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ams.corp.pbwan.net\DavWWWRoot\projects\10288367\Document\3_Dokument\Blekinge län (5 kommuner)\"/>
    </mc:Choice>
  </mc:AlternateContent>
  <bookViews>
    <workbookView xWindow="28680" yWindow="-120" windowWidth="29040" windowHeight="17640" tabRatio="842" activeTab="2"/>
  </bookViews>
  <sheets>
    <sheet name="INSTRUKTIONER" sheetId="52" r:id="rId1"/>
    <sheet name="FV imp-exp" sheetId="40" r:id="rId2"/>
    <sheet name="Blekinge län" sheetId="37" r:id="rId3"/>
    <sheet name="Karlshamn" sheetId="2" r:id="rId4"/>
    <sheet name="Karlskrona" sheetId="3" r:id="rId5"/>
    <sheet name="Olofström" sheetId="51" r:id="rId6"/>
    <sheet name="Ronneby" sheetId="41" r:id="rId7"/>
    <sheet name="Sölvesborg" sheetId="50" r:id="rId8"/>
  </sheets>
  <externalReferences>
    <externalReference r:id="rId9"/>
    <externalReference r:id="rId10"/>
  </externalReferences>
  <calcPr calcId="171027" concurrentCalc="0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2" i="2" l="1"/>
  <c r="C33" i="2"/>
  <c r="C34" i="2"/>
  <c r="C35" i="2"/>
  <c r="C36" i="2"/>
  <c r="C37" i="2"/>
  <c r="C38" i="2"/>
  <c r="C39" i="2"/>
  <c r="C40" i="2"/>
  <c r="C46" i="2"/>
  <c r="C43" i="2"/>
  <c r="C32" i="3"/>
  <c r="C33" i="3"/>
  <c r="C34" i="3"/>
  <c r="C35" i="3"/>
  <c r="C36" i="3"/>
  <c r="C37" i="3"/>
  <c r="C38" i="3"/>
  <c r="C39" i="3"/>
  <c r="C40" i="3"/>
  <c r="C7" i="3"/>
  <c r="C46" i="3"/>
  <c r="C43" i="3"/>
  <c r="C32" i="51"/>
  <c r="C33" i="51"/>
  <c r="C34" i="51"/>
  <c r="C35" i="51"/>
  <c r="C36" i="51"/>
  <c r="C37" i="51"/>
  <c r="C38" i="51"/>
  <c r="C39" i="51"/>
  <c r="C40" i="51"/>
  <c r="B20" i="51"/>
  <c r="C20" i="51"/>
  <c r="C24" i="51"/>
  <c r="C7" i="51"/>
  <c r="C46" i="51"/>
  <c r="C43" i="51"/>
  <c r="C32" i="41"/>
  <c r="C33" i="41"/>
  <c r="C34" i="41"/>
  <c r="C35" i="41"/>
  <c r="C36" i="41"/>
  <c r="C37" i="41"/>
  <c r="C38" i="41"/>
  <c r="C39" i="41"/>
  <c r="C40" i="41"/>
  <c r="C7" i="41"/>
  <c r="C46" i="41"/>
  <c r="C43" i="41"/>
  <c r="C32" i="50"/>
  <c r="C33" i="50"/>
  <c r="C34" i="50"/>
  <c r="C35" i="50"/>
  <c r="C36" i="50"/>
  <c r="C37" i="50"/>
  <c r="C38" i="50"/>
  <c r="C39" i="50"/>
  <c r="C40" i="50"/>
  <c r="C7" i="50"/>
  <c r="C46" i="50"/>
  <c r="C43" i="50"/>
  <c r="C43" i="37"/>
  <c r="C5" i="2"/>
  <c r="C5" i="3"/>
  <c r="C5" i="51"/>
  <c r="C5" i="41"/>
  <c r="C5" i="50"/>
  <c r="C5" i="37"/>
  <c r="C6" i="2"/>
  <c r="C6" i="37"/>
  <c r="C9" i="2"/>
  <c r="C9" i="3"/>
  <c r="C9" i="51"/>
  <c r="C9" i="41"/>
  <c r="C9" i="50"/>
  <c r="C9" i="37"/>
  <c r="C10" i="2"/>
  <c r="C10" i="3"/>
  <c r="C10" i="51"/>
  <c r="C10" i="41"/>
  <c r="C10" i="50"/>
  <c r="C10" i="37"/>
  <c r="S23" i="37"/>
  <c r="B4" i="40"/>
  <c r="B26" i="50"/>
  <c r="B26" i="37"/>
  <c r="D7" i="2"/>
  <c r="D8" i="2"/>
  <c r="D9" i="2"/>
  <c r="D10" i="2"/>
  <c r="D11" i="2"/>
  <c r="D18" i="2"/>
  <c r="D19" i="2"/>
  <c r="D20" i="2"/>
  <c r="D21" i="2"/>
  <c r="D22" i="2"/>
  <c r="D23" i="2"/>
  <c r="D24" i="2"/>
  <c r="D32" i="2"/>
  <c r="D33" i="2"/>
  <c r="D34" i="2"/>
  <c r="D35" i="2"/>
  <c r="D36" i="2"/>
  <c r="D37" i="2"/>
  <c r="D38" i="2"/>
  <c r="D39" i="2"/>
  <c r="D40" i="2"/>
  <c r="D43" i="2"/>
  <c r="D7" i="3"/>
  <c r="D8" i="3"/>
  <c r="D9" i="3"/>
  <c r="D10" i="3"/>
  <c r="D11" i="3"/>
  <c r="D18" i="3"/>
  <c r="D19" i="3"/>
  <c r="D20" i="3"/>
  <c r="D21" i="3"/>
  <c r="D22" i="3"/>
  <c r="D23" i="3"/>
  <c r="D24" i="3"/>
  <c r="D32" i="3"/>
  <c r="D33" i="3"/>
  <c r="D34" i="3"/>
  <c r="D35" i="3"/>
  <c r="D36" i="3"/>
  <c r="D37" i="3"/>
  <c r="D38" i="3"/>
  <c r="D39" i="3"/>
  <c r="D40" i="3"/>
  <c r="D43" i="3"/>
  <c r="D7" i="51"/>
  <c r="D8" i="51"/>
  <c r="D9" i="51"/>
  <c r="D10" i="51"/>
  <c r="D11" i="51"/>
  <c r="D18" i="51"/>
  <c r="D19" i="51"/>
  <c r="D20" i="51"/>
  <c r="D21" i="51"/>
  <c r="D22" i="51"/>
  <c r="D23" i="51"/>
  <c r="D24" i="51"/>
  <c r="D32" i="51"/>
  <c r="D33" i="51"/>
  <c r="D34" i="51"/>
  <c r="D35" i="51"/>
  <c r="D36" i="51"/>
  <c r="D37" i="51"/>
  <c r="D38" i="51"/>
  <c r="D39" i="51"/>
  <c r="D40" i="51"/>
  <c r="D43" i="51"/>
  <c r="D7" i="41"/>
  <c r="D8" i="41"/>
  <c r="D9" i="41"/>
  <c r="D10" i="41"/>
  <c r="D11" i="41"/>
  <c r="D18" i="41"/>
  <c r="D19" i="41"/>
  <c r="D20" i="41"/>
  <c r="D21" i="41"/>
  <c r="D22" i="41"/>
  <c r="D23" i="41"/>
  <c r="D24" i="41"/>
  <c r="D32" i="41"/>
  <c r="D33" i="41"/>
  <c r="D34" i="41"/>
  <c r="D35" i="41"/>
  <c r="D36" i="41"/>
  <c r="D37" i="41"/>
  <c r="D38" i="41"/>
  <c r="D39" i="41"/>
  <c r="D40" i="41"/>
  <c r="D43" i="41"/>
  <c r="D7" i="50"/>
  <c r="D8" i="50"/>
  <c r="D9" i="50"/>
  <c r="D10" i="50"/>
  <c r="D11" i="50"/>
  <c r="D18" i="50"/>
  <c r="D19" i="50"/>
  <c r="D20" i="50"/>
  <c r="D21" i="50"/>
  <c r="D22" i="50"/>
  <c r="D23" i="50"/>
  <c r="D24" i="50"/>
  <c r="D32" i="50"/>
  <c r="D33" i="50"/>
  <c r="D34" i="50"/>
  <c r="D35" i="50"/>
  <c r="D36" i="50"/>
  <c r="D37" i="50"/>
  <c r="D38" i="50"/>
  <c r="D39" i="50"/>
  <c r="D40" i="50"/>
  <c r="D43" i="50"/>
  <c r="D43" i="37"/>
  <c r="E7" i="2"/>
  <c r="E8" i="2"/>
  <c r="E9" i="2"/>
  <c r="E10" i="2"/>
  <c r="E11" i="2"/>
  <c r="E18" i="2"/>
  <c r="E19" i="2"/>
  <c r="E20" i="2"/>
  <c r="E21" i="2"/>
  <c r="E22" i="2"/>
  <c r="E23" i="2"/>
  <c r="E24" i="2"/>
  <c r="E32" i="2"/>
  <c r="E33" i="2"/>
  <c r="E34" i="2"/>
  <c r="E35" i="2"/>
  <c r="E36" i="2"/>
  <c r="E37" i="2"/>
  <c r="E38" i="2"/>
  <c r="E39" i="2"/>
  <c r="E40" i="2"/>
  <c r="E43" i="2"/>
  <c r="E7" i="3"/>
  <c r="E8" i="3"/>
  <c r="E9" i="3"/>
  <c r="E10" i="3"/>
  <c r="E11" i="3"/>
  <c r="E18" i="3"/>
  <c r="E19" i="3"/>
  <c r="E20" i="3"/>
  <c r="E21" i="3"/>
  <c r="E22" i="3"/>
  <c r="E23" i="3"/>
  <c r="E24" i="3"/>
  <c r="E32" i="3"/>
  <c r="E33" i="3"/>
  <c r="E34" i="3"/>
  <c r="E35" i="3"/>
  <c r="E36" i="3"/>
  <c r="E37" i="3"/>
  <c r="E38" i="3"/>
  <c r="E39" i="3"/>
  <c r="E40" i="3"/>
  <c r="E43" i="3"/>
  <c r="E7" i="51"/>
  <c r="E8" i="51"/>
  <c r="E9" i="51"/>
  <c r="E10" i="51"/>
  <c r="E11" i="51"/>
  <c r="E18" i="51"/>
  <c r="E19" i="51"/>
  <c r="E20" i="51"/>
  <c r="E21" i="51"/>
  <c r="E22" i="51"/>
  <c r="E23" i="51"/>
  <c r="E24" i="51"/>
  <c r="E32" i="51"/>
  <c r="E33" i="51"/>
  <c r="E34" i="51"/>
  <c r="E35" i="51"/>
  <c r="E36" i="51"/>
  <c r="E37" i="51"/>
  <c r="E38" i="51"/>
  <c r="E39" i="51"/>
  <c r="E40" i="51"/>
  <c r="E43" i="51"/>
  <c r="E7" i="41"/>
  <c r="E8" i="41"/>
  <c r="E9" i="41"/>
  <c r="E10" i="41"/>
  <c r="E11" i="41"/>
  <c r="E18" i="41"/>
  <c r="E19" i="41"/>
  <c r="E20" i="41"/>
  <c r="E21" i="41"/>
  <c r="E22" i="41"/>
  <c r="E23" i="41"/>
  <c r="E24" i="41"/>
  <c r="E32" i="41"/>
  <c r="E33" i="41"/>
  <c r="E34" i="41"/>
  <c r="E35" i="41"/>
  <c r="E36" i="41"/>
  <c r="E37" i="41"/>
  <c r="E38" i="41"/>
  <c r="E39" i="41"/>
  <c r="E40" i="41"/>
  <c r="E43" i="41"/>
  <c r="E7" i="50"/>
  <c r="E8" i="50"/>
  <c r="E9" i="50"/>
  <c r="E10" i="50"/>
  <c r="E11" i="50"/>
  <c r="E18" i="50"/>
  <c r="E19" i="50"/>
  <c r="E20" i="50"/>
  <c r="E21" i="50"/>
  <c r="E22" i="50"/>
  <c r="E23" i="50"/>
  <c r="E24" i="50"/>
  <c r="E32" i="50"/>
  <c r="E33" i="50"/>
  <c r="E34" i="50"/>
  <c r="E35" i="50"/>
  <c r="E36" i="50"/>
  <c r="E37" i="50"/>
  <c r="E38" i="50"/>
  <c r="E39" i="50"/>
  <c r="E40" i="50"/>
  <c r="E43" i="50"/>
  <c r="E43" i="37"/>
  <c r="F32" i="2"/>
  <c r="F32" i="3"/>
  <c r="F32" i="51"/>
  <c r="F32" i="41"/>
  <c r="F32" i="50"/>
  <c r="F32" i="37"/>
  <c r="F33" i="2"/>
  <c r="F33" i="3"/>
  <c r="F33" i="51"/>
  <c r="F33" i="41"/>
  <c r="F33" i="50"/>
  <c r="F33" i="37"/>
  <c r="F34" i="2"/>
  <c r="F34" i="3"/>
  <c r="F34" i="51"/>
  <c r="F34" i="41"/>
  <c r="F34" i="50"/>
  <c r="F34" i="37"/>
  <c r="F35" i="2"/>
  <c r="F35" i="3"/>
  <c r="F35" i="51"/>
  <c r="F35" i="41"/>
  <c r="F35" i="50"/>
  <c r="F35" i="37"/>
  <c r="F36" i="2"/>
  <c r="F36" i="3"/>
  <c r="F36" i="51"/>
  <c r="F36" i="41"/>
  <c r="F36" i="50"/>
  <c r="F36" i="37"/>
  <c r="F37" i="2"/>
  <c r="F37" i="3"/>
  <c r="F37" i="51"/>
  <c r="F37" i="41"/>
  <c r="F37" i="50"/>
  <c r="F37" i="37"/>
  <c r="F38" i="2"/>
  <c r="F38" i="3"/>
  <c r="F38" i="51"/>
  <c r="F38" i="41"/>
  <c r="F38" i="50"/>
  <c r="F38" i="37"/>
  <c r="F39" i="2"/>
  <c r="F39" i="3"/>
  <c r="F39" i="51"/>
  <c r="F39" i="41"/>
  <c r="F39" i="50"/>
  <c r="F39" i="37"/>
  <c r="F40" i="37"/>
  <c r="F18" i="2"/>
  <c r="F19" i="2"/>
  <c r="F20" i="2"/>
  <c r="F21" i="2"/>
  <c r="F22" i="2"/>
  <c r="F23" i="2"/>
  <c r="F24" i="2"/>
  <c r="F18" i="3"/>
  <c r="F19" i="3"/>
  <c r="F20" i="3"/>
  <c r="F21" i="3"/>
  <c r="F22" i="3"/>
  <c r="F23" i="3"/>
  <c r="F24" i="3"/>
  <c r="F18" i="51"/>
  <c r="F19" i="51"/>
  <c r="F20" i="51"/>
  <c r="F21" i="51"/>
  <c r="F22" i="51"/>
  <c r="F23" i="51"/>
  <c r="F24" i="51"/>
  <c r="F18" i="41"/>
  <c r="F19" i="41"/>
  <c r="F20" i="41"/>
  <c r="F21" i="41"/>
  <c r="F22" i="41"/>
  <c r="F23" i="41"/>
  <c r="F24" i="41"/>
  <c r="F18" i="50"/>
  <c r="F19" i="50"/>
  <c r="F20" i="50"/>
  <c r="F21" i="50"/>
  <c r="F22" i="50"/>
  <c r="F23" i="50"/>
  <c r="F24" i="50"/>
  <c r="F24" i="37"/>
  <c r="F7" i="2"/>
  <c r="F8" i="2"/>
  <c r="F9" i="2"/>
  <c r="F10" i="2"/>
  <c r="F11" i="2"/>
  <c r="F7" i="3"/>
  <c r="F8" i="3"/>
  <c r="F9" i="3"/>
  <c r="F10" i="3"/>
  <c r="F11" i="3"/>
  <c r="F7" i="51"/>
  <c r="F8" i="51"/>
  <c r="F9" i="51"/>
  <c r="F10" i="51"/>
  <c r="F11" i="51"/>
  <c r="F7" i="41"/>
  <c r="F8" i="41"/>
  <c r="F9" i="41"/>
  <c r="F10" i="41"/>
  <c r="F11" i="41"/>
  <c r="F7" i="50"/>
  <c r="F8" i="50"/>
  <c r="F9" i="50"/>
  <c r="F10" i="50"/>
  <c r="F11" i="50"/>
  <c r="F11" i="37"/>
  <c r="F43" i="37"/>
  <c r="G7" i="2"/>
  <c r="G8" i="2"/>
  <c r="G9" i="2"/>
  <c r="G10" i="2"/>
  <c r="G11" i="2"/>
  <c r="G18" i="2"/>
  <c r="G19" i="2"/>
  <c r="G20" i="2"/>
  <c r="G21" i="2"/>
  <c r="G22" i="2"/>
  <c r="G23" i="2"/>
  <c r="G24" i="2"/>
  <c r="G32" i="2"/>
  <c r="G33" i="2"/>
  <c r="G34" i="2"/>
  <c r="G35" i="2"/>
  <c r="G36" i="2"/>
  <c r="G37" i="2"/>
  <c r="G38" i="2"/>
  <c r="G39" i="2"/>
  <c r="G40" i="2"/>
  <c r="G43" i="2"/>
  <c r="G7" i="3"/>
  <c r="G8" i="3"/>
  <c r="G9" i="3"/>
  <c r="G10" i="3"/>
  <c r="G11" i="3"/>
  <c r="G18" i="3"/>
  <c r="G19" i="3"/>
  <c r="G20" i="3"/>
  <c r="G21" i="3"/>
  <c r="G22" i="3"/>
  <c r="G23" i="3"/>
  <c r="G24" i="3"/>
  <c r="G32" i="3"/>
  <c r="G33" i="3"/>
  <c r="G34" i="3"/>
  <c r="G35" i="3"/>
  <c r="G36" i="3"/>
  <c r="G37" i="3"/>
  <c r="G38" i="3"/>
  <c r="G39" i="3"/>
  <c r="G40" i="3"/>
  <c r="G43" i="3"/>
  <c r="G7" i="51"/>
  <c r="G8" i="51"/>
  <c r="G9" i="51"/>
  <c r="G10" i="51"/>
  <c r="G11" i="51"/>
  <c r="G18" i="51"/>
  <c r="G19" i="51"/>
  <c r="G20" i="51"/>
  <c r="G21" i="51"/>
  <c r="G22" i="51"/>
  <c r="G23" i="51"/>
  <c r="G24" i="51"/>
  <c r="G32" i="51"/>
  <c r="G33" i="51"/>
  <c r="G34" i="51"/>
  <c r="G35" i="51"/>
  <c r="G36" i="51"/>
  <c r="G37" i="51"/>
  <c r="G38" i="51"/>
  <c r="G39" i="51"/>
  <c r="G40" i="51"/>
  <c r="G43" i="51"/>
  <c r="G7" i="41"/>
  <c r="G8" i="41"/>
  <c r="G9" i="41"/>
  <c r="G10" i="41"/>
  <c r="G11" i="41"/>
  <c r="G18" i="41"/>
  <c r="G19" i="41"/>
  <c r="G20" i="41"/>
  <c r="G21" i="41"/>
  <c r="G22" i="41"/>
  <c r="G23" i="41"/>
  <c r="G24" i="41"/>
  <c r="G32" i="41"/>
  <c r="G33" i="41"/>
  <c r="G34" i="41"/>
  <c r="G35" i="41"/>
  <c r="G36" i="41"/>
  <c r="G37" i="41"/>
  <c r="G38" i="41"/>
  <c r="G39" i="41"/>
  <c r="G40" i="41"/>
  <c r="G43" i="41"/>
  <c r="G7" i="50"/>
  <c r="G8" i="50"/>
  <c r="G9" i="50"/>
  <c r="G10" i="50"/>
  <c r="G11" i="50"/>
  <c r="G18" i="50"/>
  <c r="G19" i="50"/>
  <c r="G20" i="50"/>
  <c r="G21" i="50"/>
  <c r="G22" i="50"/>
  <c r="G23" i="50"/>
  <c r="G24" i="50"/>
  <c r="G32" i="50"/>
  <c r="G33" i="50"/>
  <c r="G34" i="50"/>
  <c r="G35" i="50"/>
  <c r="G36" i="50"/>
  <c r="G37" i="50"/>
  <c r="G38" i="50"/>
  <c r="G39" i="50"/>
  <c r="G40" i="50"/>
  <c r="G43" i="50"/>
  <c r="G43" i="37"/>
  <c r="H7" i="2"/>
  <c r="H8" i="2"/>
  <c r="H9" i="2"/>
  <c r="H10" i="2"/>
  <c r="H11" i="2"/>
  <c r="H18" i="2"/>
  <c r="H19" i="2"/>
  <c r="H20" i="2"/>
  <c r="H21" i="2"/>
  <c r="H22" i="2"/>
  <c r="H23" i="2"/>
  <c r="H24" i="2"/>
  <c r="H32" i="2"/>
  <c r="H33" i="2"/>
  <c r="H34" i="2"/>
  <c r="H35" i="2"/>
  <c r="H36" i="2"/>
  <c r="H37" i="2"/>
  <c r="H38" i="2"/>
  <c r="H39" i="2"/>
  <c r="H40" i="2"/>
  <c r="H43" i="2"/>
  <c r="H7" i="3"/>
  <c r="H8" i="3"/>
  <c r="H9" i="3"/>
  <c r="H10" i="3"/>
  <c r="H11" i="3"/>
  <c r="H18" i="3"/>
  <c r="H19" i="3"/>
  <c r="H20" i="3"/>
  <c r="H21" i="3"/>
  <c r="H22" i="3"/>
  <c r="H23" i="3"/>
  <c r="H24" i="3"/>
  <c r="H32" i="3"/>
  <c r="H33" i="3"/>
  <c r="H34" i="3"/>
  <c r="H35" i="3"/>
  <c r="H36" i="3"/>
  <c r="H37" i="3"/>
  <c r="H38" i="3"/>
  <c r="H39" i="3"/>
  <c r="H40" i="3"/>
  <c r="H43" i="3"/>
  <c r="H7" i="51"/>
  <c r="H8" i="51"/>
  <c r="H9" i="51"/>
  <c r="H10" i="51"/>
  <c r="H11" i="51"/>
  <c r="H18" i="51"/>
  <c r="H19" i="51"/>
  <c r="H20" i="51"/>
  <c r="H21" i="51"/>
  <c r="H22" i="51"/>
  <c r="H23" i="51"/>
  <c r="H24" i="51"/>
  <c r="H32" i="51"/>
  <c r="H33" i="51"/>
  <c r="H34" i="51"/>
  <c r="H35" i="51"/>
  <c r="H36" i="51"/>
  <c r="H37" i="51"/>
  <c r="H38" i="51"/>
  <c r="H39" i="51"/>
  <c r="H40" i="51"/>
  <c r="H43" i="51"/>
  <c r="H7" i="41"/>
  <c r="H8" i="41"/>
  <c r="H9" i="41"/>
  <c r="H10" i="41"/>
  <c r="H11" i="41"/>
  <c r="H18" i="41"/>
  <c r="H19" i="41"/>
  <c r="H20" i="41"/>
  <c r="H21" i="41"/>
  <c r="H22" i="41"/>
  <c r="H23" i="41"/>
  <c r="H24" i="41"/>
  <c r="H32" i="41"/>
  <c r="H33" i="41"/>
  <c r="H34" i="41"/>
  <c r="H35" i="41"/>
  <c r="H36" i="41"/>
  <c r="H37" i="41"/>
  <c r="H38" i="41"/>
  <c r="H39" i="41"/>
  <c r="H40" i="41"/>
  <c r="H43" i="41"/>
  <c r="H7" i="50"/>
  <c r="H8" i="50"/>
  <c r="H9" i="50"/>
  <c r="H10" i="50"/>
  <c r="H11" i="50"/>
  <c r="H18" i="50"/>
  <c r="H19" i="50"/>
  <c r="H20" i="50"/>
  <c r="H21" i="50"/>
  <c r="H22" i="50"/>
  <c r="H23" i="50"/>
  <c r="H24" i="50"/>
  <c r="H32" i="50"/>
  <c r="H33" i="50"/>
  <c r="H34" i="50"/>
  <c r="H35" i="50"/>
  <c r="H36" i="50"/>
  <c r="H37" i="50"/>
  <c r="H38" i="50"/>
  <c r="H39" i="50"/>
  <c r="H40" i="50"/>
  <c r="H43" i="50"/>
  <c r="H43" i="37"/>
  <c r="I7" i="2"/>
  <c r="I8" i="2"/>
  <c r="I9" i="2"/>
  <c r="I10" i="2"/>
  <c r="I11" i="2"/>
  <c r="I18" i="2"/>
  <c r="I19" i="2"/>
  <c r="I20" i="2"/>
  <c r="I21" i="2"/>
  <c r="I22" i="2"/>
  <c r="I23" i="2"/>
  <c r="I24" i="2"/>
  <c r="I32" i="2"/>
  <c r="I33" i="2"/>
  <c r="I34" i="2"/>
  <c r="I35" i="2"/>
  <c r="I36" i="2"/>
  <c r="I37" i="2"/>
  <c r="I38" i="2"/>
  <c r="I39" i="2"/>
  <c r="I40" i="2"/>
  <c r="I43" i="2"/>
  <c r="I7" i="3"/>
  <c r="I8" i="3"/>
  <c r="I9" i="3"/>
  <c r="I10" i="3"/>
  <c r="I11" i="3"/>
  <c r="I18" i="3"/>
  <c r="I19" i="3"/>
  <c r="I20" i="3"/>
  <c r="I21" i="3"/>
  <c r="I22" i="3"/>
  <c r="I23" i="3"/>
  <c r="I24" i="3"/>
  <c r="I32" i="3"/>
  <c r="I33" i="3"/>
  <c r="I34" i="3"/>
  <c r="I35" i="3"/>
  <c r="I36" i="3"/>
  <c r="I37" i="3"/>
  <c r="I38" i="3"/>
  <c r="I39" i="3"/>
  <c r="I40" i="3"/>
  <c r="I43" i="3"/>
  <c r="I7" i="51"/>
  <c r="I8" i="51"/>
  <c r="I9" i="51"/>
  <c r="I10" i="51"/>
  <c r="I11" i="51"/>
  <c r="I18" i="51"/>
  <c r="I19" i="51"/>
  <c r="I20" i="51"/>
  <c r="I21" i="51"/>
  <c r="I22" i="51"/>
  <c r="I23" i="51"/>
  <c r="I24" i="51"/>
  <c r="I32" i="51"/>
  <c r="I33" i="51"/>
  <c r="I34" i="51"/>
  <c r="I35" i="51"/>
  <c r="I36" i="51"/>
  <c r="I37" i="51"/>
  <c r="I38" i="51"/>
  <c r="I39" i="51"/>
  <c r="I40" i="51"/>
  <c r="I43" i="51"/>
  <c r="I7" i="41"/>
  <c r="I8" i="41"/>
  <c r="I9" i="41"/>
  <c r="I10" i="41"/>
  <c r="I11" i="41"/>
  <c r="I18" i="41"/>
  <c r="I19" i="41"/>
  <c r="I20" i="41"/>
  <c r="I21" i="41"/>
  <c r="I22" i="41"/>
  <c r="I23" i="41"/>
  <c r="I24" i="41"/>
  <c r="I32" i="41"/>
  <c r="I33" i="41"/>
  <c r="I34" i="41"/>
  <c r="I35" i="41"/>
  <c r="I36" i="41"/>
  <c r="I37" i="41"/>
  <c r="I38" i="41"/>
  <c r="I39" i="41"/>
  <c r="I40" i="41"/>
  <c r="I43" i="41"/>
  <c r="I7" i="50"/>
  <c r="I8" i="50"/>
  <c r="I9" i="50"/>
  <c r="I10" i="50"/>
  <c r="I11" i="50"/>
  <c r="I18" i="50"/>
  <c r="I19" i="50"/>
  <c r="I20" i="50"/>
  <c r="I21" i="50"/>
  <c r="I22" i="50"/>
  <c r="I23" i="50"/>
  <c r="I24" i="50"/>
  <c r="I32" i="50"/>
  <c r="I33" i="50"/>
  <c r="I34" i="50"/>
  <c r="I35" i="50"/>
  <c r="I36" i="50"/>
  <c r="I37" i="50"/>
  <c r="I38" i="50"/>
  <c r="I39" i="50"/>
  <c r="I40" i="50"/>
  <c r="I43" i="50"/>
  <c r="I43" i="37"/>
  <c r="J7" i="2"/>
  <c r="J8" i="2"/>
  <c r="J9" i="2"/>
  <c r="J10" i="2"/>
  <c r="J11" i="2"/>
  <c r="J18" i="2"/>
  <c r="J19" i="2"/>
  <c r="J20" i="2"/>
  <c r="J21" i="2"/>
  <c r="J22" i="2"/>
  <c r="J23" i="2"/>
  <c r="J24" i="2"/>
  <c r="J33" i="2"/>
  <c r="J40" i="2"/>
  <c r="J43" i="2"/>
  <c r="J7" i="3"/>
  <c r="J8" i="3"/>
  <c r="J9" i="3"/>
  <c r="J10" i="3"/>
  <c r="J11" i="3"/>
  <c r="J18" i="3"/>
  <c r="J19" i="3"/>
  <c r="J20" i="3"/>
  <c r="J21" i="3"/>
  <c r="J22" i="3"/>
  <c r="J23" i="3"/>
  <c r="J24" i="3"/>
  <c r="J43" i="3"/>
  <c r="J7" i="51"/>
  <c r="J8" i="51"/>
  <c r="J9" i="51"/>
  <c r="J10" i="51"/>
  <c r="J11" i="51"/>
  <c r="J18" i="51"/>
  <c r="J19" i="51"/>
  <c r="J20" i="51"/>
  <c r="J21" i="51"/>
  <c r="J22" i="51"/>
  <c r="J23" i="51"/>
  <c r="J24" i="51"/>
  <c r="J43" i="51"/>
  <c r="J7" i="41"/>
  <c r="J8" i="41"/>
  <c r="J9" i="41"/>
  <c r="J10" i="41"/>
  <c r="J11" i="41"/>
  <c r="J18" i="41"/>
  <c r="J19" i="41"/>
  <c r="J20" i="41"/>
  <c r="J21" i="41"/>
  <c r="J22" i="41"/>
  <c r="J23" i="41"/>
  <c r="J24" i="41"/>
  <c r="J43" i="41"/>
  <c r="J7" i="50"/>
  <c r="J8" i="50"/>
  <c r="J9" i="50"/>
  <c r="J10" i="50"/>
  <c r="J11" i="50"/>
  <c r="J18" i="50"/>
  <c r="J19" i="50"/>
  <c r="J20" i="50"/>
  <c r="J21" i="50"/>
  <c r="J22" i="50"/>
  <c r="J23" i="50"/>
  <c r="J24" i="50"/>
  <c r="J43" i="50"/>
  <c r="J43" i="37"/>
  <c r="K7" i="2"/>
  <c r="K8" i="2"/>
  <c r="K9" i="2"/>
  <c r="K10" i="2"/>
  <c r="K11" i="2"/>
  <c r="K18" i="2"/>
  <c r="K19" i="2"/>
  <c r="K20" i="2"/>
  <c r="K21" i="2"/>
  <c r="K22" i="2"/>
  <c r="K23" i="2"/>
  <c r="K24" i="2"/>
  <c r="K32" i="2"/>
  <c r="K33" i="2"/>
  <c r="K34" i="2"/>
  <c r="K35" i="2"/>
  <c r="K36" i="2"/>
  <c r="K37" i="2"/>
  <c r="K38" i="2"/>
  <c r="K39" i="2"/>
  <c r="K40" i="2"/>
  <c r="K43" i="2"/>
  <c r="K7" i="3"/>
  <c r="K8" i="3"/>
  <c r="K9" i="3"/>
  <c r="K10" i="3"/>
  <c r="K11" i="3"/>
  <c r="K18" i="3"/>
  <c r="K19" i="3"/>
  <c r="K20" i="3"/>
  <c r="K21" i="3"/>
  <c r="K22" i="3"/>
  <c r="K23" i="3"/>
  <c r="K24" i="3"/>
  <c r="K32" i="3"/>
  <c r="K33" i="3"/>
  <c r="K34" i="3"/>
  <c r="K35" i="3"/>
  <c r="K36" i="3"/>
  <c r="K37" i="3"/>
  <c r="K38" i="3"/>
  <c r="K39" i="3"/>
  <c r="K40" i="3"/>
  <c r="K43" i="3"/>
  <c r="K7" i="51"/>
  <c r="K8" i="51"/>
  <c r="K9" i="51"/>
  <c r="K10" i="51"/>
  <c r="K11" i="51"/>
  <c r="K18" i="51"/>
  <c r="K19" i="51"/>
  <c r="K20" i="51"/>
  <c r="K21" i="51"/>
  <c r="K22" i="51"/>
  <c r="K23" i="51"/>
  <c r="K24" i="51"/>
  <c r="K32" i="51"/>
  <c r="K33" i="51"/>
  <c r="K34" i="51"/>
  <c r="K35" i="51"/>
  <c r="K36" i="51"/>
  <c r="K37" i="51"/>
  <c r="K38" i="51"/>
  <c r="K39" i="51"/>
  <c r="K40" i="51"/>
  <c r="K43" i="51"/>
  <c r="K7" i="41"/>
  <c r="K8" i="41"/>
  <c r="K9" i="41"/>
  <c r="K10" i="41"/>
  <c r="K11" i="41"/>
  <c r="K18" i="41"/>
  <c r="K19" i="41"/>
  <c r="K20" i="41"/>
  <c r="K21" i="41"/>
  <c r="K22" i="41"/>
  <c r="K23" i="41"/>
  <c r="K24" i="41"/>
  <c r="K32" i="41"/>
  <c r="K33" i="41"/>
  <c r="K34" i="41"/>
  <c r="K35" i="41"/>
  <c r="K36" i="41"/>
  <c r="K37" i="41"/>
  <c r="K38" i="41"/>
  <c r="K39" i="41"/>
  <c r="K40" i="41"/>
  <c r="K43" i="41"/>
  <c r="K7" i="50"/>
  <c r="K8" i="50"/>
  <c r="K9" i="50"/>
  <c r="K10" i="50"/>
  <c r="K11" i="50"/>
  <c r="K18" i="50"/>
  <c r="K19" i="50"/>
  <c r="K20" i="50"/>
  <c r="K21" i="50"/>
  <c r="K22" i="50"/>
  <c r="K23" i="50"/>
  <c r="K24" i="50"/>
  <c r="K32" i="50"/>
  <c r="K33" i="50"/>
  <c r="K34" i="50"/>
  <c r="K35" i="50"/>
  <c r="K36" i="50"/>
  <c r="K37" i="50"/>
  <c r="K38" i="50"/>
  <c r="K39" i="50"/>
  <c r="K40" i="50"/>
  <c r="K43" i="50"/>
  <c r="K43" i="37"/>
  <c r="L7" i="2"/>
  <c r="L8" i="2"/>
  <c r="L9" i="2"/>
  <c r="L10" i="2"/>
  <c r="L11" i="2"/>
  <c r="L18" i="2"/>
  <c r="L19" i="2"/>
  <c r="L20" i="2"/>
  <c r="L21" i="2"/>
  <c r="L22" i="2"/>
  <c r="L23" i="2"/>
  <c r="L24" i="2"/>
  <c r="L32" i="2"/>
  <c r="L33" i="2"/>
  <c r="L34" i="2"/>
  <c r="L35" i="2"/>
  <c r="L36" i="2"/>
  <c r="L37" i="2"/>
  <c r="L38" i="2"/>
  <c r="L39" i="2"/>
  <c r="L40" i="2"/>
  <c r="L43" i="2"/>
  <c r="L7" i="3"/>
  <c r="L8" i="3"/>
  <c r="L9" i="3"/>
  <c r="L10" i="3"/>
  <c r="L11" i="3"/>
  <c r="L18" i="3"/>
  <c r="L19" i="3"/>
  <c r="L20" i="3"/>
  <c r="L21" i="3"/>
  <c r="L22" i="3"/>
  <c r="L23" i="3"/>
  <c r="L24" i="3"/>
  <c r="L32" i="3"/>
  <c r="L33" i="3"/>
  <c r="L34" i="3"/>
  <c r="L35" i="3"/>
  <c r="L36" i="3"/>
  <c r="L37" i="3"/>
  <c r="L38" i="3"/>
  <c r="L39" i="3"/>
  <c r="L40" i="3"/>
  <c r="L43" i="3"/>
  <c r="L7" i="51"/>
  <c r="L8" i="51"/>
  <c r="L9" i="51"/>
  <c r="L10" i="51"/>
  <c r="L11" i="51"/>
  <c r="L18" i="51"/>
  <c r="L19" i="51"/>
  <c r="L20" i="51"/>
  <c r="L21" i="51"/>
  <c r="L22" i="51"/>
  <c r="L23" i="51"/>
  <c r="L24" i="51"/>
  <c r="L32" i="51"/>
  <c r="L33" i="51"/>
  <c r="L34" i="51"/>
  <c r="L35" i="51"/>
  <c r="L36" i="51"/>
  <c r="L37" i="51"/>
  <c r="L38" i="51"/>
  <c r="L39" i="51"/>
  <c r="L40" i="51"/>
  <c r="L43" i="51"/>
  <c r="L7" i="41"/>
  <c r="L8" i="41"/>
  <c r="L9" i="41"/>
  <c r="L10" i="41"/>
  <c r="L11" i="41"/>
  <c r="L18" i="41"/>
  <c r="L19" i="41"/>
  <c r="L20" i="41"/>
  <c r="L21" i="41"/>
  <c r="L22" i="41"/>
  <c r="L23" i="41"/>
  <c r="L24" i="41"/>
  <c r="L32" i="41"/>
  <c r="L33" i="41"/>
  <c r="L34" i="41"/>
  <c r="L35" i="41"/>
  <c r="L36" i="41"/>
  <c r="L37" i="41"/>
  <c r="L38" i="41"/>
  <c r="L39" i="41"/>
  <c r="L40" i="41"/>
  <c r="L43" i="41"/>
  <c r="L7" i="50"/>
  <c r="L8" i="50"/>
  <c r="L9" i="50"/>
  <c r="L10" i="50"/>
  <c r="L11" i="50"/>
  <c r="L18" i="50"/>
  <c r="L19" i="50"/>
  <c r="L20" i="50"/>
  <c r="L21" i="50"/>
  <c r="L22" i="50"/>
  <c r="L23" i="50"/>
  <c r="L24" i="50"/>
  <c r="L32" i="50"/>
  <c r="L33" i="50"/>
  <c r="L34" i="50"/>
  <c r="L35" i="50"/>
  <c r="L36" i="50"/>
  <c r="L37" i="50"/>
  <c r="L38" i="50"/>
  <c r="L39" i="50"/>
  <c r="L40" i="50"/>
  <c r="L43" i="50"/>
  <c r="L43" i="37"/>
  <c r="P43" i="37"/>
  <c r="T38" i="37"/>
  <c r="F40" i="2"/>
  <c r="F43" i="2"/>
  <c r="P43" i="2"/>
  <c r="D44" i="2"/>
  <c r="S38" i="37"/>
  <c r="B39" i="41"/>
  <c r="P39" i="41"/>
  <c r="B38" i="41"/>
  <c r="P38" i="41"/>
  <c r="B37" i="41"/>
  <c r="P37" i="41"/>
  <c r="P42" i="41"/>
  <c r="B32" i="41"/>
  <c r="B33" i="41"/>
  <c r="B34" i="41"/>
  <c r="B35" i="41"/>
  <c r="B36" i="41"/>
  <c r="B40" i="41"/>
  <c r="F40" i="41"/>
  <c r="J40" i="41"/>
  <c r="M40" i="41"/>
  <c r="N40" i="41"/>
  <c r="P40" i="41"/>
  <c r="T42" i="41"/>
  <c r="P36" i="41"/>
  <c r="T43" i="41"/>
  <c r="P34" i="41"/>
  <c r="T44" i="41"/>
  <c r="P32" i="41"/>
  <c r="T45" i="41"/>
  <c r="P33" i="41"/>
  <c r="T46" i="41"/>
  <c r="P35" i="41"/>
  <c r="T47" i="41"/>
  <c r="T48" i="41"/>
  <c r="B39" i="51"/>
  <c r="P39" i="51"/>
  <c r="B38" i="51"/>
  <c r="P38" i="51"/>
  <c r="B37" i="51"/>
  <c r="P37" i="51"/>
  <c r="P42" i="51"/>
  <c r="B32" i="51"/>
  <c r="B33" i="51"/>
  <c r="B34" i="51"/>
  <c r="B35" i="51"/>
  <c r="B36" i="51"/>
  <c r="B40" i="51"/>
  <c r="F40" i="51"/>
  <c r="J40" i="51"/>
  <c r="M40" i="51"/>
  <c r="N40" i="51"/>
  <c r="P40" i="51"/>
  <c r="T42" i="51"/>
  <c r="P36" i="51"/>
  <c r="T43" i="51"/>
  <c r="P34" i="51"/>
  <c r="T44" i="51"/>
  <c r="P32" i="51"/>
  <c r="T45" i="51"/>
  <c r="P33" i="51"/>
  <c r="T46" i="51"/>
  <c r="P35" i="51"/>
  <c r="T47" i="51"/>
  <c r="T48" i="51"/>
  <c r="B39" i="3"/>
  <c r="P39" i="3"/>
  <c r="B38" i="3"/>
  <c r="P38" i="3"/>
  <c r="B37" i="3"/>
  <c r="P37" i="3"/>
  <c r="P42" i="3"/>
  <c r="B32" i="3"/>
  <c r="B33" i="3"/>
  <c r="B34" i="3"/>
  <c r="B35" i="3"/>
  <c r="B36" i="3"/>
  <c r="B40" i="3"/>
  <c r="F40" i="3"/>
  <c r="J40" i="3"/>
  <c r="M40" i="3"/>
  <c r="N40" i="3"/>
  <c r="P40" i="3"/>
  <c r="T42" i="3"/>
  <c r="P36" i="3"/>
  <c r="T43" i="3"/>
  <c r="P34" i="3"/>
  <c r="T44" i="3"/>
  <c r="P32" i="3"/>
  <c r="T45" i="3"/>
  <c r="P33" i="3"/>
  <c r="T46" i="3"/>
  <c r="P35" i="3"/>
  <c r="T47" i="3"/>
  <c r="T48" i="3"/>
  <c r="B39" i="2"/>
  <c r="P39" i="2"/>
  <c r="B38" i="2"/>
  <c r="P38" i="2"/>
  <c r="B37" i="2"/>
  <c r="P37" i="2"/>
  <c r="P42" i="2"/>
  <c r="B32" i="2"/>
  <c r="B33" i="2"/>
  <c r="B34" i="2"/>
  <c r="B35" i="2"/>
  <c r="B36" i="2"/>
  <c r="B40" i="2"/>
  <c r="M40" i="2"/>
  <c r="N40" i="2"/>
  <c r="P40" i="2"/>
  <c r="T42" i="2"/>
  <c r="P36" i="2"/>
  <c r="T43" i="2"/>
  <c r="P34" i="2"/>
  <c r="T44" i="2"/>
  <c r="P32" i="2"/>
  <c r="T45" i="2"/>
  <c r="P33" i="2"/>
  <c r="T46" i="2"/>
  <c r="P35" i="2"/>
  <c r="T47" i="2"/>
  <c r="T48" i="2"/>
  <c r="B39" i="50"/>
  <c r="P39" i="50"/>
  <c r="B38" i="50"/>
  <c r="P38" i="50"/>
  <c r="B37" i="50"/>
  <c r="P37" i="50"/>
  <c r="P42" i="50"/>
  <c r="P42" i="37"/>
  <c r="B32" i="50"/>
  <c r="B33" i="50"/>
  <c r="B34" i="50"/>
  <c r="B35" i="50"/>
  <c r="B36" i="50"/>
  <c r="B40" i="50"/>
  <c r="B40" i="37"/>
  <c r="C40" i="37"/>
  <c r="D40" i="37"/>
  <c r="E40" i="37"/>
  <c r="G40" i="37"/>
  <c r="H40" i="37"/>
  <c r="I32" i="37"/>
  <c r="I33" i="37"/>
  <c r="I34" i="37"/>
  <c r="I35" i="37"/>
  <c r="I36" i="37"/>
  <c r="I37" i="37"/>
  <c r="I38" i="37"/>
  <c r="I39" i="37"/>
  <c r="I40" i="37"/>
  <c r="J40" i="50"/>
  <c r="J40" i="37"/>
  <c r="K40" i="37"/>
  <c r="L40" i="37"/>
  <c r="M40" i="50"/>
  <c r="M40" i="37"/>
  <c r="N40" i="50"/>
  <c r="N40" i="37"/>
  <c r="O40" i="2"/>
  <c r="O40" i="3"/>
  <c r="O40" i="51"/>
  <c r="O40" i="41"/>
  <c r="O40" i="50"/>
  <c r="O40" i="37"/>
  <c r="P40" i="37"/>
  <c r="T42" i="37"/>
  <c r="P36" i="50"/>
  <c r="P36" i="37"/>
  <c r="T43" i="37"/>
  <c r="P34" i="50"/>
  <c r="P34" i="37"/>
  <c r="T44" i="37"/>
  <c r="P32" i="50"/>
  <c r="P32" i="37"/>
  <c r="T45" i="37"/>
  <c r="P33" i="50"/>
  <c r="P33" i="37"/>
  <c r="T46" i="37"/>
  <c r="B35" i="37"/>
  <c r="C35" i="37"/>
  <c r="D35" i="37"/>
  <c r="E35" i="37"/>
  <c r="G35" i="37"/>
  <c r="H35" i="37"/>
  <c r="J35" i="37"/>
  <c r="K35" i="37"/>
  <c r="L35" i="37"/>
  <c r="M35" i="37"/>
  <c r="N35" i="37"/>
  <c r="O35" i="37"/>
  <c r="P35" i="37"/>
  <c r="T47" i="37"/>
  <c r="T48" i="37"/>
  <c r="C24" i="2"/>
  <c r="C24" i="3"/>
  <c r="C24" i="41"/>
  <c r="C24" i="50"/>
  <c r="M11" i="2"/>
  <c r="M24" i="2"/>
  <c r="M43" i="2"/>
  <c r="M11" i="3"/>
  <c r="M24" i="3"/>
  <c r="M43" i="3"/>
  <c r="M11" i="51"/>
  <c r="M24" i="51"/>
  <c r="M43" i="51"/>
  <c r="M11" i="41"/>
  <c r="M24" i="41"/>
  <c r="M43" i="41"/>
  <c r="M11" i="50"/>
  <c r="M24" i="50"/>
  <c r="M43" i="50"/>
  <c r="M43" i="37"/>
  <c r="N11" i="2"/>
  <c r="N24" i="2"/>
  <c r="N43" i="2"/>
  <c r="N11" i="3"/>
  <c r="N24" i="3"/>
  <c r="N43" i="3"/>
  <c r="N11" i="51"/>
  <c r="N24" i="51"/>
  <c r="N43" i="51"/>
  <c r="N11" i="41"/>
  <c r="N24" i="41"/>
  <c r="N43" i="41"/>
  <c r="N11" i="50"/>
  <c r="N24" i="50"/>
  <c r="N43" i="50"/>
  <c r="N43" i="37"/>
  <c r="O11" i="2"/>
  <c r="O24" i="2"/>
  <c r="O43" i="2"/>
  <c r="O11" i="3"/>
  <c r="O24" i="3"/>
  <c r="O43" i="3"/>
  <c r="O11" i="51"/>
  <c r="O24" i="51"/>
  <c r="O43" i="51"/>
  <c r="O11" i="41"/>
  <c r="O24" i="41"/>
  <c r="O43" i="41"/>
  <c r="O11" i="50"/>
  <c r="O24" i="50"/>
  <c r="O43" i="50"/>
  <c r="O43" i="37"/>
  <c r="F40" i="50"/>
  <c r="P6" i="2"/>
  <c r="P6" i="51"/>
  <c r="P6" i="3"/>
  <c r="P6" i="41"/>
  <c r="P6" i="50"/>
  <c r="P6" i="37"/>
  <c r="P7" i="2"/>
  <c r="P7" i="3"/>
  <c r="P7" i="51"/>
  <c r="P7" i="41"/>
  <c r="P7" i="50"/>
  <c r="P7" i="37"/>
  <c r="P8" i="2"/>
  <c r="P8" i="3"/>
  <c r="P8" i="51"/>
  <c r="P8" i="41"/>
  <c r="P8" i="50"/>
  <c r="P8" i="37"/>
  <c r="P9" i="2"/>
  <c r="P9" i="3"/>
  <c r="P9" i="51"/>
  <c r="P9" i="41"/>
  <c r="P9" i="50"/>
  <c r="P9" i="37"/>
  <c r="P10" i="2"/>
  <c r="P10" i="3"/>
  <c r="P10" i="51"/>
  <c r="P10" i="41"/>
  <c r="P10" i="50"/>
  <c r="P10" i="37"/>
  <c r="P11" i="2"/>
  <c r="P11" i="51"/>
  <c r="P11" i="3"/>
  <c r="P11" i="41"/>
  <c r="P11" i="50"/>
  <c r="P11" i="37"/>
  <c r="O6" i="37"/>
  <c r="N6" i="37"/>
  <c r="M6" i="37"/>
  <c r="L6" i="37"/>
  <c r="K6" i="37"/>
  <c r="J6" i="37"/>
  <c r="I6" i="37"/>
  <c r="H6" i="37"/>
  <c r="G6" i="37"/>
  <c r="F6" i="37"/>
  <c r="E6" i="37"/>
  <c r="D6" i="37"/>
  <c r="P40" i="50"/>
  <c r="T42" i="50"/>
  <c r="T43" i="50"/>
  <c r="T44" i="50"/>
  <c r="T45" i="50"/>
  <c r="T46" i="50"/>
  <c r="P35" i="50"/>
  <c r="T47" i="50"/>
  <c r="T48" i="50"/>
  <c r="F43" i="50"/>
  <c r="P43" i="50"/>
  <c r="F43" i="3"/>
  <c r="P43" i="3"/>
  <c r="F43" i="51"/>
  <c r="P43" i="51"/>
  <c r="F43" i="41"/>
  <c r="P43" i="41"/>
  <c r="C46" i="37"/>
  <c r="B42" i="2"/>
  <c r="C42" i="2"/>
  <c r="R38" i="37"/>
  <c r="S29" i="37"/>
  <c r="T38" i="50"/>
  <c r="O44" i="50"/>
  <c r="T37" i="50"/>
  <c r="S38" i="50"/>
  <c r="S28" i="50"/>
  <c r="S37" i="50"/>
  <c r="R38" i="50"/>
  <c r="R37" i="50"/>
  <c r="S25" i="50"/>
  <c r="S29" i="50"/>
  <c r="P44" i="50"/>
  <c r="B19" i="3"/>
  <c r="B18" i="3"/>
  <c r="B19" i="2"/>
  <c r="B18" i="50"/>
  <c r="B18" i="41"/>
  <c r="B19" i="41"/>
  <c r="B20" i="41"/>
  <c r="B21" i="41"/>
  <c r="B22" i="41"/>
  <c r="B24" i="41"/>
  <c r="B46" i="41"/>
  <c r="B47" i="41"/>
  <c r="P18" i="41"/>
  <c r="P19" i="41"/>
  <c r="B18" i="51"/>
  <c r="B19" i="51"/>
  <c r="B21" i="51"/>
  <c r="B22" i="51"/>
  <c r="B24" i="51"/>
  <c r="B46" i="51"/>
  <c r="B47" i="51"/>
  <c r="P18" i="51"/>
  <c r="P19" i="51"/>
  <c r="C47" i="3"/>
  <c r="P18" i="3"/>
  <c r="P19" i="3"/>
  <c r="B18" i="2"/>
  <c r="B20" i="2"/>
  <c r="B21" i="2"/>
  <c r="B22" i="2"/>
  <c r="B24" i="2"/>
  <c r="B46" i="2"/>
  <c r="B47" i="2"/>
  <c r="P18" i="2"/>
  <c r="P19" i="2"/>
  <c r="P20" i="50"/>
  <c r="P5" i="2"/>
  <c r="P5" i="3"/>
  <c r="P5" i="51"/>
  <c r="P5" i="41"/>
  <c r="P5" i="50"/>
  <c r="P5" i="37"/>
  <c r="B20" i="3"/>
  <c r="B21" i="3"/>
  <c r="B22" i="3"/>
  <c r="A4" i="40"/>
  <c r="H20" i="37"/>
  <c r="F42" i="3"/>
  <c r="K23" i="37"/>
  <c r="K39" i="37"/>
  <c r="G42" i="41"/>
  <c r="K42" i="41"/>
  <c r="D18" i="37"/>
  <c r="B19" i="50"/>
  <c r="B20" i="50"/>
  <c r="B21" i="50"/>
  <c r="B22" i="50"/>
  <c r="B23" i="50"/>
  <c r="C8" i="50"/>
  <c r="C8" i="41"/>
  <c r="C8" i="51"/>
  <c r="C8" i="3"/>
  <c r="C8" i="2"/>
  <c r="O42" i="50"/>
  <c r="N42" i="50"/>
  <c r="M42" i="50"/>
  <c r="J42" i="50"/>
  <c r="R36" i="50"/>
  <c r="R35" i="50"/>
  <c r="R34" i="50"/>
  <c r="R33" i="50"/>
  <c r="R32" i="50"/>
  <c r="R31" i="50"/>
  <c r="R30" i="50"/>
  <c r="R29" i="50"/>
  <c r="A29" i="50"/>
  <c r="R28" i="50"/>
  <c r="R27" i="50"/>
  <c r="R26" i="50"/>
  <c r="R25" i="50"/>
  <c r="A15" i="50"/>
  <c r="O42" i="41"/>
  <c r="N42" i="41"/>
  <c r="M42" i="41"/>
  <c r="J42" i="41"/>
  <c r="R37" i="41"/>
  <c r="R36" i="41"/>
  <c r="R35" i="41"/>
  <c r="R34" i="41"/>
  <c r="R33" i="41"/>
  <c r="R32" i="41"/>
  <c r="R31" i="41"/>
  <c r="R30" i="41"/>
  <c r="R29" i="41"/>
  <c r="A29" i="41"/>
  <c r="R28" i="41"/>
  <c r="R27" i="41"/>
  <c r="R26" i="41"/>
  <c r="R25" i="41"/>
  <c r="A15" i="41"/>
  <c r="O42" i="51"/>
  <c r="N42" i="51"/>
  <c r="M42" i="51"/>
  <c r="J42" i="51"/>
  <c r="R37" i="51"/>
  <c r="R36" i="51"/>
  <c r="R35" i="51"/>
  <c r="R34" i="51"/>
  <c r="R33" i="51"/>
  <c r="R32" i="51"/>
  <c r="R31" i="51"/>
  <c r="R30" i="51"/>
  <c r="R29" i="51"/>
  <c r="A29" i="51"/>
  <c r="R28" i="51"/>
  <c r="R27" i="51"/>
  <c r="R26" i="51"/>
  <c r="R25" i="51"/>
  <c r="A15" i="51"/>
  <c r="O42" i="3"/>
  <c r="N42" i="3"/>
  <c r="M42" i="3"/>
  <c r="J42" i="3"/>
  <c r="R37" i="3"/>
  <c r="R36" i="3"/>
  <c r="R35" i="3"/>
  <c r="R34" i="3"/>
  <c r="R33" i="3"/>
  <c r="R32" i="3"/>
  <c r="R31" i="3"/>
  <c r="R30" i="3"/>
  <c r="R29" i="3"/>
  <c r="A29" i="3"/>
  <c r="R28" i="3"/>
  <c r="R27" i="3"/>
  <c r="R26" i="3"/>
  <c r="R25" i="3"/>
  <c r="A15" i="3"/>
  <c r="R28" i="37"/>
  <c r="R37" i="37"/>
  <c r="R36" i="37"/>
  <c r="R35" i="37"/>
  <c r="R34" i="37"/>
  <c r="R33" i="37"/>
  <c r="R32" i="37"/>
  <c r="R31" i="37"/>
  <c r="R30" i="37"/>
  <c r="R29" i="37"/>
  <c r="R27" i="37"/>
  <c r="R26" i="37"/>
  <c r="R25" i="37"/>
  <c r="N39" i="37"/>
  <c r="N38" i="37"/>
  <c r="N37" i="37"/>
  <c r="N42" i="37"/>
  <c r="O39" i="37"/>
  <c r="O38" i="37"/>
  <c r="O37" i="37"/>
  <c r="O42" i="37"/>
  <c r="J33" i="37"/>
  <c r="M33" i="37"/>
  <c r="N33" i="37"/>
  <c r="O33" i="37"/>
  <c r="J34" i="37"/>
  <c r="M34" i="37"/>
  <c r="N34" i="37"/>
  <c r="O34" i="37"/>
  <c r="J36" i="37"/>
  <c r="M36" i="37"/>
  <c r="N36" i="37"/>
  <c r="O36" i="37"/>
  <c r="J37" i="37"/>
  <c r="M37" i="37"/>
  <c r="J38" i="37"/>
  <c r="M38" i="37"/>
  <c r="J39" i="37"/>
  <c r="M39" i="37"/>
  <c r="M42" i="37"/>
  <c r="J32" i="37"/>
  <c r="M32" i="37"/>
  <c r="N32" i="37"/>
  <c r="O32" i="37"/>
  <c r="C19" i="37"/>
  <c r="M19" i="37"/>
  <c r="N19" i="37"/>
  <c r="O19" i="37"/>
  <c r="M20" i="37"/>
  <c r="N20" i="37"/>
  <c r="O20" i="37"/>
  <c r="C21" i="37"/>
  <c r="M21" i="37"/>
  <c r="N21" i="37"/>
  <c r="O21" i="37"/>
  <c r="C22" i="37"/>
  <c r="M22" i="37"/>
  <c r="N22" i="37"/>
  <c r="O22" i="37"/>
  <c r="C23" i="37"/>
  <c r="M23" i="37"/>
  <c r="N23" i="37"/>
  <c r="O23" i="37"/>
  <c r="C18" i="37"/>
  <c r="M18" i="37"/>
  <c r="N18" i="37"/>
  <c r="O18" i="37"/>
  <c r="M7" i="37"/>
  <c r="N7" i="37"/>
  <c r="O7" i="37"/>
  <c r="M8" i="37"/>
  <c r="N8" i="37"/>
  <c r="O8" i="37"/>
  <c r="M9" i="37"/>
  <c r="N9" i="37"/>
  <c r="O9" i="37"/>
  <c r="M10" i="37"/>
  <c r="N10" i="37"/>
  <c r="O10" i="37"/>
  <c r="F5" i="37"/>
  <c r="G5" i="37"/>
  <c r="H5" i="37"/>
  <c r="I5" i="37"/>
  <c r="J5" i="37"/>
  <c r="K5" i="37"/>
  <c r="L5" i="37"/>
  <c r="M5" i="37"/>
  <c r="N5" i="37"/>
  <c r="O5" i="37"/>
  <c r="E5" i="37"/>
  <c r="D5" i="37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O42" i="2"/>
  <c r="N42" i="2"/>
  <c r="M42" i="2"/>
  <c r="A29" i="2"/>
  <c r="A15" i="2"/>
  <c r="J42" i="2"/>
  <c r="A29" i="37"/>
  <c r="A15" i="37"/>
  <c r="J42" i="37"/>
  <c r="K8" i="37"/>
  <c r="L42" i="2"/>
  <c r="G39" i="37"/>
  <c r="C42" i="3"/>
  <c r="E42" i="51"/>
  <c r="L42" i="51"/>
  <c r="C11" i="41"/>
  <c r="B23" i="37"/>
  <c r="S45" i="50"/>
  <c r="L33" i="37"/>
  <c r="H10" i="37"/>
  <c r="G21" i="37"/>
  <c r="I9" i="37"/>
  <c r="M11" i="37"/>
  <c r="M24" i="37"/>
  <c r="B19" i="37"/>
  <c r="L18" i="37"/>
  <c r="S37" i="51"/>
  <c r="S36" i="50"/>
  <c r="C11" i="2"/>
  <c r="S37" i="2"/>
  <c r="B42" i="3"/>
  <c r="I42" i="50"/>
  <c r="P19" i="50"/>
  <c r="E42" i="50"/>
  <c r="P23" i="50"/>
  <c r="C42" i="41"/>
  <c r="L21" i="37"/>
  <c r="D42" i="51"/>
  <c r="D21" i="37"/>
  <c r="L9" i="37"/>
  <c r="K18" i="37"/>
  <c r="E38" i="37"/>
  <c r="E22" i="37"/>
  <c r="G42" i="2"/>
  <c r="G20" i="37"/>
  <c r="F22" i="37"/>
  <c r="F7" i="37"/>
  <c r="C37" i="37"/>
  <c r="D10" i="37"/>
  <c r="J10" i="37"/>
  <c r="H21" i="37"/>
  <c r="G8" i="37"/>
  <c r="D42" i="50"/>
  <c r="J22" i="37"/>
  <c r="H34" i="37"/>
  <c r="B42" i="41"/>
  <c r="L37" i="37"/>
  <c r="S47" i="50"/>
  <c r="H9" i="37"/>
  <c r="G34" i="37"/>
  <c r="F20" i="37"/>
  <c r="P22" i="41"/>
  <c r="J21" i="37"/>
  <c r="I22" i="37"/>
  <c r="H7" i="37"/>
  <c r="P22" i="50"/>
  <c r="K36" i="37"/>
  <c r="I7" i="37"/>
  <c r="I42" i="3"/>
  <c r="J7" i="37"/>
  <c r="G36" i="37"/>
  <c r="S35" i="3"/>
  <c r="G37" i="37"/>
  <c r="B37" i="37"/>
  <c r="J23" i="37"/>
  <c r="J8" i="37"/>
  <c r="H19" i="37"/>
  <c r="F42" i="50"/>
  <c r="D42" i="41"/>
  <c r="F42" i="51"/>
  <c r="K42" i="3"/>
  <c r="H32" i="37"/>
  <c r="K33" i="37"/>
  <c r="G19" i="37"/>
  <c r="O24" i="37"/>
  <c r="C11" i="51"/>
  <c r="L42" i="50"/>
  <c r="H42" i="50"/>
  <c r="F42" i="41"/>
  <c r="K42" i="51"/>
  <c r="H18" i="37"/>
  <c r="S35" i="2"/>
  <c r="P23" i="41"/>
  <c r="F42" i="2"/>
  <c r="F21" i="37"/>
  <c r="D33" i="37"/>
  <c r="E7" i="37"/>
  <c r="K20" i="37"/>
  <c r="S36" i="3"/>
  <c r="C8" i="37"/>
  <c r="L19" i="37"/>
  <c r="S35" i="51"/>
  <c r="S45" i="2"/>
  <c r="I23" i="37"/>
  <c r="H33" i="37"/>
  <c r="G18" i="37"/>
  <c r="N24" i="37"/>
  <c r="N11" i="37"/>
  <c r="L8" i="37"/>
  <c r="I42" i="41"/>
  <c r="E42" i="41"/>
  <c r="D37" i="37"/>
  <c r="C7" i="37"/>
  <c r="C32" i="37"/>
  <c r="L32" i="37"/>
  <c r="P20" i="2"/>
  <c r="E39" i="37"/>
  <c r="S43" i="2"/>
  <c r="B20" i="37"/>
  <c r="K21" i="37"/>
  <c r="G42" i="50"/>
  <c r="S46" i="50"/>
  <c r="E10" i="37"/>
  <c r="D19" i="37"/>
  <c r="G32" i="37"/>
  <c r="G9" i="37"/>
  <c r="S44" i="41"/>
  <c r="F18" i="37"/>
  <c r="E20" i="37"/>
  <c r="D7" i="37"/>
  <c r="C33" i="37"/>
  <c r="F23" i="37"/>
  <c r="E32" i="37"/>
  <c r="S43" i="51"/>
  <c r="L36" i="37"/>
  <c r="S43" i="3"/>
  <c r="G38" i="37"/>
  <c r="G42" i="37"/>
  <c r="G7" i="37"/>
  <c r="E23" i="37"/>
  <c r="P23" i="2"/>
  <c r="B36" i="37"/>
  <c r="O11" i="37"/>
  <c r="S47" i="2"/>
  <c r="S35" i="41"/>
  <c r="S36" i="51"/>
  <c r="S35" i="50"/>
  <c r="S44" i="2"/>
  <c r="C36" i="37"/>
  <c r="K37" i="37"/>
  <c r="S37" i="41"/>
  <c r="K34" i="37"/>
  <c r="B21" i="37"/>
  <c r="B24" i="50"/>
  <c r="L20" i="37"/>
  <c r="K42" i="50"/>
  <c r="I18" i="37"/>
  <c r="H36" i="37"/>
  <c r="S43" i="50"/>
  <c r="C42" i="50"/>
  <c r="K10" i="37"/>
  <c r="J19" i="37"/>
  <c r="H42" i="41"/>
  <c r="P21" i="41"/>
  <c r="C47" i="41"/>
  <c r="L34" i="37"/>
  <c r="L10" i="37"/>
  <c r="J20" i="37"/>
  <c r="H42" i="51"/>
  <c r="H22" i="37"/>
  <c r="G42" i="51"/>
  <c r="P23" i="51"/>
  <c r="F8" i="37"/>
  <c r="E33" i="37"/>
  <c r="D34" i="37"/>
  <c r="I42" i="2"/>
  <c r="C11" i="3"/>
  <c r="E42" i="2"/>
  <c r="B34" i="37"/>
  <c r="B39" i="37"/>
  <c r="B24" i="3"/>
  <c r="I10" i="37"/>
  <c r="B32" i="37"/>
  <c r="D8" i="37"/>
  <c r="P20" i="41"/>
  <c r="P21" i="50"/>
  <c r="S46" i="41"/>
  <c r="K42" i="2"/>
  <c r="D38" i="37"/>
  <c r="P22" i="2"/>
  <c r="G42" i="3"/>
  <c r="S45" i="41"/>
  <c r="E8" i="37"/>
  <c r="E36" i="37"/>
  <c r="K38" i="37"/>
  <c r="K42" i="37"/>
  <c r="K22" i="37"/>
  <c r="H37" i="37"/>
  <c r="F10" i="37"/>
  <c r="S44" i="3"/>
  <c r="B46" i="50"/>
  <c r="B47" i="50"/>
  <c r="H38" i="37"/>
  <c r="P23" i="3"/>
  <c r="H8" i="37"/>
  <c r="S46" i="3"/>
  <c r="E37" i="37"/>
  <c r="P21" i="3"/>
  <c r="D42" i="3"/>
  <c r="I8" i="37"/>
  <c r="C38" i="37"/>
  <c r="L38" i="37"/>
  <c r="L22" i="37"/>
  <c r="H42" i="3"/>
  <c r="P20" i="51"/>
  <c r="C20" i="37"/>
  <c r="S37" i="3"/>
  <c r="B38" i="37"/>
  <c r="E34" i="37"/>
  <c r="F9" i="37"/>
  <c r="S44" i="50"/>
  <c r="I42" i="51"/>
  <c r="B18" i="37"/>
  <c r="G23" i="37"/>
  <c r="K7" i="37"/>
  <c r="B42" i="51"/>
  <c r="P20" i="3"/>
  <c r="C11" i="50"/>
  <c r="B42" i="50"/>
  <c r="C39" i="37"/>
  <c r="D22" i="37"/>
  <c r="I20" i="37"/>
  <c r="P22" i="51"/>
  <c r="E42" i="3"/>
  <c r="P21" i="51"/>
  <c r="L42" i="3"/>
  <c r="P18" i="50"/>
  <c r="C42" i="51"/>
  <c r="S32" i="51"/>
  <c r="B33" i="37"/>
  <c r="L23" i="37"/>
  <c r="B22" i="37"/>
  <c r="K32" i="37"/>
  <c r="I42" i="37"/>
  <c r="D39" i="37"/>
  <c r="E18" i="37"/>
  <c r="P21" i="2"/>
  <c r="S36" i="41"/>
  <c r="I19" i="37"/>
  <c r="I21" i="37"/>
  <c r="D36" i="37"/>
  <c r="E21" i="37"/>
  <c r="C34" i="37"/>
  <c r="S47" i="41"/>
  <c r="L42" i="41"/>
  <c r="D32" i="37"/>
  <c r="K9" i="37"/>
  <c r="E19" i="37"/>
  <c r="D42" i="2"/>
  <c r="S44" i="51"/>
  <c r="S45" i="51"/>
  <c r="L39" i="37"/>
  <c r="G10" i="37"/>
  <c r="L7" i="37"/>
  <c r="S47" i="51"/>
  <c r="D20" i="37"/>
  <c r="P22" i="3"/>
  <c r="D23" i="37"/>
  <c r="J9" i="37"/>
  <c r="E9" i="37"/>
  <c r="H42" i="2"/>
  <c r="D9" i="37"/>
  <c r="H39" i="37"/>
  <c r="F19" i="37"/>
  <c r="G22" i="37"/>
  <c r="H23" i="37"/>
  <c r="G33" i="37"/>
  <c r="K19" i="37"/>
  <c r="J18" i="37"/>
  <c r="S31" i="2"/>
  <c r="S32" i="3"/>
  <c r="S31" i="41"/>
  <c r="S26" i="51"/>
  <c r="S33" i="3"/>
  <c r="S27" i="51"/>
  <c r="S32" i="41"/>
  <c r="S31" i="3"/>
  <c r="S34" i="51"/>
  <c r="S28" i="3"/>
  <c r="S31" i="50"/>
  <c r="I11" i="37"/>
  <c r="P22" i="37"/>
  <c r="S28" i="41"/>
  <c r="C11" i="37"/>
  <c r="B46" i="3"/>
  <c r="B47" i="3"/>
  <c r="H11" i="37"/>
  <c r="S29" i="41"/>
  <c r="S34" i="41"/>
  <c r="G24" i="37"/>
  <c r="S42" i="3"/>
  <c r="P19" i="37"/>
  <c r="S33" i="2"/>
  <c r="E42" i="37"/>
  <c r="D24" i="37"/>
  <c r="P18" i="37"/>
  <c r="S43" i="37"/>
  <c r="B42" i="37"/>
  <c r="J24" i="37"/>
  <c r="K24" i="37"/>
  <c r="S27" i="2"/>
  <c r="S30" i="41"/>
  <c r="S33" i="50"/>
  <c r="S30" i="50"/>
  <c r="S29" i="2"/>
  <c r="S27" i="41"/>
  <c r="S30" i="2"/>
  <c r="S30" i="51"/>
  <c r="D42" i="37"/>
  <c r="S42" i="50"/>
  <c r="P20" i="37"/>
  <c r="P23" i="37"/>
  <c r="S29" i="3"/>
  <c r="S35" i="37"/>
  <c r="L42" i="37"/>
  <c r="S26" i="41"/>
  <c r="S26" i="50"/>
  <c r="S37" i="37"/>
  <c r="S25" i="3"/>
  <c r="S45" i="37"/>
  <c r="P37" i="37"/>
  <c r="P38" i="37"/>
  <c r="H24" i="37"/>
  <c r="H42" i="37"/>
  <c r="S27" i="50"/>
  <c r="S34" i="50"/>
  <c r="L24" i="37"/>
  <c r="F42" i="37"/>
  <c r="S33" i="41"/>
  <c r="C42" i="37"/>
  <c r="E11" i="37"/>
  <c r="S43" i="41"/>
  <c r="S26" i="3"/>
  <c r="P24" i="41"/>
  <c r="S28" i="51"/>
  <c r="S46" i="51"/>
  <c r="S29" i="51"/>
  <c r="J11" i="37"/>
  <c r="S32" i="2"/>
  <c r="S45" i="3"/>
  <c r="S41" i="41"/>
  <c r="P24" i="50"/>
  <c r="I24" i="37"/>
  <c r="D11" i="37"/>
  <c r="S47" i="3"/>
  <c r="P24" i="2"/>
  <c r="K11" i="37"/>
  <c r="P24" i="51"/>
  <c r="S25" i="51"/>
  <c r="C24" i="37"/>
  <c r="S46" i="2"/>
  <c r="S46" i="37"/>
  <c r="S36" i="2"/>
  <c r="S36" i="37"/>
  <c r="G11" i="37"/>
  <c r="P39" i="37"/>
  <c r="L11" i="37"/>
  <c r="B24" i="37"/>
  <c r="P21" i="37"/>
  <c r="S44" i="37"/>
  <c r="E24" i="37"/>
  <c r="P24" i="3"/>
  <c r="S31" i="51"/>
  <c r="S47" i="37"/>
  <c r="S32" i="50"/>
  <c r="S41" i="3"/>
  <c r="S32" i="37"/>
  <c r="S48" i="50"/>
  <c r="S26" i="37"/>
  <c r="S26" i="2"/>
  <c r="S27" i="3"/>
  <c r="S42" i="2"/>
  <c r="S34" i="37"/>
  <c r="S34" i="2"/>
  <c r="S42" i="41"/>
  <c r="C47" i="37"/>
  <c r="C47" i="2"/>
  <c r="C47" i="50"/>
  <c r="S41" i="50"/>
  <c r="S27" i="37"/>
  <c r="S42" i="51"/>
  <c r="C47" i="51"/>
  <c r="S41" i="51"/>
  <c r="S33" i="51"/>
  <c r="S33" i="37"/>
  <c r="S48" i="51"/>
  <c r="S41" i="2"/>
  <c r="B46" i="37"/>
  <c r="S48" i="2"/>
  <c r="S30" i="3"/>
  <c r="S34" i="3"/>
  <c r="S31" i="37"/>
  <c r="S30" i="37"/>
  <c r="E44" i="51"/>
  <c r="T27" i="51"/>
  <c r="S25" i="41"/>
  <c r="S48" i="41"/>
  <c r="P24" i="37"/>
  <c r="S48" i="3"/>
  <c r="S28" i="2"/>
  <c r="S28" i="37"/>
  <c r="H44" i="51"/>
  <c r="T30" i="51"/>
  <c r="C44" i="51"/>
  <c r="T25" i="51"/>
  <c r="I44" i="51"/>
  <c r="T31" i="51"/>
  <c r="S42" i="37"/>
  <c r="N44" i="51"/>
  <c r="T36" i="51"/>
  <c r="G44" i="50"/>
  <c r="T29" i="50"/>
  <c r="E44" i="50"/>
  <c r="T27" i="50"/>
  <c r="I44" i="50"/>
  <c r="T31" i="50"/>
  <c r="J44" i="50"/>
  <c r="T32" i="50"/>
  <c r="H44" i="50"/>
  <c r="T30" i="50"/>
  <c r="N44" i="50"/>
  <c r="T36" i="50"/>
  <c r="D44" i="50"/>
  <c r="T26" i="50"/>
  <c r="S22" i="50"/>
  <c r="M44" i="50"/>
  <c r="T35" i="50"/>
  <c r="K44" i="50"/>
  <c r="T33" i="50"/>
  <c r="L44" i="50"/>
  <c r="T34" i="50"/>
  <c r="F44" i="50"/>
  <c r="T28" i="50"/>
  <c r="C44" i="50"/>
  <c r="T25" i="50"/>
  <c r="I44" i="3"/>
  <c r="T31" i="3"/>
  <c r="J44" i="3"/>
  <c r="T32" i="3"/>
  <c r="D44" i="3"/>
  <c r="T26" i="3"/>
  <c r="P44" i="3"/>
  <c r="O44" i="3"/>
  <c r="T37" i="3"/>
  <c r="N44" i="3"/>
  <c r="T36" i="3"/>
  <c r="K44" i="3"/>
  <c r="T33" i="3"/>
  <c r="S22" i="3"/>
  <c r="C44" i="3"/>
  <c r="T25" i="3"/>
  <c r="M44" i="3"/>
  <c r="T35" i="3"/>
  <c r="G44" i="3"/>
  <c r="T29" i="3"/>
  <c r="F44" i="3"/>
  <c r="T28" i="3"/>
  <c r="L44" i="3"/>
  <c r="T34" i="3"/>
  <c r="M44" i="51"/>
  <c r="T35" i="51"/>
  <c r="S48" i="37"/>
  <c r="F44" i="51"/>
  <c r="T28" i="51"/>
  <c r="G44" i="51"/>
  <c r="T29" i="51"/>
  <c r="P44" i="51"/>
  <c r="O44" i="51"/>
  <c r="T37" i="51"/>
  <c r="S25" i="2"/>
  <c r="K44" i="51"/>
  <c r="T33" i="51"/>
  <c r="D44" i="51"/>
  <c r="T26" i="51"/>
  <c r="L44" i="51"/>
  <c r="T34" i="51"/>
  <c r="I44" i="41"/>
  <c r="T31" i="41"/>
  <c r="D44" i="41"/>
  <c r="T26" i="41"/>
  <c r="L44" i="41"/>
  <c r="T34" i="41"/>
  <c r="S22" i="41"/>
  <c r="K44" i="41"/>
  <c r="T33" i="41"/>
  <c r="G44" i="41"/>
  <c r="T29" i="41"/>
  <c r="N44" i="41"/>
  <c r="T36" i="41"/>
  <c r="O44" i="41"/>
  <c r="T37" i="41"/>
  <c r="P44" i="41"/>
  <c r="H44" i="41"/>
  <c r="T30" i="41"/>
  <c r="J44" i="41"/>
  <c r="T32" i="41"/>
  <c r="E44" i="41"/>
  <c r="T27" i="41"/>
  <c r="M44" i="41"/>
  <c r="T35" i="41"/>
  <c r="C44" i="41"/>
  <c r="T25" i="41"/>
  <c r="F44" i="41"/>
  <c r="T28" i="41"/>
  <c r="H44" i="3"/>
  <c r="T30" i="3"/>
  <c r="S41" i="37"/>
  <c r="B47" i="37"/>
  <c r="E44" i="3"/>
  <c r="T27" i="3"/>
  <c r="S22" i="51"/>
  <c r="J44" i="51"/>
  <c r="T32" i="51"/>
  <c r="O44" i="37"/>
  <c r="T37" i="37"/>
  <c r="D44" i="37"/>
  <c r="T26" i="37"/>
  <c r="L44" i="37"/>
  <c r="T34" i="37"/>
  <c r="P44" i="37"/>
  <c r="K44" i="37"/>
  <c r="T33" i="37"/>
  <c r="F44" i="37"/>
  <c r="T28" i="37"/>
  <c r="S22" i="37"/>
  <c r="I44" i="37"/>
  <c r="T31" i="37"/>
  <c r="M44" i="37"/>
  <c r="T35" i="37"/>
  <c r="G44" i="37"/>
  <c r="T29" i="37"/>
  <c r="J44" i="37"/>
  <c r="T32" i="37"/>
  <c r="N44" i="37"/>
  <c r="T36" i="37"/>
  <c r="E44" i="37"/>
  <c r="T27" i="37"/>
  <c r="H44" i="37"/>
  <c r="T30" i="37"/>
  <c r="S25" i="37"/>
  <c r="C44" i="37"/>
  <c r="T25" i="37"/>
  <c r="C44" i="2"/>
  <c r="T25" i="2"/>
  <c r="L44" i="2"/>
  <c r="T34" i="2"/>
  <c r="S22" i="2"/>
  <c r="G44" i="2"/>
  <c r="T29" i="2"/>
  <c r="N44" i="2"/>
  <c r="T36" i="2"/>
  <c r="T26" i="2"/>
  <c r="I44" i="2"/>
  <c r="T31" i="2"/>
  <c r="K44" i="2"/>
  <c r="T33" i="2"/>
  <c r="F44" i="2"/>
  <c r="T28" i="2"/>
  <c r="P44" i="2"/>
  <c r="O44" i="2"/>
  <c r="T37" i="2"/>
  <c r="E44" i="2"/>
  <c r="T27" i="2"/>
  <c r="H44" i="2"/>
  <c r="T30" i="2"/>
  <c r="J44" i="2"/>
  <c r="T32" i="2"/>
  <c r="M44" i="2"/>
  <c r="T35" i="2"/>
</calcChain>
</file>

<file path=xl/comments1.xml><?xml version="1.0" encoding="utf-8"?>
<comments xmlns="http://schemas.openxmlformats.org/spreadsheetml/2006/main">
  <authors>
    <author>www.statistikdatabasen.scb.se</author>
    <author>Beijer Englund, Ronja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F35" authorId="1" shapeId="0">
      <text>
        <r>
          <rPr>
            <b/>
            <sz val="9"/>
            <color indexed="81"/>
            <rFont val="Tahoma"/>
            <family val="2"/>
          </rPr>
          <t>Beijer Englund, Ronja:</t>
        </r>
        <r>
          <rPr>
            <sz val="9"/>
            <color indexed="81"/>
            <rFont val="Tahoma"/>
            <family val="2"/>
          </rPr>
          <t xml:space="preserve">
Fordonsgas (naturgas) ingår inte i KRE och har adderats på länsnivå.
</t>
        </r>
      </text>
    </comment>
    <comment ref="I35" authorId="1" shapeId="0">
      <text>
        <r>
          <rPr>
            <b/>
            <sz val="9"/>
            <color indexed="81"/>
            <rFont val="Tahoma"/>
            <family val="2"/>
          </rPr>
          <t>Beijer Englund, Ronja:</t>
        </r>
        <r>
          <rPr>
            <sz val="9"/>
            <color indexed="81"/>
            <rFont val="Tahoma"/>
            <family val="2"/>
          </rPr>
          <t xml:space="preserve">
Det kan finnas fordonsgas (biogas), men uppgiften var sekretess och kunde inte delges</t>
        </r>
      </text>
    </comment>
    <comment ref="P43" authorId="1" shapeId="0">
      <text>
        <r>
          <rPr>
            <b/>
            <sz val="9"/>
            <color indexed="81"/>
            <rFont val="Tahoma"/>
            <family val="2"/>
          </rPr>
          <t>Beijer Englund, Ronja:</t>
        </r>
        <r>
          <rPr>
            <sz val="9"/>
            <color indexed="81"/>
            <rFont val="Tahoma"/>
            <family val="2"/>
          </rPr>
          <t xml:space="preserve">
Import till Sölvesborg (från Skåne län, kommun Bromölla) inkluderas i total energitillförsel</t>
        </r>
      </text>
    </comment>
  </commentList>
</comments>
</file>

<file path=xl/comments2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4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5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6.xml><?xml version="1.0" encoding="utf-8"?>
<comments xmlns="http://schemas.openxmlformats.org/spreadsheetml/2006/main">
  <authors>
    <author>www.statistikdatabasen.scb.se</author>
    <author>Beijer Englund, Ronja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P43" authorId="1" shapeId="0">
      <text>
        <r>
          <rPr>
            <b/>
            <sz val="9"/>
            <color indexed="81"/>
            <rFont val="Tahoma"/>
            <family val="2"/>
          </rPr>
          <t>Beijer Englund, Ronja:</t>
        </r>
        <r>
          <rPr>
            <sz val="9"/>
            <color indexed="81"/>
            <rFont val="Tahoma"/>
            <family val="2"/>
          </rPr>
          <t xml:space="preserve">
Import till Sölvesborg (från Skåne län, kommun Bromölla) inkluderas i total energitillförsel</t>
        </r>
      </text>
    </comment>
  </commentList>
</comments>
</file>

<file path=xl/sharedStrings.xml><?xml version="1.0" encoding="utf-8"?>
<sst xmlns="http://schemas.openxmlformats.org/spreadsheetml/2006/main" count="677" uniqueCount="95">
  <si>
    <t>Elproduktion och bränsleanvändning (MWh) efter tid, region, produktionssätt och bränsletyp</t>
  </si>
  <si>
    <t>Elproduktion</t>
  </si>
  <si>
    <t>Kol och koks</t>
  </si>
  <si>
    <t>Gasol/naturgas</t>
  </si>
  <si>
    <t>Avlutar</t>
  </si>
  <si>
    <t>Biogas</t>
  </si>
  <si>
    <t>Torv</t>
  </si>
  <si>
    <t>Avfall</t>
  </si>
  <si>
    <t>El</t>
  </si>
  <si>
    <t>Summa produktionssätt</t>
  </si>
  <si>
    <t>övrig värmekraft (kärnkraft, kondenskraft o.dyl.)</t>
  </si>
  <si>
    <t>vattenkraft</t>
  </si>
  <si>
    <t>vindkraft</t>
  </si>
  <si>
    <t>summa bränsletyp</t>
  </si>
  <si>
    <t>Fjärrvärmeproduktion och bränsleanvändning (MWh) efter tid, region, produktionssätt och bränsletyp</t>
  </si>
  <si>
    <t>Fjärrvärmeproduktion</t>
  </si>
  <si>
    <t>Bioolja</t>
  </si>
  <si>
    <t>kraftvärmeverk</t>
  </si>
  <si>
    <t>fristående värmeverk</t>
  </si>
  <si>
    <t>elpannor (1)</t>
  </si>
  <si>
    <t>värmepumpar (2)</t>
  </si>
  <si>
    <t>spillvärme</t>
  </si>
  <si>
    <t>rökgaskondens</t>
  </si>
  <si>
    <t>Total energitillörsel</t>
  </si>
  <si>
    <t>GWh</t>
  </si>
  <si>
    <t>Procent</t>
  </si>
  <si>
    <t>Slutanvändning (MWh) efter tid, region, förbrukarkategori och bränsletyp</t>
  </si>
  <si>
    <t>Biodrivmedel</t>
  </si>
  <si>
    <t>Summa förbrukarkategori</t>
  </si>
  <si>
    <t>slutanv. jordbruk,skogsbruk,fiske</t>
  </si>
  <si>
    <t>Jord, skog</t>
  </si>
  <si>
    <t>Oljeprodukter</t>
  </si>
  <si>
    <t>slutanv. industri, byggverks.</t>
  </si>
  <si>
    <t>slutanv. offentlig verksamhet</t>
  </si>
  <si>
    <t>slutanv. transporter</t>
  </si>
  <si>
    <t>slutanv. övriga tjänster</t>
  </si>
  <si>
    <t>slutanv. småhus</t>
  </si>
  <si>
    <t>slutanv. flerbostadshus</t>
  </si>
  <si>
    <t>slutanv. fritidshus</t>
  </si>
  <si>
    <t>Distributionsförluster</t>
  </si>
  <si>
    <t>Hushåll</t>
  </si>
  <si>
    <t>Övriga tjänster</t>
  </si>
  <si>
    <t>Slutanvändning hushåll</t>
  </si>
  <si>
    <t>Offentlig verks</t>
  </si>
  <si>
    <t>Total energitillförsel</t>
  </si>
  <si>
    <t>Andel av total tillförsel i procent</t>
  </si>
  <si>
    <t>Industri</t>
  </si>
  <si>
    <t>Transporter</t>
  </si>
  <si>
    <t>Distributionsförluster el och fjärrvärme</t>
  </si>
  <si>
    <t>Total slutlig anv.</t>
  </si>
  <si>
    <t>Förluster i %</t>
  </si>
  <si>
    <t>Biobränslen</t>
  </si>
  <si>
    <t>Solceller</t>
  </si>
  <si>
    <t>Fjärrvärme mellan kommuner</t>
  </si>
  <si>
    <t>Importkommuner</t>
  </si>
  <si>
    <t>Mängd MWh</t>
  </si>
  <si>
    <t>Exportkommuner</t>
  </si>
  <si>
    <t>elproduktion</t>
  </si>
  <si>
    <t>flytande (icke förnybara)</t>
  </si>
  <si>
    <t>Kategorier enligt KRE</t>
  </si>
  <si>
    <t>gas (icke förnybara)</t>
  </si>
  <si>
    <t>gas (förnybara)</t>
  </si>
  <si>
    <t>fjärrvärmeproduktion</t>
  </si>
  <si>
    <t>el</t>
  </si>
  <si>
    <t xml:space="preserve">fjärrvärme </t>
  </si>
  <si>
    <t>summa produktionssätt</t>
  </si>
  <si>
    <t>summa förbrukarkategori</t>
  </si>
  <si>
    <t>Övrigt</t>
  </si>
  <si>
    <t>fast (förnybara)</t>
  </si>
  <si>
    <t xml:space="preserve">Fjärrvärme </t>
  </si>
  <si>
    <t>Blekinge län</t>
  </si>
  <si>
    <t>1082 Karlshamn</t>
  </si>
  <si>
    <t>1080 Karlskrona</t>
  </si>
  <si>
    <t>1060 Olofström</t>
  </si>
  <si>
    <t>1081 Ronneby</t>
  </si>
  <si>
    <t>1083 Sölvesborg</t>
  </si>
  <si>
    <t>flytande (förnybara)</t>
  </si>
  <si>
    <t>Import</t>
  </si>
  <si>
    <t>Industriellt mottryck</t>
  </si>
  <si>
    <t>industriellt mottryck</t>
  </si>
  <si>
    <t xml:space="preserve">Datum för inhämtande av statistik från SCB: </t>
  </si>
  <si>
    <t xml:space="preserve">Datum för leverans av Energibalans: </t>
  </si>
  <si>
    <t xml:space="preserve">Kontaktperson WSP: </t>
  </si>
  <si>
    <t>Ronja Beijer Englund, Cristofer Kindgren och Pontus Halldin</t>
  </si>
  <si>
    <t xml:space="preserve">E-post: </t>
  </si>
  <si>
    <t>ronja.englund@wsp.com</t>
  </si>
  <si>
    <t xml:space="preserve">Kontaktperson Länsstyrelsen: </t>
  </si>
  <si>
    <r>
      <rPr>
        <b/>
        <sz val="11"/>
        <color theme="1"/>
        <rFont val="Calibri  "/>
      </rPr>
      <t>Kort beskrivning av uppdraget</t>
    </r>
    <r>
      <rPr>
        <sz val="11"/>
        <color theme="1"/>
        <rFont val="Calibri  "/>
      </rPr>
      <t xml:space="preserve">
WSP Sverige AB har på uppdrag av Länsstyrelsernas energi- och klimatsamordning (LEKS) genom Länsstyrelsen Dalarna tagit fram energibalanser för samtliga kommuner i länet och för länet som helhet. Denna excelfil är energibalansen för både län och kommuner. Till denna excelfil finns även en förklarande rapport (för rapport kontakta länsstyrelsen), samt ett Sankey-diagram (följ länk nedan). Huvudsaklig uppgiftskälla för energibalanserna är SCB:s databas för kommunal och regional energistatistik (KRE), tagen från SCB:s hemsida i juni 2019. Energibalanserna som redovisas gäller år 2017, vilket var det senaste år då uppgifter hos SCB fanns tillgängligt. Den metodik som använts följer alla ska-krav i upphandlingens metodikbeskrivning (se vidare detaljer i länk nedan).</t>
    </r>
  </si>
  <si>
    <r>
      <rPr>
        <b/>
        <sz val="11"/>
        <color theme="1"/>
        <rFont val="Calibri"/>
        <family val="2"/>
        <scheme val="minor"/>
      </rPr>
      <t xml:space="preserve">Hur ska man läsa energibalansen?
</t>
    </r>
    <r>
      <rPr>
        <sz val="12"/>
        <color theme="1"/>
        <rFont val="Calibri"/>
        <family val="2"/>
        <scheme val="minor"/>
      </rPr>
      <t xml:space="preserve">I Excefilen finns en energibalans (flik) per kommun i länet, samt en summerande flik för totalt i länet. Energibalansen för länet utgör summan av kommunernas energibalanser, med undantag för om tillägg gjorts av data som endast finns på länsnivå.
Varje energibalans är uppdelad i tre delar: 1) Elproduktion, 2) Fjärrvärmeproduktion och 3) Slutanvändning. En Samtliga värden anges i MWh. Kort orientering för respektive del:
</t>
    </r>
    <r>
      <rPr>
        <u/>
        <sz val="11"/>
        <color theme="1"/>
        <rFont val="Calibri"/>
        <family val="2"/>
        <scheme val="minor"/>
      </rPr>
      <t>1) Elproduktion</t>
    </r>
    <r>
      <rPr>
        <sz val="12"/>
        <color theme="1"/>
        <rFont val="Calibri"/>
        <family val="2"/>
        <scheme val="minor"/>
      </rPr>
      <t xml:space="preserve">
Kolumn C är mängden producerad el fördelat på olika produktionssätt (rad 5-10). Kolumn D-O är bränslen som åtgår för eventuell elproduktion genom industriellt mottryck (om bränslen här är noll inkluderas dessa bränslen under industrins slutanvändning). Bränslen för elproduktion i kraftvärmeverk inkluderas i del 2.
</t>
    </r>
    <r>
      <rPr>
        <u/>
        <sz val="11"/>
        <color theme="1"/>
        <rFont val="Calibri"/>
        <family val="2"/>
        <scheme val="minor"/>
      </rPr>
      <t xml:space="preserve">
2) Fjärrvärmeproduktion
</t>
    </r>
    <r>
      <rPr>
        <sz val="12"/>
        <color theme="1"/>
        <rFont val="Calibri"/>
        <family val="2"/>
        <scheme val="minor"/>
      </rPr>
      <t xml:space="preserve">Kolumn B är mängden producerad fjärrvärme fördelat på olika produktionssätt (rad 18-23). Kolumn C-O är bränslen som åtgår för denna fjärrvärmeproduktion. Här återfinns också för vissa kommuner importerad fjärrvärme från annan kommun/län.
</t>
    </r>
    <r>
      <rPr>
        <u/>
        <sz val="11"/>
        <color theme="1"/>
        <rFont val="Calibri"/>
        <family val="2"/>
        <scheme val="minor"/>
      </rPr>
      <t>3) Slutanvändning</t>
    </r>
    <r>
      <rPr>
        <sz val="12"/>
        <color theme="1"/>
        <rFont val="Calibri"/>
        <family val="2"/>
        <scheme val="minor"/>
      </rPr>
      <t xml:space="preserve">
Kolumn B-O är bränslen som används i länet fördelat på olika förbrukare (rad 32-39). Här återfinns också för vissa kommuner exporterad fjärrvärme till annan kommun/län. På rad 42 summeras användningen för förbrukarna småhus, flerbostadshus och fritidshus.
</t>
    </r>
    <r>
      <rPr>
        <u/>
        <sz val="11"/>
        <color theme="1"/>
        <rFont val="Calibri"/>
        <family val="2"/>
        <scheme val="minor"/>
      </rPr>
      <t>Övrigt</t>
    </r>
    <r>
      <rPr>
        <sz val="12"/>
        <color theme="1"/>
        <rFont val="Calibri"/>
        <family val="2"/>
        <scheme val="minor"/>
      </rPr>
      <t xml:space="preserve">
Rad 43 anger total energitillförsel, som är en summering av bränslen till slutanvändning samt el- och fjärrvärmeproduktion.
Distributionsförluster för fjärrvärme beräknas baserat på tillförd och använd fjärrvärme. Distributionsförluster är en schablon om 8 % och beräknas på använd el i respektive kommun.</t>
    </r>
  </si>
  <si>
    <t>Länk till metodbeskrivning samt Sankey-diagram:</t>
  </si>
  <si>
    <t>http://extra.lansstyrelsen.se/energi/Sv/statistik/Sidor/default.aspx</t>
  </si>
  <si>
    <r>
      <rPr>
        <b/>
        <sz val="11"/>
        <color theme="1"/>
        <rFont val="Calibri  "/>
      </rPr>
      <t>Förklaring av formateringen i energibalansen</t>
    </r>
    <r>
      <rPr>
        <sz val="11"/>
        <color theme="1"/>
        <rFont val="Calibri  "/>
      </rPr>
      <t xml:space="preserve">
De korrigeringar och kompletteringar som har gjorts av KRE finns markerade</t>
    </r>
    <r>
      <rPr>
        <b/>
        <sz val="11"/>
        <color theme="1"/>
        <rFont val="Calibri  "/>
      </rPr>
      <t xml:space="preserve"> </t>
    </r>
    <r>
      <rPr>
        <sz val="11"/>
        <color theme="1"/>
        <rFont val="Calibri  "/>
      </rPr>
      <t xml:space="preserve">i Excel-filen på följande sätt: </t>
    </r>
    <r>
      <rPr>
        <i/>
        <sz val="11"/>
        <color theme="1"/>
        <rFont val="Calibri  "/>
      </rPr>
      <t>kursiv</t>
    </r>
    <r>
      <rPr>
        <sz val="11"/>
        <color theme="1"/>
        <rFont val="Calibri  "/>
      </rPr>
      <t xml:space="preserve"> text om miljörapporter använts, </t>
    </r>
    <r>
      <rPr>
        <u/>
        <sz val="11"/>
        <color theme="1"/>
        <rFont val="Calibri  "/>
      </rPr>
      <t>understruken</t>
    </r>
    <r>
      <rPr>
        <sz val="11"/>
        <color theme="1"/>
        <rFont val="Calibri  "/>
      </rPr>
      <t xml:space="preserve"> text om uppgifter inhämtats från företag, branschorganisation, myndighet eller liknande, </t>
    </r>
    <r>
      <rPr>
        <i/>
        <u/>
        <sz val="11"/>
        <color theme="1"/>
        <rFont val="Calibri  "/>
      </rPr>
      <t>kursiv och understruken</t>
    </r>
    <r>
      <rPr>
        <sz val="11"/>
        <color theme="1"/>
        <rFont val="Calibri  "/>
      </rPr>
      <t xml:space="preserve"> text om blandning av ovanstående (direkta) metoder och </t>
    </r>
    <r>
      <rPr>
        <sz val="11"/>
        <color rgb="FFFF0000"/>
        <rFont val="Calibri  "/>
      </rPr>
      <t xml:space="preserve">röd </t>
    </r>
    <r>
      <rPr>
        <sz val="11"/>
        <color theme="1"/>
        <rFont val="Calibri  "/>
      </rPr>
      <t>text om indirekt metod använts, t.ex. beräkning av genomsnittet av en viss uppgift mellan tidigare års statistik; den röda texten har gjorts kursiv/understruken om blandning av direkt och indirekt metod används.</t>
    </r>
  </si>
  <si>
    <t>Ulf Hansson</t>
  </si>
  <si>
    <t>ulf.hansson@lansstyrelsen.se</t>
  </si>
  <si>
    <t>Tillförd 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</si>
</sst>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_(* #,##0.00_);_(* \(#,##0.00\);_(* &quot;-&quot;??_);_(@_)"/>
  </numFmts>
  <fonts count="5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1"/>
      <color rgb="FF000000"/>
      <name val="Calibri"/>
      <family val="2"/>
    </font>
    <font>
      <sz val="8"/>
      <color rgb="FF000000"/>
      <name val="Tahoma"/>
      <family val="2"/>
    </font>
    <font>
      <sz val="11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u/>
      <sz val="11"/>
      <name val="Calibri"/>
      <family val="2"/>
    </font>
    <font>
      <i/>
      <sz val="11"/>
      <color rgb="FFFF0000"/>
      <name val="Calibri"/>
      <family val="2"/>
    </font>
    <font>
      <i/>
      <sz val="11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</font>
    <font>
      <sz val="11"/>
      <color rgb="FFFF0000"/>
      <name val="Calibri"/>
      <family val="2"/>
    </font>
    <font>
      <i/>
      <u/>
      <sz val="11"/>
      <color rgb="FFFF0000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rgb="FF006100"/>
      <name val="Calibri"/>
      <family val="2"/>
    </font>
    <font>
      <i/>
      <sz val="11"/>
      <color indexed="8"/>
      <name val="Calibri"/>
      <family val="2"/>
    </font>
    <font>
      <u/>
      <sz val="11"/>
      <color rgb="FFFF0000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u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  "/>
    </font>
    <font>
      <b/>
      <sz val="11"/>
      <color theme="1"/>
      <name val="Calibri  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  "/>
    </font>
    <font>
      <u/>
      <sz val="11"/>
      <color theme="1"/>
      <name val="Calibri  "/>
    </font>
    <font>
      <i/>
      <u/>
      <sz val="11"/>
      <color theme="1"/>
      <name val="Calibri  "/>
    </font>
    <font>
      <sz val="11"/>
      <color rgb="FFFF0000"/>
      <name val="Calibri  "/>
    </font>
    <font>
      <sz val="9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45">
    <xf numFmtId="0" fontId="0" fillId="0" borderId="0"/>
    <xf numFmtId="0" fontId="5" fillId="0" borderId="0" applyNumberFormat="0" applyBorder="0" applyAlignment="0"/>
    <xf numFmtId="9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18" fillId="3" borderId="0" applyNumberFormat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3">
    <xf numFmtId="0" fontId="0" fillId="0" borderId="0" xfId="0"/>
    <xf numFmtId="3" fontId="0" fillId="0" borderId="0" xfId="0" applyNumberFormat="1"/>
    <xf numFmtId="0" fontId="19" fillId="0" borderId="0" xfId="0" applyFont="1"/>
    <xf numFmtId="0" fontId="6" fillId="0" borderId="1" xfId="1" applyFont="1" applyFill="1" applyBorder="1" applyProtection="1"/>
    <xf numFmtId="0" fontId="7" fillId="0" borderId="1" xfId="1" applyFont="1" applyBorder="1"/>
    <xf numFmtId="0" fontId="9" fillId="0" borderId="1" xfId="0" applyFont="1" applyFill="1" applyBorder="1" applyProtection="1"/>
    <xf numFmtId="0" fontId="9" fillId="0" borderId="1" xfId="1" applyFont="1" applyFill="1" applyBorder="1" applyProtection="1"/>
    <xf numFmtId="3" fontId="11" fillId="0" borderId="1" xfId="1" applyNumberFormat="1" applyFont="1" applyFill="1" applyBorder="1" applyAlignment="1" applyProtection="1">
      <alignment horizontal="center"/>
    </xf>
    <xf numFmtId="3" fontId="16" fillId="0" borderId="1" xfId="1" applyNumberFormat="1" applyFont="1" applyFill="1" applyBorder="1" applyProtection="1"/>
    <xf numFmtId="3" fontId="12" fillId="0" borderId="1" xfId="1" applyNumberFormat="1" applyFont="1" applyBorder="1" applyAlignment="1">
      <alignment horizontal="center"/>
    </xf>
    <xf numFmtId="3" fontId="12" fillId="0" borderId="1" xfId="1" applyNumberFormat="1" applyFont="1" applyBorder="1"/>
    <xf numFmtId="0" fontId="5" fillId="0" borderId="1" xfId="1" applyFont="1" applyBorder="1"/>
    <xf numFmtId="2" fontId="5" fillId="0" borderId="1" xfId="1" applyNumberFormat="1" applyFont="1" applyBorder="1"/>
    <xf numFmtId="0" fontId="5" fillId="0" borderId="1" xfId="1" applyFont="1" applyFill="1" applyBorder="1" applyProtection="1"/>
    <xf numFmtId="164" fontId="12" fillId="0" borderId="1" xfId="1" applyNumberFormat="1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Fill="1" applyBorder="1"/>
    <xf numFmtId="3" fontId="10" fillId="0" borderId="1" xfId="0" applyNumberFormat="1" applyFont="1" applyBorder="1"/>
    <xf numFmtId="164" fontId="12" fillId="0" borderId="1" xfId="2" applyNumberFormat="1" applyFont="1" applyBorder="1"/>
    <xf numFmtId="3" fontId="13" fillId="0" borderId="1" xfId="1" applyNumberFormat="1" applyFont="1" applyBorder="1"/>
    <xf numFmtId="9" fontId="13" fillId="0" borderId="1" xfId="2" applyFont="1" applyBorder="1"/>
    <xf numFmtId="3" fontId="13" fillId="0" borderId="1" xfId="1" applyNumberFormat="1" applyFont="1" applyBorder="1" applyAlignment="1">
      <alignment horizontal="center"/>
    </xf>
    <xf numFmtId="9" fontId="13" fillId="0" borderId="1" xfId="2" applyNumberFormat="1" applyFont="1" applyBorder="1"/>
    <xf numFmtId="3" fontId="12" fillId="0" borderId="1" xfId="1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3" fontId="13" fillId="0" borderId="1" xfId="1" applyNumberFormat="1" applyFont="1" applyFill="1" applyBorder="1" applyAlignment="1">
      <alignment horizontal="center"/>
    </xf>
    <xf numFmtId="0" fontId="24" fillId="0" borderId="1" xfId="1" applyFont="1" applyFill="1" applyBorder="1" applyProtection="1"/>
    <xf numFmtId="3" fontId="23" fillId="0" borderId="1" xfId="1" applyNumberFormat="1" applyFont="1" applyBorder="1" applyAlignment="1">
      <alignment horizontal="center" wrapText="1"/>
    </xf>
    <xf numFmtId="3" fontId="23" fillId="0" borderId="1" xfId="1" applyNumberFormat="1" applyFont="1" applyFill="1" applyBorder="1" applyAlignment="1">
      <alignment horizontal="center" wrapText="1"/>
    </xf>
    <xf numFmtId="0" fontId="23" fillId="0" borderId="1" xfId="1" applyFont="1" applyFill="1" applyBorder="1" applyProtection="1"/>
    <xf numFmtId="0" fontId="25" fillId="0" borderId="1" xfId="0" applyFont="1" applyFill="1" applyBorder="1" applyProtection="1"/>
    <xf numFmtId="0" fontId="7" fillId="0" borderId="2" xfId="1" applyFont="1" applyBorder="1"/>
    <xf numFmtId="0" fontId="25" fillId="0" borderId="2" xfId="0" applyFont="1" applyFill="1" applyBorder="1" applyProtection="1"/>
    <xf numFmtId="3" fontId="7" fillId="0" borderId="2" xfId="1" applyNumberFormat="1" applyFont="1" applyBorder="1"/>
    <xf numFmtId="0" fontId="23" fillId="0" borderId="3" xfId="1" applyFont="1" applyFill="1" applyBorder="1" applyProtection="1"/>
    <xf numFmtId="0" fontId="5" fillId="0" borderId="3" xfId="1" applyFont="1" applyFill="1" applyBorder="1" applyProtection="1"/>
    <xf numFmtId="0" fontId="7" fillId="0" borderId="4" xfId="1" applyFont="1" applyBorder="1"/>
    <xf numFmtId="0" fontId="7" fillId="0" borderId="7" xfId="1" applyFont="1" applyBorder="1"/>
    <xf numFmtId="0" fontId="7" fillId="0" borderId="9" xfId="1" applyFont="1" applyBorder="1"/>
    <xf numFmtId="0" fontId="23" fillId="0" borderId="9" xfId="1" applyFont="1" applyFill="1" applyBorder="1" applyProtection="1"/>
    <xf numFmtId="0" fontId="5" fillId="0" borderId="8" xfId="1" applyFont="1" applyBorder="1"/>
    <xf numFmtId="164" fontId="5" fillId="0" borderId="9" xfId="1" applyNumberFormat="1" applyFont="1" applyBorder="1"/>
    <xf numFmtId="0" fontId="5" fillId="0" borderId="5" xfId="1" applyFont="1" applyBorder="1"/>
    <xf numFmtId="0" fontId="5" fillId="0" borderId="8" xfId="1" applyFont="1" applyFill="1" applyBorder="1" applyProtection="1"/>
    <xf numFmtId="3" fontId="5" fillId="0" borderId="1" xfId="1" applyNumberFormat="1" applyFont="1" applyBorder="1"/>
    <xf numFmtId="0" fontId="26" fillId="0" borderId="1" xfId="1" applyFont="1" applyBorder="1"/>
    <xf numFmtId="3" fontId="26" fillId="0" borderId="1" xfId="1" applyNumberFormat="1" applyFont="1" applyBorder="1"/>
    <xf numFmtId="3" fontId="9" fillId="0" borderId="1" xfId="1" applyNumberFormat="1" applyFont="1" applyBorder="1"/>
    <xf numFmtId="3" fontId="23" fillId="0" borderId="1" xfId="1" applyNumberFormat="1" applyFont="1" applyBorder="1" applyAlignment="1">
      <alignment horizontal="center"/>
    </xf>
    <xf numFmtId="164" fontId="2" fillId="0" borderId="1" xfId="2" applyNumberFormat="1" applyFont="1" applyBorder="1"/>
    <xf numFmtId="9" fontId="2" fillId="0" borderId="1" xfId="2" applyFont="1" applyBorder="1"/>
    <xf numFmtId="0" fontId="5" fillId="0" borderId="1" xfId="1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3" fontId="5" fillId="0" borderId="1" xfId="1" applyNumberFormat="1" applyFont="1" applyBorder="1" applyAlignment="1">
      <alignment horizontal="center" wrapText="1"/>
    </xf>
    <xf numFmtId="3" fontId="5" fillId="0" borderId="1" xfId="1" applyNumberFormat="1" applyFont="1" applyFill="1" applyBorder="1" applyAlignment="1">
      <alignment horizontal="center" wrapText="1"/>
    </xf>
    <xf numFmtId="3" fontId="5" fillId="0" borderId="1" xfId="1" applyNumberFormat="1" applyFont="1" applyBorder="1" applyAlignment="1">
      <alignment horizontal="center"/>
    </xf>
    <xf numFmtId="0" fontId="5" fillId="0" borderId="1" xfId="1" applyFont="1" applyFill="1" applyBorder="1" applyAlignment="1">
      <alignment horizontal="center" wrapText="1"/>
    </xf>
    <xf numFmtId="0" fontId="27" fillId="0" borderId="1" xfId="1" applyFont="1" applyFill="1" applyBorder="1" applyAlignment="1" applyProtection="1">
      <alignment horizontal="center"/>
    </xf>
    <xf numFmtId="3" fontId="2" fillId="0" borderId="1" xfId="0" applyNumberFormat="1" applyFont="1" applyFill="1" applyBorder="1" applyProtection="1"/>
    <xf numFmtId="3" fontId="5" fillId="0" borderId="1" xfId="1" applyNumberFormat="1" applyFont="1" applyFill="1" applyBorder="1" applyAlignment="1" applyProtection="1">
      <alignment horizontal="center"/>
    </xf>
    <xf numFmtId="4" fontId="5" fillId="0" borderId="1" xfId="1" applyNumberFormat="1" applyFont="1" applyBorder="1"/>
    <xf numFmtId="3" fontId="2" fillId="0" borderId="1" xfId="0" applyNumberFormat="1" applyFont="1" applyFill="1" applyBorder="1" applyAlignment="1" applyProtection="1">
      <alignment horizontal="center"/>
    </xf>
    <xf numFmtId="10" fontId="5" fillId="0" borderId="9" xfId="1" applyNumberFormat="1" applyFont="1" applyBorder="1"/>
    <xf numFmtId="0" fontId="5" fillId="0" borderId="9" xfId="1" applyFont="1" applyBorder="1"/>
    <xf numFmtId="165" fontId="5" fillId="0" borderId="1" xfId="1" applyNumberFormat="1" applyFont="1" applyBorder="1"/>
    <xf numFmtId="0" fontId="5" fillId="0" borderId="2" xfId="1" applyFont="1" applyFill="1" applyBorder="1" applyProtection="1"/>
    <xf numFmtId="3" fontId="5" fillId="0" borderId="1" xfId="1" applyNumberFormat="1" applyFont="1" applyFill="1" applyBorder="1" applyAlignment="1">
      <alignment horizontal="center"/>
    </xf>
    <xf numFmtId="3" fontId="5" fillId="2" borderId="1" xfId="1" applyNumberFormat="1" applyFont="1" applyFill="1" applyBorder="1" applyAlignment="1">
      <alignment horizontal="center"/>
    </xf>
    <xf numFmtId="0" fontId="5" fillId="0" borderId="10" xfId="1" applyFont="1" applyBorder="1"/>
    <xf numFmtId="164" fontId="5" fillId="0" borderId="11" xfId="1" applyNumberFormat="1" applyFont="1" applyBorder="1"/>
    <xf numFmtId="9" fontId="18" fillId="3" borderId="1" xfId="233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1" fontId="5" fillId="0" borderId="1" xfId="1" applyNumberFormat="1" applyFont="1" applyBorder="1" applyAlignment="1">
      <alignment horizontal="center"/>
    </xf>
    <xf numFmtId="1" fontId="5" fillId="0" borderId="1" xfId="1" applyNumberFormat="1" applyFont="1" applyFill="1" applyBorder="1" applyAlignment="1">
      <alignment horizontal="center"/>
    </xf>
    <xf numFmtId="0" fontId="5" fillId="0" borderId="1" xfId="1" applyFont="1" applyFill="1" applyBorder="1"/>
    <xf numFmtId="0" fontId="5" fillId="0" borderId="1" xfId="1" applyFont="1" applyFill="1" applyBorder="1" applyAlignment="1">
      <alignment horizontal="center"/>
    </xf>
    <xf numFmtId="0" fontId="5" fillId="0" borderId="1" xfId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0" fontId="22" fillId="0" borderId="1" xfId="0" applyFont="1" applyFill="1" applyBorder="1" applyProtection="1"/>
    <xf numFmtId="3" fontId="23" fillId="4" borderId="1" xfId="1" applyNumberFormat="1" applyFont="1" applyFill="1" applyBorder="1" applyAlignment="1">
      <alignment horizontal="center" wrapText="1"/>
    </xf>
    <xf numFmtId="0" fontId="24" fillId="0" borderId="1" xfId="1" applyFont="1" applyFill="1" applyBorder="1" applyAlignment="1" applyProtection="1">
      <alignment horizontal="right"/>
    </xf>
    <xf numFmtId="0" fontId="23" fillId="4" borderId="1" xfId="1" applyFont="1" applyFill="1" applyBorder="1" applyAlignment="1">
      <alignment horizontal="center" wrapText="1"/>
    </xf>
    <xf numFmtId="3" fontId="23" fillId="4" borderId="1" xfId="1" applyNumberFormat="1" applyFont="1" applyFill="1" applyBorder="1" applyAlignment="1">
      <alignment horizontal="center"/>
    </xf>
    <xf numFmtId="3" fontId="5" fillId="0" borderId="1" xfId="1" applyNumberFormat="1" applyFont="1" applyFill="1" applyBorder="1"/>
    <xf numFmtId="3" fontId="5" fillId="0" borderId="8" xfId="1" applyNumberFormat="1" applyFont="1" applyBorder="1"/>
    <xf numFmtId="3" fontId="5" fillId="0" borderId="8" xfId="1" applyNumberFormat="1" applyFont="1" applyFill="1" applyBorder="1" applyProtection="1"/>
    <xf numFmtId="4" fontId="5" fillId="0" borderId="6" xfId="1" applyNumberFormat="1" applyFont="1" applyBorder="1"/>
    <xf numFmtId="1" fontId="27" fillId="0" borderId="1" xfId="1" applyNumberFormat="1" applyFont="1" applyFill="1" applyBorder="1" applyAlignment="1" applyProtection="1">
      <alignment horizontal="center"/>
    </xf>
    <xf numFmtId="164" fontId="5" fillId="0" borderId="1" xfId="1" applyNumberFormat="1" applyFont="1" applyBorder="1"/>
    <xf numFmtId="3" fontId="5" fillId="0" borderId="1" xfId="1" applyNumberFormat="1" applyFont="1" applyFill="1" applyBorder="1" applyProtection="1"/>
    <xf numFmtId="3" fontId="7" fillId="0" borderId="1" xfId="1" applyNumberFormat="1" applyFont="1" applyBorder="1"/>
    <xf numFmtId="10" fontId="5" fillId="0" borderId="1" xfId="1" applyNumberFormat="1" applyFont="1" applyBorder="1"/>
    <xf numFmtId="3" fontId="10" fillId="0" borderId="1" xfId="0" applyNumberFormat="1" applyFont="1" applyBorder="1" applyAlignment="1">
      <alignment horizontal="center"/>
    </xf>
    <xf numFmtId="0" fontId="23" fillId="0" borderId="1" xfId="1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5" fillId="0" borderId="1" xfId="0" applyFont="1" applyFill="1" applyBorder="1" applyAlignment="1" applyProtection="1">
      <alignment horizontal="center"/>
    </xf>
    <xf numFmtId="0" fontId="7" fillId="0" borderId="1" xfId="1" applyFont="1" applyBorder="1" applyAlignment="1">
      <alignment horizontal="center"/>
    </xf>
    <xf numFmtId="2" fontId="5" fillId="0" borderId="1" xfId="1" applyNumberFormat="1" applyFont="1" applyBorder="1" applyAlignment="1">
      <alignment horizontal="center"/>
    </xf>
    <xf numFmtId="2" fontId="7" fillId="0" borderId="1" xfId="1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3" fontId="7" fillId="0" borderId="1" xfId="1" applyNumberFormat="1" applyFont="1" applyBorder="1" applyAlignment="1">
      <alignment horizontal="center"/>
    </xf>
    <xf numFmtId="10" fontId="5" fillId="0" borderId="1" xfId="1" applyNumberFormat="1" applyFont="1" applyBorder="1" applyAlignment="1">
      <alignment horizontal="center"/>
    </xf>
    <xf numFmtId="3" fontId="27" fillId="0" borderId="1" xfId="1" applyNumberFormat="1" applyFont="1" applyFill="1" applyBorder="1" applyAlignment="1" applyProtection="1">
      <alignment horizontal="center"/>
    </xf>
    <xf numFmtId="3" fontId="33" fillId="0" borderId="1" xfId="1" applyNumberFormat="1" applyFont="1" applyFill="1" applyBorder="1" applyAlignment="1" applyProtection="1">
      <alignment horizontal="center"/>
    </xf>
    <xf numFmtId="3" fontId="28" fillId="0" borderId="1" xfId="1" applyNumberFormat="1" applyFont="1" applyFill="1" applyBorder="1" applyAlignment="1" applyProtection="1">
      <alignment horizontal="center"/>
    </xf>
    <xf numFmtId="3" fontId="30" fillId="0" borderId="1" xfId="1" applyNumberFormat="1" applyFont="1" applyFill="1" applyBorder="1" applyAlignment="1" applyProtection="1">
      <alignment horizontal="center"/>
    </xf>
    <xf numFmtId="3" fontId="29" fillId="0" borderId="1" xfId="1" applyNumberFormat="1" applyFont="1" applyFill="1" applyBorder="1" applyAlignment="1" applyProtection="1">
      <alignment horizontal="center"/>
    </xf>
    <xf numFmtId="3" fontId="34" fillId="0" borderId="1" xfId="1" applyNumberFormat="1" applyFont="1" applyFill="1" applyBorder="1" applyAlignment="1" applyProtection="1">
      <alignment horizontal="center"/>
    </xf>
    <xf numFmtId="3" fontId="35" fillId="0" borderId="1" xfId="0" applyNumberFormat="1" applyFont="1" applyFill="1" applyBorder="1" applyAlignment="1" applyProtection="1">
      <alignment horizontal="center"/>
    </xf>
    <xf numFmtId="3" fontId="33" fillId="0" borderId="1" xfId="0" applyNumberFormat="1" applyFont="1" applyFill="1" applyBorder="1" applyAlignment="1" applyProtection="1">
      <alignment horizontal="center"/>
    </xf>
    <xf numFmtId="3" fontId="36" fillId="0" borderId="1" xfId="1" applyNumberFormat="1" applyFont="1" applyBorder="1" applyAlignment="1">
      <alignment horizontal="center"/>
    </xf>
    <xf numFmtId="3" fontId="36" fillId="0" borderId="1" xfId="1" applyNumberFormat="1" applyFont="1" applyFill="1" applyBorder="1" applyAlignment="1">
      <alignment horizontal="center"/>
    </xf>
    <xf numFmtId="3" fontId="37" fillId="0" borderId="1" xfId="1" applyNumberFormat="1" applyFont="1" applyFill="1" applyBorder="1" applyAlignment="1" applyProtection="1">
      <alignment horizontal="center"/>
    </xf>
    <xf numFmtId="3" fontId="10" fillId="0" borderId="1" xfId="1" applyNumberFormat="1" applyFont="1" applyFill="1" applyBorder="1" applyAlignment="1" applyProtection="1">
      <alignment horizontal="center"/>
    </xf>
    <xf numFmtId="3" fontId="1" fillId="0" borderId="1" xfId="0" applyNumberFormat="1" applyFont="1" applyFill="1" applyBorder="1" applyAlignment="1" applyProtection="1">
      <alignment horizontal="center"/>
    </xf>
    <xf numFmtId="3" fontId="31" fillId="0" borderId="1" xfId="0" applyNumberFormat="1" applyFont="1" applyFill="1" applyBorder="1" applyAlignment="1" applyProtection="1">
      <alignment horizontal="center"/>
    </xf>
    <xf numFmtId="9" fontId="38" fillId="3" borderId="1" xfId="233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36" fillId="5" borderId="1" xfId="1" applyNumberFormat="1" applyFont="1" applyFill="1" applyBorder="1" applyAlignment="1">
      <alignment horizontal="center"/>
    </xf>
    <xf numFmtId="3" fontId="36" fillId="2" borderId="1" xfId="1" applyNumberFormat="1" applyFont="1" applyFill="1" applyBorder="1" applyAlignment="1">
      <alignment horizontal="center"/>
    </xf>
    <xf numFmtId="3" fontId="26" fillId="0" borderId="1" xfId="1" applyNumberFormat="1" applyFont="1" applyFill="1" applyBorder="1" applyAlignment="1">
      <alignment horizontal="center"/>
    </xf>
    <xf numFmtId="3" fontId="39" fillId="0" borderId="1" xfId="1" applyNumberFormat="1" applyFont="1" applyBorder="1" applyAlignment="1">
      <alignment horizontal="center"/>
    </xf>
    <xf numFmtId="164" fontId="36" fillId="0" borderId="1" xfId="1" applyNumberFormat="1" applyFont="1" applyBorder="1" applyAlignment="1">
      <alignment horizontal="center"/>
    </xf>
    <xf numFmtId="3" fontId="40" fillId="0" borderId="1" xfId="0" applyNumberFormat="1" applyFont="1" applyFill="1" applyBorder="1" applyAlignment="1" applyProtection="1">
      <alignment horizontal="center"/>
    </xf>
    <xf numFmtId="0" fontId="5" fillId="0" borderId="1" xfId="0" applyFont="1" applyFill="1" applyBorder="1"/>
    <xf numFmtId="0" fontId="32" fillId="0" borderId="1" xfId="0" applyFont="1" applyFill="1" applyBorder="1" applyProtection="1"/>
    <xf numFmtId="0" fontId="41" fillId="0" borderId="1" xfId="0" applyFont="1" applyFill="1" applyBorder="1" applyProtection="1"/>
    <xf numFmtId="0" fontId="41" fillId="0" borderId="2" xfId="0" applyFont="1" applyFill="1" applyBorder="1" applyProtection="1"/>
    <xf numFmtId="0" fontId="9" fillId="0" borderId="1" xfId="0" applyFont="1" applyBorder="1"/>
    <xf numFmtId="0" fontId="5" fillId="0" borderId="1" xfId="0" applyFont="1" applyBorder="1"/>
    <xf numFmtId="3" fontId="5" fillId="0" borderId="1" xfId="0" applyNumberFormat="1" applyFont="1" applyBorder="1"/>
    <xf numFmtId="0" fontId="35" fillId="0" borderId="1" xfId="0" applyFont="1" applyFill="1" applyBorder="1" applyProtection="1"/>
    <xf numFmtId="0" fontId="1" fillId="0" borderId="1" xfId="0" applyFont="1" applyFill="1" applyBorder="1" applyProtection="1"/>
    <xf numFmtId="3" fontId="1" fillId="0" borderId="1" xfId="0" applyNumberFormat="1" applyFont="1" applyFill="1" applyBorder="1" applyProtection="1"/>
    <xf numFmtId="0" fontId="5" fillId="0" borderId="4" xfId="1" applyFont="1" applyBorder="1"/>
    <xf numFmtId="0" fontId="5" fillId="0" borderId="2" xfId="1" applyFont="1" applyBorder="1"/>
    <xf numFmtId="0" fontId="5" fillId="0" borderId="7" xfId="1" applyFont="1" applyBorder="1"/>
    <xf numFmtId="3" fontId="5" fillId="0" borderId="2" xfId="1" applyNumberFormat="1" applyFont="1" applyBorder="1"/>
    <xf numFmtId="3" fontId="35" fillId="0" borderId="1" xfId="0" applyNumberFormat="1" applyFont="1" applyFill="1" applyBorder="1" applyProtection="1"/>
    <xf numFmtId="0" fontId="5" fillId="0" borderId="9" xfId="1" applyFont="1" applyFill="1" applyBorder="1" applyProtection="1"/>
    <xf numFmtId="3" fontId="42" fillId="0" borderId="1" xfId="0" applyNumberFormat="1" applyFont="1" applyFill="1" applyBorder="1" applyAlignment="1" applyProtection="1">
      <alignment horizontal="center"/>
    </xf>
    <xf numFmtId="3" fontId="29" fillId="0" borderId="1" xfId="0" applyNumberFormat="1" applyFont="1" applyFill="1" applyBorder="1" applyAlignment="1" applyProtection="1">
      <alignment horizontal="center"/>
    </xf>
    <xf numFmtId="3" fontId="30" fillId="0" borderId="1" xfId="0" applyNumberFormat="1" applyFont="1" applyFill="1" applyBorder="1" applyAlignment="1" applyProtection="1">
      <alignment horizontal="center"/>
    </xf>
    <xf numFmtId="164" fontId="5" fillId="0" borderId="9" xfId="243" applyNumberFormat="1" applyFont="1" applyBorder="1"/>
    <xf numFmtId="164" fontId="5" fillId="0" borderId="1" xfId="243" applyNumberFormat="1" applyFont="1" applyBorder="1"/>
    <xf numFmtId="164" fontId="5" fillId="0" borderId="1" xfId="243" applyNumberFormat="1" applyFont="1" applyBorder="1" applyAlignment="1">
      <alignment horizontal="center"/>
    </xf>
    <xf numFmtId="3" fontId="43" fillId="0" borderId="1" xfId="1" applyNumberFormat="1" applyFont="1" applyFill="1" applyBorder="1" applyAlignment="1" applyProtection="1">
      <alignment horizontal="center"/>
    </xf>
    <xf numFmtId="3" fontId="44" fillId="0" borderId="1" xfId="0" applyNumberFormat="1" applyFont="1" applyFill="1" applyBorder="1" applyAlignment="1" applyProtection="1">
      <alignment horizontal="center"/>
    </xf>
    <xf numFmtId="3" fontId="5" fillId="0" borderId="1" xfId="1" applyNumberFormat="1" applyFont="1" applyFill="1" applyBorder="1" applyAlignment="1" applyProtection="1">
      <alignment horizontal="left"/>
    </xf>
    <xf numFmtId="2" fontId="5" fillId="0" borderId="1" xfId="1" applyNumberFormat="1" applyFont="1" applyBorder="1" applyAlignment="1">
      <alignment horizontal="left"/>
    </xf>
    <xf numFmtId="164" fontId="5" fillId="0" borderId="1" xfId="1" applyNumberFormat="1" applyFont="1" applyBorder="1" applyAlignment="1">
      <alignment horizontal="right"/>
    </xf>
    <xf numFmtId="3" fontId="10" fillId="0" borderId="1" xfId="0" applyNumberFormat="1" applyFont="1" applyFill="1" applyBorder="1"/>
    <xf numFmtId="3" fontId="45" fillId="0" borderId="1" xfId="0" applyNumberFormat="1" applyFont="1" applyFill="1" applyBorder="1" applyAlignment="1" applyProtection="1">
      <alignment horizontal="center"/>
    </xf>
    <xf numFmtId="0" fontId="28" fillId="0" borderId="1" xfId="1" applyFont="1" applyFill="1" applyBorder="1" applyAlignment="1" applyProtection="1">
      <alignment horizontal="center"/>
    </xf>
    <xf numFmtId="1" fontId="28" fillId="0" borderId="1" xfId="1" applyNumberFormat="1" applyFont="1" applyFill="1" applyBorder="1" applyAlignment="1" applyProtection="1">
      <alignment horizontal="center"/>
    </xf>
    <xf numFmtId="3" fontId="40" fillId="0" borderId="1" xfId="1" applyNumberFormat="1" applyFont="1" applyFill="1" applyBorder="1" applyAlignment="1" applyProtection="1">
      <alignment horizontal="center"/>
    </xf>
    <xf numFmtId="3" fontId="46" fillId="0" borderId="1" xfId="1" applyNumberFormat="1" applyFont="1" applyFill="1" applyBorder="1" applyAlignment="1" applyProtection="1">
      <alignment horizontal="center"/>
    </xf>
    <xf numFmtId="164" fontId="36" fillId="0" borderId="1" xfId="1" applyNumberFormat="1" applyFont="1" applyFill="1" applyBorder="1" applyAlignment="1">
      <alignment horizontal="center"/>
    </xf>
    <xf numFmtId="164" fontId="12" fillId="0" borderId="1" xfId="1" applyNumberFormat="1" applyFont="1" applyFill="1" applyBorder="1" applyAlignment="1">
      <alignment horizontal="center"/>
    </xf>
    <xf numFmtId="164" fontId="5" fillId="0" borderId="1" xfId="1" applyNumberFormat="1" applyFont="1" applyFill="1" applyBorder="1" applyProtection="1"/>
    <xf numFmtId="0" fontId="0" fillId="0" borderId="0" xfId="0" applyAlignment="1">
      <alignment horizontal="left"/>
    </xf>
    <xf numFmtId="0" fontId="0" fillId="0" borderId="12" xfId="0" applyBorder="1" applyAlignment="1">
      <alignment horizontal="right"/>
    </xf>
    <xf numFmtId="14" fontId="0" fillId="0" borderId="13" xfId="0" applyNumberFormat="1" applyBorder="1" applyAlignment="1">
      <alignment horizontal="left"/>
    </xf>
    <xf numFmtId="0" fontId="37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left"/>
    </xf>
    <xf numFmtId="0" fontId="14" fillId="0" borderId="15" xfId="244" applyBorder="1" applyAlignment="1">
      <alignment horizontal="left"/>
    </xf>
    <xf numFmtId="0" fontId="0" fillId="0" borderId="16" xfId="0" applyFill="1" applyBorder="1" applyAlignment="1">
      <alignment horizontal="right"/>
    </xf>
    <xf numFmtId="0" fontId="0" fillId="5" borderId="14" xfId="0" applyFill="1" applyBorder="1"/>
    <xf numFmtId="0" fontId="0" fillId="5" borderId="15" xfId="0" applyFill="1" applyBorder="1"/>
    <xf numFmtId="0" fontId="53" fillId="5" borderId="14" xfId="0" applyFont="1" applyFill="1" applyBorder="1"/>
    <xf numFmtId="0" fontId="14" fillId="5" borderId="16" xfId="244" applyFill="1" applyBorder="1"/>
    <xf numFmtId="0" fontId="0" fillId="5" borderId="17" xfId="0" applyFill="1" applyBorder="1"/>
    <xf numFmtId="0" fontId="14" fillId="0" borderId="0" xfId="244"/>
    <xf numFmtId="0" fontId="58" fillId="0" borderId="0" xfId="0" applyFont="1" applyAlignment="1">
      <alignment vertical="center"/>
    </xf>
    <xf numFmtId="14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14" fillId="0" borderId="17" xfId="244" applyFill="1" applyBorder="1"/>
    <xf numFmtId="164" fontId="27" fillId="0" borderId="1" xfId="1" applyNumberFormat="1" applyFont="1" applyBorder="1" applyAlignment="1">
      <alignment horizontal="center"/>
    </xf>
    <xf numFmtId="0" fontId="50" fillId="5" borderId="12" xfId="0" applyFont="1" applyFill="1" applyBorder="1" applyAlignment="1">
      <alignment vertical="center" wrapText="1"/>
    </xf>
    <xf numFmtId="0" fontId="50" fillId="5" borderId="13" xfId="0" applyFont="1" applyFill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50" fillId="0" borderId="20" xfId="0" applyFont="1" applyBorder="1" applyAlignment="1">
      <alignment vertical="center" wrapText="1"/>
    </xf>
    <xf numFmtId="0" fontId="50" fillId="0" borderId="21" xfId="0" applyFont="1" applyBorder="1" applyAlignment="1"/>
  </cellXfs>
  <cellStyles count="245">
    <cellStyle name="Comma 2" xfId="236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40" builtinId="9" hidden="1"/>
    <cellStyle name="Followed Hyperlink" xfId="242" builtinId="9" hidden="1"/>
    <cellStyle name="Good" xfId="233" builtinId="2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9" builtinId="8" hidden="1"/>
    <cellStyle name="Hyperlink" xfId="241" builtinId="8" hidden="1"/>
    <cellStyle name="Hyperlink" xfId="244" builtinId="8"/>
    <cellStyle name="Hyperlink 2" xfId="237"/>
    <cellStyle name="Komma 2" xfId="234"/>
    <cellStyle name="Normal" xfId="0" builtinId="0"/>
    <cellStyle name="Normal 2" xfId="1"/>
    <cellStyle name="Normal 3" xfId="232"/>
    <cellStyle name="Normal 4" xfId="238"/>
    <cellStyle name="Percent" xfId="243" builtinId="5"/>
    <cellStyle name="Percent 2" xfId="2"/>
    <cellStyle name="Percent 3" xfId="231"/>
    <cellStyle name="Procent 2" xfId="23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ms.corp.pbwan.net/projects/10288367/document/3_Dokument/Import,%20Export%20mellan%20kommun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ms.corp.pbwan.net/projects/10288367/Document/3_Dokument/Blekinge%20l&#228;n%20(5%20kommuner)/L&#228;nsdata%20Blekinge%20l&#228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ekinge"/>
      <sheetName val="Dalarna"/>
      <sheetName val="Gotland"/>
      <sheetName val="Gävleborg"/>
      <sheetName val="Halland"/>
      <sheetName val="Jämtland"/>
      <sheetName val="Jönköping"/>
      <sheetName val="Kalmar"/>
      <sheetName val="Norrbotten"/>
      <sheetName val="Skåne"/>
      <sheetName val="Stockholm"/>
      <sheetName val="Södermanland"/>
      <sheetName val="Uppsala"/>
      <sheetName val="Värmland"/>
      <sheetName val="Västerbotten"/>
      <sheetName val="Västernorrland"/>
      <sheetName val="Västra Götaland"/>
      <sheetName val="Östergötland"/>
    </sheetNames>
    <sheetDataSet>
      <sheetData sheetId="0">
        <row r="4">
          <cell r="H4" t="str">
            <v>Sölvesborg</v>
          </cell>
          <cell r="I4">
            <v>51211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produktion"/>
      <sheetName val="Fjärrvärmeproduktion"/>
      <sheetName val="Slutanvändning"/>
      <sheetName val="KVV miljörapport"/>
      <sheetName val="Miljörapporter"/>
      <sheetName val="Biogasproduktion och fordonsgas"/>
      <sheetName val="Vindkraftproduktion"/>
      <sheetName val="Mindre vattenkraft"/>
      <sheetName val="Energiföretagen KVV Elprod"/>
      <sheetName val="Energiföretagen KVV Värmeprod"/>
      <sheetName val="Solceller"/>
      <sheetName val="Länsstyrelsen"/>
    </sheetNames>
    <sheetDataSet>
      <sheetData sheetId="0">
        <row r="42">
          <cell r="N42">
            <v>0</v>
          </cell>
        </row>
        <row r="43">
          <cell r="N43">
            <v>0</v>
          </cell>
        </row>
        <row r="44">
          <cell r="Q44">
            <v>0</v>
          </cell>
          <cell r="U44">
            <v>0</v>
          </cell>
          <cell r="V44">
            <v>0</v>
          </cell>
        </row>
        <row r="45">
          <cell r="N45">
            <v>0</v>
          </cell>
        </row>
        <row r="46">
          <cell r="R46">
            <v>0</v>
          </cell>
          <cell r="T46">
            <v>0</v>
          </cell>
        </row>
        <row r="47">
          <cell r="S47">
            <v>0</v>
          </cell>
        </row>
        <row r="48">
          <cell r="N48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Q52">
            <v>0</v>
          </cell>
          <cell r="U52">
            <v>0</v>
          </cell>
          <cell r="V52">
            <v>0</v>
          </cell>
        </row>
        <row r="53">
          <cell r="N53">
            <v>0</v>
          </cell>
        </row>
        <row r="54">
          <cell r="R54">
            <v>0</v>
          </cell>
          <cell r="T54">
            <v>0</v>
          </cell>
        </row>
        <row r="55">
          <cell r="S55">
            <v>0</v>
          </cell>
        </row>
        <row r="56">
          <cell r="N56">
            <v>0</v>
          </cell>
        </row>
        <row r="58">
          <cell r="N58">
            <v>1939</v>
          </cell>
        </row>
        <row r="59">
          <cell r="N59">
            <v>0</v>
          </cell>
        </row>
        <row r="60">
          <cell r="Q60">
            <v>0</v>
          </cell>
          <cell r="U60">
            <v>0</v>
          </cell>
          <cell r="V60">
            <v>0</v>
          </cell>
        </row>
        <row r="61">
          <cell r="N61">
            <v>0</v>
          </cell>
        </row>
        <row r="62">
          <cell r="R62">
            <v>0</v>
          </cell>
          <cell r="T62">
            <v>0</v>
          </cell>
        </row>
        <row r="63">
          <cell r="S63">
            <v>0</v>
          </cell>
        </row>
        <row r="64">
          <cell r="N64">
            <v>0</v>
          </cell>
        </row>
        <row r="66">
          <cell r="N66">
            <v>0</v>
          </cell>
        </row>
        <row r="67">
          <cell r="N67">
            <v>0</v>
          </cell>
        </row>
        <row r="68">
          <cell r="Q68">
            <v>0</v>
          </cell>
          <cell r="U68">
            <v>0</v>
          </cell>
          <cell r="V68">
            <v>0</v>
          </cell>
        </row>
        <row r="69">
          <cell r="N69">
            <v>0</v>
          </cell>
        </row>
        <row r="70">
          <cell r="R70">
            <v>0</v>
          </cell>
          <cell r="T70">
            <v>0</v>
          </cell>
        </row>
        <row r="71">
          <cell r="S71">
            <v>0</v>
          </cell>
        </row>
        <row r="72">
          <cell r="N72">
            <v>0</v>
          </cell>
        </row>
        <row r="82">
          <cell r="N82">
            <v>63050</v>
          </cell>
        </row>
        <row r="83">
          <cell r="N83">
            <v>0</v>
          </cell>
        </row>
        <row r="84">
          <cell r="Q84">
            <v>0</v>
          </cell>
          <cell r="U84">
            <v>0</v>
          </cell>
          <cell r="V84">
            <v>0</v>
          </cell>
        </row>
        <row r="85">
          <cell r="N85">
            <v>0</v>
          </cell>
        </row>
        <row r="86">
          <cell r="R86">
            <v>0</v>
          </cell>
          <cell r="T86">
            <v>0</v>
          </cell>
        </row>
        <row r="87">
          <cell r="S87">
            <v>0</v>
          </cell>
        </row>
        <row r="88">
          <cell r="N88">
            <v>0</v>
          </cell>
        </row>
        <row r="90">
          <cell r="N90">
            <v>0</v>
          </cell>
        </row>
        <row r="91">
          <cell r="N91">
            <v>0</v>
          </cell>
        </row>
        <row r="92">
          <cell r="Q92">
            <v>0</v>
          </cell>
          <cell r="U92">
            <v>0</v>
          </cell>
          <cell r="V92">
            <v>0</v>
          </cell>
        </row>
        <row r="93">
          <cell r="N93">
            <v>0</v>
          </cell>
        </row>
        <row r="94">
          <cell r="R94">
            <v>0</v>
          </cell>
          <cell r="T94">
            <v>0</v>
          </cell>
        </row>
        <row r="95">
          <cell r="S95">
            <v>0</v>
          </cell>
        </row>
        <row r="96">
          <cell r="N96">
            <v>0</v>
          </cell>
        </row>
        <row r="98">
          <cell r="N98">
            <v>1457.3478260869524</v>
          </cell>
        </row>
        <row r="99">
          <cell r="N99">
            <v>0</v>
          </cell>
        </row>
        <row r="100">
          <cell r="Q100">
            <v>0</v>
          </cell>
          <cell r="U100">
            <v>0</v>
          </cell>
          <cell r="V100">
            <v>0</v>
          </cell>
        </row>
        <row r="101">
          <cell r="N101">
            <v>0</v>
          </cell>
        </row>
        <row r="102">
          <cell r="R102">
            <v>0</v>
          </cell>
          <cell r="T102">
            <v>0</v>
          </cell>
        </row>
        <row r="103">
          <cell r="S103">
            <v>0</v>
          </cell>
        </row>
        <row r="104">
          <cell r="N104">
            <v>0</v>
          </cell>
        </row>
        <row r="106">
          <cell r="N106">
            <v>49795</v>
          </cell>
        </row>
        <row r="107">
          <cell r="N107">
            <v>0</v>
          </cell>
        </row>
        <row r="108">
          <cell r="Q108">
            <v>0</v>
          </cell>
          <cell r="U108">
            <v>0</v>
          </cell>
          <cell r="V108">
            <v>0</v>
          </cell>
        </row>
        <row r="109">
          <cell r="N109">
            <v>0</v>
          </cell>
        </row>
        <row r="110">
          <cell r="R110">
            <v>0</v>
          </cell>
          <cell r="T110">
            <v>0</v>
          </cell>
        </row>
        <row r="111">
          <cell r="S111">
            <v>0</v>
          </cell>
        </row>
        <row r="112">
          <cell r="N112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Q124">
            <v>0</v>
          </cell>
          <cell r="U124">
            <v>0</v>
          </cell>
          <cell r="V124">
            <v>0</v>
          </cell>
        </row>
        <row r="125">
          <cell r="N125">
            <v>0</v>
          </cell>
        </row>
        <row r="126">
          <cell r="R126">
            <v>0</v>
          </cell>
          <cell r="T126">
            <v>0</v>
          </cell>
        </row>
        <row r="127">
          <cell r="S127">
            <v>0</v>
          </cell>
        </row>
        <row r="128">
          <cell r="N128">
            <v>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Q132">
            <v>0</v>
          </cell>
          <cell r="U132">
            <v>0</v>
          </cell>
          <cell r="V132">
            <v>0</v>
          </cell>
        </row>
        <row r="133">
          <cell r="N133">
            <v>0</v>
          </cell>
        </row>
        <row r="134">
          <cell r="R134">
            <v>0</v>
          </cell>
          <cell r="T134">
            <v>0</v>
          </cell>
        </row>
        <row r="135">
          <cell r="S135">
            <v>0</v>
          </cell>
        </row>
        <row r="136">
          <cell r="N136">
            <v>0</v>
          </cell>
        </row>
        <row r="138">
          <cell r="N138">
            <v>38414.652173913048</v>
          </cell>
        </row>
        <row r="139">
          <cell r="N139">
            <v>0</v>
          </cell>
        </row>
        <row r="140">
          <cell r="Q140">
            <v>0</v>
          </cell>
          <cell r="U140">
            <v>0</v>
          </cell>
          <cell r="V140">
            <v>0</v>
          </cell>
        </row>
        <row r="141">
          <cell r="N141">
            <v>0</v>
          </cell>
        </row>
        <row r="142">
          <cell r="R142">
            <v>0</v>
          </cell>
          <cell r="T142">
            <v>0</v>
          </cell>
        </row>
        <row r="143">
          <cell r="S143">
            <v>0</v>
          </cell>
        </row>
        <row r="144">
          <cell r="N144">
            <v>0</v>
          </cell>
        </row>
        <row r="146">
          <cell r="N146">
            <v>43304.347826086952</v>
          </cell>
        </row>
        <row r="147">
          <cell r="N147">
            <v>0</v>
          </cell>
        </row>
        <row r="148">
          <cell r="Q148">
            <v>0</v>
          </cell>
          <cell r="U148">
            <v>0</v>
          </cell>
          <cell r="V148">
            <v>0</v>
          </cell>
        </row>
        <row r="149">
          <cell r="N149">
            <v>0</v>
          </cell>
        </row>
        <row r="150">
          <cell r="R150">
            <v>0</v>
          </cell>
          <cell r="T150">
            <v>0</v>
          </cell>
        </row>
        <row r="151">
          <cell r="S151">
            <v>0</v>
          </cell>
        </row>
        <row r="152">
          <cell r="N152">
            <v>0</v>
          </cell>
        </row>
        <row r="162">
          <cell r="N162">
            <v>314037</v>
          </cell>
        </row>
        <row r="163">
          <cell r="N163">
            <v>0</v>
          </cell>
        </row>
        <row r="164">
          <cell r="Q164">
            <v>0</v>
          </cell>
          <cell r="U164">
            <v>0</v>
          </cell>
          <cell r="V164">
            <v>0</v>
          </cell>
        </row>
        <row r="165">
          <cell r="N165">
            <v>0</v>
          </cell>
        </row>
        <row r="166">
          <cell r="R166">
            <v>0</v>
          </cell>
          <cell r="T166">
            <v>0</v>
          </cell>
        </row>
        <row r="167">
          <cell r="S167">
            <v>0</v>
          </cell>
        </row>
        <row r="168">
          <cell r="N168">
            <v>0</v>
          </cell>
        </row>
        <row r="170">
          <cell r="N170">
            <v>3310</v>
          </cell>
        </row>
        <row r="171">
          <cell r="N171">
            <v>16554</v>
          </cell>
        </row>
        <row r="172">
          <cell r="Q172">
            <v>0</v>
          </cell>
          <cell r="U172">
            <v>0</v>
          </cell>
          <cell r="V172">
            <v>0</v>
          </cell>
        </row>
        <row r="173">
          <cell r="N173">
            <v>0</v>
          </cell>
        </row>
        <row r="174">
          <cell r="R174">
            <v>0</v>
          </cell>
          <cell r="T174">
            <v>0</v>
          </cell>
        </row>
        <row r="175">
          <cell r="S175">
            <v>0</v>
          </cell>
        </row>
        <row r="176">
          <cell r="N176">
            <v>0</v>
          </cell>
        </row>
        <row r="178">
          <cell r="N178">
            <v>24242</v>
          </cell>
        </row>
        <row r="179">
          <cell r="N179">
            <v>0</v>
          </cell>
        </row>
        <row r="180">
          <cell r="Q180">
            <v>0</v>
          </cell>
          <cell r="U180">
            <v>0</v>
          </cell>
          <cell r="V180">
            <v>0</v>
          </cell>
        </row>
        <row r="181">
          <cell r="N181">
            <v>0</v>
          </cell>
        </row>
        <row r="182">
          <cell r="R182">
            <v>0</v>
          </cell>
          <cell r="T182">
            <v>0</v>
          </cell>
        </row>
        <row r="183">
          <cell r="S183">
            <v>0</v>
          </cell>
        </row>
        <row r="184">
          <cell r="N184">
            <v>0</v>
          </cell>
        </row>
        <row r="186">
          <cell r="N186">
            <v>4811.594202898551</v>
          </cell>
        </row>
        <row r="187">
          <cell r="N187">
            <v>0</v>
          </cell>
        </row>
        <row r="188">
          <cell r="Q188">
            <v>0</v>
          </cell>
          <cell r="U188">
            <v>0</v>
          </cell>
          <cell r="V188">
            <v>0</v>
          </cell>
        </row>
        <row r="189">
          <cell r="N189">
            <v>0</v>
          </cell>
        </row>
        <row r="190">
          <cell r="R190">
            <v>0</v>
          </cell>
          <cell r="T190">
            <v>0</v>
          </cell>
        </row>
        <row r="191">
          <cell r="S191">
            <v>0</v>
          </cell>
        </row>
        <row r="192">
          <cell r="N192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Q204">
            <v>0</v>
          </cell>
          <cell r="U204">
            <v>0</v>
          </cell>
          <cell r="V204">
            <v>0</v>
          </cell>
        </row>
        <row r="205">
          <cell r="N205">
            <v>0</v>
          </cell>
        </row>
        <row r="206">
          <cell r="R206">
            <v>0</v>
          </cell>
          <cell r="T206">
            <v>0</v>
          </cell>
        </row>
        <row r="207">
          <cell r="S207">
            <v>0</v>
          </cell>
        </row>
        <row r="208">
          <cell r="N208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Q212">
            <v>0</v>
          </cell>
          <cell r="U212">
            <v>0</v>
          </cell>
          <cell r="V212">
            <v>0</v>
          </cell>
        </row>
        <row r="213">
          <cell r="N213">
            <v>0</v>
          </cell>
        </row>
        <row r="214">
          <cell r="R214">
            <v>0</v>
          </cell>
          <cell r="T214">
            <v>0</v>
          </cell>
        </row>
        <row r="215">
          <cell r="S215">
            <v>0</v>
          </cell>
        </row>
        <row r="216">
          <cell r="N216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Q220">
            <v>0</v>
          </cell>
          <cell r="U220">
            <v>0</v>
          </cell>
          <cell r="V220">
            <v>0</v>
          </cell>
        </row>
        <row r="221">
          <cell r="N221">
            <v>0</v>
          </cell>
        </row>
        <row r="222">
          <cell r="R222">
            <v>0</v>
          </cell>
          <cell r="T222">
            <v>0</v>
          </cell>
        </row>
        <row r="223">
          <cell r="S223">
            <v>0</v>
          </cell>
        </row>
        <row r="224">
          <cell r="N224">
            <v>0</v>
          </cell>
        </row>
        <row r="226">
          <cell r="N226">
            <v>66190</v>
          </cell>
        </row>
        <row r="227">
          <cell r="N227">
            <v>0</v>
          </cell>
        </row>
        <row r="228">
          <cell r="Q228">
            <v>0</v>
          </cell>
          <cell r="U228">
            <v>0</v>
          </cell>
          <cell r="V228">
            <v>0</v>
          </cell>
        </row>
        <row r="229">
          <cell r="N229">
            <v>0</v>
          </cell>
        </row>
        <row r="230">
          <cell r="R230">
            <v>0</v>
          </cell>
          <cell r="T230">
            <v>0</v>
          </cell>
        </row>
        <row r="231">
          <cell r="S231">
            <v>0</v>
          </cell>
        </row>
        <row r="232">
          <cell r="N232">
            <v>0</v>
          </cell>
        </row>
      </sheetData>
      <sheetData sheetId="1">
        <row r="58">
          <cell r="N58">
            <v>0</v>
          </cell>
        </row>
        <row r="59">
          <cell r="N59">
            <v>0</v>
          </cell>
        </row>
        <row r="60">
          <cell r="Q60">
            <v>0</v>
          </cell>
          <cell r="U60">
            <v>0</v>
          </cell>
          <cell r="V60">
            <v>0</v>
          </cell>
        </row>
        <row r="61">
          <cell r="N61">
            <v>0</v>
          </cell>
        </row>
        <row r="62">
          <cell r="R62">
            <v>0</v>
          </cell>
          <cell r="T62">
            <v>0</v>
          </cell>
        </row>
        <row r="63">
          <cell r="S63">
            <v>0</v>
          </cell>
        </row>
        <row r="64">
          <cell r="N64">
            <v>0</v>
          </cell>
        </row>
        <row r="66">
          <cell r="N66">
            <v>46365</v>
          </cell>
        </row>
        <row r="67">
          <cell r="N67">
            <v>0</v>
          </cell>
        </row>
        <row r="68">
          <cell r="Q68">
            <v>0</v>
          </cell>
          <cell r="U68">
            <v>0</v>
          </cell>
          <cell r="V68">
            <v>0</v>
          </cell>
        </row>
        <row r="69">
          <cell r="N69">
            <v>1727</v>
          </cell>
        </row>
        <row r="70">
          <cell r="R70">
            <v>0</v>
          </cell>
          <cell r="T70">
            <v>0</v>
          </cell>
        </row>
        <row r="71">
          <cell r="S71">
            <v>46691</v>
          </cell>
        </row>
        <row r="72">
          <cell r="N72">
            <v>0</v>
          </cell>
        </row>
        <row r="74">
          <cell r="N74">
            <v>772</v>
          </cell>
        </row>
        <row r="75">
          <cell r="N75">
            <v>0</v>
          </cell>
        </row>
        <row r="76">
          <cell r="Q76">
            <v>0</v>
          </cell>
          <cell r="U76">
            <v>0</v>
          </cell>
          <cell r="V76">
            <v>0</v>
          </cell>
        </row>
        <row r="77">
          <cell r="N77">
            <v>0</v>
          </cell>
        </row>
        <row r="78">
          <cell r="R78">
            <v>0</v>
          </cell>
          <cell r="T78">
            <v>0</v>
          </cell>
        </row>
        <row r="79">
          <cell r="S79">
            <v>0</v>
          </cell>
        </row>
        <row r="80">
          <cell r="N80">
            <v>0</v>
          </cell>
        </row>
        <row r="82">
          <cell r="N82">
            <v>0</v>
          </cell>
        </row>
        <row r="83">
          <cell r="N83">
            <v>0</v>
          </cell>
        </row>
        <row r="84">
          <cell r="Q84">
            <v>0</v>
          </cell>
          <cell r="U84">
            <v>0</v>
          </cell>
          <cell r="V84">
            <v>0</v>
          </cell>
        </row>
        <row r="85">
          <cell r="N85">
            <v>0</v>
          </cell>
        </row>
        <row r="86">
          <cell r="R86">
            <v>0</v>
          </cell>
          <cell r="T86">
            <v>0</v>
          </cell>
        </row>
        <row r="87">
          <cell r="S87">
            <v>0</v>
          </cell>
        </row>
        <row r="88">
          <cell r="N88">
            <v>0</v>
          </cell>
        </row>
        <row r="90">
          <cell r="N90">
            <v>0</v>
          </cell>
        </row>
        <row r="91">
          <cell r="N91">
            <v>0</v>
          </cell>
        </row>
        <row r="92">
          <cell r="Q92">
            <v>0</v>
          </cell>
          <cell r="U92">
            <v>0</v>
          </cell>
          <cell r="V92">
            <v>0</v>
          </cell>
        </row>
        <row r="93">
          <cell r="N93">
            <v>0</v>
          </cell>
        </row>
        <row r="94">
          <cell r="R94">
            <v>0</v>
          </cell>
          <cell r="T94">
            <v>0</v>
          </cell>
        </row>
        <row r="95">
          <cell r="S95">
            <v>0</v>
          </cell>
        </row>
        <row r="96">
          <cell r="N96">
            <v>0</v>
          </cell>
        </row>
        <row r="98">
          <cell r="N98">
            <v>5182</v>
          </cell>
        </row>
        <row r="99">
          <cell r="N99">
            <v>0</v>
          </cell>
        </row>
        <row r="100">
          <cell r="Q100">
            <v>0</v>
          </cell>
          <cell r="U100">
            <v>0</v>
          </cell>
          <cell r="V100">
            <v>0</v>
          </cell>
        </row>
        <row r="101">
          <cell r="N101">
            <v>0</v>
          </cell>
        </row>
        <row r="102">
          <cell r="R102">
            <v>0</v>
          </cell>
          <cell r="T102">
            <v>0</v>
          </cell>
        </row>
        <row r="103">
          <cell r="S103">
            <v>0</v>
          </cell>
        </row>
        <row r="104">
          <cell r="N104">
            <v>0</v>
          </cell>
        </row>
        <row r="114">
          <cell r="N114">
            <v>174100</v>
          </cell>
        </row>
        <row r="115">
          <cell r="N115">
            <v>400</v>
          </cell>
        </row>
        <row r="116">
          <cell r="Q116">
            <v>0</v>
          </cell>
          <cell r="U116">
            <v>12000</v>
          </cell>
          <cell r="V116">
            <v>0</v>
          </cell>
        </row>
        <row r="117">
          <cell r="N117">
            <v>0</v>
          </cell>
        </row>
        <row r="118">
          <cell r="R118">
            <v>0</v>
          </cell>
          <cell r="T118">
            <v>0</v>
          </cell>
        </row>
        <row r="119">
          <cell r="S119">
            <v>253000</v>
          </cell>
        </row>
        <row r="120">
          <cell r="N120">
            <v>0</v>
          </cell>
        </row>
        <row r="122">
          <cell r="N122">
            <v>63499</v>
          </cell>
        </row>
        <row r="123">
          <cell r="N123">
            <v>716</v>
          </cell>
        </row>
        <row r="124">
          <cell r="Q124">
            <v>0</v>
          </cell>
          <cell r="U124">
            <v>0</v>
          </cell>
          <cell r="V124">
            <v>0</v>
          </cell>
        </row>
        <row r="125">
          <cell r="N125">
            <v>0</v>
          </cell>
        </row>
        <row r="126">
          <cell r="R126">
            <v>2919</v>
          </cell>
          <cell r="T126">
            <v>0</v>
          </cell>
        </row>
        <row r="127">
          <cell r="S127">
            <v>69705</v>
          </cell>
        </row>
        <row r="128">
          <cell r="N128">
            <v>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Q132">
            <v>0</v>
          </cell>
          <cell r="U132">
            <v>0</v>
          </cell>
          <cell r="V132">
            <v>0</v>
          </cell>
        </row>
        <row r="133">
          <cell r="N133">
            <v>0</v>
          </cell>
        </row>
        <row r="134">
          <cell r="R134">
            <v>0</v>
          </cell>
          <cell r="T134">
            <v>0</v>
          </cell>
        </row>
        <row r="135">
          <cell r="S135">
            <v>0</v>
          </cell>
        </row>
        <row r="136">
          <cell r="N136">
            <v>0</v>
          </cell>
        </row>
        <row r="138">
          <cell r="N138">
            <v>0</v>
          </cell>
        </row>
        <row r="139">
          <cell r="N139">
            <v>0</v>
          </cell>
        </row>
        <row r="140">
          <cell r="Q140">
            <v>0</v>
          </cell>
          <cell r="U140">
            <v>0</v>
          </cell>
          <cell r="V140">
            <v>0</v>
          </cell>
        </row>
        <row r="141">
          <cell r="N141">
            <v>0</v>
          </cell>
        </row>
        <row r="142">
          <cell r="R142">
            <v>0</v>
          </cell>
          <cell r="T142">
            <v>0</v>
          </cell>
        </row>
        <row r="143">
          <cell r="S143">
            <v>0</v>
          </cell>
        </row>
        <row r="144">
          <cell r="N144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Q148">
            <v>0</v>
          </cell>
          <cell r="U148">
            <v>0</v>
          </cell>
          <cell r="V148">
            <v>0</v>
          </cell>
        </row>
        <row r="149">
          <cell r="N149">
            <v>0</v>
          </cell>
        </row>
        <row r="150">
          <cell r="R150">
            <v>0</v>
          </cell>
          <cell r="T150">
            <v>0</v>
          </cell>
        </row>
        <row r="151">
          <cell r="S151">
            <v>0</v>
          </cell>
        </row>
        <row r="152">
          <cell r="N152">
            <v>0</v>
          </cell>
        </row>
        <row r="154">
          <cell r="N154">
            <v>63162</v>
          </cell>
        </row>
        <row r="155">
          <cell r="N155">
            <v>0</v>
          </cell>
        </row>
        <row r="156">
          <cell r="Q156"/>
          <cell r="U156"/>
          <cell r="V156"/>
        </row>
        <row r="157">
          <cell r="N157">
            <v>0</v>
          </cell>
        </row>
        <row r="158">
          <cell r="R158"/>
          <cell r="T158"/>
        </row>
        <row r="159">
          <cell r="S159"/>
        </row>
        <row r="160">
          <cell r="N160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Q172">
            <v>0</v>
          </cell>
          <cell r="U172">
            <v>0</v>
          </cell>
          <cell r="V172">
            <v>0</v>
          </cell>
        </row>
        <row r="173">
          <cell r="N173">
            <v>0</v>
          </cell>
        </row>
        <row r="174">
          <cell r="R174">
            <v>0</v>
          </cell>
          <cell r="T174">
            <v>0</v>
          </cell>
        </row>
        <row r="175">
          <cell r="S175">
            <v>0</v>
          </cell>
        </row>
        <row r="176">
          <cell r="N176">
            <v>0</v>
          </cell>
        </row>
        <row r="178">
          <cell r="N178">
            <v>125931</v>
          </cell>
        </row>
        <row r="179">
          <cell r="N179">
            <v>1294</v>
          </cell>
        </row>
        <row r="180">
          <cell r="Q180">
            <v>0</v>
          </cell>
          <cell r="U180">
            <v>0</v>
          </cell>
          <cell r="V180">
            <v>0</v>
          </cell>
        </row>
        <row r="181">
          <cell r="N181">
            <v>0</v>
          </cell>
        </row>
        <row r="182">
          <cell r="R182">
            <v>0</v>
          </cell>
          <cell r="T182">
            <v>0</v>
          </cell>
        </row>
        <row r="183">
          <cell r="S183">
            <v>141841</v>
          </cell>
        </row>
        <row r="184">
          <cell r="N184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Q188">
            <v>0</v>
          </cell>
          <cell r="U188">
            <v>0</v>
          </cell>
          <cell r="V188">
            <v>0</v>
          </cell>
        </row>
        <row r="189">
          <cell r="N189">
            <v>0</v>
          </cell>
        </row>
        <row r="190">
          <cell r="R190">
            <v>0</v>
          </cell>
          <cell r="T190">
            <v>0</v>
          </cell>
        </row>
        <row r="191">
          <cell r="S191">
            <v>0</v>
          </cell>
        </row>
        <row r="192">
          <cell r="N192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Q196">
            <v>0</v>
          </cell>
          <cell r="U196">
            <v>0</v>
          </cell>
          <cell r="V196">
            <v>0</v>
          </cell>
        </row>
        <row r="197">
          <cell r="N197">
            <v>0</v>
          </cell>
        </row>
        <row r="198">
          <cell r="R198">
            <v>0</v>
          </cell>
          <cell r="T198">
            <v>0</v>
          </cell>
        </row>
        <row r="199">
          <cell r="S199">
            <v>0</v>
          </cell>
        </row>
        <row r="200">
          <cell r="N200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Q204">
            <v>0</v>
          </cell>
          <cell r="U204">
            <v>0</v>
          </cell>
          <cell r="V204">
            <v>0</v>
          </cell>
        </row>
        <row r="205">
          <cell r="N205">
            <v>0</v>
          </cell>
        </row>
        <row r="206">
          <cell r="R206">
            <v>0</v>
          </cell>
          <cell r="T206">
            <v>0</v>
          </cell>
        </row>
        <row r="207">
          <cell r="S207">
            <v>0</v>
          </cell>
        </row>
        <row r="208">
          <cell r="N208">
            <v>0</v>
          </cell>
        </row>
        <row r="210">
          <cell r="N210">
            <v>12559</v>
          </cell>
        </row>
        <row r="211">
          <cell r="N211">
            <v>0</v>
          </cell>
        </row>
        <row r="212">
          <cell r="Q212">
            <v>0</v>
          </cell>
          <cell r="U212">
            <v>0</v>
          </cell>
          <cell r="V212">
            <v>0</v>
          </cell>
        </row>
        <row r="213">
          <cell r="N213">
            <v>0</v>
          </cell>
        </row>
        <row r="214">
          <cell r="R214">
            <v>0</v>
          </cell>
          <cell r="T214">
            <v>0</v>
          </cell>
        </row>
        <row r="215">
          <cell r="S215">
            <v>0</v>
          </cell>
        </row>
        <row r="216">
          <cell r="N216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Q228">
            <v>0</v>
          </cell>
          <cell r="U228">
            <v>0</v>
          </cell>
          <cell r="V228">
            <v>0</v>
          </cell>
        </row>
        <row r="229">
          <cell r="N229">
            <v>0</v>
          </cell>
        </row>
        <row r="230">
          <cell r="R230">
            <v>0</v>
          </cell>
          <cell r="T230">
            <v>0</v>
          </cell>
        </row>
        <row r="231">
          <cell r="S231">
            <v>0</v>
          </cell>
        </row>
        <row r="232">
          <cell r="N232">
            <v>0</v>
          </cell>
        </row>
        <row r="234">
          <cell r="N234">
            <v>8071</v>
          </cell>
        </row>
        <row r="235">
          <cell r="N235">
            <v>3293</v>
          </cell>
        </row>
        <row r="236">
          <cell r="Q236">
            <v>0</v>
          </cell>
          <cell r="U236">
            <v>0</v>
          </cell>
          <cell r="V236">
            <v>0</v>
          </cell>
        </row>
        <row r="237">
          <cell r="N237">
            <v>0</v>
          </cell>
        </row>
        <row r="238">
          <cell r="R238">
            <v>4845</v>
          </cell>
          <cell r="T238">
            <v>0</v>
          </cell>
        </row>
        <row r="239">
          <cell r="S239">
            <v>298</v>
          </cell>
        </row>
        <row r="240">
          <cell r="N240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Q244">
            <v>0</v>
          </cell>
          <cell r="U244">
            <v>0</v>
          </cell>
          <cell r="V244">
            <v>0</v>
          </cell>
        </row>
        <row r="245">
          <cell r="N245">
            <v>0</v>
          </cell>
        </row>
        <row r="246">
          <cell r="R246">
            <v>0</v>
          </cell>
          <cell r="T246">
            <v>0</v>
          </cell>
        </row>
        <row r="247">
          <cell r="S247">
            <v>0</v>
          </cell>
        </row>
        <row r="248">
          <cell r="N248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Q252">
            <v>0</v>
          </cell>
          <cell r="U252">
            <v>0</v>
          </cell>
          <cell r="V252">
            <v>0</v>
          </cell>
        </row>
        <row r="253">
          <cell r="N253">
            <v>0</v>
          </cell>
        </row>
        <row r="254">
          <cell r="R254">
            <v>0</v>
          </cell>
          <cell r="T254">
            <v>0</v>
          </cell>
        </row>
        <row r="255">
          <cell r="S255">
            <v>0</v>
          </cell>
        </row>
        <row r="256">
          <cell r="N256">
            <v>0</v>
          </cell>
        </row>
        <row r="258">
          <cell r="N258">
            <v>174635</v>
          </cell>
        </row>
        <row r="259">
          <cell r="N259">
            <v>0</v>
          </cell>
        </row>
        <row r="260">
          <cell r="Q260">
            <v>0</v>
          </cell>
          <cell r="U260">
            <v>0</v>
          </cell>
          <cell r="V260">
            <v>0</v>
          </cell>
        </row>
        <row r="261">
          <cell r="N261">
            <v>0</v>
          </cell>
        </row>
        <row r="262">
          <cell r="R262">
            <v>0</v>
          </cell>
          <cell r="T262">
            <v>0</v>
          </cell>
        </row>
        <row r="263">
          <cell r="S263">
            <v>0</v>
          </cell>
        </row>
        <row r="264">
          <cell r="N264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Q268"/>
          <cell r="U268"/>
          <cell r="V268"/>
        </row>
        <row r="269">
          <cell r="N269">
            <v>0</v>
          </cell>
        </row>
        <row r="270">
          <cell r="R270"/>
          <cell r="T270"/>
        </row>
        <row r="271">
          <cell r="S271"/>
        </row>
        <row r="272">
          <cell r="N272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Q284"/>
          <cell r="U284"/>
          <cell r="V284"/>
        </row>
        <row r="285">
          <cell r="N285">
            <v>0</v>
          </cell>
        </row>
        <row r="286">
          <cell r="R286"/>
          <cell r="T286"/>
        </row>
        <row r="287">
          <cell r="S287"/>
        </row>
        <row r="288">
          <cell r="N288">
            <v>0</v>
          </cell>
        </row>
        <row r="290">
          <cell r="N290">
            <v>4310</v>
          </cell>
        </row>
        <row r="291">
          <cell r="N291">
            <v>4782</v>
          </cell>
        </row>
        <row r="292">
          <cell r="Q292"/>
          <cell r="U292"/>
          <cell r="V292"/>
        </row>
        <row r="293">
          <cell r="N293">
            <v>0</v>
          </cell>
        </row>
        <row r="294">
          <cell r="R294"/>
          <cell r="T294"/>
        </row>
        <row r="295">
          <cell r="S295"/>
        </row>
        <row r="296">
          <cell r="N296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Q300"/>
          <cell r="U300"/>
          <cell r="V300"/>
        </row>
        <row r="301">
          <cell r="N301">
            <v>0</v>
          </cell>
        </row>
        <row r="302">
          <cell r="R302"/>
          <cell r="T302"/>
        </row>
        <row r="303">
          <cell r="S303"/>
        </row>
        <row r="304">
          <cell r="N304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Q308"/>
          <cell r="U308"/>
          <cell r="V308"/>
        </row>
        <row r="309">
          <cell r="N309">
            <v>0</v>
          </cell>
        </row>
        <row r="310">
          <cell r="R310"/>
          <cell r="T310"/>
        </row>
        <row r="311">
          <cell r="S311"/>
        </row>
        <row r="312">
          <cell r="N312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Q316"/>
          <cell r="U316"/>
          <cell r="V316"/>
        </row>
        <row r="317">
          <cell r="N317">
            <v>0</v>
          </cell>
        </row>
        <row r="318">
          <cell r="R318"/>
          <cell r="T318"/>
        </row>
        <row r="319">
          <cell r="S319"/>
        </row>
        <row r="320">
          <cell r="N320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Q324"/>
          <cell r="U324"/>
          <cell r="V324"/>
        </row>
        <row r="325">
          <cell r="N325">
            <v>0</v>
          </cell>
        </row>
        <row r="326">
          <cell r="R326"/>
          <cell r="T326"/>
        </row>
        <row r="327">
          <cell r="S327"/>
        </row>
        <row r="328">
          <cell r="N328">
            <v>0</v>
          </cell>
        </row>
      </sheetData>
      <sheetData sheetId="2">
        <row r="83">
          <cell r="N83">
            <v>1323</v>
          </cell>
        </row>
        <row r="84">
          <cell r="Q84">
            <v>0</v>
          </cell>
          <cell r="U84">
            <v>0</v>
          </cell>
          <cell r="V84">
            <v>0</v>
          </cell>
        </row>
        <row r="85">
          <cell r="N85">
            <v>0</v>
          </cell>
        </row>
        <row r="86">
          <cell r="N86">
            <v>291</v>
          </cell>
        </row>
        <row r="87">
          <cell r="N87">
            <v>0</v>
          </cell>
        </row>
        <row r="88">
          <cell r="N88">
            <v>0</v>
          </cell>
        </row>
        <row r="89">
          <cell r="N89">
            <v>0</v>
          </cell>
        </row>
        <row r="90">
          <cell r="N90">
            <v>6031</v>
          </cell>
        </row>
        <row r="92">
          <cell r="N92">
            <v>1147</v>
          </cell>
        </row>
        <row r="93">
          <cell r="Q93">
            <v>0</v>
          </cell>
          <cell r="U93">
            <v>0</v>
          </cell>
          <cell r="V93">
            <v>0</v>
          </cell>
        </row>
        <row r="94">
          <cell r="N94">
            <v>36371</v>
          </cell>
        </row>
        <row r="95">
          <cell r="N95">
            <v>0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7579</v>
          </cell>
        </row>
        <row r="99">
          <cell r="N99">
            <v>138692</v>
          </cell>
        </row>
        <row r="101">
          <cell r="N101">
            <v>1192</v>
          </cell>
        </row>
        <row r="102">
          <cell r="Q102">
            <v>0</v>
          </cell>
          <cell r="U102">
            <v>0</v>
          </cell>
          <cell r="V102">
            <v>0</v>
          </cell>
        </row>
        <row r="103">
          <cell r="N103">
            <v>0</v>
          </cell>
        </row>
        <row r="104">
          <cell r="N104">
            <v>0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8682</v>
          </cell>
        </row>
        <row r="108">
          <cell r="N108">
            <v>19566</v>
          </cell>
        </row>
        <row r="110">
          <cell r="N110">
            <v>102428</v>
          </cell>
        </row>
        <row r="111">
          <cell r="Q111">
            <v>0</v>
          </cell>
          <cell r="U111">
            <v>0</v>
          </cell>
          <cell r="V111">
            <v>0</v>
          </cell>
        </row>
        <row r="112">
          <cell r="N112">
            <v>0</v>
          </cell>
        </row>
        <row r="113">
          <cell r="N113">
            <v>14171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N116">
            <v>0</v>
          </cell>
        </row>
        <row r="117">
          <cell r="N117">
            <v>95</v>
          </cell>
        </row>
        <row r="119">
          <cell r="N119">
            <v>2178</v>
          </cell>
        </row>
        <row r="120">
          <cell r="Q120">
            <v>0</v>
          </cell>
          <cell r="U120">
            <v>0</v>
          </cell>
          <cell r="V120">
            <v>0</v>
          </cell>
        </row>
        <row r="121">
          <cell r="N121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N124">
            <v>0</v>
          </cell>
        </row>
        <row r="125">
          <cell r="N125">
            <v>2308</v>
          </cell>
        </row>
        <row r="126">
          <cell r="N126">
            <v>22074</v>
          </cell>
        </row>
        <row r="128">
          <cell r="N128">
            <v>1122</v>
          </cell>
        </row>
        <row r="129">
          <cell r="Q129">
            <v>0</v>
          </cell>
          <cell r="U129">
            <v>0</v>
          </cell>
          <cell r="V129">
            <v>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N132">
            <v>28345</v>
          </cell>
        </row>
        <row r="133">
          <cell r="N133">
            <v>0</v>
          </cell>
        </row>
        <row r="134">
          <cell r="N134">
            <v>8640</v>
          </cell>
        </row>
        <row r="135">
          <cell r="N135">
            <v>49129</v>
          </cell>
        </row>
        <row r="137">
          <cell r="N137">
            <v>35</v>
          </cell>
        </row>
        <row r="138">
          <cell r="Q138">
            <v>0</v>
          </cell>
          <cell r="U138">
            <v>0</v>
          </cell>
          <cell r="V138">
            <v>0</v>
          </cell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21742</v>
          </cell>
        </row>
        <row r="144">
          <cell r="N144">
            <v>5344</v>
          </cell>
        </row>
        <row r="146">
          <cell r="N146">
            <v>0</v>
          </cell>
        </row>
        <row r="147">
          <cell r="Q147">
            <v>0</v>
          </cell>
          <cell r="U147">
            <v>0</v>
          </cell>
          <cell r="V147">
            <v>0</v>
          </cell>
        </row>
        <row r="148">
          <cell r="N148">
            <v>0</v>
          </cell>
        </row>
        <row r="149">
          <cell r="N149">
            <v>0</v>
          </cell>
        </row>
        <row r="150">
          <cell r="N150">
            <v>0</v>
          </cell>
        </row>
        <row r="151">
          <cell r="N151">
            <v>0</v>
          </cell>
        </row>
        <row r="152">
          <cell r="N152">
            <v>0</v>
          </cell>
        </row>
        <row r="153">
          <cell r="N153">
            <v>1256</v>
          </cell>
        </row>
        <row r="164">
          <cell r="N164">
            <v>17466</v>
          </cell>
        </row>
        <row r="165">
          <cell r="Q165">
            <v>0</v>
          </cell>
          <cell r="U165">
            <v>0</v>
          </cell>
          <cell r="V165">
            <v>0</v>
          </cell>
        </row>
        <row r="166">
          <cell r="N166">
            <v>0</v>
          </cell>
        </row>
        <row r="167">
          <cell r="N167">
            <v>2979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18496</v>
          </cell>
        </row>
        <row r="173">
          <cell r="N173">
            <v>5280.666666666667</v>
          </cell>
        </row>
        <row r="174">
          <cell r="Q174">
            <v>0</v>
          </cell>
          <cell r="U174">
            <v>0</v>
          </cell>
          <cell r="V174">
            <v>0</v>
          </cell>
        </row>
        <row r="175">
          <cell r="N175">
            <v>11679.333333333332</v>
          </cell>
        </row>
        <row r="176">
          <cell r="N176">
            <v>0</v>
          </cell>
        </row>
        <row r="177">
          <cell r="N177">
            <v>650</v>
          </cell>
        </row>
        <row r="178">
          <cell r="N178">
            <v>0</v>
          </cell>
        </row>
        <row r="179">
          <cell r="N179">
            <v>23063</v>
          </cell>
        </row>
        <row r="180">
          <cell r="N180">
            <v>104788</v>
          </cell>
        </row>
        <row r="182">
          <cell r="N182">
            <v>20300</v>
          </cell>
        </row>
        <row r="183">
          <cell r="Q183">
            <v>0</v>
          </cell>
          <cell r="U183">
            <v>0</v>
          </cell>
          <cell r="V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42671</v>
          </cell>
        </row>
        <row r="189">
          <cell r="N189">
            <v>71809</v>
          </cell>
        </row>
        <row r="191">
          <cell r="N191">
            <v>345250</v>
          </cell>
        </row>
        <row r="192">
          <cell r="Q192">
            <v>0</v>
          </cell>
          <cell r="U192">
            <v>0</v>
          </cell>
          <cell r="V192">
            <v>0</v>
          </cell>
        </row>
        <row r="193">
          <cell r="N193">
            <v>0</v>
          </cell>
        </row>
        <row r="194">
          <cell r="N194">
            <v>66650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949</v>
          </cell>
        </row>
        <row r="200">
          <cell r="N200">
            <v>8909</v>
          </cell>
        </row>
        <row r="201">
          <cell r="Q201">
            <v>0</v>
          </cell>
          <cell r="U201">
            <v>0</v>
          </cell>
          <cell r="V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61200</v>
          </cell>
        </row>
        <row r="207">
          <cell r="N207">
            <v>124006</v>
          </cell>
        </row>
        <row r="209">
          <cell r="N209">
            <v>1550</v>
          </cell>
        </row>
        <row r="210">
          <cell r="Q210">
            <v>0</v>
          </cell>
          <cell r="U210">
            <v>0</v>
          </cell>
          <cell r="V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75212</v>
          </cell>
        </row>
        <row r="214">
          <cell r="N214">
            <v>0</v>
          </cell>
        </row>
        <row r="215">
          <cell r="N215">
            <v>3138</v>
          </cell>
        </row>
        <row r="216">
          <cell r="N216">
            <v>181537</v>
          </cell>
        </row>
        <row r="218">
          <cell r="N218">
            <v>692</v>
          </cell>
        </row>
        <row r="219">
          <cell r="Q219">
            <v>0</v>
          </cell>
          <cell r="U219">
            <v>0</v>
          </cell>
          <cell r="V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124114</v>
          </cell>
        </row>
        <row r="225">
          <cell r="N225">
            <v>53401</v>
          </cell>
        </row>
        <row r="227">
          <cell r="N227">
            <v>0</v>
          </cell>
        </row>
        <row r="228">
          <cell r="Q228">
            <v>0</v>
          </cell>
          <cell r="U228">
            <v>0</v>
          </cell>
          <cell r="V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30361</v>
          </cell>
        </row>
        <row r="245">
          <cell r="N245">
            <v>9610</v>
          </cell>
        </row>
        <row r="246">
          <cell r="Q246">
            <v>0</v>
          </cell>
          <cell r="U246">
            <v>0</v>
          </cell>
          <cell r="V246">
            <v>0</v>
          </cell>
        </row>
        <row r="247">
          <cell r="N247">
            <v>0</v>
          </cell>
        </row>
        <row r="248">
          <cell r="N248">
            <v>2193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8376</v>
          </cell>
        </row>
        <row r="254">
          <cell r="N254">
            <v>31656.333333333336</v>
          </cell>
        </row>
        <row r="255">
          <cell r="Q255">
            <v>0</v>
          </cell>
          <cell r="U255">
            <v>0</v>
          </cell>
          <cell r="V255">
            <v>0</v>
          </cell>
        </row>
        <row r="256">
          <cell r="N256">
            <v>806.27759875880156</v>
          </cell>
        </row>
        <row r="257">
          <cell r="N257">
            <v>0</v>
          </cell>
        </row>
        <row r="258">
          <cell r="N258">
            <v>10453.389067907863</v>
          </cell>
        </row>
        <row r="259">
          <cell r="N259">
            <v>0</v>
          </cell>
        </row>
        <row r="260">
          <cell r="N260">
            <v>16025</v>
          </cell>
        </row>
        <row r="261">
          <cell r="N261">
            <v>118782</v>
          </cell>
        </row>
        <row r="263">
          <cell r="N263">
            <v>1412</v>
          </cell>
        </row>
        <row r="264">
          <cell r="Q264">
            <v>0</v>
          </cell>
          <cell r="U264">
            <v>0</v>
          </cell>
          <cell r="V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20670</v>
          </cell>
        </row>
        <row r="270">
          <cell r="N270">
            <v>22060</v>
          </cell>
        </row>
        <row r="272">
          <cell r="N272">
            <v>220218</v>
          </cell>
        </row>
        <row r="273">
          <cell r="Q273">
            <v>0</v>
          </cell>
          <cell r="U273">
            <v>0</v>
          </cell>
          <cell r="V273">
            <v>0</v>
          </cell>
        </row>
        <row r="274">
          <cell r="N274">
            <v>0</v>
          </cell>
        </row>
        <row r="275">
          <cell r="N275">
            <v>32806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202</v>
          </cell>
        </row>
        <row r="281">
          <cell r="N281">
            <v>4037</v>
          </cell>
        </row>
        <row r="282">
          <cell r="Q282">
            <v>0</v>
          </cell>
          <cell r="U282">
            <v>0</v>
          </cell>
          <cell r="V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2302</v>
          </cell>
        </row>
        <row r="288">
          <cell r="N288">
            <v>61461</v>
          </cell>
        </row>
        <row r="290">
          <cell r="N290">
            <v>1761</v>
          </cell>
        </row>
        <row r="291">
          <cell r="Q291">
            <v>0</v>
          </cell>
          <cell r="U291">
            <v>0</v>
          </cell>
          <cell r="V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42206</v>
          </cell>
        </row>
        <row r="295">
          <cell r="N295">
            <v>0</v>
          </cell>
        </row>
        <row r="296">
          <cell r="N296">
            <v>11776</v>
          </cell>
        </row>
        <row r="297">
          <cell r="N297">
            <v>107603</v>
          </cell>
        </row>
        <row r="299">
          <cell r="N299">
            <v>122</v>
          </cell>
        </row>
        <row r="300">
          <cell r="Q300">
            <v>0</v>
          </cell>
          <cell r="U300">
            <v>0</v>
          </cell>
          <cell r="V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69777</v>
          </cell>
        </row>
        <row r="306">
          <cell r="N306">
            <v>9496</v>
          </cell>
        </row>
        <row r="308">
          <cell r="N308">
            <v>0</v>
          </cell>
        </row>
        <row r="309">
          <cell r="Q309">
            <v>0</v>
          </cell>
          <cell r="U309">
            <v>0</v>
          </cell>
          <cell r="V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13888</v>
          </cell>
        </row>
        <row r="326">
          <cell r="N326">
            <v>4408</v>
          </cell>
        </row>
        <row r="327">
          <cell r="Q327">
            <v>0</v>
          </cell>
          <cell r="U327">
            <v>0</v>
          </cell>
          <cell r="V327">
            <v>0</v>
          </cell>
        </row>
        <row r="328">
          <cell r="N328">
            <v>0</v>
          </cell>
        </row>
        <row r="329">
          <cell r="N329">
            <v>996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9051</v>
          </cell>
        </row>
        <row r="335">
          <cell r="N335">
            <v>25651</v>
          </cell>
        </row>
        <row r="336">
          <cell r="Q336">
            <v>0</v>
          </cell>
          <cell r="U336">
            <v>0</v>
          </cell>
          <cell r="V336">
            <v>0</v>
          </cell>
        </row>
        <row r="337">
          <cell r="N337">
            <v>25388</v>
          </cell>
        </row>
        <row r="338">
          <cell r="R338">
            <v>62280</v>
          </cell>
          <cell r="T338">
            <v>2429000</v>
          </cell>
        </row>
        <row r="339">
          <cell r="N339">
            <v>304405</v>
          </cell>
        </row>
        <row r="340">
          <cell r="N340">
            <v>0</v>
          </cell>
        </row>
        <row r="341">
          <cell r="N341">
            <v>3535</v>
          </cell>
        </row>
        <row r="342">
          <cell r="N342">
            <v>492581</v>
          </cell>
        </row>
        <row r="344">
          <cell r="N344">
            <v>6383</v>
          </cell>
        </row>
        <row r="345">
          <cell r="Q345">
            <v>0</v>
          </cell>
          <cell r="U345">
            <v>0</v>
          </cell>
          <cell r="V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79750</v>
          </cell>
        </row>
        <row r="351">
          <cell r="N351">
            <v>40187</v>
          </cell>
        </row>
        <row r="353">
          <cell r="N353">
            <v>481366</v>
          </cell>
        </row>
        <row r="354">
          <cell r="Q354">
            <v>0</v>
          </cell>
          <cell r="U354">
            <v>0</v>
          </cell>
          <cell r="V354">
            <v>0</v>
          </cell>
        </row>
        <row r="355">
          <cell r="N355">
            <v>0</v>
          </cell>
        </row>
        <row r="356">
          <cell r="N356">
            <v>116703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192</v>
          </cell>
        </row>
        <row r="362">
          <cell r="N362">
            <v>59306</v>
          </cell>
        </row>
        <row r="363">
          <cell r="Q363">
            <v>0</v>
          </cell>
          <cell r="U363">
            <v>0</v>
          </cell>
          <cell r="V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22532</v>
          </cell>
        </row>
        <row r="369">
          <cell r="N369">
            <v>92798</v>
          </cell>
        </row>
        <row r="371">
          <cell r="N371">
            <v>1649</v>
          </cell>
        </row>
        <row r="372">
          <cell r="Q372">
            <v>0</v>
          </cell>
          <cell r="U372">
            <v>0</v>
          </cell>
          <cell r="V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40753</v>
          </cell>
        </row>
        <row r="376">
          <cell r="N376">
            <v>0</v>
          </cell>
        </row>
        <row r="377">
          <cell r="N377">
            <v>17506</v>
          </cell>
        </row>
        <row r="378">
          <cell r="N378">
            <v>101758</v>
          </cell>
        </row>
        <row r="380">
          <cell r="N380">
            <v>314</v>
          </cell>
        </row>
        <row r="381">
          <cell r="Q381">
            <v>0</v>
          </cell>
          <cell r="U381">
            <v>0</v>
          </cell>
          <cell r="V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45228</v>
          </cell>
        </row>
        <row r="387">
          <cell r="N387">
            <v>13146</v>
          </cell>
        </row>
        <row r="389">
          <cell r="N389">
            <v>0</v>
          </cell>
        </row>
        <row r="390">
          <cell r="Q390"/>
          <cell r="U390"/>
          <cell r="V390"/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7522</v>
          </cell>
        </row>
        <row r="407">
          <cell r="N407">
            <v>13315</v>
          </cell>
        </row>
        <row r="408">
          <cell r="Q408">
            <v>0</v>
          </cell>
          <cell r="U408">
            <v>0</v>
          </cell>
          <cell r="V408">
            <v>0</v>
          </cell>
        </row>
        <row r="409">
          <cell r="N409">
            <v>0</v>
          </cell>
        </row>
        <row r="410">
          <cell r="N410">
            <v>2369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23599</v>
          </cell>
        </row>
        <row r="416">
          <cell r="N416">
            <v>6880</v>
          </cell>
        </row>
        <row r="417">
          <cell r="Q417">
            <v>0</v>
          </cell>
          <cell r="U417">
            <v>0</v>
          </cell>
          <cell r="V417">
            <v>0</v>
          </cell>
        </row>
        <row r="418">
          <cell r="N418">
            <v>24638.58</v>
          </cell>
        </row>
        <row r="419">
          <cell r="N419">
            <v>0</v>
          </cell>
        </row>
        <row r="420">
          <cell r="N420">
            <v>12135.42</v>
          </cell>
        </row>
        <row r="421">
          <cell r="N421">
            <v>0</v>
          </cell>
        </row>
        <row r="422">
          <cell r="N422">
            <v>3669</v>
          </cell>
        </row>
        <row r="423">
          <cell r="N423">
            <v>42939</v>
          </cell>
        </row>
        <row r="425">
          <cell r="N425">
            <v>5766</v>
          </cell>
        </row>
        <row r="426">
          <cell r="Q426">
            <v>0</v>
          </cell>
          <cell r="U426">
            <v>0</v>
          </cell>
          <cell r="V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6162</v>
          </cell>
        </row>
        <row r="432">
          <cell r="N432">
            <v>20858</v>
          </cell>
        </row>
        <row r="434">
          <cell r="N434">
            <v>75416</v>
          </cell>
        </row>
        <row r="435">
          <cell r="Q435">
            <v>0</v>
          </cell>
          <cell r="U435">
            <v>0</v>
          </cell>
          <cell r="V435">
            <v>0</v>
          </cell>
        </row>
        <row r="436">
          <cell r="N436">
            <v>0</v>
          </cell>
        </row>
        <row r="437">
          <cell r="N437">
            <v>9548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363</v>
          </cell>
        </row>
        <row r="443">
          <cell r="N443">
            <v>1436</v>
          </cell>
        </row>
        <row r="444">
          <cell r="Q444">
            <v>0</v>
          </cell>
          <cell r="U444">
            <v>0</v>
          </cell>
          <cell r="V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25796</v>
          </cell>
        </row>
        <row r="452">
          <cell r="N452">
            <v>955</v>
          </cell>
        </row>
        <row r="453">
          <cell r="Q453">
            <v>0</v>
          </cell>
          <cell r="U453">
            <v>0</v>
          </cell>
          <cell r="V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19325</v>
          </cell>
        </row>
        <row r="457">
          <cell r="N457">
            <v>0</v>
          </cell>
        </row>
        <row r="458">
          <cell r="N458">
            <v>5640</v>
          </cell>
        </row>
        <row r="459">
          <cell r="N459">
            <v>69242</v>
          </cell>
        </row>
        <row r="461">
          <cell r="N461">
            <v>26</v>
          </cell>
        </row>
        <row r="462">
          <cell r="Q462">
            <v>0</v>
          </cell>
          <cell r="U462">
            <v>0</v>
          </cell>
          <cell r="V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29793</v>
          </cell>
        </row>
        <row r="468">
          <cell r="N468">
            <v>5980</v>
          </cell>
        </row>
        <row r="470">
          <cell r="N470">
            <v>0</v>
          </cell>
        </row>
        <row r="471">
          <cell r="Q471">
            <v>0</v>
          </cell>
          <cell r="U471">
            <v>0</v>
          </cell>
          <cell r="V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13602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>
            <v>209</v>
          </cell>
        </row>
        <row r="5">
          <cell r="C5">
            <v>2584</v>
          </cell>
        </row>
        <row r="6">
          <cell r="C6">
            <v>779</v>
          </cell>
        </row>
        <row r="7">
          <cell r="C7">
            <v>845.5</v>
          </cell>
        </row>
        <row r="8">
          <cell r="C8">
            <v>351.5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lf.hansson@lansstyrelsen.se" TargetMode="External"/><Relationship Id="rId2" Type="http://schemas.openxmlformats.org/officeDocument/2006/relationships/hyperlink" Target="http://extra.lansstyrelsen.se/energi/Sv/statistik/Sidor/default.aspx" TargetMode="External"/><Relationship Id="rId1" Type="http://schemas.openxmlformats.org/officeDocument/2006/relationships/hyperlink" Target="mailto:ronja.englund@wsp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workbookViewId="0">
      <selection activeCell="B17" sqref="B17:C17"/>
    </sheetView>
  </sheetViews>
  <sheetFormatPr defaultRowHeight="15.75"/>
  <cols>
    <col min="2" max="2" width="36.5" bestFit="1" customWidth="1"/>
    <col min="3" max="3" width="51.625" customWidth="1"/>
    <col min="5" max="5" width="87.75" customWidth="1"/>
  </cols>
  <sheetData>
    <row r="1" spans="2:5" ht="16.5" thickBot="1">
      <c r="C1" s="167"/>
    </row>
    <row r="2" spans="2:5">
      <c r="B2" s="168" t="s">
        <v>80</v>
      </c>
      <c r="C2" s="169">
        <v>43626</v>
      </c>
    </row>
    <row r="3" spans="2:5">
      <c r="B3" s="170" t="s">
        <v>81</v>
      </c>
      <c r="C3" s="182">
        <v>43794</v>
      </c>
    </row>
    <row r="4" spans="2:5">
      <c r="B4" s="171" t="s">
        <v>82</v>
      </c>
      <c r="C4" s="172" t="s">
        <v>83</v>
      </c>
    </row>
    <row r="5" spans="2:5">
      <c r="B5" s="171" t="s">
        <v>84</v>
      </c>
      <c r="C5" s="173" t="s">
        <v>85</v>
      </c>
    </row>
    <row r="6" spans="2:5">
      <c r="B6" s="170" t="s">
        <v>86</v>
      </c>
      <c r="C6" s="183" t="s">
        <v>92</v>
      </c>
    </row>
    <row r="7" spans="2:5" ht="16.5" thickBot="1">
      <c r="B7" s="174" t="s">
        <v>84</v>
      </c>
      <c r="C7" s="184" t="s">
        <v>93</v>
      </c>
    </row>
    <row r="10" spans="2:5" ht="16.5" thickBot="1"/>
    <row r="11" spans="2:5" ht="155.25" customHeight="1">
      <c r="B11" s="186" t="s">
        <v>87</v>
      </c>
      <c r="C11" s="187"/>
      <c r="E11" s="188" t="s">
        <v>88</v>
      </c>
    </row>
    <row r="12" spans="2:5">
      <c r="B12" s="175"/>
      <c r="C12" s="176"/>
      <c r="E12" s="189"/>
    </row>
    <row r="13" spans="2:5">
      <c r="B13" s="177" t="s">
        <v>89</v>
      </c>
      <c r="C13" s="176"/>
      <c r="E13" s="189"/>
    </row>
    <row r="14" spans="2:5" ht="16.5" thickBot="1">
      <c r="B14" s="178" t="s">
        <v>90</v>
      </c>
      <c r="C14" s="179"/>
      <c r="E14" s="189"/>
    </row>
    <row r="15" spans="2:5">
      <c r="E15" s="189"/>
    </row>
    <row r="16" spans="2:5" ht="16.5" thickBot="1">
      <c r="B16" s="180"/>
      <c r="E16" s="189"/>
    </row>
    <row r="17" spans="2:5" ht="148.9" customHeight="1" thickBot="1">
      <c r="B17" s="191" t="s">
        <v>91</v>
      </c>
      <c r="C17" s="192"/>
      <c r="E17" s="189"/>
    </row>
    <row r="18" spans="2:5">
      <c r="B18" s="181"/>
      <c r="E18" s="189"/>
    </row>
    <row r="19" spans="2:5">
      <c r="E19" s="189"/>
    </row>
    <row r="20" spans="2:5">
      <c r="E20" s="189"/>
    </row>
    <row r="21" spans="2:5">
      <c r="E21" s="189"/>
    </row>
    <row r="22" spans="2:5">
      <c r="E22" s="189"/>
    </row>
    <row r="23" spans="2:5" ht="16.5" thickBot="1">
      <c r="E23" s="190"/>
    </row>
  </sheetData>
  <mergeCells count="3">
    <mergeCell ref="B11:C11"/>
    <mergeCell ref="E11:E23"/>
    <mergeCell ref="B17:C17"/>
  </mergeCells>
  <hyperlinks>
    <hyperlink ref="C5" r:id="rId1"/>
    <hyperlink ref="B14" r:id="rId2"/>
    <hyperlink ref="C7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F14" sqref="F14:F15"/>
    </sheetView>
  </sheetViews>
  <sheetFormatPr defaultColWidth="11" defaultRowHeight="15.75"/>
  <cols>
    <col min="1" max="1" width="17.125" customWidth="1"/>
    <col min="2" max="2" width="11.875" bestFit="1" customWidth="1"/>
    <col min="3" max="3" width="15.375" bestFit="1" customWidth="1"/>
  </cols>
  <sheetData>
    <row r="1" spans="1:9">
      <c r="A1" s="2" t="s">
        <v>53</v>
      </c>
    </row>
    <row r="3" spans="1:9">
      <c r="A3" t="s">
        <v>54</v>
      </c>
      <c r="B3" t="s">
        <v>55</v>
      </c>
      <c r="C3" t="s">
        <v>56</v>
      </c>
      <c r="D3" t="s">
        <v>55</v>
      </c>
    </row>
    <row r="4" spans="1:9">
      <c r="A4" t="str">
        <f>[1]Blekinge!H4</f>
        <v>Sölvesborg</v>
      </c>
      <c r="B4" s="1">
        <f>[1]Blekinge!I4</f>
        <v>51211</v>
      </c>
      <c r="C4" s="1"/>
      <c r="D4" s="1"/>
    </row>
    <row r="5" spans="1:9">
      <c r="B5" s="1"/>
      <c r="C5" s="1"/>
      <c r="D5" s="1"/>
      <c r="H5" s="1"/>
      <c r="I5" s="1"/>
    </row>
    <row r="6" spans="1:9">
      <c r="B6" s="1"/>
      <c r="C6" s="1"/>
      <c r="D6" s="1"/>
    </row>
    <row r="7" spans="1:9">
      <c r="B7" s="1"/>
      <c r="C7" s="1"/>
      <c r="D7" s="1"/>
    </row>
    <row r="8" spans="1:9">
      <c r="B8" s="1"/>
      <c r="C8" s="1"/>
      <c r="D8" s="1"/>
    </row>
    <row r="9" spans="1:9">
      <c r="B9" s="1"/>
      <c r="C9" s="1"/>
      <c r="D9" s="1"/>
    </row>
    <row r="10" spans="1:9">
      <c r="B10" s="1"/>
      <c r="C10" s="1"/>
      <c r="D10" s="1"/>
    </row>
    <row r="11" spans="1:9">
      <c r="B11" s="1"/>
      <c r="C11" s="1"/>
      <c r="D11" s="1"/>
    </row>
    <row r="13" spans="1:9">
      <c r="B1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AU71"/>
  <sheetViews>
    <sheetView tabSelected="1" topLeftCell="B1" zoomScale="70" zoomScaleNormal="70" workbookViewId="0">
      <selection activeCell="F9" sqref="F9"/>
    </sheetView>
  </sheetViews>
  <sheetFormatPr defaultColWidth="8.625" defaultRowHeight="15"/>
  <cols>
    <col min="1" max="1" width="49.5" style="13" customWidth="1"/>
    <col min="2" max="2" width="17.625" style="54" customWidth="1"/>
    <col min="3" max="3" width="17.625" style="13" customWidth="1"/>
    <col min="4" max="12" width="17.625" style="54" customWidth="1"/>
    <col min="13" max="20" width="17.625" style="13" customWidth="1"/>
    <col min="21" max="16384" width="8.625" style="13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81" t="s">
        <v>70</v>
      </c>
      <c r="Q2" s="5"/>
      <c r="AG2" s="55"/>
      <c r="AH2" s="5"/>
    </row>
    <row r="3" spans="1:34" ht="30">
      <c r="A3" s="6">
        <v>2017</v>
      </c>
      <c r="C3" s="56" t="s">
        <v>1</v>
      </c>
      <c r="D3" s="56" t="s">
        <v>31</v>
      </c>
      <c r="E3" s="56" t="s">
        <v>2</v>
      </c>
      <c r="F3" s="57" t="s">
        <v>3</v>
      </c>
      <c r="G3" s="56" t="s">
        <v>16</v>
      </c>
      <c r="H3" s="56" t="s">
        <v>51</v>
      </c>
      <c r="I3" s="57" t="s">
        <v>5</v>
      </c>
      <c r="J3" s="56" t="s">
        <v>4</v>
      </c>
      <c r="K3" s="56" t="s">
        <v>6</v>
      </c>
      <c r="L3" s="56" t="s">
        <v>7</v>
      </c>
      <c r="M3" s="56" t="s">
        <v>67</v>
      </c>
      <c r="N3" s="56" t="s">
        <v>67</v>
      </c>
      <c r="O3" s="57" t="s">
        <v>67</v>
      </c>
      <c r="P3" s="59" t="s">
        <v>9</v>
      </c>
      <c r="Q3" s="55"/>
      <c r="AG3" s="55"/>
      <c r="AH3" s="55"/>
    </row>
    <row r="4" spans="1:34" s="32" customFormat="1" ht="11.25">
      <c r="A4" s="83" t="s">
        <v>59</v>
      </c>
      <c r="C4" s="82" t="s">
        <v>57</v>
      </c>
      <c r="D4" s="82" t="s">
        <v>58</v>
      </c>
      <c r="E4" s="30"/>
      <c r="F4" s="82" t="s">
        <v>60</v>
      </c>
      <c r="G4" s="30"/>
      <c r="H4" s="30"/>
      <c r="I4" s="82" t="s">
        <v>61</v>
      </c>
      <c r="J4" s="30"/>
      <c r="K4" s="30"/>
      <c r="L4" s="30"/>
      <c r="M4" s="30"/>
      <c r="N4" s="30"/>
      <c r="O4" s="31"/>
      <c r="P4" s="84" t="s">
        <v>65</v>
      </c>
      <c r="Q4" s="33"/>
      <c r="AG4" s="33"/>
      <c r="AH4" s="33"/>
    </row>
    <row r="5" spans="1:34" ht="15.75">
      <c r="A5" s="5" t="s">
        <v>52</v>
      </c>
      <c r="B5" s="62"/>
      <c r="C5" s="108">
        <f>SUM(Karlshamn:Sölvesborg!C5)</f>
        <v>4769</v>
      </c>
      <c r="D5" s="106">
        <f>SUM(Karlshamn:Sölvesborg!D5)</f>
        <v>0</v>
      </c>
      <c r="E5" s="106">
        <f>SUM(Karlshamn:Sölvesborg!E5)</f>
        <v>0</v>
      </c>
      <c r="F5" s="106">
        <f>SUM(Karlshamn:Sölvesborg!F5)</f>
        <v>0</v>
      </c>
      <c r="G5" s="106">
        <f>SUM(Karlshamn:Sölvesborg!G5)</f>
        <v>0</v>
      </c>
      <c r="H5" s="106">
        <f>SUM(Karlshamn:Sölvesborg!H5)</f>
        <v>0</v>
      </c>
      <c r="I5" s="106">
        <f>SUM(Karlshamn:Sölvesborg!I5)</f>
        <v>0</v>
      </c>
      <c r="J5" s="106">
        <f>SUM(Karlshamn:Sölvesborg!J5)</f>
        <v>0</v>
      </c>
      <c r="K5" s="106">
        <f>SUM(Karlshamn:Sölvesborg!K5)</f>
        <v>0</v>
      </c>
      <c r="L5" s="106">
        <f>SUM(Karlshamn:Sölvesborg!L5)</f>
        <v>0</v>
      </c>
      <c r="M5" s="106">
        <f>SUM(Karlshamn:Sölvesborg!M5)</f>
        <v>0</v>
      </c>
      <c r="N5" s="106">
        <f>SUM(Karlshamn:Sölvesborg!N5)</f>
        <v>0</v>
      </c>
      <c r="O5" s="106">
        <f>SUM(Karlshamn:Sölvesborg!O5)</f>
        <v>0</v>
      </c>
      <c r="P5" s="106">
        <f>SUM(Karlshamn:Sölvesborg!P5)</f>
        <v>0</v>
      </c>
      <c r="Q5" s="55"/>
      <c r="AG5" s="55"/>
      <c r="AH5" s="55"/>
    </row>
    <row r="6" spans="1:34" ht="15.75">
      <c r="A6" s="5" t="s">
        <v>78</v>
      </c>
      <c r="B6" s="62"/>
      <c r="C6" s="109">
        <f>SUM(Karlshamn:Sölvesborg!C6)</f>
        <v>314037</v>
      </c>
      <c r="D6" s="106">
        <f>SUM(Karlshamn:Sölvesborg!D6)</f>
        <v>0</v>
      </c>
      <c r="E6" s="106">
        <f>SUM(Karlshamn:Sölvesborg!E6)</f>
        <v>0</v>
      </c>
      <c r="F6" s="106">
        <f>SUM(Karlshamn:Sölvesborg!F6)</f>
        <v>0</v>
      </c>
      <c r="G6" s="106">
        <f>SUM(Karlshamn:Sölvesborg!G6)</f>
        <v>0</v>
      </c>
      <c r="H6" s="106">
        <f>SUM(Karlshamn:Sölvesborg!H6)</f>
        <v>0</v>
      </c>
      <c r="I6" s="106">
        <f>SUM(Karlshamn:Sölvesborg!I6)</f>
        <v>0</v>
      </c>
      <c r="J6" s="106">
        <f>SUM(Karlshamn:Sölvesborg!J6)</f>
        <v>0</v>
      </c>
      <c r="K6" s="106">
        <f>SUM(Karlshamn:Sölvesborg!K6)</f>
        <v>0</v>
      </c>
      <c r="L6" s="106">
        <f>SUM(Karlshamn:Sölvesborg!L6)</f>
        <v>0</v>
      </c>
      <c r="M6" s="106">
        <f>SUM(Karlshamn:Sölvesborg!M6)</f>
        <v>0</v>
      </c>
      <c r="N6" s="106">
        <f>SUM(Karlshamn:Sölvesborg!N6)</f>
        <v>0</v>
      </c>
      <c r="O6" s="106">
        <f>SUM(Karlshamn:Sölvesborg!O6)</f>
        <v>0</v>
      </c>
      <c r="P6" s="106">
        <f>SUM(Karlshamn:Sölvesborg!P6)</f>
        <v>0</v>
      </c>
      <c r="Q6" s="55"/>
      <c r="AG6" s="55"/>
      <c r="AH6" s="55"/>
    </row>
    <row r="7" spans="1:34" ht="15.75">
      <c r="A7" s="5" t="s">
        <v>17</v>
      </c>
      <c r="B7" s="62"/>
      <c r="C7" s="109">
        <f>SUM(Karlshamn:Sölvesborg!C7)</f>
        <v>63050</v>
      </c>
      <c r="D7" s="106">
        <f>SUM(Karlshamn:Sölvesborg!D7)</f>
        <v>0</v>
      </c>
      <c r="E7" s="106">
        <f>SUM(Karlshamn:Sölvesborg!E7)</f>
        <v>0</v>
      </c>
      <c r="F7" s="106">
        <f>SUM(Karlshamn:Sölvesborg!F7)</f>
        <v>0</v>
      </c>
      <c r="G7" s="106">
        <f>SUM(Karlshamn:Sölvesborg!G7)</f>
        <v>0</v>
      </c>
      <c r="H7" s="106">
        <f>SUM(Karlshamn:Sölvesborg!H7)</f>
        <v>0</v>
      </c>
      <c r="I7" s="106">
        <f>SUM(Karlshamn:Sölvesborg!I7)</f>
        <v>0</v>
      </c>
      <c r="J7" s="106">
        <f>SUM(Karlshamn:Sölvesborg!J7)</f>
        <v>0</v>
      </c>
      <c r="K7" s="106">
        <f>SUM(Karlshamn:Sölvesborg!K7)</f>
        <v>0</v>
      </c>
      <c r="L7" s="106">
        <f>SUM(Karlshamn:Sölvesborg!L7)</f>
        <v>0</v>
      </c>
      <c r="M7" s="106">
        <f>SUM(Karlshamn:Sölvesborg!M7)</f>
        <v>0</v>
      </c>
      <c r="N7" s="106">
        <f>SUM(Karlshamn:Sölvesborg!N7)</f>
        <v>0</v>
      </c>
      <c r="O7" s="106">
        <f>SUM(Karlshamn:Sölvesborg!O7)</f>
        <v>0</v>
      </c>
      <c r="P7" s="106">
        <f>SUM(Karlshamn:Sölvesborg!P7)</f>
        <v>0</v>
      </c>
      <c r="Q7" s="55"/>
      <c r="AG7" s="55"/>
      <c r="AH7" s="55"/>
    </row>
    <row r="8" spans="1:34" ht="15.75">
      <c r="A8" s="5" t="s">
        <v>10</v>
      </c>
      <c r="B8" s="62"/>
      <c r="C8" s="106">
        <f>SUM(Karlshamn:Sölvesborg!C8)</f>
        <v>3310</v>
      </c>
      <c r="D8" s="106">
        <f>SUM(Karlshamn:Sölvesborg!D8)</f>
        <v>16554</v>
      </c>
      <c r="E8" s="106">
        <f>SUM(Karlshamn:Sölvesborg!E8)</f>
        <v>0</v>
      </c>
      <c r="F8" s="106">
        <f>SUM(Karlshamn:Sölvesborg!F8)</f>
        <v>0</v>
      </c>
      <c r="G8" s="106">
        <f>SUM(Karlshamn:Sölvesborg!G8)</f>
        <v>0</v>
      </c>
      <c r="H8" s="106">
        <f>SUM(Karlshamn:Sölvesborg!H8)</f>
        <v>0</v>
      </c>
      <c r="I8" s="106">
        <f>SUM(Karlshamn:Sölvesborg!I8)</f>
        <v>0</v>
      </c>
      <c r="J8" s="106">
        <f>SUM(Karlshamn:Sölvesborg!J8)</f>
        <v>0</v>
      </c>
      <c r="K8" s="106">
        <f>SUM(Karlshamn:Sölvesborg!K8)</f>
        <v>0</v>
      </c>
      <c r="L8" s="106">
        <f>SUM(Karlshamn:Sölvesborg!L8)</f>
        <v>0</v>
      </c>
      <c r="M8" s="106">
        <f>SUM(Karlshamn:Sölvesborg!M8)</f>
        <v>0</v>
      </c>
      <c r="N8" s="106">
        <f>SUM(Karlshamn:Sölvesborg!N8)</f>
        <v>0</v>
      </c>
      <c r="O8" s="106">
        <f>SUM(Karlshamn:Sölvesborg!O8)</f>
        <v>0</v>
      </c>
      <c r="P8" s="106">
        <f>SUM(Karlshamn:Sölvesborg!P8)</f>
        <v>16554</v>
      </c>
      <c r="Q8" s="55"/>
      <c r="AG8" s="55"/>
      <c r="AH8" s="55"/>
    </row>
    <row r="9" spans="1:34" ht="15.75">
      <c r="A9" s="5" t="s">
        <v>11</v>
      </c>
      <c r="B9" s="62"/>
      <c r="C9" s="106">
        <f>SUM(Karlshamn:Sölvesborg!C9)</f>
        <v>66053</v>
      </c>
      <c r="D9" s="106">
        <f>SUM(Karlshamn:Sölvesborg!D9)</f>
        <v>0</v>
      </c>
      <c r="E9" s="106">
        <f>SUM(Karlshamn:Sölvesborg!E9)</f>
        <v>0</v>
      </c>
      <c r="F9" s="106">
        <f>SUM(Karlshamn:Sölvesborg!F9)</f>
        <v>0</v>
      </c>
      <c r="G9" s="106">
        <f>SUM(Karlshamn:Sölvesborg!G9)</f>
        <v>0</v>
      </c>
      <c r="H9" s="106">
        <f>SUM(Karlshamn:Sölvesborg!H9)</f>
        <v>0</v>
      </c>
      <c r="I9" s="106">
        <f>SUM(Karlshamn:Sölvesborg!I9)</f>
        <v>0</v>
      </c>
      <c r="J9" s="106">
        <f>SUM(Karlshamn:Sölvesborg!J9)</f>
        <v>0</v>
      </c>
      <c r="K9" s="106">
        <f>SUM(Karlshamn:Sölvesborg!K9)</f>
        <v>0</v>
      </c>
      <c r="L9" s="106">
        <f>SUM(Karlshamn:Sölvesborg!L9)</f>
        <v>0</v>
      </c>
      <c r="M9" s="106">
        <f>SUM(Karlshamn:Sölvesborg!M9)</f>
        <v>0</v>
      </c>
      <c r="N9" s="106">
        <f>SUM(Karlshamn:Sölvesborg!N9)</f>
        <v>0</v>
      </c>
      <c r="O9" s="106">
        <f>SUM(Karlshamn:Sölvesborg!O9)</f>
        <v>0</v>
      </c>
      <c r="P9" s="106">
        <f>SUM(Karlshamn:Sölvesborg!P9)</f>
        <v>0</v>
      </c>
      <c r="Q9" s="55"/>
      <c r="AG9" s="55"/>
      <c r="AH9" s="55"/>
    </row>
    <row r="10" spans="1:34" ht="15.75">
      <c r="A10" s="5" t="s">
        <v>12</v>
      </c>
      <c r="B10" s="62"/>
      <c r="C10" s="162">
        <f>SUM(Karlshamn:Sölvesborg!C10)</f>
        <v>164100.9420289855</v>
      </c>
      <c r="D10" s="106">
        <f>SUM(Karlshamn:Sölvesborg!D10)</f>
        <v>0</v>
      </c>
      <c r="E10" s="106">
        <f>SUM(Karlshamn:Sölvesborg!E10)</f>
        <v>0</v>
      </c>
      <c r="F10" s="106">
        <f>SUM(Karlshamn:Sölvesborg!F10)</f>
        <v>0</v>
      </c>
      <c r="G10" s="106">
        <f>SUM(Karlshamn:Sölvesborg!G10)</f>
        <v>0</v>
      </c>
      <c r="H10" s="106">
        <f>SUM(Karlshamn:Sölvesborg!H10)</f>
        <v>0</v>
      </c>
      <c r="I10" s="106">
        <f>SUM(Karlshamn:Sölvesborg!I10)</f>
        <v>0</v>
      </c>
      <c r="J10" s="106">
        <f>SUM(Karlshamn:Sölvesborg!J10)</f>
        <v>0</v>
      </c>
      <c r="K10" s="106">
        <f>SUM(Karlshamn:Sölvesborg!K10)</f>
        <v>0</v>
      </c>
      <c r="L10" s="106">
        <f>SUM(Karlshamn:Sölvesborg!L10)</f>
        <v>0</v>
      </c>
      <c r="M10" s="106">
        <f>SUM(Karlshamn:Sölvesborg!M10)</f>
        <v>0</v>
      </c>
      <c r="N10" s="106">
        <f>SUM(Karlshamn:Sölvesborg!N10)</f>
        <v>0</v>
      </c>
      <c r="O10" s="106">
        <f>SUM(Karlshamn:Sölvesborg!O10)</f>
        <v>0</v>
      </c>
      <c r="P10" s="106">
        <f>SUM(Karlshamn:Sölvesborg!P10)</f>
        <v>0</v>
      </c>
      <c r="Q10" s="55"/>
      <c r="R10" s="5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55"/>
      <c r="AH10" s="55"/>
    </row>
    <row r="11" spans="1:34" ht="15.75">
      <c r="A11" s="5" t="s">
        <v>13</v>
      </c>
      <c r="B11" s="62"/>
      <c r="C11" s="111">
        <f>SUM(Karlshamn:Sölvesborg!C11)</f>
        <v>615319.94202898548</v>
      </c>
      <c r="D11" s="106">
        <f>SUM(Karlshamn:Sölvesborg!D11)</f>
        <v>16554</v>
      </c>
      <c r="E11" s="106">
        <f>SUM(Karlshamn:Sölvesborg!E11)</f>
        <v>0</v>
      </c>
      <c r="F11" s="106">
        <f>SUM(Karlshamn:Sölvesborg!F11)</f>
        <v>0</v>
      </c>
      <c r="G11" s="106">
        <f>SUM(Karlshamn:Sölvesborg!G11)</f>
        <v>0</v>
      </c>
      <c r="H11" s="106">
        <f>SUM(Karlshamn:Sölvesborg!H11)</f>
        <v>0</v>
      </c>
      <c r="I11" s="106">
        <f>SUM(Karlshamn:Sölvesborg!I11)</f>
        <v>0</v>
      </c>
      <c r="J11" s="106">
        <f>SUM(Karlshamn:Sölvesborg!J11)</f>
        <v>0</v>
      </c>
      <c r="K11" s="106">
        <f>SUM(Karlshamn:Sölvesborg!K11)</f>
        <v>0</v>
      </c>
      <c r="L11" s="106">
        <f>SUM(Karlshamn:Sölvesborg!L11)</f>
        <v>0</v>
      </c>
      <c r="M11" s="106">
        <f>SUM(Karlshamn:Sölvesborg!M11)</f>
        <v>0</v>
      </c>
      <c r="N11" s="106">
        <f>SUM(Karlshamn:Sölvesborg!N11)</f>
        <v>0</v>
      </c>
      <c r="O11" s="106">
        <f>SUM(Karlshamn:Sölvesborg!O11)</f>
        <v>0</v>
      </c>
      <c r="P11" s="106">
        <f>SUM(Karlshamn:Sölvesborg!P11)</f>
        <v>16554</v>
      </c>
      <c r="Q11" s="55"/>
      <c r="R11" s="5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55"/>
      <c r="AH11" s="55"/>
    </row>
    <row r="12" spans="1:34" ht="15.7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4"/>
      <c r="R12" s="4"/>
      <c r="S12" s="4"/>
      <c r="T12" s="4"/>
    </row>
    <row r="13" spans="1:34" ht="15.7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4"/>
      <c r="R13" s="4"/>
      <c r="S13" s="4"/>
      <c r="T13" s="4"/>
    </row>
    <row r="14" spans="1:34" ht="18.75">
      <c r="A14" s="3" t="s">
        <v>14</v>
      </c>
      <c r="B14" s="7"/>
      <c r="C14" s="62"/>
      <c r="D14" s="7"/>
      <c r="E14" s="7"/>
      <c r="F14" s="7"/>
      <c r="G14" s="7"/>
      <c r="H14" s="7"/>
      <c r="I14" s="7"/>
      <c r="J14" s="62"/>
      <c r="K14" s="62"/>
      <c r="L14" s="62"/>
      <c r="M14" s="62"/>
      <c r="N14" s="62"/>
      <c r="O14" s="62"/>
      <c r="P14" s="7"/>
      <c r="Q14" s="4"/>
      <c r="R14" s="4"/>
      <c r="S14" s="4"/>
      <c r="T14" s="4"/>
    </row>
    <row r="15" spans="1:34" ht="15.75">
      <c r="A15" s="81" t="str">
        <f>A2</f>
        <v>Blekinge län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4"/>
      <c r="R15" s="4"/>
      <c r="S15" s="4"/>
      <c r="T15" s="4"/>
    </row>
    <row r="16" spans="1:34" ht="30">
      <c r="A16" s="6">
        <v>2017</v>
      </c>
      <c r="B16" s="56" t="s">
        <v>15</v>
      </c>
      <c r="C16" s="69" t="s">
        <v>8</v>
      </c>
      <c r="D16" s="56" t="s">
        <v>31</v>
      </c>
      <c r="E16" s="56" t="s">
        <v>2</v>
      </c>
      <c r="F16" s="57" t="s">
        <v>3</v>
      </c>
      <c r="G16" s="56" t="s">
        <v>16</v>
      </c>
      <c r="H16" s="56" t="s">
        <v>51</v>
      </c>
      <c r="I16" s="57" t="s">
        <v>5</v>
      </c>
      <c r="J16" s="56" t="s">
        <v>4</v>
      </c>
      <c r="K16" s="56" t="s">
        <v>6</v>
      </c>
      <c r="L16" s="56" t="s">
        <v>7</v>
      </c>
      <c r="M16" s="56" t="s">
        <v>67</v>
      </c>
      <c r="N16" s="56" t="s">
        <v>67</v>
      </c>
      <c r="O16" s="57" t="s">
        <v>67</v>
      </c>
      <c r="P16" s="59" t="s">
        <v>9</v>
      </c>
      <c r="Q16" s="55"/>
      <c r="AG16" s="55"/>
      <c r="AH16" s="55"/>
    </row>
    <row r="17" spans="1:34" s="32" customFormat="1" ht="11.25">
      <c r="A17" s="83" t="s">
        <v>59</v>
      </c>
      <c r="B17" s="82" t="s">
        <v>62</v>
      </c>
      <c r="C17" s="51"/>
      <c r="D17" s="82" t="s">
        <v>58</v>
      </c>
      <c r="E17" s="30"/>
      <c r="F17" s="82" t="s">
        <v>60</v>
      </c>
      <c r="G17" s="30"/>
      <c r="H17" s="30"/>
      <c r="I17" s="82" t="s">
        <v>61</v>
      </c>
      <c r="J17" s="30"/>
      <c r="K17" s="30"/>
      <c r="L17" s="30"/>
      <c r="M17" s="30"/>
      <c r="N17" s="30"/>
      <c r="O17" s="31"/>
      <c r="P17" s="84" t="s">
        <v>65</v>
      </c>
      <c r="Q17" s="33"/>
      <c r="AG17" s="33"/>
      <c r="AH17" s="33"/>
    </row>
    <row r="18" spans="1:34" ht="15.75">
      <c r="A18" s="5" t="s">
        <v>17</v>
      </c>
      <c r="B18" s="109">
        <f>SUM(Karlshamn:Sölvesborg!B18)</f>
        <v>220381.7781219618</v>
      </c>
      <c r="C18" s="106">
        <f>SUM(Karlshamn:Sölvesborg!C18)</f>
        <v>0</v>
      </c>
      <c r="D18" s="109">
        <f>SUM(Karlshamn:Sölvesborg!D18)</f>
        <v>400</v>
      </c>
      <c r="E18" s="106">
        <f>SUM(Karlshamn:Sölvesborg!E18)</f>
        <v>0</v>
      </c>
      <c r="F18" s="106">
        <f>SUM(Karlshamn:Sölvesborg!F18)</f>
        <v>0</v>
      </c>
      <c r="G18" s="106">
        <f>SUM(Karlshamn:Sölvesborg!G18)</f>
        <v>0</v>
      </c>
      <c r="H18" s="109">
        <f>SUM(Karlshamn:Sölvesborg!H18)</f>
        <v>253000</v>
      </c>
      <c r="I18" s="106">
        <f>SUM(Karlshamn:Sölvesborg!I18)</f>
        <v>0</v>
      </c>
      <c r="J18" s="106">
        <f>SUM(Karlshamn:Sölvesborg!J18)</f>
        <v>0</v>
      </c>
      <c r="K18" s="109">
        <f>SUM(Karlshamn:Sölvesborg!K18)</f>
        <v>12000</v>
      </c>
      <c r="L18" s="106">
        <f>SUM(Karlshamn:Sölvesborg!L18)</f>
        <v>0</v>
      </c>
      <c r="M18" s="106">
        <f>SUM(Karlshamn:Sölvesborg!M18)</f>
        <v>0</v>
      </c>
      <c r="N18" s="106">
        <f>SUM(Karlshamn:Sölvesborg!N18)</f>
        <v>0</v>
      </c>
      <c r="O18" s="106">
        <f>SUM(Karlshamn:Sölvesborg!O18)</f>
        <v>0</v>
      </c>
      <c r="P18" s="109">
        <f>SUM(Karlshamn:Sölvesborg!P18)</f>
        <v>265400</v>
      </c>
      <c r="Q18" s="4"/>
      <c r="R18" s="4"/>
      <c r="S18" s="4"/>
      <c r="T18" s="4"/>
    </row>
    <row r="19" spans="1:34" ht="15.75">
      <c r="A19" s="5" t="s">
        <v>18</v>
      </c>
      <c r="B19" s="108">
        <f>SUM(Karlshamn:Sölvesborg!B19)</f>
        <v>282797.2218780382</v>
      </c>
      <c r="C19" s="106">
        <f>SUM(Karlshamn:Sölvesborg!C19)</f>
        <v>0</v>
      </c>
      <c r="D19" s="108">
        <f>SUM(Karlshamn:Sölvesborg!D19)</f>
        <v>10085</v>
      </c>
      <c r="E19" s="106">
        <f>SUM(Karlshamn:Sölvesborg!E19)</f>
        <v>0</v>
      </c>
      <c r="F19" s="106">
        <f>SUM(Karlshamn:Sölvesborg!F19)</f>
        <v>1727</v>
      </c>
      <c r="G19" s="106">
        <f>SUM(Karlshamn:Sölvesborg!G19)</f>
        <v>7764</v>
      </c>
      <c r="H19" s="106">
        <f>SUM(Karlshamn:Sölvesborg!H19)</f>
        <v>258535</v>
      </c>
      <c r="I19" s="106">
        <f>SUM(Karlshamn:Sölvesborg!I19)</f>
        <v>0</v>
      </c>
      <c r="J19" s="106">
        <f>SUM(Karlshamn:Sölvesborg!J19)</f>
        <v>0</v>
      </c>
      <c r="K19" s="106">
        <f>SUM(Karlshamn:Sölvesborg!K19)</f>
        <v>0</v>
      </c>
      <c r="L19" s="106">
        <f>SUM(Karlshamn:Sölvesborg!L19)</f>
        <v>0</v>
      </c>
      <c r="M19" s="106">
        <f>SUM(Karlshamn:Sölvesborg!M19)</f>
        <v>0</v>
      </c>
      <c r="N19" s="106">
        <f>SUM(Karlshamn:Sölvesborg!N19)</f>
        <v>0</v>
      </c>
      <c r="O19" s="106">
        <f>SUM(Karlshamn:Sölvesborg!O19)</f>
        <v>0</v>
      </c>
      <c r="P19" s="106">
        <f>SUM(Karlshamn:Sölvesborg!P19)</f>
        <v>278111</v>
      </c>
      <c r="Q19" s="4"/>
      <c r="R19" s="4"/>
      <c r="S19" s="4"/>
      <c r="T19" s="4"/>
    </row>
    <row r="20" spans="1:34" ht="15.75">
      <c r="A20" s="5" t="s">
        <v>19</v>
      </c>
      <c r="B20" s="106">
        <f>SUM(Karlshamn:Sölvesborg!B20)</f>
        <v>772</v>
      </c>
      <c r="C20" s="106">
        <f>SUM(Karlshamn:Sölvesborg!C20)</f>
        <v>783.57999999999993</v>
      </c>
      <c r="D20" s="106">
        <f>SUM(Karlshamn:Sölvesborg!D20)</f>
        <v>0</v>
      </c>
      <c r="E20" s="106">
        <f>SUM(Karlshamn:Sölvesborg!E20)</f>
        <v>0</v>
      </c>
      <c r="F20" s="106">
        <f>SUM(Karlshamn:Sölvesborg!F20)</f>
        <v>0</v>
      </c>
      <c r="G20" s="106">
        <f>SUM(Karlshamn:Sölvesborg!G20)</f>
        <v>0</v>
      </c>
      <c r="H20" s="106">
        <f>SUM(Karlshamn:Sölvesborg!H20)</f>
        <v>0</v>
      </c>
      <c r="I20" s="106">
        <f>SUM(Karlshamn:Sölvesborg!I20)</f>
        <v>0</v>
      </c>
      <c r="J20" s="106">
        <f>SUM(Karlshamn:Sölvesborg!J20)</f>
        <v>0</v>
      </c>
      <c r="K20" s="106">
        <f>SUM(Karlshamn:Sölvesborg!K20)</f>
        <v>0</v>
      </c>
      <c r="L20" s="106">
        <f>SUM(Karlshamn:Sölvesborg!L20)</f>
        <v>0</v>
      </c>
      <c r="M20" s="106">
        <f>SUM(Karlshamn:Sölvesborg!M20)</f>
        <v>0</v>
      </c>
      <c r="N20" s="106">
        <f>SUM(Karlshamn:Sölvesborg!N20)</f>
        <v>0</v>
      </c>
      <c r="O20" s="106">
        <f>SUM(Karlshamn:Sölvesborg!O20)</f>
        <v>0</v>
      </c>
      <c r="P20" s="106">
        <f>SUM(Karlshamn:Sölvesborg!P20)</f>
        <v>783.57999999999993</v>
      </c>
      <c r="Q20" s="4"/>
      <c r="R20" s="4"/>
      <c r="S20" s="4"/>
      <c r="T20" s="4"/>
    </row>
    <row r="21" spans="1:34" ht="16.5" thickBot="1">
      <c r="A21" s="5" t="s">
        <v>20</v>
      </c>
      <c r="B21" s="106">
        <f>SUM(Karlshamn:Sölvesborg!B21)</f>
        <v>0</v>
      </c>
      <c r="C21" s="106">
        <f>SUM(Karlshamn:Sölvesborg!C21)</f>
        <v>0</v>
      </c>
      <c r="D21" s="106">
        <f>SUM(Karlshamn:Sölvesborg!D21)</f>
        <v>0</v>
      </c>
      <c r="E21" s="106">
        <f>SUM(Karlshamn:Sölvesborg!E21)</f>
        <v>0</v>
      </c>
      <c r="F21" s="106">
        <f>SUM(Karlshamn:Sölvesborg!F21)</f>
        <v>0</v>
      </c>
      <c r="G21" s="106">
        <f>SUM(Karlshamn:Sölvesborg!G21)</f>
        <v>0</v>
      </c>
      <c r="H21" s="106">
        <f>SUM(Karlshamn:Sölvesborg!H21)</f>
        <v>0</v>
      </c>
      <c r="I21" s="106">
        <f>SUM(Karlshamn:Sölvesborg!I21)</f>
        <v>0</v>
      </c>
      <c r="J21" s="106">
        <f>SUM(Karlshamn:Sölvesborg!J21)</f>
        <v>0</v>
      </c>
      <c r="K21" s="106">
        <f>SUM(Karlshamn:Sölvesborg!K21)</f>
        <v>0</v>
      </c>
      <c r="L21" s="106">
        <f>SUM(Karlshamn:Sölvesborg!L21)</f>
        <v>0</v>
      </c>
      <c r="M21" s="106">
        <f>SUM(Karlshamn:Sölvesborg!M21)</f>
        <v>0</v>
      </c>
      <c r="N21" s="106">
        <f>SUM(Karlshamn:Sölvesborg!N21)</f>
        <v>0</v>
      </c>
      <c r="O21" s="106">
        <f>SUM(Karlshamn:Sölvesborg!O21)</f>
        <v>0</v>
      </c>
      <c r="P21" s="106">
        <f>SUM(Karlshamn:Sölvesborg!P21)</f>
        <v>0</v>
      </c>
      <c r="Q21" s="4"/>
      <c r="R21" s="39"/>
      <c r="S21" s="39"/>
      <c r="T21" s="39"/>
    </row>
    <row r="22" spans="1:34" ht="15.75">
      <c r="A22" s="5" t="s">
        <v>21</v>
      </c>
      <c r="B22" s="106">
        <f>SUM(Karlshamn:Sölvesborg!B22)</f>
        <v>174635</v>
      </c>
      <c r="C22" s="106">
        <f>SUM(Karlshamn:Sölvesborg!C22)</f>
        <v>0</v>
      </c>
      <c r="D22" s="106">
        <f>SUM(Karlshamn:Sölvesborg!D22)</f>
        <v>0</v>
      </c>
      <c r="E22" s="106">
        <f>SUM(Karlshamn:Sölvesborg!E22)</f>
        <v>0</v>
      </c>
      <c r="F22" s="106">
        <f>SUM(Karlshamn:Sölvesborg!F22)</f>
        <v>0</v>
      </c>
      <c r="G22" s="106">
        <f>SUM(Karlshamn:Sölvesborg!G22)</f>
        <v>0</v>
      </c>
      <c r="H22" s="106">
        <f>SUM(Karlshamn:Sölvesborg!H22)</f>
        <v>0</v>
      </c>
      <c r="I22" s="106">
        <f>SUM(Karlshamn:Sölvesborg!I22)</f>
        <v>0</v>
      </c>
      <c r="J22" s="106">
        <f>SUM(Karlshamn:Sölvesborg!J22)</f>
        <v>0</v>
      </c>
      <c r="K22" s="106">
        <f>SUM(Karlshamn:Sölvesborg!K22)</f>
        <v>0</v>
      </c>
      <c r="L22" s="106">
        <f>SUM(Karlshamn:Sölvesborg!L22)</f>
        <v>0</v>
      </c>
      <c r="M22" s="106">
        <f>SUM(Karlshamn:Sölvesborg!M22)</f>
        <v>0</v>
      </c>
      <c r="N22" s="106">
        <f>SUM(Karlshamn:Sölvesborg!N22)</f>
        <v>0</v>
      </c>
      <c r="O22" s="106">
        <f>SUM(Karlshamn:Sölvesborg!O22)</f>
        <v>0</v>
      </c>
      <c r="P22" s="106">
        <f>SUM(Karlshamn:Sölvesborg!P22)</f>
        <v>0</v>
      </c>
      <c r="Q22" s="34"/>
      <c r="R22" s="45" t="s">
        <v>23</v>
      </c>
      <c r="S22" s="89" t="str">
        <f>ROUND(P43/1000,0) &amp;" GWh"</f>
        <v>7683 GWh</v>
      </c>
      <c r="T22" s="40"/>
      <c r="U22" s="38"/>
    </row>
    <row r="23" spans="1:34" ht="15.75">
      <c r="A23" s="5" t="s">
        <v>22</v>
      </c>
      <c r="B23" s="106">
        <f>SUM(Karlshamn:Sölvesborg!B23)</f>
        <v>0</v>
      </c>
      <c r="C23" s="106">
        <f>SUM(Karlshamn:Sölvesborg!C23)</f>
        <v>0</v>
      </c>
      <c r="D23" s="106">
        <f>SUM(Karlshamn:Sölvesborg!D23)</f>
        <v>0</v>
      </c>
      <c r="E23" s="106">
        <f>SUM(Karlshamn:Sölvesborg!E23)</f>
        <v>0</v>
      </c>
      <c r="F23" s="106">
        <f>SUM(Karlshamn:Sölvesborg!F23)</f>
        <v>0</v>
      </c>
      <c r="G23" s="106">
        <f>SUM(Karlshamn:Sölvesborg!G23)</f>
        <v>0</v>
      </c>
      <c r="H23" s="106">
        <f>SUM(Karlshamn:Sölvesborg!H23)</f>
        <v>0</v>
      </c>
      <c r="I23" s="106">
        <f>SUM(Karlshamn:Sölvesborg!I23)</f>
        <v>0</v>
      </c>
      <c r="J23" s="106">
        <f>SUM(Karlshamn:Sölvesborg!J23)</f>
        <v>0</v>
      </c>
      <c r="K23" s="106">
        <f>SUM(Karlshamn:Sölvesborg!K23)</f>
        <v>0</v>
      </c>
      <c r="L23" s="106">
        <f>SUM(Karlshamn:Sölvesborg!L23)</f>
        <v>0</v>
      </c>
      <c r="M23" s="106">
        <f>SUM(Karlshamn:Sölvesborg!M23)</f>
        <v>0</v>
      </c>
      <c r="N23" s="106">
        <f>SUM(Karlshamn:Sölvesborg!N23)</f>
        <v>0</v>
      </c>
      <c r="O23" s="106">
        <f>SUM(Karlshamn:Sölvesborg!O23)</f>
        <v>0</v>
      </c>
      <c r="P23" s="106">
        <f>SUM(Karlshamn:Sölvesborg!P23)</f>
        <v>0</v>
      </c>
      <c r="Q23" s="34"/>
      <c r="R23" s="43" t="s">
        <v>94</v>
      </c>
      <c r="S23" s="4" t="str">
        <f>ROUND((C43-C5-C6-C9-C10)/1000,0) &amp; " GWh"</f>
        <v>1688 GWh</v>
      </c>
      <c r="T23" s="41"/>
      <c r="U23" s="38"/>
    </row>
    <row r="24" spans="1:34" ht="15.75">
      <c r="A24" s="5" t="s">
        <v>13</v>
      </c>
      <c r="B24" s="163">
        <f>SUM(Karlshamn:Sölvesborg!B24)</f>
        <v>678586</v>
      </c>
      <c r="C24" s="106">
        <f>SUM(Karlshamn:Sölvesborg!C24)</f>
        <v>783.57999999999993</v>
      </c>
      <c r="D24" s="163">
        <f>SUM(Karlshamn:Sölvesborg!D24)</f>
        <v>10485</v>
      </c>
      <c r="E24" s="106">
        <f>SUM(Karlshamn:Sölvesborg!E24)</f>
        <v>0</v>
      </c>
      <c r="F24" s="106">
        <f>SUM(Karlshamn:Sölvesborg!F24)</f>
        <v>1727</v>
      </c>
      <c r="G24" s="106">
        <f>SUM(Karlshamn:Sölvesborg!G24)</f>
        <v>7764</v>
      </c>
      <c r="H24" s="109">
        <f>SUM(Karlshamn:Sölvesborg!H24)</f>
        <v>511535</v>
      </c>
      <c r="I24" s="106">
        <f>SUM(Karlshamn:Sölvesborg!I24)</f>
        <v>0</v>
      </c>
      <c r="J24" s="106">
        <f>SUM(Karlshamn:Sölvesborg!J24)</f>
        <v>0</v>
      </c>
      <c r="K24" s="109">
        <f>SUM(Karlshamn:Sölvesborg!K24)</f>
        <v>12000</v>
      </c>
      <c r="L24" s="106">
        <f>SUM(Karlshamn:Sölvesborg!L24)</f>
        <v>0</v>
      </c>
      <c r="M24" s="106">
        <f>SUM(Karlshamn:Sölvesborg!M24)</f>
        <v>0</v>
      </c>
      <c r="N24" s="106">
        <f>SUM(Karlshamn:Sölvesborg!N24)</f>
        <v>0</v>
      </c>
      <c r="O24" s="106">
        <f>SUM(Karlshamn:Sölvesborg!O24)</f>
        <v>0</v>
      </c>
      <c r="P24" s="163">
        <f>SUM(Karlshamn:Sölvesborg!P24)</f>
        <v>544294.58000000007</v>
      </c>
      <c r="Q24" s="34"/>
      <c r="R24" s="43"/>
      <c r="S24" s="4" t="s">
        <v>24</v>
      </c>
      <c r="T24" s="41" t="s">
        <v>25</v>
      </c>
      <c r="U24" s="38"/>
    </row>
    <row r="25" spans="1:34" ht="15.75">
      <c r="B25" s="106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34"/>
      <c r="R25" s="87" t="str">
        <f>C30</f>
        <v>El</v>
      </c>
      <c r="S25" s="63" t="str">
        <f>ROUND(C43/1000,0) &amp;" GWh"</f>
        <v>2237 GWh</v>
      </c>
      <c r="T25" s="44">
        <f>C$44</f>
        <v>0.29119357742219742</v>
      </c>
      <c r="U25" s="38"/>
    </row>
    <row r="26" spans="1:34" ht="15.75">
      <c r="A26" s="6" t="s">
        <v>77</v>
      </c>
      <c r="B26" s="106">
        <f>SUM(Karlshamn:Sölvesborg!B26)</f>
        <v>51211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34"/>
      <c r="R26" s="88" t="str">
        <f>D30</f>
        <v>Oljeprodukter</v>
      </c>
      <c r="S26" s="63" t="str">
        <f>ROUND(D43/1000,0) &amp;" GWh"</f>
        <v>1488 GWh</v>
      </c>
      <c r="T26" s="44">
        <f>D$44</f>
        <v>0.19363138837945393</v>
      </c>
      <c r="U26" s="38"/>
    </row>
    <row r="27" spans="1:34" ht="15.75"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34"/>
      <c r="R27" s="88" t="str">
        <f>E30</f>
        <v>Kol och koks</v>
      </c>
      <c r="S27" s="63" t="str">
        <f>ROUND(E43/1000,0) &amp;" GWh"</f>
        <v>0 GWh</v>
      </c>
      <c r="T27" s="44">
        <f>E$44</f>
        <v>0</v>
      </c>
      <c r="U27" s="38"/>
    </row>
    <row r="28" spans="1:34" ht="18.75">
      <c r="A28" s="3" t="s">
        <v>26</v>
      </c>
      <c r="B28" s="7"/>
      <c r="C28" s="62"/>
      <c r="D28" s="7"/>
      <c r="E28" s="7"/>
      <c r="F28" s="7"/>
      <c r="G28" s="7"/>
      <c r="H28" s="7"/>
      <c r="I28" s="62"/>
      <c r="J28" s="62"/>
      <c r="K28" s="62"/>
      <c r="L28" s="62"/>
      <c r="M28" s="62"/>
      <c r="N28" s="62"/>
      <c r="O28" s="62"/>
      <c r="P28" s="62"/>
      <c r="Q28" s="34"/>
      <c r="R28" s="88" t="str">
        <f>F30</f>
        <v>Gasol/naturgas</v>
      </c>
      <c r="S28" s="63" t="str">
        <f>ROUND(F43/1000,0) &amp;" GWh"</f>
        <v>102 GWh</v>
      </c>
      <c r="T28" s="44">
        <f>F$44</f>
        <v>1.3266309048392766E-2</v>
      </c>
      <c r="U28" s="38"/>
    </row>
    <row r="29" spans="1:34" ht="15.75">
      <c r="A29" s="81" t="str">
        <f>A2</f>
        <v>Blekinge län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34"/>
      <c r="R29" s="88" t="str">
        <f>G30</f>
        <v>Biodrivmedel</v>
      </c>
      <c r="S29" s="63" t="str">
        <f>ROUND(G43/1000,0) &amp;" GWh"</f>
        <v>319 GWh</v>
      </c>
      <c r="T29" s="44">
        <f>G$44</f>
        <v>4.14896790371269E-2</v>
      </c>
      <c r="U29" s="38"/>
    </row>
    <row r="30" spans="1:34" ht="30">
      <c r="A30" s="6">
        <v>2017</v>
      </c>
      <c r="B30" s="69" t="s">
        <v>69</v>
      </c>
      <c r="C30" s="58" t="s">
        <v>8</v>
      </c>
      <c r="D30" s="56" t="s">
        <v>31</v>
      </c>
      <c r="E30" s="56" t="s">
        <v>2</v>
      </c>
      <c r="F30" s="57" t="s">
        <v>3</v>
      </c>
      <c r="G30" s="56" t="s">
        <v>27</v>
      </c>
      <c r="H30" s="56" t="s">
        <v>51</v>
      </c>
      <c r="I30" s="57" t="s">
        <v>5</v>
      </c>
      <c r="J30" s="56" t="s">
        <v>4</v>
      </c>
      <c r="K30" s="56" t="s">
        <v>6</v>
      </c>
      <c r="L30" s="56" t="s">
        <v>7</v>
      </c>
      <c r="M30" s="56" t="s">
        <v>67</v>
      </c>
      <c r="N30" s="56" t="s">
        <v>67</v>
      </c>
      <c r="O30" s="57" t="s">
        <v>67</v>
      </c>
      <c r="P30" s="59" t="s">
        <v>28</v>
      </c>
      <c r="Q30" s="34"/>
      <c r="R30" s="87" t="str">
        <f>H30</f>
        <v>Biobränslen</v>
      </c>
      <c r="S30" s="63" t="str">
        <f>ROUND(H43/1000,0) &amp;" GWh"</f>
        <v>1045 GWh</v>
      </c>
      <c r="T30" s="44">
        <f>H$44</f>
        <v>0.13602364381385768</v>
      </c>
      <c r="U30" s="38"/>
    </row>
    <row r="31" spans="1:34" s="32" customFormat="1">
      <c r="A31" s="29"/>
      <c r="B31" s="82" t="s">
        <v>64</v>
      </c>
      <c r="C31" s="85" t="s">
        <v>63</v>
      </c>
      <c r="D31" s="82" t="s">
        <v>58</v>
      </c>
      <c r="E31" s="30"/>
      <c r="F31" s="82" t="s">
        <v>60</v>
      </c>
      <c r="G31" s="82" t="s">
        <v>76</v>
      </c>
      <c r="H31" s="82" t="s">
        <v>68</v>
      </c>
      <c r="I31" s="82" t="s">
        <v>61</v>
      </c>
      <c r="J31" s="30"/>
      <c r="K31" s="30"/>
      <c r="L31" s="30"/>
      <c r="M31" s="30"/>
      <c r="N31" s="30"/>
      <c r="O31" s="31"/>
      <c r="P31" s="84" t="s">
        <v>66</v>
      </c>
      <c r="Q31" s="35"/>
      <c r="R31" s="87" t="str">
        <f>I30</f>
        <v>Biogas</v>
      </c>
      <c r="S31" s="63" t="str">
        <f>ROUND(I43/1000,0) &amp;" GWh"</f>
        <v>0 GWh</v>
      </c>
      <c r="T31" s="44">
        <f>I$44</f>
        <v>0</v>
      </c>
      <c r="U31" s="37"/>
      <c r="AG31" s="33"/>
      <c r="AH31" s="33"/>
    </row>
    <row r="32" spans="1:34" ht="15.75">
      <c r="A32" s="5" t="s">
        <v>29</v>
      </c>
      <c r="B32" s="106">
        <f>SUM(Karlshamn:Sölvesborg!B32)</f>
        <v>0</v>
      </c>
      <c r="C32" s="106">
        <f>SUM(Karlshamn:Sölvesborg!C32)</f>
        <v>65553</v>
      </c>
      <c r="D32" s="106">
        <f>SUM(Karlshamn:Sölvesborg!D32)</f>
        <v>46122</v>
      </c>
      <c r="E32" s="106">
        <f>SUM(Karlshamn:Sölvesborg!E32)</f>
        <v>0</v>
      </c>
      <c r="F32" s="106">
        <f>SUM(Karlshamn:Sölvesborg!F32)</f>
        <v>0</v>
      </c>
      <c r="G32" s="106">
        <f>SUM(Karlshamn:Sölvesborg!G32)</f>
        <v>8828</v>
      </c>
      <c r="H32" s="106">
        <f>SUM(Karlshamn:Sölvesborg!H32)</f>
        <v>0</v>
      </c>
      <c r="I32" s="106">
        <f>SUM(Karlshamn:Sölvesborg!I32)</f>
        <v>0</v>
      </c>
      <c r="J32" s="106">
        <f>SUM(Karlshamn:Sölvesborg!J32)</f>
        <v>0</v>
      </c>
      <c r="K32" s="106">
        <f>SUM(Karlshamn:Sölvesborg!K32)</f>
        <v>0</v>
      </c>
      <c r="L32" s="106">
        <f>SUM(Karlshamn:Sölvesborg!L32)</f>
        <v>0</v>
      </c>
      <c r="M32" s="106">
        <f>SUM(Karlshamn:Sölvesborg!M32)</f>
        <v>0</v>
      </c>
      <c r="N32" s="106">
        <f>SUM(Karlshamn:Sölvesborg!N32)</f>
        <v>0</v>
      </c>
      <c r="O32" s="106">
        <f>SUM(Karlshamn:Sölvesborg!O32)</f>
        <v>0</v>
      </c>
      <c r="P32" s="106">
        <f>SUM(Karlshamn:Sölvesborg!P32)</f>
        <v>120503</v>
      </c>
      <c r="Q32" s="36"/>
      <c r="R32" s="88" t="str">
        <f>J30</f>
        <v>Avlutar</v>
      </c>
      <c r="S32" s="63" t="str">
        <f>ROUND(J43/1000,0) &amp;" GWh"</f>
        <v>2429 GWh</v>
      </c>
      <c r="T32" s="44">
        <f>J$44</f>
        <v>0.31616762472527449</v>
      </c>
      <c r="U32" s="38"/>
    </row>
    <row r="33" spans="1:47" ht="15.75">
      <c r="A33" s="5" t="s">
        <v>32</v>
      </c>
      <c r="B33" s="106">
        <f>SUM(Karlshamn:Sölvesborg!B33)</f>
        <v>53871</v>
      </c>
      <c r="C33" s="106">
        <f>SUM(Karlshamn:Sölvesborg!C33)</f>
        <v>897782</v>
      </c>
      <c r="D33" s="110">
        <f>SUM(Karlshamn:Sölvesborg!D33)</f>
        <v>70615</v>
      </c>
      <c r="E33" s="106">
        <f>SUM(Karlshamn:Sölvesborg!E33)</f>
        <v>0</v>
      </c>
      <c r="F33" s="110">
        <f>SUM(Karlshamn:Sölvesborg!F33)</f>
        <v>98883.190932092126</v>
      </c>
      <c r="G33" s="110">
        <f>SUM(Karlshamn:Sölvesborg!G33)</f>
        <v>62280</v>
      </c>
      <c r="H33" s="110">
        <f>SUM(Karlshamn:Sölvesborg!H33)</f>
        <v>327643.80906790786</v>
      </c>
      <c r="I33" s="106">
        <f>SUM(Karlshamn:Sölvesborg!I33)</f>
        <v>0</v>
      </c>
      <c r="J33" s="110">
        <f>SUM(Karlshamn:Sölvesborg!J33)</f>
        <v>2429000</v>
      </c>
      <c r="K33" s="106">
        <f>SUM(Karlshamn:Sölvesborg!K33)</f>
        <v>0</v>
      </c>
      <c r="L33" s="106">
        <f>SUM(Karlshamn:Sölvesborg!L33)</f>
        <v>0</v>
      </c>
      <c r="M33" s="106">
        <f>SUM(Karlshamn:Sölvesborg!M33)</f>
        <v>0</v>
      </c>
      <c r="N33" s="106">
        <f>SUM(Karlshamn:Sölvesborg!N33)</f>
        <v>0</v>
      </c>
      <c r="O33" s="106">
        <f>SUM(Karlshamn:Sölvesborg!O33)</f>
        <v>0</v>
      </c>
      <c r="P33" s="110">
        <f>SUM(Karlshamn:Sölvesborg!P33)</f>
        <v>3940075</v>
      </c>
      <c r="Q33" s="36"/>
      <c r="R33" s="87" t="str">
        <f>K30</f>
        <v>Torv</v>
      </c>
      <c r="S33" s="63" t="str">
        <f>ROUND(K43/1000,0) &amp;" GWh"</f>
        <v>12 GWh</v>
      </c>
      <c r="T33" s="44">
        <f>K$44</f>
        <v>1.5619643872800716E-3</v>
      </c>
      <c r="U33" s="38"/>
    </row>
    <row r="34" spans="1:47" ht="15.75">
      <c r="A34" s="5" t="s">
        <v>33</v>
      </c>
      <c r="B34" s="106">
        <f>SUM(Karlshamn:Sölvesborg!B34)</f>
        <v>157935</v>
      </c>
      <c r="C34" s="106">
        <f>SUM(Karlshamn:Sölvesborg!C34)</f>
        <v>174480</v>
      </c>
      <c r="D34" s="106">
        <f>SUM(Karlshamn:Sölvesborg!D34)</f>
        <v>35053</v>
      </c>
      <c r="E34" s="106">
        <f>SUM(Karlshamn:Sölvesborg!E34)</f>
        <v>0</v>
      </c>
      <c r="F34" s="106">
        <f>SUM(Karlshamn:Sölvesborg!F34)</f>
        <v>0</v>
      </c>
      <c r="G34" s="106">
        <f>SUM(Karlshamn:Sölvesborg!G34)</f>
        <v>0</v>
      </c>
      <c r="H34" s="106">
        <f>SUM(Karlshamn:Sölvesborg!H34)</f>
        <v>0</v>
      </c>
      <c r="I34" s="106">
        <f>SUM(Karlshamn:Sölvesborg!I34)</f>
        <v>0</v>
      </c>
      <c r="J34" s="106">
        <f>SUM(Karlshamn:Sölvesborg!J34)</f>
        <v>0</v>
      </c>
      <c r="K34" s="106">
        <f>SUM(Karlshamn:Sölvesborg!K34)</f>
        <v>0</v>
      </c>
      <c r="L34" s="106">
        <f>SUM(Karlshamn:Sölvesborg!L34)</f>
        <v>0</v>
      </c>
      <c r="M34" s="106">
        <f>SUM(Karlshamn:Sölvesborg!M34)</f>
        <v>0</v>
      </c>
      <c r="N34" s="106">
        <f>SUM(Karlshamn:Sölvesborg!N34)</f>
        <v>0</v>
      </c>
      <c r="O34" s="106">
        <f>SUM(Karlshamn:Sölvesborg!O34)</f>
        <v>0</v>
      </c>
      <c r="P34" s="106">
        <f>SUM(Karlshamn:Sölvesborg!P34)</f>
        <v>367468</v>
      </c>
      <c r="Q34" s="36"/>
      <c r="R34" s="88" t="str">
        <f>L30</f>
        <v>Avfall</v>
      </c>
      <c r="S34" s="63" t="str">
        <f>ROUND(L43/1000,0) &amp;" GWh"</f>
        <v>0 GWh</v>
      </c>
      <c r="T34" s="44">
        <f>L$44</f>
        <v>0</v>
      </c>
      <c r="U34" s="38"/>
      <c r="V34" s="8"/>
      <c r="W34" s="61"/>
    </row>
    <row r="35" spans="1:47" ht="15.75">
      <c r="A35" s="5" t="s">
        <v>34</v>
      </c>
      <c r="B35" s="106">
        <f>SUM(Karlshamn:Sölvesborg!B35)</f>
        <v>0</v>
      </c>
      <c r="C35" s="106">
        <f>SUM(Karlshamn:Sölvesborg!C35)</f>
        <v>1801</v>
      </c>
      <c r="D35" s="106">
        <f>SUM(Karlshamn:Sölvesborg!D35)</f>
        <v>1224678</v>
      </c>
      <c r="E35" s="106">
        <f>SUM(Karlshamn:Sölvesborg!E35)</f>
        <v>0</v>
      </c>
      <c r="F35" s="108">
        <f>SUM(Karlshamn:Sölvesborg!F35)+1310</f>
        <v>1310</v>
      </c>
      <c r="G35" s="106">
        <f>SUM(Karlshamn:Sölvesborg!G35)</f>
        <v>239878</v>
      </c>
      <c r="H35" s="106">
        <f>SUM(Karlshamn:Sölvesborg!H35)</f>
        <v>0</v>
      </c>
      <c r="I35" s="106">
        <f>SUM(Karlshamn:Sölvesborg!I35)</f>
        <v>0</v>
      </c>
      <c r="J35" s="106">
        <f>SUM(Karlshamn:Sölvesborg!J35)</f>
        <v>0</v>
      </c>
      <c r="K35" s="106">
        <f>SUM(Karlshamn:Sölvesborg!K35)</f>
        <v>0</v>
      </c>
      <c r="L35" s="106">
        <f>SUM(Karlshamn:Sölvesborg!L35)</f>
        <v>0</v>
      </c>
      <c r="M35" s="106">
        <f>SUM(Karlshamn:Sölvesborg!M35)</f>
        <v>0</v>
      </c>
      <c r="N35" s="106">
        <f>SUM(Karlshamn:Sölvesborg!N35)</f>
        <v>0</v>
      </c>
      <c r="O35" s="106">
        <f>SUM(Karlshamn:Sölvesborg!O35)</f>
        <v>0</v>
      </c>
      <c r="P35" s="106">
        <f>SUM(B35:O35)</f>
        <v>1467667</v>
      </c>
      <c r="Q35" s="36"/>
      <c r="R35" s="87" t="str">
        <f>M30</f>
        <v>Övrigt</v>
      </c>
      <c r="S35" s="63" t="str">
        <f>ROUND(M43/1000,0) &amp;" GWh"</f>
        <v>0 GWh</v>
      </c>
      <c r="T35" s="44">
        <f>M$44</f>
        <v>0</v>
      </c>
      <c r="U35" s="38"/>
    </row>
    <row r="36" spans="1:47" ht="15.75">
      <c r="A36" s="5" t="s">
        <v>35</v>
      </c>
      <c r="B36" s="106">
        <f>SUM(Karlshamn:Sölvesborg!B36)</f>
        <v>88342</v>
      </c>
      <c r="C36" s="106">
        <f>SUM(Karlshamn:Sölvesborg!C36)</f>
        <v>326135</v>
      </c>
      <c r="D36" s="106">
        <f>SUM(Karlshamn:Sölvesborg!D36)</f>
        <v>75866</v>
      </c>
      <c r="E36" s="106">
        <f>SUM(Karlshamn:Sölvesborg!E36)</f>
        <v>0</v>
      </c>
      <c r="F36" s="106">
        <f>SUM(Karlshamn:Sölvesborg!F36)</f>
        <v>0</v>
      </c>
      <c r="G36" s="106">
        <f>SUM(Karlshamn:Sölvesborg!G36)</f>
        <v>0</v>
      </c>
      <c r="H36" s="106">
        <f>SUM(Karlshamn:Sölvesborg!H36)</f>
        <v>0</v>
      </c>
      <c r="I36" s="106">
        <f>SUM(Karlshamn:Sölvesborg!I36)</f>
        <v>0</v>
      </c>
      <c r="J36" s="106">
        <f>SUM(Karlshamn:Sölvesborg!J36)</f>
        <v>0</v>
      </c>
      <c r="K36" s="106">
        <f>SUM(Karlshamn:Sölvesborg!K36)</f>
        <v>0</v>
      </c>
      <c r="L36" s="106">
        <f>SUM(Karlshamn:Sölvesborg!L36)</f>
        <v>0</v>
      </c>
      <c r="M36" s="106">
        <f>SUM(Karlshamn:Sölvesborg!M36)</f>
        <v>0</v>
      </c>
      <c r="N36" s="106">
        <f>SUM(Karlshamn:Sölvesborg!N36)</f>
        <v>0</v>
      </c>
      <c r="O36" s="106">
        <f>SUM(Karlshamn:Sölvesborg!O36)</f>
        <v>0</v>
      </c>
      <c r="P36" s="106">
        <f>SUM(Karlshamn:Sölvesborg!P36)</f>
        <v>490343</v>
      </c>
      <c r="Q36" s="36"/>
      <c r="R36" s="87" t="str">
        <f>N30</f>
        <v>Övrigt</v>
      </c>
      <c r="S36" s="63" t="str">
        <f>ROUND(N43/1000,0) &amp;" GWh"</f>
        <v>0 GWh</v>
      </c>
      <c r="T36" s="44">
        <f>N$44</f>
        <v>0</v>
      </c>
      <c r="U36" s="38"/>
    </row>
    <row r="37" spans="1:47" ht="15.75">
      <c r="A37" s="5" t="s">
        <v>36</v>
      </c>
      <c r="B37" s="106">
        <f>SUM(Karlshamn:Sölvesborg!B37)</f>
        <v>46700</v>
      </c>
      <c r="C37" s="106">
        <f>SUM(Karlshamn:Sölvesborg!C37)</f>
        <v>509269</v>
      </c>
      <c r="D37" s="106">
        <f>SUM(Karlshamn:Sölvesborg!D37)</f>
        <v>7037</v>
      </c>
      <c r="E37" s="106">
        <f>SUM(Karlshamn:Sölvesborg!E37)</f>
        <v>0</v>
      </c>
      <c r="F37" s="106">
        <f>SUM(Karlshamn:Sölvesborg!F37)</f>
        <v>0</v>
      </c>
      <c r="G37" s="106">
        <f>SUM(Karlshamn:Sölvesborg!G37)</f>
        <v>0</v>
      </c>
      <c r="H37" s="106">
        <f>SUM(Karlshamn:Sölvesborg!H37)</f>
        <v>205841</v>
      </c>
      <c r="I37" s="106">
        <f>SUM(Karlshamn:Sölvesborg!I37)</f>
        <v>0</v>
      </c>
      <c r="J37" s="106">
        <f>SUM(Karlshamn:Sölvesborg!J37)</f>
        <v>0</v>
      </c>
      <c r="K37" s="106">
        <f>SUM(Karlshamn:Sölvesborg!K37)</f>
        <v>0</v>
      </c>
      <c r="L37" s="106">
        <f>SUM(Karlshamn:Sölvesborg!L37)</f>
        <v>0</v>
      </c>
      <c r="M37" s="106">
        <f>SUM(Karlshamn:Sölvesborg!M37)</f>
        <v>0</v>
      </c>
      <c r="N37" s="106">
        <f>SUM(Karlshamn:Sölvesborg!N37)</f>
        <v>0</v>
      </c>
      <c r="O37" s="106">
        <f>SUM(Karlshamn:Sölvesborg!O37)</f>
        <v>0</v>
      </c>
      <c r="P37" s="106">
        <f>SUM(Karlshamn:Sölvesborg!P37)</f>
        <v>768847</v>
      </c>
      <c r="Q37" s="36"/>
      <c r="R37" s="88" t="str">
        <f>O30</f>
        <v>Övrigt</v>
      </c>
      <c r="S37" s="63" t="str">
        <f>ROUND(O43/1000,0) &amp;" GWh"</f>
        <v>0 GWh</v>
      </c>
      <c r="T37" s="44">
        <f>O$44</f>
        <v>0</v>
      </c>
      <c r="U37" s="38"/>
    </row>
    <row r="38" spans="1:47" ht="15.75">
      <c r="A38" s="5" t="s">
        <v>37</v>
      </c>
      <c r="B38" s="106">
        <f>SUM(Karlshamn:Sölvesborg!B38)</f>
        <v>290654</v>
      </c>
      <c r="C38" s="106">
        <f>SUM(Karlshamn:Sölvesborg!C38)</f>
        <v>87367</v>
      </c>
      <c r="D38" s="106">
        <f>SUM(Karlshamn:Sölvesborg!D38)</f>
        <v>1189</v>
      </c>
      <c r="E38" s="106">
        <f>SUM(Karlshamn:Sölvesborg!E38)</f>
        <v>0</v>
      </c>
      <c r="F38" s="106">
        <f>SUM(Karlshamn:Sölvesborg!F38)</f>
        <v>0</v>
      </c>
      <c r="G38" s="106">
        <f>SUM(Karlshamn:Sölvesborg!G38)</f>
        <v>0</v>
      </c>
      <c r="H38" s="106">
        <f>SUM(Karlshamn:Sölvesborg!H38)</f>
        <v>0</v>
      </c>
      <c r="I38" s="106">
        <f>SUM(Karlshamn:Sölvesborg!I38)</f>
        <v>0</v>
      </c>
      <c r="J38" s="106">
        <f>SUM(Karlshamn:Sölvesborg!J38)</f>
        <v>0</v>
      </c>
      <c r="K38" s="106">
        <f>SUM(Karlshamn:Sölvesborg!K38)</f>
        <v>0</v>
      </c>
      <c r="L38" s="106">
        <f>SUM(Karlshamn:Sölvesborg!L38)</f>
        <v>0</v>
      </c>
      <c r="M38" s="106">
        <f>SUM(Karlshamn:Sölvesborg!M38)</f>
        <v>0</v>
      </c>
      <c r="N38" s="106">
        <f>SUM(Karlshamn:Sölvesborg!N38)</f>
        <v>0</v>
      </c>
      <c r="O38" s="106">
        <f>SUM(Karlshamn:Sölvesborg!O38)</f>
        <v>0</v>
      </c>
      <c r="P38" s="106">
        <f>SUM(Karlshamn:Sölvesborg!P38)</f>
        <v>379210</v>
      </c>
      <c r="Q38" s="36"/>
      <c r="R38" s="155" t="str">
        <f>B30</f>
        <v xml:space="preserve">Fjärrvärme </v>
      </c>
      <c r="S38" s="156" t="str">
        <f>ROUND(B26/1000,0) &amp;" GWh"</f>
        <v>51 GWh</v>
      </c>
      <c r="T38" s="157">
        <f>B26/P43</f>
        <v>6.6658131864166456E-3</v>
      </c>
      <c r="U38" s="38"/>
    </row>
    <row r="39" spans="1:47" ht="15.75">
      <c r="A39" s="5" t="s">
        <v>38</v>
      </c>
      <c r="B39" s="106">
        <f>SUM(Karlshamn:Sölvesborg!B39)</f>
        <v>0</v>
      </c>
      <c r="C39" s="106">
        <f>SUM(Karlshamn:Sölvesborg!C39)</f>
        <v>66629</v>
      </c>
      <c r="D39" s="106">
        <f>SUM(Karlshamn:Sölvesborg!D39)</f>
        <v>0</v>
      </c>
      <c r="E39" s="106">
        <f>SUM(Karlshamn:Sölvesborg!E39)</f>
        <v>0</v>
      </c>
      <c r="F39" s="106">
        <f>SUM(Karlshamn:Sölvesborg!F39)</f>
        <v>0</v>
      </c>
      <c r="G39" s="106">
        <f>SUM(Karlshamn:Sölvesborg!G39)</f>
        <v>0</v>
      </c>
      <c r="H39" s="106">
        <f>SUM(Karlshamn:Sölvesborg!H39)</f>
        <v>0</v>
      </c>
      <c r="I39" s="106">
        <f>SUM(Karlshamn:Sölvesborg!I39)</f>
        <v>0</v>
      </c>
      <c r="J39" s="106">
        <f>SUM(Karlshamn:Sölvesborg!J39)</f>
        <v>0</v>
      </c>
      <c r="K39" s="106">
        <f>SUM(Karlshamn:Sölvesborg!K39)</f>
        <v>0</v>
      </c>
      <c r="L39" s="106">
        <f>SUM(Karlshamn:Sölvesborg!L39)</f>
        <v>0</v>
      </c>
      <c r="M39" s="106">
        <f>SUM(Karlshamn:Sölvesborg!M39)</f>
        <v>0</v>
      </c>
      <c r="N39" s="106">
        <f>SUM(Karlshamn:Sölvesborg!N39)</f>
        <v>0</v>
      </c>
      <c r="O39" s="106">
        <f>SUM(Karlshamn:Sölvesborg!O39)</f>
        <v>0</v>
      </c>
      <c r="P39" s="106">
        <f>SUM(Karlshamn:Sölvesborg!P39)</f>
        <v>66629</v>
      </c>
      <c r="Q39" s="36"/>
      <c r="R39" s="43"/>
      <c r="S39" s="11"/>
      <c r="T39" s="66"/>
      <c r="U39" s="38"/>
    </row>
    <row r="40" spans="1:47" ht="15.75">
      <c r="A40" s="5" t="s">
        <v>13</v>
      </c>
      <c r="B40" s="106">
        <f>SUM(Karlshamn:Sölvesborg!B40)</f>
        <v>637502</v>
      </c>
      <c r="C40" s="106">
        <f>SUM(Karlshamn:Sölvesborg!C40)</f>
        <v>2129016</v>
      </c>
      <c r="D40" s="110">
        <f>SUM(Karlshamn:Sölvesborg!D40)</f>
        <v>1460560</v>
      </c>
      <c r="E40" s="106">
        <f>SUM(Karlshamn:Sölvesborg!E40)</f>
        <v>0</v>
      </c>
      <c r="F40" s="111">
        <f>SUM(F32:F39)</f>
        <v>100193.19093209213</v>
      </c>
      <c r="G40" s="110">
        <f>SUM(Karlshamn:Sölvesborg!G40)</f>
        <v>310986</v>
      </c>
      <c r="H40" s="110">
        <f>SUM(Karlshamn:Sölvesborg!H40)</f>
        <v>533484.80906790786</v>
      </c>
      <c r="I40" s="106">
        <f>SUM(I32:I39)</f>
        <v>0</v>
      </c>
      <c r="J40" s="110">
        <f>SUM(Karlshamn:Sölvesborg!J40)</f>
        <v>2429000</v>
      </c>
      <c r="K40" s="106">
        <f>SUM(Karlshamn:Sölvesborg!K40)</f>
        <v>0</v>
      </c>
      <c r="L40" s="106">
        <f>SUM(Karlshamn:Sölvesborg!L40)</f>
        <v>0</v>
      </c>
      <c r="M40" s="106">
        <f>SUM(Karlshamn:Sölvesborg!M40)</f>
        <v>0</v>
      </c>
      <c r="N40" s="106">
        <f>SUM(Karlshamn:Sölvesborg!N40)</f>
        <v>0</v>
      </c>
      <c r="O40" s="106">
        <f>SUM(Karlshamn:Sölvesborg!O40)</f>
        <v>0</v>
      </c>
      <c r="P40" s="110">
        <f>SUM(B40:O40)</f>
        <v>7600742</v>
      </c>
      <c r="Q40" s="36"/>
      <c r="R40" s="43"/>
      <c r="S40" s="11" t="s">
        <v>24</v>
      </c>
      <c r="T40" s="66" t="s">
        <v>25</v>
      </c>
      <c r="U40" s="38"/>
    </row>
    <row r="41" spans="1:47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106"/>
      <c r="Q41" s="68"/>
      <c r="R41" s="43" t="s">
        <v>39</v>
      </c>
      <c r="S41" s="67" t="str">
        <f>ROUND((B46+C46)/1000,0) &amp;" GWh"</f>
        <v>263 GWh</v>
      </c>
      <c r="T41" s="150"/>
      <c r="U41" s="38"/>
    </row>
    <row r="42" spans="1:47" ht="15.75">
      <c r="A42" s="48" t="s">
        <v>42</v>
      </c>
      <c r="B42" s="9">
        <f>B39+B38+B37</f>
        <v>337354</v>
      </c>
      <c r="C42" s="9">
        <f>C39+C38+C37</f>
        <v>663265</v>
      </c>
      <c r="D42" s="9">
        <f>D39+D38+D37</f>
        <v>8226</v>
      </c>
      <c r="E42" s="9">
        <f t="shared" ref="E42:O42" si="0">E39+E38+E37</f>
        <v>0</v>
      </c>
      <c r="F42" s="26">
        <f t="shared" si="0"/>
        <v>0</v>
      </c>
      <c r="G42" s="9">
        <f t="shared" si="0"/>
        <v>0</v>
      </c>
      <c r="H42" s="9">
        <f t="shared" si="0"/>
        <v>205841</v>
      </c>
      <c r="I42" s="26">
        <f t="shared" si="0"/>
        <v>0</v>
      </c>
      <c r="J42" s="9">
        <f>J39+J38+J37</f>
        <v>0</v>
      </c>
      <c r="K42" s="9">
        <f>K39+K38+K37</f>
        <v>0</v>
      </c>
      <c r="L42" s="9">
        <f>L39+L38+L37</f>
        <v>0</v>
      </c>
      <c r="M42" s="9">
        <f t="shared" si="0"/>
        <v>0</v>
      </c>
      <c r="N42" s="9">
        <f t="shared" si="0"/>
        <v>0</v>
      </c>
      <c r="O42" s="9">
        <f t="shared" si="0"/>
        <v>0</v>
      </c>
      <c r="P42" s="106">
        <f>SUM(Karlshamn:Sölvesborg!P42)</f>
        <v>1214686</v>
      </c>
      <c r="R42" s="43" t="s">
        <v>40</v>
      </c>
      <c r="S42" s="12" t="str">
        <f>ROUND(P42/1000,0) &amp;" GWh"</f>
        <v>1215 GWh</v>
      </c>
      <c r="T42" s="44">
        <f>P42/P40</f>
        <v>0.15981150261382376</v>
      </c>
      <c r="U42" s="38"/>
    </row>
    <row r="43" spans="1:47">
      <c r="A43" s="49" t="s">
        <v>44</v>
      </c>
      <c r="B43" s="69"/>
      <c r="C43" s="70">
        <f>SUM(Karlshamn:Sölvesborg!C43)</f>
        <v>2237133.5463999999</v>
      </c>
      <c r="D43" s="70">
        <f>SUM(Karlshamn:Sölvesborg!D43)</f>
        <v>1487599</v>
      </c>
      <c r="E43" s="70">
        <f>SUM(Karlshamn:Sölvesborg!E43)</f>
        <v>0</v>
      </c>
      <c r="F43" s="70">
        <f>F40+F24+F11</f>
        <v>101920.19093209213</v>
      </c>
      <c r="G43" s="70">
        <f>SUM(Karlshamn:Sölvesborg!G43)</f>
        <v>318750</v>
      </c>
      <c r="H43" s="70">
        <f>SUM(Karlshamn:Sölvesborg!H43)</f>
        <v>1045019.8090679079</v>
      </c>
      <c r="I43" s="70">
        <f>SUM(Karlshamn:Sölvesborg!I43)</f>
        <v>0</v>
      </c>
      <c r="J43" s="70">
        <f>SUM(Karlshamn:Sölvesborg!J43)</f>
        <v>2429000</v>
      </c>
      <c r="K43" s="70">
        <f>SUM(Karlshamn:Sölvesborg!K43)</f>
        <v>12000</v>
      </c>
      <c r="L43" s="70">
        <f>SUM(Karlshamn:Sölvesborg!L43)</f>
        <v>0</v>
      </c>
      <c r="M43" s="70">
        <f>SUM(Karlshamn:Sölvesborg!M43)</f>
        <v>0</v>
      </c>
      <c r="N43" s="70">
        <f>SUM(Karlshamn:Sölvesborg!N43)</f>
        <v>0</v>
      </c>
      <c r="O43" s="70">
        <f>SUM(Karlshamn:Sölvesborg!O43)</f>
        <v>0</v>
      </c>
      <c r="P43" s="69">
        <f>SUM(C43:O43)+B26</f>
        <v>7682633.5464000003</v>
      </c>
      <c r="Q43" s="92"/>
      <c r="R43" s="43" t="s">
        <v>41</v>
      </c>
      <c r="S43" s="12" t="str">
        <f>ROUND(P36/1000,0) &amp;" GWh"</f>
        <v>490 GWh</v>
      </c>
      <c r="T43" s="65">
        <f>P36/P40</f>
        <v>6.4512517330544833E-2</v>
      </c>
      <c r="U43" s="38"/>
    </row>
    <row r="44" spans="1:47" ht="15.75">
      <c r="A44" s="49" t="s">
        <v>45</v>
      </c>
      <c r="B44" s="165"/>
      <c r="C44" s="14">
        <f>C43/$P$43</f>
        <v>0.29119357742219742</v>
      </c>
      <c r="D44" s="14">
        <f t="shared" ref="D44:P44" si="1">D43/$P$43</f>
        <v>0.19363138837945393</v>
      </c>
      <c r="E44" s="14">
        <f t="shared" si="1"/>
        <v>0</v>
      </c>
      <c r="F44" s="14">
        <f t="shared" si="1"/>
        <v>1.3266309048392766E-2</v>
      </c>
      <c r="G44" s="14">
        <f t="shared" si="1"/>
        <v>4.14896790371269E-2</v>
      </c>
      <c r="H44" s="14">
        <f t="shared" si="1"/>
        <v>0.13602364381385768</v>
      </c>
      <c r="I44" s="14">
        <f t="shared" si="1"/>
        <v>0</v>
      </c>
      <c r="J44" s="14">
        <f t="shared" si="1"/>
        <v>0.31616762472527449</v>
      </c>
      <c r="K44" s="14">
        <f t="shared" si="1"/>
        <v>1.5619643872800716E-3</v>
      </c>
      <c r="L44" s="14">
        <f t="shared" si="1"/>
        <v>0</v>
      </c>
      <c r="M44" s="14">
        <f t="shared" si="1"/>
        <v>0</v>
      </c>
      <c r="N44" s="14">
        <f t="shared" si="1"/>
        <v>0</v>
      </c>
      <c r="O44" s="14">
        <f t="shared" si="1"/>
        <v>0</v>
      </c>
      <c r="P44" s="14">
        <f t="shared" si="1"/>
        <v>1</v>
      </c>
      <c r="Q44" s="92"/>
      <c r="R44" s="43" t="s">
        <v>43</v>
      </c>
      <c r="S44" s="12" t="str">
        <f>ROUND(P34/1000,0) &amp;" GWh"</f>
        <v>367 GWh</v>
      </c>
      <c r="T44" s="44">
        <f>P34/P40</f>
        <v>4.8346332502800383E-2</v>
      </c>
      <c r="U44" s="38"/>
    </row>
    <row r="45" spans="1:47" ht="15.75">
      <c r="A45" s="50"/>
      <c r="B45" s="64"/>
      <c r="C45" s="58"/>
      <c r="D45" s="58"/>
      <c r="E45" s="58"/>
      <c r="F45" s="69"/>
      <c r="G45" s="58"/>
      <c r="H45" s="58"/>
      <c r="I45" s="69"/>
      <c r="J45" s="58"/>
      <c r="K45" s="58"/>
      <c r="L45" s="58"/>
      <c r="M45" s="58"/>
      <c r="N45" s="58"/>
      <c r="O45" s="69"/>
      <c r="P45" s="69"/>
      <c r="R45" s="43" t="s">
        <v>30</v>
      </c>
      <c r="S45" s="12" t="str">
        <f>ROUND(P32/1000,0) &amp;" GWh"</f>
        <v>121 GWh</v>
      </c>
      <c r="T45" s="44">
        <f>P32/P40</f>
        <v>1.5854110032941522E-2</v>
      </c>
      <c r="U45" s="38"/>
    </row>
    <row r="46" spans="1:47">
      <c r="A46" s="50" t="s">
        <v>48</v>
      </c>
      <c r="B46" s="70">
        <f>SUM(Karlshamn:Sölvesborg!B46)</f>
        <v>92295</v>
      </c>
      <c r="C46" s="70">
        <f>SUM(Karlshamn:Sölvesborg!C46)</f>
        <v>170383.9664</v>
      </c>
      <c r="D46" s="58"/>
      <c r="E46" s="58"/>
      <c r="F46" s="69"/>
      <c r="G46" s="58"/>
      <c r="H46" s="58"/>
      <c r="I46" s="69"/>
      <c r="J46" s="58"/>
      <c r="K46" s="58"/>
      <c r="L46" s="58"/>
      <c r="M46" s="58"/>
      <c r="N46" s="58"/>
      <c r="O46" s="69"/>
      <c r="P46" s="54"/>
      <c r="R46" s="43" t="s">
        <v>46</v>
      </c>
      <c r="S46" s="12" t="str">
        <f>ROUND(P33/1000,0) &amp;" GWh"</f>
        <v>3940 GWh</v>
      </c>
      <c r="T46" s="65">
        <f>P33/P40</f>
        <v>0.51838031076439639</v>
      </c>
      <c r="U46" s="38"/>
    </row>
    <row r="47" spans="1:47">
      <c r="A47" s="50" t="s">
        <v>50</v>
      </c>
      <c r="B47" s="73">
        <f>B46/B24</f>
        <v>0.13601076355834044</v>
      </c>
      <c r="C47" s="73">
        <f>C46/(C40+C24)</f>
        <v>0.08</v>
      </c>
      <c r="D47" s="58"/>
      <c r="E47" s="58"/>
      <c r="F47" s="69"/>
      <c r="G47" s="58"/>
      <c r="H47" s="58"/>
      <c r="I47" s="69"/>
      <c r="J47" s="58"/>
      <c r="K47" s="58"/>
      <c r="L47" s="58"/>
      <c r="M47" s="58"/>
      <c r="N47" s="58"/>
      <c r="O47" s="69"/>
      <c r="P47" s="69"/>
      <c r="R47" s="43" t="s">
        <v>47</v>
      </c>
      <c r="S47" s="12" t="str">
        <f>ROUND(P35/1000,0) &amp;" GWh"</f>
        <v>1468 GWh</v>
      </c>
      <c r="T47" s="65">
        <f>P35/P40</f>
        <v>0.19309522675549309</v>
      </c>
    </row>
    <row r="48" spans="1:47" ht="15.75" thickBot="1">
      <c r="A48" s="15"/>
      <c r="B48" s="16"/>
      <c r="C48" s="18"/>
      <c r="D48" s="17"/>
      <c r="E48" s="17"/>
      <c r="F48" s="27"/>
      <c r="G48" s="17"/>
      <c r="H48" s="17"/>
      <c r="I48" s="27"/>
      <c r="J48" s="17"/>
      <c r="K48" s="17"/>
      <c r="L48" s="17"/>
      <c r="M48" s="18"/>
      <c r="N48" s="18"/>
      <c r="O48" s="158"/>
      <c r="P48" s="19"/>
      <c r="R48" s="71" t="s">
        <v>49</v>
      </c>
      <c r="S48" s="12" t="str">
        <f>ROUND(P40/1000,0) &amp;" GWh"</f>
        <v>7601 GWh</v>
      </c>
      <c r="T48" s="72">
        <f>SUM(T42:T47)</f>
        <v>1</v>
      </c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5"/>
      <c r="AH48" s="15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</row>
    <row r="49" spans="1:47">
      <c r="A49" s="18"/>
      <c r="B49" s="16"/>
      <c r="C49" s="18"/>
      <c r="D49" s="17"/>
      <c r="E49" s="17"/>
      <c r="F49" s="27"/>
      <c r="G49" s="17"/>
      <c r="H49" s="17"/>
      <c r="I49" s="27"/>
      <c r="J49" s="17"/>
      <c r="K49" s="17"/>
      <c r="L49" s="17"/>
      <c r="M49" s="18"/>
      <c r="N49" s="18"/>
      <c r="O49" s="19"/>
      <c r="P49" s="19"/>
      <c r="Q49" s="18"/>
      <c r="R49" s="15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5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</row>
    <row r="50" spans="1:47">
      <c r="A50" s="18"/>
      <c r="B50" s="16"/>
      <c r="C50" s="20"/>
      <c r="D50" s="17"/>
      <c r="E50" s="17"/>
      <c r="F50" s="27"/>
      <c r="G50" s="17"/>
      <c r="H50" s="17"/>
      <c r="I50" s="27"/>
      <c r="J50" s="17"/>
      <c r="K50" s="17"/>
      <c r="L50" s="17"/>
      <c r="M50" s="18"/>
      <c r="N50" s="18"/>
      <c r="O50" s="19"/>
      <c r="P50" s="19"/>
      <c r="Q50" s="18"/>
      <c r="R50" s="15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5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</row>
    <row r="51" spans="1:47">
      <c r="A51" s="18"/>
      <c r="B51" s="16"/>
      <c r="C51" s="18"/>
      <c r="D51" s="17"/>
      <c r="E51" s="17"/>
      <c r="F51" s="27"/>
      <c r="G51" s="17"/>
      <c r="H51" s="17"/>
      <c r="I51" s="27"/>
      <c r="J51" s="17"/>
      <c r="K51" s="17"/>
      <c r="L51" s="17"/>
      <c r="M51" s="18"/>
      <c r="N51" s="18"/>
      <c r="O51" s="19"/>
      <c r="P51" s="19"/>
      <c r="Q51" s="18"/>
      <c r="R51" s="15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5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</row>
    <row r="52" spans="1:47">
      <c r="A52" s="18"/>
      <c r="B52" s="16"/>
      <c r="C52" s="18"/>
      <c r="D52" s="17"/>
      <c r="E52" s="17"/>
      <c r="F52" s="27"/>
      <c r="G52" s="17"/>
      <c r="H52" s="17"/>
      <c r="I52" s="27"/>
      <c r="J52" s="17"/>
      <c r="K52" s="17"/>
      <c r="L52" s="17"/>
      <c r="M52" s="18"/>
      <c r="N52" s="18"/>
      <c r="O52" s="19"/>
      <c r="P52" s="19"/>
      <c r="Q52" s="18"/>
      <c r="R52" s="15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5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</row>
    <row r="53" spans="1:47">
      <c r="A53" s="18"/>
      <c r="B53" s="16"/>
      <c r="C53" s="18"/>
      <c r="D53" s="17"/>
      <c r="E53" s="17"/>
      <c r="F53" s="27"/>
      <c r="G53" s="17"/>
      <c r="H53" s="17"/>
      <c r="I53" s="27"/>
      <c r="J53" s="17"/>
      <c r="K53" s="17"/>
      <c r="L53" s="17"/>
      <c r="M53" s="18"/>
      <c r="N53" s="18"/>
      <c r="O53" s="19"/>
      <c r="P53" s="19"/>
      <c r="Q53" s="18"/>
      <c r="R53" s="15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5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</row>
    <row r="54" spans="1:47">
      <c r="A54" s="18"/>
      <c r="B54" s="16"/>
      <c r="C54" s="18"/>
      <c r="D54" s="17"/>
      <c r="E54" s="17"/>
      <c r="F54" s="27"/>
      <c r="G54" s="17"/>
      <c r="H54" s="17"/>
      <c r="I54" s="27"/>
      <c r="J54" s="17"/>
      <c r="K54" s="17"/>
      <c r="L54" s="17"/>
      <c r="M54" s="18"/>
      <c r="N54" s="18"/>
      <c r="O54" s="19"/>
      <c r="P54" s="19"/>
      <c r="Q54" s="18"/>
      <c r="R54" s="15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5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</row>
    <row r="55" spans="1:47">
      <c r="A55" s="18"/>
      <c r="B55" s="16"/>
      <c r="C55" s="18"/>
      <c r="D55" s="17"/>
      <c r="E55" s="17"/>
      <c r="F55" s="27"/>
      <c r="G55" s="17"/>
      <c r="H55" s="17"/>
      <c r="I55" s="27"/>
      <c r="J55" s="17"/>
      <c r="K55" s="17"/>
      <c r="L55" s="17"/>
      <c r="M55" s="18"/>
      <c r="N55" s="18"/>
      <c r="O55" s="19"/>
      <c r="P55" s="19"/>
      <c r="Q55" s="18"/>
      <c r="R55" s="15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5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</row>
    <row r="56" spans="1:47">
      <c r="A56" s="18"/>
      <c r="B56" s="16"/>
      <c r="C56" s="18"/>
      <c r="D56" s="17"/>
      <c r="E56" s="17"/>
      <c r="F56" s="27"/>
      <c r="G56" s="17"/>
      <c r="H56" s="17"/>
      <c r="I56" s="27"/>
      <c r="J56" s="17"/>
      <c r="K56" s="17"/>
      <c r="L56" s="17"/>
      <c r="M56" s="18"/>
      <c r="N56" s="18"/>
      <c r="O56" s="19"/>
      <c r="P56" s="19"/>
      <c r="Q56" s="18"/>
      <c r="R56" s="15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5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</row>
    <row r="57" spans="1:47">
      <c r="A57" s="18"/>
      <c r="B57" s="16"/>
      <c r="C57" s="18"/>
      <c r="D57" s="17"/>
      <c r="E57" s="17"/>
      <c r="F57" s="27"/>
      <c r="G57" s="17"/>
      <c r="H57" s="17"/>
      <c r="I57" s="27"/>
      <c r="J57" s="17"/>
      <c r="K57" s="17"/>
      <c r="L57" s="17"/>
      <c r="M57" s="18"/>
      <c r="N57" s="18"/>
      <c r="O57" s="19"/>
      <c r="P57" s="19"/>
      <c r="Q57" s="18"/>
      <c r="R57" s="15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5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</row>
    <row r="58" spans="1:47" ht="15.75">
      <c r="A58" s="11"/>
      <c r="B58" s="74"/>
      <c r="C58" s="21"/>
      <c r="D58" s="75"/>
      <c r="E58" s="75"/>
      <c r="F58" s="76"/>
      <c r="G58" s="75"/>
      <c r="H58" s="75"/>
      <c r="I58" s="76"/>
      <c r="J58" s="75"/>
      <c r="K58" s="75"/>
      <c r="L58" s="75"/>
      <c r="M58" s="47"/>
      <c r="N58" s="47"/>
      <c r="O58" s="86"/>
      <c r="P58" s="77"/>
      <c r="Q58" s="11"/>
      <c r="R58" s="11"/>
      <c r="S58" s="47"/>
      <c r="T58" s="52"/>
    </row>
    <row r="59" spans="1:47" ht="15.75">
      <c r="A59" s="11"/>
      <c r="B59" s="74"/>
      <c r="C59" s="21"/>
      <c r="D59" s="75"/>
      <c r="E59" s="75"/>
      <c r="F59" s="76"/>
      <c r="G59" s="75"/>
      <c r="H59" s="75"/>
      <c r="I59" s="76"/>
      <c r="J59" s="75"/>
      <c r="K59" s="75"/>
      <c r="L59" s="75"/>
      <c r="M59" s="47"/>
      <c r="N59" s="47"/>
      <c r="O59" s="86"/>
      <c r="P59" s="77"/>
      <c r="Q59" s="11"/>
      <c r="R59" s="11"/>
      <c r="S59" s="47"/>
      <c r="T59" s="52"/>
    </row>
    <row r="60" spans="1:47" ht="15.75">
      <c r="A60" s="11"/>
      <c r="B60" s="74"/>
      <c r="C60" s="21"/>
      <c r="D60" s="75"/>
      <c r="E60" s="75"/>
      <c r="F60" s="76"/>
      <c r="G60" s="75"/>
      <c r="H60" s="75"/>
      <c r="I60" s="76"/>
      <c r="J60" s="75"/>
      <c r="K60" s="75"/>
      <c r="L60" s="75"/>
      <c r="M60" s="47"/>
      <c r="N60" s="47"/>
      <c r="O60" s="86"/>
      <c r="P60" s="77"/>
      <c r="Q60" s="11"/>
      <c r="R60" s="11"/>
      <c r="S60" s="47"/>
      <c r="T60" s="52"/>
    </row>
    <row r="61" spans="1:47" ht="15.75">
      <c r="A61" s="10"/>
      <c r="B61" s="74"/>
      <c r="C61" s="21"/>
      <c r="D61" s="75"/>
      <c r="E61" s="75"/>
      <c r="F61" s="76"/>
      <c r="G61" s="75"/>
      <c r="H61" s="75"/>
      <c r="I61" s="76"/>
      <c r="J61" s="75"/>
      <c r="K61" s="75"/>
      <c r="L61" s="75"/>
      <c r="M61" s="47"/>
      <c r="N61" s="47"/>
      <c r="O61" s="86"/>
      <c r="P61" s="77"/>
      <c r="Q61" s="11"/>
      <c r="R61" s="11"/>
      <c r="S61" s="47"/>
      <c r="T61" s="52"/>
    </row>
    <row r="62" spans="1:47" ht="15.75">
      <c r="A62" s="11"/>
      <c r="B62" s="74"/>
      <c r="C62" s="21"/>
      <c r="D62" s="74"/>
      <c r="E62" s="74"/>
      <c r="F62" s="78"/>
      <c r="G62" s="74"/>
      <c r="H62" s="74"/>
      <c r="I62" s="78"/>
      <c r="J62" s="74"/>
      <c r="K62" s="74"/>
      <c r="L62" s="74"/>
      <c r="M62" s="47"/>
      <c r="N62" s="47"/>
      <c r="O62" s="86"/>
      <c r="P62" s="77"/>
      <c r="Q62" s="11"/>
      <c r="R62" s="11"/>
      <c r="S62" s="22"/>
      <c r="T62" s="23"/>
    </row>
    <row r="63" spans="1:47">
      <c r="A63" s="11"/>
      <c r="B63" s="74"/>
      <c r="C63" s="11"/>
      <c r="D63" s="74"/>
      <c r="E63" s="74"/>
      <c r="F63" s="78"/>
      <c r="G63" s="74"/>
      <c r="H63" s="74"/>
      <c r="I63" s="78"/>
      <c r="J63" s="74"/>
      <c r="K63" s="74"/>
      <c r="L63" s="74"/>
      <c r="M63" s="11"/>
      <c r="N63" s="11"/>
      <c r="O63" s="77"/>
      <c r="P63" s="77"/>
      <c r="Q63" s="11"/>
      <c r="R63" s="11"/>
      <c r="S63" s="11"/>
      <c r="T63" s="47"/>
    </row>
    <row r="64" spans="1:47">
      <c r="A64" s="11"/>
      <c r="B64" s="74"/>
      <c r="C64" s="11"/>
      <c r="D64" s="74"/>
      <c r="E64" s="74"/>
      <c r="F64" s="78"/>
      <c r="G64" s="74"/>
      <c r="H64" s="74"/>
      <c r="I64" s="78"/>
      <c r="J64" s="74"/>
      <c r="K64" s="74"/>
      <c r="L64" s="74"/>
      <c r="M64" s="11"/>
      <c r="N64" s="11"/>
      <c r="O64" s="77"/>
      <c r="P64" s="77"/>
      <c r="Q64" s="11"/>
      <c r="R64" s="11"/>
      <c r="S64" s="79"/>
      <c r="T64" s="80"/>
    </row>
    <row r="65" spans="1:20" ht="15.75">
      <c r="A65" s="11"/>
      <c r="B65" s="58"/>
      <c r="C65" s="11"/>
      <c r="D65" s="58"/>
      <c r="E65" s="58"/>
      <c r="F65" s="69"/>
      <c r="G65" s="58"/>
      <c r="H65" s="58"/>
      <c r="I65" s="69"/>
      <c r="J65" s="58"/>
      <c r="K65" s="74"/>
      <c r="L65" s="74"/>
      <c r="M65" s="11"/>
      <c r="N65" s="11"/>
      <c r="O65" s="77"/>
      <c r="P65" s="77"/>
      <c r="Q65" s="11"/>
      <c r="R65" s="11"/>
      <c r="S65" s="47"/>
      <c r="T65" s="52"/>
    </row>
    <row r="66" spans="1:20" ht="15.75">
      <c r="A66" s="11"/>
      <c r="B66" s="58"/>
      <c r="C66" s="11"/>
      <c r="D66" s="58"/>
      <c r="E66" s="58"/>
      <c r="F66" s="69"/>
      <c r="G66" s="58"/>
      <c r="H66" s="58"/>
      <c r="I66" s="69"/>
      <c r="J66" s="58"/>
      <c r="K66" s="74"/>
      <c r="L66" s="74"/>
      <c r="M66" s="11"/>
      <c r="N66" s="11"/>
      <c r="O66" s="77"/>
      <c r="P66" s="77"/>
      <c r="Q66" s="11"/>
      <c r="R66" s="11"/>
      <c r="S66" s="47"/>
      <c r="T66" s="52"/>
    </row>
    <row r="67" spans="1:20" ht="15.75">
      <c r="A67" s="11"/>
      <c r="B67" s="58"/>
      <c r="C67" s="11"/>
      <c r="D67" s="58"/>
      <c r="E67" s="58"/>
      <c r="F67" s="69"/>
      <c r="G67" s="58"/>
      <c r="H67" s="58"/>
      <c r="I67" s="69"/>
      <c r="J67" s="58"/>
      <c r="K67" s="74"/>
      <c r="L67" s="74"/>
      <c r="M67" s="11"/>
      <c r="N67" s="11"/>
      <c r="O67" s="77"/>
      <c r="P67" s="77"/>
      <c r="Q67" s="11"/>
      <c r="R67" s="11"/>
      <c r="S67" s="47"/>
      <c r="T67" s="52"/>
    </row>
    <row r="68" spans="1:20" ht="15.75">
      <c r="A68" s="11"/>
      <c r="B68" s="58"/>
      <c r="C68" s="11"/>
      <c r="D68" s="58"/>
      <c r="E68" s="58"/>
      <c r="F68" s="69"/>
      <c r="G68" s="58"/>
      <c r="H68" s="58"/>
      <c r="I68" s="69"/>
      <c r="J68" s="58"/>
      <c r="K68" s="74"/>
      <c r="L68" s="74"/>
      <c r="M68" s="11"/>
      <c r="N68" s="11"/>
      <c r="O68" s="77"/>
      <c r="P68" s="77"/>
      <c r="Q68" s="11"/>
      <c r="R68" s="11"/>
      <c r="S68" s="47"/>
      <c r="T68" s="52"/>
    </row>
    <row r="69" spans="1:20" ht="15.75">
      <c r="A69" s="11"/>
      <c r="B69" s="58"/>
      <c r="C69" s="11"/>
      <c r="D69" s="58"/>
      <c r="E69" s="58"/>
      <c r="F69" s="69"/>
      <c r="G69" s="58"/>
      <c r="H69" s="58"/>
      <c r="I69" s="69"/>
      <c r="J69" s="58"/>
      <c r="K69" s="74"/>
      <c r="L69" s="74"/>
      <c r="M69" s="11"/>
      <c r="N69" s="11"/>
      <c r="O69" s="77"/>
      <c r="P69" s="77"/>
      <c r="Q69" s="11"/>
      <c r="R69" s="11"/>
      <c r="S69" s="47"/>
      <c r="T69" s="52"/>
    </row>
    <row r="70" spans="1:20" ht="15.75">
      <c r="A70" s="11"/>
      <c r="B70" s="58"/>
      <c r="C70" s="11"/>
      <c r="D70" s="58"/>
      <c r="E70" s="58"/>
      <c r="F70" s="69"/>
      <c r="G70" s="58"/>
      <c r="H70" s="58"/>
      <c r="I70" s="69"/>
      <c r="J70" s="58"/>
      <c r="K70" s="74"/>
      <c r="L70" s="74"/>
      <c r="M70" s="11"/>
      <c r="N70" s="11"/>
      <c r="O70" s="77"/>
      <c r="P70" s="77"/>
      <c r="Q70" s="11"/>
      <c r="R70" s="11"/>
      <c r="S70" s="47"/>
      <c r="T70" s="52"/>
    </row>
    <row r="71" spans="1:20" ht="15.75">
      <c r="A71" s="11"/>
      <c r="B71" s="24"/>
      <c r="C71" s="11"/>
      <c r="D71" s="24"/>
      <c r="E71" s="24"/>
      <c r="F71" s="28"/>
      <c r="G71" s="24"/>
      <c r="H71" s="24"/>
      <c r="I71" s="28"/>
      <c r="J71" s="24"/>
      <c r="K71" s="74"/>
      <c r="L71" s="74"/>
      <c r="M71" s="11"/>
      <c r="N71" s="11"/>
      <c r="O71" s="77"/>
      <c r="P71" s="77"/>
      <c r="Q71" s="11"/>
      <c r="R71" s="53"/>
      <c r="S71" s="22"/>
      <c r="T71" s="25"/>
    </row>
  </sheetData>
  <pageMargins left="0.75" right="0.75" top="0.75" bottom="0.5" header="0.5" footer="0.75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U71"/>
  <sheetViews>
    <sheetView topLeftCell="A4" zoomScale="80" zoomScaleNormal="80" workbookViewId="0">
      <selection activeCell="D44" sqref="D44"/>
    </sheetView>
  </sheetViews>
  <sheetFormatPr defaultColWidth="8.625" defaultRowHeight="15"/>
  <cols>
    <col min="1" max="1" width="49.5" style="13" customWidth="1"/>
    <col min="2" max="2" width="19.625" style="54" customWidth="1"/>
    <col min="3" max="3" width="17.625" style="13" customWidth="1"/>
    <col min="4" max="12" width="17.625" style="54" customWidth="1"/>
    <col min="13" max="20" width="17.625" style="13" customWidth="1"/>
    <col min="21" max="16384" width="8.625" style="13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81" t="s">
        <v>71</v>
      </c>
      <c r="Q2" s="5"/>
      <c r="AG2" s="55"/>
      <c r="AH2" s="5"/>
    </row>
    <row r="3" spans="1:34" ht="30">
      <c r="A3" s="6">
        <v>2017</v>
      </c>
      <c r="C3" s="56" t="s">
        <v>1</v>
      </c>
      <c r="D3" s="56" t="s">
        <v>31</v>
      </c>
      <c r="E3" s="56" t="s">
        <v>2</v>
      </c>
      <c r="F3" s="57" t="s">
        <v>3</v>
      </c>
      <c r="G3" s="56" t="s">
        <v>16</v>
      </c>
      <c r="H3" s="56" t="s">
        <v>51</v>
      </c>
      <c r="I3" s="57" t="s">
        <v>5</v>
      </c>
      <c r="J3" s="56" t="s">
        <v>4</v>
      </c>
      <c r="K3" s="56" t="s">
        <v>6</v>
      </c>
      <c r="L3" s="56" t="s">
        <v>7</v>
      </c>
      <c r="M3" s="56" t="s">
        <v>67</v>
      </c>
      <c r="N3" s="56" t="s">
        <v>67</v>
      </c>
      <c r="O3" s="57" t="s">
        <v>67</v>
      </c>
      <c r="P3" s="59" t="s">
        <v>9</v>
      </c>
      <c r="Q3" s="132"/>
      <c r="AG3" s="55"/>
      <c r="AH3" s="55"/>
    </row>
    <row r="4" spans="1:34" s="32" customFormat="1" ht="11.25">
      <c r="A4" s="83" t="s">
        <v>59</v>
      </c>
      <c r="C4" s="82" t="s">
        <v>57</v>
      </c>
      <c r="D4" s="82" t="s">
        <v>58</v>
      </c>
      <c r="E4" s="30"/>
      <c r="F4" s="82" t="s">
        <v>60</v>
      </c>
      <c r="G4" s="30"/>
      <c r="H4" s="30"/>
      <c r="I4" s="82" t="s">
        <v>61</v>
      </c>
      <c r="J4" s="30"/>
      <c r="K4" s="30"/>
      <c r="L4" s="30"/>
      <c r="M4" s="30"/>
      <c r="N4" s="31"/>
      <c r="O4" s="31"/>
      <c r="P4" s="84" t="s">
        <v>65</v>
      </c>
      <c r="Q4" s="133"/>
      <c r="AG4" s="33"/>
      <c r="AH4" s="33"/>
    </row>
    <row r="5" spans="1:34">
      <c r="A5" s="5" t="s">
        <v>52</v>
      </c>
      <c r="B5" s="62"/>
      <c r="C5" s="108">
        <f>[2]Solceller!$C$7</f>
        <v>845.5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>
        <f>SUM(D5:N5)</f>
        <v>0</v>
      </c>
      <c r="Q5" s="138"/>
      <c r="AG5" s="139"/>
      <c r="AH5" s="139"/>
    </row>
    <row r="6" spans="1:34">
      <c r="A6" s="5" t="s">
        <v>78</v>
      </c>
      <c r="B6" s="62"/>
      <c r="C6" s="109">
        <f>[2]Elproduktion!$N$162</f>
        <v>314037</v>
      </c>
      <c r="D6" s="106">
        <v>0</v>
      </c>
      <c r="E6" s="106">
        <v>0</v>
      </c>
      <c r="F6" s="106">
        <v>0</v>
      </c>
      <c r="G6" s="106">
        <v>0</v>
      </c>
      <c r="H6" s="106">
        <v>0</v>
      </c>
      <c r="I6" s="106">
        <v>0</v>
      </c>
      <c r="J6" s="106">
        <v>0</v>
      </c>
      <c r="K6" s="106">
        <v>0</v>
      </c>
      <c r="L6" s="106">
        <v>0</v>
      </c>
      <c r="M6" s="106"/>
      <c r="N6" s="106"/>
      <c r="O6" s="106"/>
      <c r="P6" s="106">
        <f t="shared" ref="P6:P11" si="0">SUM(D6:N6)</f>
        <v>0</v>
      </c>
      <c r="Q6" s="138"/>
      <c r="AG6" s="139"/>
      <c r="AH6" s="139"/>
    </row>
    <row r="7" spans="1:34">
      <c r="A7" s="5" t="s">
        <v>17</v>
      </c>
      <c r="B7" s="62"/>
      <c r="C7" s="112">
        <v>0</v>
      </c>
      <c r="D7" s="113">
        <f>[2]Elproduktion!$N$163</f>
        <v>0</v>
      </c>
      <c r="E7" s="106">
        <f>[2]Elproduktion!$Q$164</f>
        <v>0</v>
      </c>
      <c r="F7" s="106">
        <f>[2]Elproduktion!$N$165</f>
        <v>0</v>
      </c>
      <c r="G7" s="107">
        <f>[2]Elproduktion!$R$166</f>
        <v>0</v>
      </c>
      <c r="H7" s="107">
        <f>[2]Elproduktion!$S$167</f>
        <v>0</v>
      </c>
      <c r="I7" s="106">
        <f>[2]Elproduktion!$N$168</f>
        <v>0</v>
      </c>
      <c r="J7" s="106">
        <f>[2]Elproduktion!$T$166</f>
        <v>0</v>
      </c>
      <c r="K7" s="106">
        <f>[2]Elproduktion!U164</f>
        <v>0</v>
      </c>
      <c r="L7" s="106">
        <f>[2]Elproduktion!V164</f>
        <v>0</v>
      </c>
      <c r="M7" s="106"/>
      <c r="N7" s="106"/>
      <c r="O7" s="106"/>
      <c r="P7" s="106">
        <f t="shared" si="0"/>
        <v>0</v>
      </c>
      <c r="Q7" s="138"/>
      <c r="AG7" s="139"/>
      <c r="AH7" s="139"/>
    </row>
    <row r="8" spans="1:34">
      <c r="A8" s="5" t="s">
        <v>10</v>
      </c>
      <c r="B8" s="62"/>
      <c r="C8" s="112">
        <f>[2]Elproduktion!$N$170</f>
        <v>3310</v>
      </c>
      <c r="D8" s="112">
        <f>[2]Elproduktion!$N$171</f>
        <v>16554</v>
      </c>
      <c r="E8" s="106">
        <f>[2]Elproduktion!$Q$172</f>
        <v>0</v>
      </c>
      <c r="F8" s="106">
        <f>[2]Elproduktion!$N$173</f>
        <v>0</v>
      </c>
      <c r="G8" s="106">
        <f>[2]Elproduktion!$R$174</f>
        <v>0</v>
      </c>
      <c r="H8" s="106">
        <f>[2]Elproduktion!$S$175</f>
        <v>0</v>
      </c>
      <c r="I8" s="106">
        <f>[2]Elproduktion!$N$176</f>
        <v>0</v>
      </c>
      <c r="J8" s="106">
        <f>[2]Elproduktion!$T$174</f>
        <v>0</v>
      </c>
      <c r="K8" s="106">
        <f>[2]Elproduktion!U172</f>
        <v>0</v>
      </c>
      <c r="L8" s="106">
        <f>[2]Elproduktion!V172</f>
        <v>0</v>
      </c>
      <c r="M8" s="106"/>
      <c r="N8" s="106"/>
      <c r="O8" s="106"/>
      <c r="P8" s="106">
        <f>SUM(D8:N8)</f>
        <v>16554</v>
      </c>
      <c r="Q8" s="138"/>
      <c r="AG8" s="139"/>
      <c r="AH8" s="139"/>
    </row>
    <row r="9" spans="1:34">
      <c r="A9" s="5" t="s">
        <v>11</v>
      </c>
      <c r="B9" s="62"/>
      <c r="C9" s="112">
        <f>[2]Elproduktion!$N$178</f>
        <v>24242</v>
      </c>
      <c r="D9" s="112">
        <f>[2]Elproduktion!$N$179</f>
        <v>0</v>
      </c>
      <c r="E9" s="106">
        <f>[2]Elproduktion!$Q$180</f>
        <v>0</v>
      </c>
      <c r="F9" s="106">
        <f>[2]Elproduktion!$N$181</f>
        <v>0</v>
      </c>
      <c r="G9" s="106">
        <f>[2]Elproduktion!$R$182</f>
        <v>0</v>
      </c>
      <c r="H9" s="106">
        <f>[2]Elproduktion!$S$183</f>
        <v>0</v>
      </c>
      <c r="I9" s="106">
        <f>[2]Elproduktion!$N$184</f>
        <v>0</v>
      </c>
      <c r="J9" s="106">
        <f>[2]Elproduktion!$T$182</f>
        <v>0</v>
      </c>
      <c r="K9" s="106">
        <f>[2]Elproduktion!U180</f>
        <v>0</v>
      </c>
      <c r="L9" s="106">
        <f>[2]Elproduktion!V180</f>
        <v>0</v>
      </c>
      <c r="M9" s="106"/>
      <c r="N9" s="106"/>
      <c r="O9" s="106"/>
      <c r="P9" s="106">
        <f t="shared" si="0"/>
        <v>0</v>
      </c>
      <c r="Q9" s="138"/>
      <c r="AG9" s="139"/>
      <c r="AH9" s="139"/>
    </row>
    <row r="10" spans="1:34">
      <c r="A10" s="5" t="s">
        <v>12</v>
      </c>
      <c r="B10" s="62"/>
      <c r="C10" s="130">
        <f>[2]Elproduktion!$N$186</f>
        <v>4811.594202898551</v>
      </c>
      <c r="D10" s="112">
        <f>[2]Elproduktion!$N$187</f>
        <v>0</v>
      </c>
      <c r="E10" s="106">
        <f>[2]Elproduktion!$Q$188</f>
        <v>0</v>
      </c>
      <c r="F10" s="106">
        <f>[2]Elproduktion!$N$189</f>
        <v>0</v>
      </c>
      <c r="G10" s="106">
        <f>[2]Elproduktion!$R$190</f>
        <v>0</v>
      </c>
      <c r="H10" s="106">
        <f>[2]Elproduktion!$S$191</f>
        <v>0</v>
      </c>
      <c r="I10" s="106">
        <f>[2]Elproduktion!$N$192</f>
        <v>0</v>
      </c>
      <c r="J10" s="106">
        <f>[2]Elproduktion!$T$190</f>
        <v>0</v>
      </c>
      <c r="K10" s="106">
        <f>[2]Elproduktion!U188</f>
        <v>0</v>
      </c>
      <c r="L10" s="106">
        <f>[2]Elproduktion!V188</f>
        <v>0</v>
      </c>
      <c r="M10" s="106"/>
      <c r="N10" s="106"/>
      <c r="O10" s="106"/>
      <c r="P10" s="106">
        <f t="shared" si="0"/>
        <v>0</v>
      </c>
      <c r="Q10" s="138"/>
      <c r="R10" s="5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39"/>
      <c r="AH10" s="139"/>
    </row>
    <row r="11" spans="1:34">
      <c r="A11" s="5" t="s">
        <v>13</v>
      </c>
      <c r="B11" s="62"/>
      <c r="C11" s="111">
        <f>SUM(C5:C10)</f>
        <v>347246.09420289856</v>
      </c>
      <c r="D11" s="106">
        <f t="shared" ref="D11:O11" si="1">SUM(D5:D10)</f>
        <v>16554</v>
      </c>
      <c r="E11" s="106">
        <f t="shared" si="1"/>
        <v>0</v>
      </c>
      <c r="F11" s="106">
        <f t="shared" si="1"/>
        <v>0</v>
      </c>
      <c r="G11" s="106">
        <f t="shared" si="1"/>
        <v>0</v>
      </c>
      <c r="H11" s="106">
        <f t="shared" si="1"/>
        <v>0</v>
      </c>
      <c r="I11" s="106">
        <f t="shared" si="1"/>
        <v>0</v>
      </c>
      <c r="J11" s="106">
        <f t="shared" si="1"/>
        <v>0</v>
      </c>
      <c r="K11" s="106">
        <f t="shared" si="1"/>
        <v>0</v>
      </c>
      <c r="L11" s="106">
        <f t="shared" si="1"/>
        <v>0</v>
      </c>
      <c r="M11" s="106">
        <f t="shared" si="1"/>
        <v>0</v>
      </c>
      <c r="N11" s="106">
        <f t="shared" si="1"/>
        <v>0</v>
      </c>
      <c r="O11" s="106">
        <f t="shared" si="1"/>
        <v>0</v>
      </c>
      <c r="P11" s="106">
        <f t="shared" si="0"/>
        <v>16554</v>
      </c>
      <c r="Q11" s="138"/>
      <c r="R11" s="5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39"/>
      <c r="AH11" s="139"/>
    </row>
    <row r="12" spans="1:34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11"/>
      <c r="R12" s="11"/>
      <c r="S12" s="11"/>
      <c r="T12" s="11"/>
    </row>
    <row r="13" spans="1:34" ht="15.7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4"/>
      <c r="R13" s="4"/>
      <c r="S13" s="4"/>
      <c r="T13" s="4"/>
    </row>
    <row r="14" spans="1:34" ht="18.75">
      <c r="A14" s="3" t="s">
        <v>14</v>
      </c>
      <c r="B14" s="7"/>
      <c r="C14" s="62"/>
      <c r="D14" s="7"/>
      <c r="E14" s="7"/>
      <c r="F14" s="7"/>
      <c r="G14" s="7"/>
      <c r="H14" s="7"/>
      <c r="I14" s="7"/>
      <c r="J14" s="62"/>
      <c r="K14" s="62"/>
      <c r="L14" s="62"/>
      <c r="M14" s="62"/>
      <c r="N14" s="62"/>
      <c r="O14" s="62"/>
      <c r="P14" s="7"/>
      <c r="Q14" s="4"/>
      <c r="R14" s="4"/>
      <c r="S14" s="4"/>
      <c r="T14" s="4"/>
    </row>
    <row r="15" spans="1:34" ht="15.75">
      <c r="A15" s="81" t="str">
        <f>A2</f>
        <v>1082 Karlshamn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4"/>
      <c r="R15" s="4"/>
      <c r="S15" s="4"/>
      <c r="T15" s="4"/>
    </row>
    <row r="16" spans="1:34" ht="30">
      <c r="A16" s="6">
        <v>2017</v>
      </c>
      <c r="B16" s="56" t="s">
        <v>15</v>
      </c>
      <c r="C16" s="69" t="s">
        <v>8</v>
      </c>
      <c r="D16" s="56" t="s">
        <v>31</v>
      </c>
      <c r="E16" s="56" t="s">
        <v>2</v>
      </c>
      <c r="F16" s="57" t="s">
        <v>3</v>
      </c>
      <c r="G16" s="56" t="s">
        <v>16</v>
      </c>
      <c r="H16" s="56" t="s">
        <v>51</v>
      </c>
      <c r="I16" s="57" t="s">
        <v>5</v>
      </c>
      <c r="J16" s="56" t="s">
        <v>4</v>
      </c>
      <c r="K16" s="56" t="s">
        <v>6</v>
      </c>
      <c r="L16" s="56" t="s">
        <v>7</v>
      </c>
      <c r="M16" s="56" t="s">
        <v>67</v>
      </c>
      <c r="N16" s="56" t="s">
        <v>67</v>
      </c>
      <c r="O16" s="57" t="s">
        <v>67</v>
      </c>
      <c r="P16" s="59" t="s">
        <v>9</v>
      </c>
      <c r="Q16" s="132"/>
      <c r="AG16" s="55"/>
      <c r="AH16" s="55"/>
    </row>
    <row r="17" spans="1:34" s="32" customFormat="1" ht="11.25">
      <c r="A17" s="83" t="s">
        <v>59</v>
      </c>
      <c r="B17" s="82" t="s">
        <v>62</v>
      </c>
      <c r="C17" s="51"/>
      <c r="D17" s="82" t="s">
        <v>58</v>
      </c>
      <c r="E17" s="30"/>
      <c r="F17" s="82" t="s">
        <v>60</v>
      </c>
      <c r="G17" s="30"/>
      <c r="H17" s="30"/>
      <c r="I17" s="82" t="s">
        <v>61</v>
      </c>
      <c r="J17" s="30"/>
      <c r="K17" s="30"/>
      <c r="L17" s="30"/>
      <c r="M17" s="30"/>
      <c r="N17" s="31"/>
      <c r="O17" s="31"/>
      <c r="P17" s="84" t="s">
        <v>65</v>
      </c>
      <c r="Q17" s="133"/>
      <c r="AG17" s="33"/>
      <c r="AH17" s="33"/>
    </row>
    <row r="18" spans="1:34">
      <c r="A18" s="5" t="s">
        <v>17</v>
      </c>
      <c r="B18" s="112">
        <f>[2]Fjärrvärmeproduktion!$N$226</f>
        <v>0</v>
      </c>
      <c r="C18" s="106"/>
      <c r="D18" s="106">
        <f>[2]Fjärrvärmeproduktion!$N$227</f>
        <v>0</v>
      </c>
      <c r="E18" s="106">
        <f>[2]Fjärrvärmeproduktion!$Q$228</f>
        <v>0</v>
      </c>
      <c r="F18" s="106">
        <f>[2]Fjärrvärmeproduktion!$N$229</f>
        <v>0</v>
      </c>
      <c r="G18" s="106">
        <f>[2]Fjärrvärmeproduktion!$R$230</f>
        <v>0</v>
      </c>
      <c r="H18" s="106">
        <f>[2]Fjärrvärmeproduktion!$S$231</f>
        <v>0</v>
      </c>
      <c r="I18" s="106">
        <f>[2]Fjärrvärmeproduktion!$N$232</f>
        <v>0</v>
      </c>
      <c r="J18" s="106">
        <f>[2]Fjärrvärmeproduktion!$T$230</f>
        <v>0</v>
      </c>
      <c r="K18" s="106">
        <f>[2]Fjärrvärmeproduktion!U228</f>
        <v>0</v>
      </c>
      <c r="L18" s="106">
        <f>[2]Fjärrvärmeproduktion!V228</f>
        <v>0</v>
      </c>
      <c r="M18" s="106"/>
      <c r="N18" s="106"/>
      <c r="O18" s="106"/>
      <c r="P18" s="106">
        <f>SUM(C18:N18)</f>
        <v>0</v>
      </c>
      <c r="Q18" s="11"/>
      <c r="R18" s="11"/>
      <c r="S18" s="11"/>
      <c r="T18" s="11"/>
    </row>
    <row r="19" spans="1:34">
      <c r="A19" s="5" t="s">
        <v>18</v>
      </c>
      <c r="B19" s="112">
        <f>[2]Fjärrvärmeproduktion!$N$234+[2]Fjärrvärmeproduktion!$N$266</f>
        <v>8071</v>
      </c>
      <c r="C19" s="106"/>
      <c r="D19" s="106">
        <f>[2]Fjärrvärmeproduktion!$N$235</f>
        <v>3293</v>
      </c>
      <c r="E19" s="106">
        <f>[2]Fjärrvärmeproduktion!$Q$236</f>
        <v>0</v>
      </c>
      <c r="F19" s="106">
        <f>[2]Fjärrvärmeproduktion!$N$237</f>
        <v>0</v>
      </c>
      <c r="G19" s="106">
        <f>[2]Fjärrvärmeproduktion!$R$238</f>
        <v>4845</v>
      </c>
      <c r="H19" s="106">
        <f>[2]Fjärrvärmeproduktion!$S$239</f>
        <v>298</v>
      </c>
      <c r="I19" s="106">
        <f>[2]Fjärrvärmeproduktion!$N$240</f>
        <v>0</v>
      </c>
      <c r="J19" s="106">
        <f>[2]Fjärrvärmeproduktion!$T$238</f>
        <v>0</v>
      </c>
      <c r="K19" s="106">
        <f>[2]Fjärrvärmeproduktion!U236</f>
        <v>0</v>
      </c>
      <c r="L19" s="106">
        <f>[2]Fjärrvärmeproduktion!V236</f>
        <v>0</v>
      </c>
      <c r="M19" s="106"/>
      <c r="N19" s="106"/>
      <c r="O19" s="106"/>
      <c r="P19" s="106">
        <f>SUM(C19:N19)</f>
        <v>8436</v>
      </c>
      <c r="Q19" s="11"/>
      <c r="R19" s="11"/>
      <c r="S19" s="11"/>
      <c r="T19" s="11"/>
    </row>
    <row r="20" spans="1:34">
      <c r="A20" s="5" t="s">
        <v>19</v>
      </c>
      <c r="B20" s="113">
        <f>[2]Fjärrvärmeproduktion!$N$242</f>
        <v>0</v>
      </c>
      <c r="C20" s="106"/>
      <c r="D20" s="106">
        <f>[2]Fjärrvärmeproduktion!$N$243</f>
        <v>0</v>
      </c>
      <c r="E20" s="106">
        <f>[2]Fjärrvärmeproduktion!$Q$244</f>
        <v>0</v>
      </c>
      <c r="F20" s="106">
        <f>[2]Fjärrvärmeproduktion!$N$245</f>
        <v>0</v>
      </c>
      <c r="G20" s="106">
        <f>[2]Fjärrvärmeproduktion!$R$246</f>
        <v>0</v>
      </c>
      <c r="H20" s="106">
        <f>[2]Fjärrvärmeproduktion!$S$247</f>
        <v>0</v>
      </c>
      <c r="I20" s="106">
        <f>[2]Fjärrvärmeproduktion!$N$248</f>
        <v>0</v>
      </c>
      <c r="J20" s="106">
        <f>[2]Fjärrvärmeproduktion!$T$246</f>
        <v>0</v>
      </c>
      <c r="K20" s="106">
        <f>[2]Fjärrvärmeproduktion!U244</f>
        <v>0</v>
      </c>
      <c r="L20" s="106">
        <f>[2]Fjärrvärmeproduktion!V244</f>
        <v>0</v>
      </c>
      <c r="M20" s="106"/>
      <c r="N20" s="106"/>
      <c r="O20" s="106"/>
      <c r="P20" s="106">
        <f t="shared" ref="P20:P23" si="2">SUM(C20:N20)</f>
        <v>0</v>
      </c>
      <c r="Q20" s="11"/>
      <c r="R20" s="11"/>
      <c r="S20" s="11"/>
      <c r="T20" s="11"/>
    </row>
    <row r="21" spans="1:34" ht="15.75" thickBot="1">
      <c r="A21" s="5" t="s">
        <v>20</v>
      </c>
      <c r="B21" s="113">
        <f>[2]Fjärrvärmeproduktion!$N$250</f>
        <v>0</v>
      </c>
      <c r="C21" s="106"/>
      <c r="D21" s="106">
        <f>[2]Fjärrvärmeproduktion!$N$251</f>
        <v>0</v>
      </c>
      <c r="E21" s="106">
        <f>[2]Fjärrvärmeproduktion!$Q$252</f>
        <v>0</v>
      </c>
      <c r="F21" s="106">
        <f>[2]Fjärrvärmeproduktion!$N$253</f>
        <v>0</v>
      </c>
      <c r="G21" s="106">
        <f>[2]Fjärrvärmeproduktion!$R$254</f>
        <v>0</v>
      </c>
      <c r="H21" s="106">
        <f>[2]Fjärrvärmeproduktion!$S$255</f>
        <v>0</v>
      </c>
      <c r="I21" s="106">
        <f>[2]Fjärrvärmeproduktion!$N$256</f>
        <v>0</v>
      </c>
      <c r="J21" s="106">
        <f>[2]Fjärrvärmeproduktion!$T$254</f>
        <v>0</v>
      </c>
      <c r="K21" s="106">
        <f>[2]Fjärrvärmeproduktion!U252</f>
        <v>0</v>
      </c>
      <c r="L21" s="106">
        <f>[2]Fjärrvärmeproduktion!V252</f>
        <v>0</v>
      </c>
      <c r="M21" s="106"/>
      <c r="N21" s="106"/>
      <c r="O21" s="106"/>
      <c r="P21" s="106">
        <f t="shared" si="2"/>
        <v>0</v>
      </c>
      <c r="Q21" s="11"/>
      <c r="R21" s="141"/>
      <c r="S21" s="141"/>
      <c r="T21" s="141"/>
    </row>
    <row r="22" spans="1:34">
      <c r="A22" s="5" t="s">
        <v>21</v>
      </c>
      <c r="B22" s="112">
        <f>[2]Fjärrvärmeproduktion!$N$258</f>
        <v>174635</v>
      </c>
      <c r="C22" s="106"/>
      <c r="D22" s="106">
        <f>[2]Fjärrvärmeproduktion!$N$259</f>
        <v>0</v>
      </c>
      <c r="E22" s="106">
        <f>[2]Fjärrvärmeproduktion!$Q$260</f>
        <v>0</v>
      </c>
      <c r="F22" s="106">
        <f>[2]Fjärrvärmeproduktion!$N$261</f>
        <v>0</v>
      </c>
      <c r="G22" s="106">
        <f>[2]Fjärrvärmeproduktion!$R$262</f>
        <v>0</v>
      </c>
      <c r="H22" s="106">
        <f>[2]Fjärrvärmeproduktion!$S$263</f>
        <v>0</v>
      </c>
      <c r="I22" s="106">
        <f>[2]Fjärrvärmeproduktion!$N$264</f>
        <v>0</v>
      </c>
      <c r="J22" s="106">
        <f>[2]Fjärrvärmeproduktion!$T$262</f>
        <v>0</v>
      </c>
      <c r="K22" s="106">
        <f>[2]Fjärrvärmeproduktion!U260</f>
        <v>0</v>
      </c>
      <c r="L22" s="106">
        <f>[2]Fjärrvärmeproduktion!V260</f>
        <v>0</v>
      </c>
      <c r="M22" s="106"/>
      <c r="N22" s="106"/>
      <c r="O22" s="106"/>
      <c r="P22" s="106">
        <f t="shared" si="2"/>
        <v>0</v>
      </c>
      <c r="Q22" s="142"/>
      <c r="R22" s="45" t="s">
        <v>23</v>
      </c>
      <c r="S22" s="89" t="str">
        <f>ROUND(P43/1000,0) &amp;" GWh"</f>
        <v>4401 GWh</v>
      </c>
      <c r="T22" s="143"/>
      <c r="U22" s="38"/>
    </row>
    <row r="23" spans="1:34">
      <c r="A23" s="5" t="s">
        <v>22</v>
      </c>
      <c r="B23" s="113">
        <v>0</v>
      </c>
      <c r="C23" s="106"/>
      <c r="D23" s="106">
        <f>[2]Fjärrvärmeproduktion!$N$267</f>
        <v>0</v>
      </c>
      <c r="E23" s="106">
        <f>[2]Fjärrvärmeproduktion!$Q$268</f>
        <v>0</v>
      </c>
      <c r="F23" s="106">
        <f>[2]Fjärrvärmeproduktion!$N$269</f>
        <v>0</v>
      </c>
      <c r="G23" s="106">
        <f>[2]Fjärrvärmeproduktion!$R$270</f>
        <v>0</v>
      </c>
      <c r="H23" s="106">
        <f>[2]Fjärrvärmeproduktion!$S$271</f>
        <v>0</v>
      </c>
      <c r="I23" s="106">
        <f>[2]Fjärrvärmeproduktion!$N$272</f>
        <v>0</v>
      </c>
      <c r="J23" s="106">
        <f>[2]Fjärrvärmeproduktion!$T$270</f>
        <v>0</v>
      </c>
      <c r="K23" s="106">
        <f>[2]Fjärrvärmeproduktion!U268</f>
        <v>0</v>
      </c>
      <c r="L23" s="106">
        <f>[2]Fjärrvärmeproduktion!V268</f>
        <v>0</v>
      </c>
      <c r="M23" s="106"/>
      <c r="N23" s="106"/>
      <c r="O23" s="106"/>
      <c r="P23" s="106">
        <f t="shared" si="2"/>
        <v>0</v>
      </c>
      <c r="Q23" s="142"/>
      <c r="R23" s="43"/>
      <c r="S23" s="11"/>
      <c r="T23" s="66"/>
      <c r="U23" s="38"/>
    </row>
    <row r="24" spans="1:34">
      <c r="A24" s="5" t="s">
        <v>13</v>
      </c>
      <c r="B24" s="106">
        <f>SUM(B18:B23)</f>
        <v>182706</v>
      </c>
      <c r="C24" s="106">
        <f t="shared" ref="C24:O24" si="3">SUM(C18:C23)</f>
        <v>0</v>
      </c>
      <c r="D24" s="106">
        <f t="shared" si="3"/>
        <v>3293</v>
      </c>
      <c r="E24" s="106">
        <f t="shared" si="3"/>
        <v>0</v>
      </c>
      <c r="F24" s="106">
        <f t="shared" si="3"/>
        <v>0</v>
      </c>
      <c r="G24" s="106">
        <f t="shared" si="3"/>
        <v>4845</v>
      </c>
      <c r="H24" s="106">
        <f t="shared" si="3"/>
        <v>298</v>
      </c>
      <c r="I24" s="106">
        <f t="shared" si="3"/>
        <v>0</v>
      </c>
      <c r="J24" s="106">
        <f t="shared" si="3"/>
        <v>0</v>
      </c>
      <c r="K24" s="106">
        <f t="shared" si="3"/>
        <v>0</v>
      </c>
      <c r="L24" s="106">
        <f t="shared" si="3"/>
        <v>0</v>
      </c>
      <c r="M24" s="106">
        <f t="shared" si="3"/>
        <v>0</v>
      </c>
      <c r="N24" s="106">
        <f t="shared" si="3"/>
        <v>0</v>
      </c>
      <c r="O24" s="106">
        <f t="shared" si="3"/>
        <v>0</v>
      </c>
      <c r="P24" s="106">
        <f>SUM(C24:N24)</f>
        <v>8436</v>
      </c>
      <c r="Q24" s="142"/>
      <c r="R24" s="43"/>
      <c r="S24" s="11" t="s">
        <v>24</v>
      </c>
      <c r="T24" s="66" t="s">
        <v>25</v>
      </c>
      <c r="U24" s="38"/>
    </row>
    <row r="25" spans="1:34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142"/>
      <c r="R25" s="87" t="str">
        <f>C30</f>
        <v>El</v>
      </c>
      <c r="S25" s="63" t="str">
        <f>ROUND(C43/1000,0) &amp;" GWh"</f>
        <v>818 GWh</v>
      </c>
      <c r="T25" s="44">
        <f>C$44</f>
        <v>0.18580740726065298</v>
      </c>
      <c r="U25" s="38"/>
    </row>
    <row r="26" spans="1:34">
      <c r="B26" s="11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142"/>
      <c r="R26" s="88" t="str">
        <f>D30</f>
        <v>Oljeprodukter</v>
      </c>
      <c r="S26" s="63" t="str">
        <f>ROUND(D43/1000,0) &amp;" GWh"</f>
        <v>599 GWh</v>
      </c>
      <c r="T26" s="44">
        <f>D$44</f>
        <v>0.13607561475017824</v>
      </c>
      <c r="U26" s="38"/>
    </row>
    <row r="27" spans="1:34" ht="15.75"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34"/>
      <c r="R27" s="88" t="str">
        <f>E30</f>
        <v>Kol och koks</v>
      </c>
      <c r="S27" s="63" t="str">
        <f>ROUND(E43/1000,0) &amp;" GWh"</f>
        <v>0 GWh</v>
      </c>
      <c r="T27" s="44">
        <f>E$44</f>
        <v>0</v>
      </c>
      <c r="U27" s="38"/>
    </row>
    <row r="28" spans="1:34" ht="18.75">
      <c r="A28" s="3" t="s">
        <v>26</v>
      </c>
      <c r="B28" s="7"/>
      <c r="C28" s="62"/>
      <c r="D28" s="7"/>
      <c r="E28" s="7"/>
      <c r="F28" s="7"/>
      <c r="G28" s="7"/>
      <c r="H28" s="7"/>
      <c r="I28" s="62"/>
      <c r="J28" s="62"/>
      <c r="K28" s="62"/>
      <c r="L28" s="62"/>
      <c r="M28" s="62"/>
      <c r="N28" s="62"/>
      <c r="O28" s="62"/>
      <c r="P28" s="62"/>
      <c r="Q28" s="34"/>
      <c r="R28" s="88" t="str">
        <f>F30</f>
        <v>Gasol/naturgas</v>
      </c>
      <c r="S28" s="63" t="str">
        <f>ROUND(F43/1000,0) &amp;" GWh"</f>
        <v>25 GWh</v>
      </c>
      <c r="T28" s="44">
        <f>F$44</f>
        <v>5.7681570738149163E-3</v>
      </c>
      <c r="U28" s="38"/>
    </row>
    <row r="29" spans="1:34" ht="15.75">
      <c r="A29" s="81" t="str">
        <f>A2</f>
        <v>1082 Karlshamn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34"/>
      <c r="R29" s="88" t="str">
        <f>G30</f>
        <v>Biodrivmedel</v>
      </c>
      <c r="S29" s="63" t="str">
        <f>ROUND(G43/1000,0) &amp;" GWh"</f>
        <v>185 GWh</v>
      </c>
      <c r="T29" s="44">
        <f>G$44</f>
        <v>4.1992038089285019E-2</v>
      </c>
      <c r="U29" s="38"/>
    </row>
    <row r="30" spans="1:34" ht="30">
      <c r="A30" s="6">
        <v>2017</v>
      </c>
      <c r="B30" s="69" t="s">
        <v>69</v>
      </c>
      <c r="C30" s="58" t="s">
        <v>8</v>
      </c>
      <c r="D30" s="56" t="s">
        <v>31</v>
      </c>
      <c r="E30" s="56" t="s">
        <v>2</v>
      </c>
      <c r="F30" s="57" t="s">
        <v>3</v>
      </c>
      <c r="G30" s="56" t="s">
        <v>27</v>
      </c>
      <c r="H30" s="56" t="s">
        <v>51</v>
      </c>
      <c r="I30" s="57" t="s">
        <v>5</v>
      </c>
      <c r="J30" s="56" t="s">
        <v>4</v>
      </c>
      <c r="K30" s="56" t="s">
        <v>6</v>
      </c>
      <c r="L30" s="56" t="s">
        <v>7</v>
      </c>
      <c r="M30" s="56" t="s">
        <v>67</v>
      </c>
      <c r="N30" s="56" t="s">
        <v>67</v>
      </c>
      <c r="O30" s="57" t="s">
        <v>67</v>
      </c>
      <c r="P30" s="59" t="s">
        <v>28</v>
      </c>
      <c r="Q30" s="34"/>
      <c r="R30" s="87" t="str">
        <f>H30</f>
        <v>Biobränslen</v>
      </c>
      <c r="S30" s="63" t="str">
        <f>ROUND(H43/1000,0) &amp;" GWh"</f>
        <v>345 GWh</v>
      </c>
      <c r="T30" s="44">
        <f>H$44</f>
        <v>7.8487650468402628E-2</v>
      </c>
      <c r="U30" s="38"/>
    </row>
    <row r="31" spans="1:34" s="32" customFormat="1">
      <c r="A31" s="29"/>
      <c r="B31" s="82" t="s">
        <v>64</v>
      </c>
      <c r="C31" s="85" t="s">
        <v>63</v>
      </c>
      <c r="D31" s="82" t="s">
        <v>58</v>
      </c>
      <c r="E31" s="30"/>
      <c r="F31" s="82" t="s">
        <v>60</v>
      </c>
      <c r="G31" s="82" t="s">
        <v>76</v>
      </c>
      <c r="H31" s="82" t="s">
        <v>68</v>
      </c>
      <c r="I31" s="82" t="s">
        <v>61</v>
      </c>
      <c r="J31" s="30"/>
      <c r="K31" s="30"/>
      <c r="L31" s="30"/>
      <c r="M31" s="30"/>
      <c r="N31" s="31"/>
      <c r="O31" s="31"/>
      <c r="P31" s="84" t="s">
        <v>66</v>
      </c>
      <c r="Q31" s="134"/>
      <c r="R31" s="87" t="str">
        <f>I30</f>
        <v>Biogas</v>
      </c>
      <c r="S31" s="63" t="str">
        <f>ROUND(I43/1000,0) &amp;" GWh"</f>
        <v>0 GWh</v>
      </c>
      <c r="T31" s="44">
        <f>I$44</f>
        <v>0</v>
      </c>
      <c r="U31" s="37"/>
      <c r="AG31" s="33"/>
      <c r="AH31" s="33"/>
    </row>
    <row r="32" spans="1:34">
      <c r="A32" s="5" t="s">
        <v>29</v>
      </c>
      <c r="B32" s="106">
        <f>[2]Slutanvändning!$N$332</f>
        <v>0</v>
      </c>
      <c r="C32" s="112">
        <f>[2]Slutanvändning!$N$333</f>
        <v>9051</v>
      </c>
      <c r="D32" s="106">
        <f>[2]Slutanvändning!$N$326</f>
        <v>4408</v>
      </c>
      <c r="E32" s="106">
        <f>[2]Slutanvändning!$Q$327</f>
        <v>0</v>
      </c>
      <c r="F32" s="112">
        <f>[2]Slutanvändning!$N$328</f>
        <v>0</v>
      </c>
      <c r="G32" s="112">
        <f>[2]Slutanvändning!$N$329</f>
        <v>996</v>
      </c>
      <c r="H32" s="112">
        <f>[2]Slutanvändning!$N$330</f>
        <v>0</v>
      </c>
      <c r="I32" s="106">
        <f>[2]Slutanvändning!$N$331</f>
        <v>0</v>
      </c>
      <c r="J32" s="106"/>
      <c r="K32" s="106">
        <f>[2]Slutanvändning!U327</f>
        <v>0</v>
      </c>
      <c r="L32" s="106">
        <f>[2]Slutanvändning!V327</f>
        <v>0</v>
      </c>
      <c r="M32" s="106"/>
      <c r="N32" s="106"/>
      <c r="O32" s="106"/>
      <c r="P32" s="106">
        <f>SUM(B32:N32)</f>
        <v>14455</v>
      </c>
      <c r="Q32" s="144"/>
      <c r="R32" s="88" t="str">
        <f>J30</f>
        <v>Avlutar</v>
      </c>
      <c r="S32" s="63" t="str">
        <f>ROUND(J43/1000,0) &amp;" GWh"</f>
        <v>2429 GWh</v>
      </c>
      <c r="T32" s="44">
        <f>J$44</f>
        <v>0.55186913235766633</v>
      </c>
      <c r="U32" s="38"/>
    </row>
    <row r="33" spans="1:47">
      <c r="A33" s="5" t="s">
        <v>32</v>
      </c>
      <c r="B33" s="106">
        <f>[2]Slutanvändning!$N$341</f>
        <v>3535</v>
      </c>
      <c r="C33" s="148">
        <f>[2]Slutanvändning!$N$342</f>
        <v>492581</v>
      </c>
      <c r="D33" s="109">
        <f>[2]Slutanvändning!$N$335</f>
        <v>25651</v>
      </c>
      <c r="E33" s="106">
        <f>[2]Slutanvändning!$Q$336</f>
        <v>0</v>
      </c>
      <c r="F33" s="147">
        <f>[2]Slutanvändning!$N$337</f>
        <v>25388</v>
      </c>
      <c r="G33" s="149">
        <f>[2]Slutanvändning!$R$338</f>
        <v>62280</v>
      </c>
      <c r="H33" s="147">
        <f>[2]Slutanvändning!$N$339</f>
        <v>304405</v>
      </c>
      <c r="I33" s="106">
        <f>[2]Slutanvändning!$N$340</f>
        <v>0</v>
      </c>
      <c r="J33" s="148">
        <f>[2]Slutanvändning!$T$338</f>
        <v>2429000</v>
      </c>
      <c r="K33" s="106">
        <f>[2]Slutanvändning!U336</f>
        <v>0</v>
      </c>
      <c r="L33" s="106">
        <f>[2]Slutanvändning!V336</f>
        <v>0</v>
      </c>
      <c r="M33" s="106"/>
      <c r="N33" s="106"/>
      <c r="O33" s="106"/>
      <c r="P33" s="110">
        <f>SUM(B33:N33)</f>
        <v>3342840</v>
      </c>
      <c r="Q33" s="144"/>
      <c r="R33" s="87" t="str">
        <f>K30</f>
        <v>Torv</v>
      </c>
      <c r="S33" s="63" t="str">
        <f>ROUND(K43/1000,0) &amp;" GWh"</f>
        <v>0 GWh</v>
      </c>
      <c r="T33" s="44">
        <f>K$44</f>
        <v>0</v>
      </c>
      <c r="U33" s="38"/>
    </row>
    <row r="34" spans="1:47">
      <c r="A34" s="5" t="s">
        <v>33</v>
      </c>
      <c r="B34" s="106">
        <f>[2]Slutanvändning!$N$350</f>
        <v>79750</v>
      </c>
      <c r="C34" s="112">
        <f>[2]Slutanvändning!$N$351</f>
        <v>40187</v>
      </c>
      <c r="D34" s="106">
        <f>[2]Slutanvändning!$N$344</f>
        <v>6383</v>
      </c>
      <c r="E34" s="106">
        <f>[2]Slutanvändning!$Q$345</f>
        <v>0</v>
      </c>
      <c r="F34" s="112">
        <f>[2]Slutanvändning!$N$346</f>
        <v>0</v>
      </c>
      <c r="G34" s="112">
        <f>[2]Slutanvändning!$N$347</f>
        <v>0</v>
      </c>
      <c r="H34" s="112">
        <f>[2]Slutanvändning!$N$348</f>
        <v>0</v>
      </c>
      <c r="I34" s="106">
        <f>[2]Slutanvändning!$N$349</f>
        <v>0</v>
      </c>
      <c r="J34" s="106"/>
      <c r="K34" s="106">
        <f>[2]Slutanvändning!U345</f>
        <v>0</v>
      </c>
      <c r="L34" s="106">
        <f>[2]Slutanvändning!V345</f>
        <v>0</v>
      </c>
      <c r="M34" s="106"/>
      <c r="N34" s="106"/>
      <c r="O34" s="106"/>
      <c r="P34" s="106">
        <f>SUM(B34:N34)</f>
        <v>126320</v>
      </c>
      <c r="Q34" s="144"/>
      <c r="R34" s="88" t="str">
        <f>L30</f>
        <v>Avfall</v>
      </c>
      <c r="S34" s="63" t="str">
        <f>ROUND(L43/1000,0) &amp;" GWh"</f>
        <v>0 GWh</v>
      </c>
      <c r="T34" s="44">
        <f>L$44</f>
        <v>0</v>
      </c>
      <c r="U34" s="38"/>
      <c r="V34" s="8"/>
      <c r="W34" s="145"/>
    </row>
    <row r="35" spans="1:47">
      <c r="A35" s="5" t="s">
        <v>34</v>
      </c>
      <c r="B35" s="106">
        <f>[2]Slutanvändning!$N$359</f>
        <v>0</v>
      </c>
      <c r="C35" s="112">
        <f>[2]Slutanvändning!$N$360</f>
        <v>192</v>
      </c>
      <c r="D35" s="106">
        <f>[2]Slutanvändning!$N$353</f>
        <v>481366</v>
      </c>
      <c r="E35" s="106">
        <f>[2]Slutanvändning!$Q$354</f>
        <v>0</v>
      </c>
      <c r="F35" s="112">
        <f>[2]Slutanvändning!$N$355</f>
        <v>0</v>
      </c>
      <c r="G35" s="112">
        <f>[2]Slutanvändning!$N$356</f>
        <v>116703</v>
      </c>
      <c r="H35" s="112">
        <f>[2]Slutanvändning!$N$357</f>
        <v>0</v>
      </c>
      <c r="I35" s="106">
        <f>[2]Slutanvändning!$N$358</f>
        <v>0</v>
      </c>
      <c r="J35" s="106"/>
      <c r="K35" s="106">
        <f>[2]Slutanvändning!U354</f>
        <v>0</v>
      </c>
      <c r="L35" s="106">
        <f>[2]Slutanvändning!V354</f>
        <v>0</v>
      </c>
      <c r="M35" s="106"/>
      <c r="N35" s="106"/>
      <c r="O35" s="106"/>
      <c r="P35" s="106">
        <f>SUM(B35:N35)</f>
        <v>598261</v>
      </c>
      <c r="Q35" s="144"/>
      <c r="R35" s="87" t="str">
        <f>M30</f>
        <v>Övrigt</v>
      </c>
      <c r="S35" s="63" t="str">
        <f>ROUND(M43/1000,0) &amp;" GWh"</f>
        <v>0 GWh</v>
      </c>
      <c r="T35" s="44">
        <f>M$44</f>
        <v>0</v>
      </c>
      <c r="U35" s="38"/>
    </row>
    <row r="36" spans="1:47">
      <c r="A36" s="5" t="s">
        <v>35</v>
      </c>
      <c r="B36" s="106">
        <f>[2]Slutanvändning!$N$368</f>
        <v>22532</v>
      </c>
      <c r="C36" s="112">
        <f>[2]Slutanvändning!$N$369</f>
        <v>92798</v>
      </c>
      <c r="D36" s="106">
        <f>[2]Slutanvändning!$N$362</f>
        <v>59306</v>
      </c>
      <c r="E36" s="106">
        <f>[2]Slutanvändning!$Q$363</f>
        <v>0</v>
      </c>
      <c r="F36" s="112">
        <f>[2]Slutanvändning!$N$364</f>
        <v>0</v>
      </c>
      <c r="G36" s="112">
        <f>[2]Slutanvändning!$N$365</f>
        <v>0</v>
      </c>
      <c r="H36" s="112">
        <f>[2]Slutanvändning!$N$366</f>
        <v>0</v>
      </c>
      <c r="I36" s="106">
        <f>[2]Slutanvändning!$N$367</f>
        <v>0</v>
      </c>
      <c r="J36" s="106"/>
      <c r="K36" s="106">
        <f>[2]Slutanvändning!U363</f>
        <v>0</v>
      </c>
      <c r="L36" s="106">
        <f>[2]Slutanvändning!V363</f>
        <v>0</v>
      </c>
      <c r="M36" s="106"/>
      <c r="N36" s="106"/>
      <c r="O36" s="106"/>
      <c r="P36" s="106">
        <f t="shared" ref="P36:P38" si="4">SUM(B36:N36)</f>
        <v>174636</v>
      </c>
      <c r="Q36" s="144"/>
      <c r="R36" s="87" t="str">
        <f>N30</f>
        <v>Övrigt</v>
      </c>
      <c r="S36" s="63" t="str">
        <f>ROUND(N43/1000,0) &amp;" GWh"</f>
        <v>0 GWh</v>
      </c>
      <c r="T36" s="44">
        <f>N$44</f>
        <v>0</v>
      </c>
      <c r="U36" s="38"/>
    </row>
    <row r="37" spans="1:47">
      <c r="A37" s="5" t="s">
        <v>36</v>
      </c>
      <c r="B37" s="106">
        <f>[2]Slutanvändning!$N$377</f>
        <v>17506</v>
      </c>
      <c r="C37" s="112">
        <f>[2]Slutanvändning!$N$378</f>
        <v>101758</v>
      </c>
      <c r="D37" s="106">
        <f>[2]Slutanvändning!$N$371</f>
        <v>1649</v>
      </c>
      <c r="E37" s="106">
        <f>[2]Slutanvändning!$Q$372</f>
        <v>0</v>
      </c>
      <c r="F37" s="112">
        <f>[2]Slutanvändning!$N$373</f>
        <v>0</v>
      </c>
      <c r="G37" s="112">
        <f>[2]Slutanvändning!$N$374</f>
        <v>0</v>
      </c>
      <c r="H37" s="112">
        <f>[2]Slutanvändning!$N$375</f>
        <v>40753</v>
      </c>
      <c r="I37" s="106">
        <f>[2]Slutanvändning!$N$376</f>
        <v>0</v>
      </c>
      <c r="J37" s="106"/>
      <c r="K37" s="106">
        <f>[2]Slutanvändning!U372</f>
        <v>0</v>
      </c>
      <c r="L37" s="106">
        <f>[2]Slutanvändning!V372</f>
        <v>0</v>
      </c>
      <c r="M37" s="106"/>
      <c r="N37" s="106"/>
      <c r="O37" s="106"/>
      <c r="P37" s="106">
        <f t="shared" si="4"/>
        <v>161666</v>
      </c>
      <c r="Q37" s="144"/>
      <c r="R37" s="88" t="str">
        <f>O30</f>
        <v>Övrigt</v>
      </c>
      <c r="S37" s="63" t="str">
        <f>ROUND(O43/1000,0) &amp;" GWh"</f>
        <v>0 GWh</v>
      </c>
      <c r="T37" s="44">
        <f>O$44</f>
        <v>0</v>
      </c>
      <c r="U37" s="38"/>
    </row>
    <row r="38" spans="1:47">
      <c r="A38" s="5" t="s">
        <v>37</v>
      </c>
      <c r="B38" s="106">
        <f>[2]Slutanvändning!$N$386</f>
        <v>45228</v>
      </c>
      <c r="C38" s="112">
        <f>[2]Slutanvändning!$N$387</f>
        <v>13146</v>
      </c>
      <c r="D38" s="106">
        <f>[2]Slutanvändning!$N$380</f>
        <v>314</v>
      </c>
      <c r="E38" s="106">
        <f>[2]Slutanvändning!$Q$381</f>
        <v>0</v>
      </c>
      <c r="F38" s="112">
        <f>[2]Slutanvändning!$N$382</f>
        <v>0</v>
      </c>
      <c r="G38" s="112">
        <f>[2]Slutanvändning!$N$383</f>
        <v>0</v>
      </c>
      <c r="H38" s="112">
        <f>[2]Slutanvändning!$N$384</f>
        <v>0</v>
      </c>
      <c r="I38" s="106">
        <f>[2]Slutanvändning!$N$385</f>
        <v>0</v>
      </c>
      <c r="J38" s="106"/>
      <c r="K38" s="106">
        <f>[2]Slutanvändning!U381</f>
        <v>0</v>
      </c>
      <c r="L38" s="106">
        <f>[2]Slutanvändning!V381</f>
        <v>0</v>
      </c>
      <c r="M38" s="106"/>
      <c r="N38" s="106"/>
      <c r="O38" s="106"/>
      <c r="P38" s="106">
        <f t="shared" si="4"/>
        <v>58688</v>
      </c>
      <c r="Q38" s="144"/>
      <c r="R38" s="46"/>
      <c r="T38" s="146"/>
      <c r="U38" s="38"/>
    </row>
    <row r="39" spans="1:47">
      <c r="A39" s="5" t="s">
        <v>38</v>
      </c>
      <c r="B39" s="106">
        <f>[2]Slutanvändning!$N$395</f>
        <v>0</v>
      </c>
      <c r="C39" s="112">
        <f>[2]Slutanvändning!$N$396</f>
        <v>7522</v>
      </c>
      <c r="D39" s="106">
        <f>[2]Slutanvändning!$N$389</f>
        <v>0</v>
      </c>
      <c r="E39" s="106">
        <f>[2]Slutanvändning!$Q$390</f>
        <v>0</v>
      </c>
      <c r="F39" s="112">
        <f>[2]Slutanvändning!$N$391</f>
        <v>0</v>
      </c>
      <c r="G39" s="112">
        <f>[2]Slutanvändning!$N$392</f>
        <v>0</v>
      </c>
      <c r="H39" s="112">
        <f>[2]Slutanvändning!$N$393</f>
        <v>0</v>
      </c>
      <c r="I39" s="106">
        <f>[2]Slutanvändning!$N$394</f>
        <v>0</v>
      </c>
      <c r="J39" s="106"/>
      <c r="K39" s="106">
        <f>[2]Slutanvändning!U390</f>
        <v>0</v>
      </c>
      <c r="L39" s="106">
        <f>[2]Slutanvändning!V390</f>
        <v>0</v>
      </c>
      <c r="M39" s="106"/>
      <c r="N39" s="106"/>
      <c r="O39" s="106"/>
      <c r="P39" s="106">
        <f>SUM(B39:N39)</f>
        <v>7522</v>
      </c>
      <c r="Q39" s="144"/>
      <c r="R39" s="43"/>
      <c r="S39" s="11"/>
      <c r="T39" s="66"/>
    </row>
    <row r="40" spans="1:47">
      <c r="A40" s="5" t="s">
        <v>13</v>
      </c>
      <c r="B40" s="106">
        <f>SUM(B32:B39)</f>
        <v>168551</v>
      </c>
      <c r="C40" s="110">
        <f t="shared" ref="C40:O40" si="5">SUM(C32:C39)</f>
        <v>757235</v>
      </c>
      <c r="D40" s="109">
        <f t="shared" si="5"/>
        <v>579077</v>
      </c>
      <c r="E40" s="106">
        <f t="shared" si="5"/>
        <v>0</v>
      </c>
      <c r="F40" s="109">
        <f>SUM(F32:F39)</f>
        <v>25388</v>
      </c>
      <c r="G40" s="109">
        <f t="shared" si="5"/>
        <v>179979</v>
      </c>
      <c r="H40" s="109">
        <f t="shared" si="5"/>
        <v>345158</v>
      </c>
      <c r="I40" s="106">
        <f t="shared" si="5"/>
        <v>0</v>
      </c>
      <c r="J40" s="110">
        <f t="shared" si="5"/>
        <v>2429000</v>
      </c>
      <c r="K40" s="106">
        <f t="shared" si="5"/>
        <v>0</v>
      </c>
      <c r="L40" s="106">
        <f t="shared" si="5"/>
        <v>0</v>
      </c>
      <c r="M40" s="106">
        <f t="shared" si="5"/>
        <v>0</v>
      </c>
      <c r="N40" s="106">
        <f t="shared" si="5"/>
        <v>0</v>
      </c>
      <c r="O40" s="106">
        <f t="shared" si="5"/>
        <v>0</v>
      </c>
      <c r="P40" s="110">
        <f>SUM(B40:N40)</f>
        <v>4484388</v>
      </c>
      <c r="Q40" s="144"/>
      <c r="R40" s="43"/>
      <c r="S40" s="11" t="s">
        <v>24</v>
      </c>
      <c r="T40" s="66" t="s">
        <v>25</v>
      </c>
    </row>
    <row r="41" spans="1:47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8"/>
      <c r="R41" s="43" t="s">
        <v>39</v>
      </c>
      <c r="S41" s="67" t="str">
        <f>ROUND((B46+C46)/1000,0) &amp;" GWh"</f>
        <v>75 GWh</v>
      </c>
      <c r="T41" s="150"/>
    </row>
    <row r="42" spans="1:47">
      <c r="A42" s="48" t="s">
        <v>42</v>
      </c>
      <c r="B42" s="114">
        <f>B39+B38+B37</f>
        <v>62734</v>
      </c>
      <c r="C42" s="114">
        <f>C39+C38+C37</f>
        <v>122426</v>
      </c>
      <c r="D42" s="114">
        <f>D39+D38+D37</f>
        <v>1963</v>
      </c>
      <c r="E42" s="114">
        <f t="shared" ref="E42:I42" si="6">E39+E38+E37</f>
        <v>0</v>
      </c>
      <c r="F42" s="115">
        <f t="shared" si="6"/>
        <v>0</v>
      </c>
      <c r="G42" s="114">
        <f t="shared" si="6"/>
        <v>0</v>
      </c>
      <c r="H42" s="114">
        <f t="shared" si="6"/>
        <v>40753</v>
      </c>
      <c r="I42" s="115">
        <f t="shared" si="6"/>
        <v>0</v>
      </c>
      <c r="J42" s="114">
        <f t="shared" ref="J42:P42" si="7">J39+J38+J37</f>
        <v>0</v>
      </c>
      <c r="K42" s="114">
        <f t="shared" si="7"/>
        <v>0</v>
      </c>
      <c r="L42" s="114">
        <f t="shared" si="7"/>
        <v>0</v>
      </c>
      <c r="M42" s="114">
        <f t="shared" si="7"/>
        <v>0</v>
      </c>
      <c r="N42" s="114">
        <f t="shared" si="7"/>
        <v>0</v>
      </c>
      <c r="O42" s="114">
        <f t="shared" si="7"/>
        <v>0</v>
      </c>
      <c r="P42" s="114">
        <f t="shared" si="7"/>
        <v>227876</v>
      </c>
      <c r="R42" s="43" t="s">
        <v>40</v>
      </c>
      <c r="S42" s="12" t="str">
        <f>ROUND(P42/1000,0) &amp;" GWh"</f>
        <v>228 GWh</v>
      </c>
      <c r="T42" s="44">
        <f>P42/P40</f>
        <v>5.0815406695406372E-2</v>
      </c>
    </row>
    <row r="43" spans="1:47">
      <c r="A43" s="49" t="s">
        <v>44</v>
      </c>
      <c r="B43" s="125"/>
      <c r="C43" s="126">
        <f>C40+C24-C7+C46</f>
        <v>817813.8</v>
      </c>
      <c r="D43" s="126">
        <f>D11+D24+D40</f>
        <v>598924</v>
      </c>
      <c r="E43" s="126">
        <f t="shared" ref="E43:O43" si="8">E11+E24+E40</f>
        <v>0</v>
      </c>
      <c r="F43" s="126">
        <f>F11+F24+F40</f>
        <v>25388</v>
      </c>
      <c r="G43" s="126">
        <f>G11+G24+G40</f>
        <v>184824</v>
      </c>
      <c r="H43" s="126">
        <f t="shared" si="8"/>
        <v>345456</v>
      </c>
      <c r="I43" s="126">
        <f t="shared" si="8"/>
        <v>0</v>
      </c>
      <c r="J43" s="126">
        <f t="shared" si="8"/>
        <v>2429000</v>
      </c>
      <c r="K43" s="126">
        <f t="shared" si="8"/>
        <v>0</v>
      </c>
      <c r="L43" s="126">
        <f t="shared" si="8"/>
        <v>0</v>
      </c>
      <c r="M43" s="126">
        <f t="shared" si="8"/>
        <v>0</v>
      </c>
      <c r="N43" s="126">
        <f t="shared" si="8"/>
        <v>0</v>
      </c>
      <c r="O43" s="126">
        <f t="shared" si="8"/>
        <v>0</v>
      </c>
      <c r="P43" s="127">
        <f>SUM(C43:O43)</f>
        <v>4401405.8</v>
      </c>
      <c r="R43" s="43" t="s">
        <v>41</v>
      </c>
      <c r="S43" s="12" t="str">
        <f>ROUND(P36/1000,0) &amp;" GWh"</f>
        <v>175 GWh</v>
      </c>
      <c r="T43" s="65">
        <f>P36/P40</f>
        <v>3.8943106617893013E-2</v>
      </c>
    </row>
    <row r="44" spans="1:47">
      <c r="A44" s="49" t="s">
        <v>45</v>
      </c>
      <c r="B44" s="128"/>
      <c r="C44" s="129">
        <f>C43/$P$43</f>
        <v>0.18580740726065298</v>
      </c>
      <c r="D44" s="129">
        <f>D43/$P$43</f>
        <v>0.13607561475017824</v>
      </c>
      <c r="E44" s="129">
        <f t="shared" ref="E44:P44" si="9">E43/$P$43</f>
        <v>0</v>
      </c>
      <c r="F44" s="129">
        <f>F43/$P$43</f>
        <v>5.7681570738149163E-3</v>
      </c>
      <c r="G44" s="129">
        <f t="shared" si="9"/>
        <v>4.1992038089285019E-2</v>
      </c>
      <c r="H44" s="129">
        <f t="shared" si="9"/>
        <v>7.8487650468402628E-2</v>
      </c>
      <c r="I44" s="129">
        <f t="shared" si="9"/>
        <v>0</v>
      </c>
      <c r="J44" s="129">
        <f t="shared" si="9"/>
        <v>0.55186913235766633</v>
      </c>
      <c r="K44" s="129">
        <f t="shared" si="9"/>
        <v>0</v>
      </c>
      <c r="L44" s="129">
        <f t="shared" si="9"/>
        <v>0</v>
      </c>
      <c r="M44" s="129">
        <f t="shared" si="9"/>
        <v>0</v>
      </c>
      <c r="N44" s="129">
        <f t="shared" si="9"/>
        <v>0</v>
      </c>
      <c r="O44" s="129">
        <f t="shared" si="9"/>
        <v>0</v>
      </c>
      <c r="P44" s="129">
        <f t="shared" si="9"/>
        <v>1</v>
      </c>
      <c r="R44" s="43" t="s">
        <v>43</v>
      </c>
      <c r="S44" s="12" t="str">
        <f>ROUND(P34/1000,0) &amp;" GWh"</f>
        <v>126 GWh</v>
      </c>
      <c r="T44" s="44">
        <f>P34/P40</f>
        <v>2.8168838200441176E-2</v>
      </c>
      <c r="U44" s="38"/>
    </row>
    <row r="45" spans="1:47">
      <c r="A45" s="50"/>
      <c r="B45" s="112"/>
      <c r="C45" s="58"/>
      <c r="D45" s="58"/>
      <c r="E45" s="58"/>
      <c r="F45" s="69"/>
      <c r="G45" s="58"/>
      <c r="H45" s="58"/>
      <c r="I45" s="69"/>
      <c r="J45" s="58"/>
      <c r="K45" s="58"/>
      <c r="L45" s="58"/>
      <c r="M45" s="58"/>
      <c r="N45" s="69"/>
      <c r="O45" s="69"/>
      <c r="P45" s="69"/>
      <c r="R45" s="43" t="s">
        <v>30</v>
      </c>
      <c r="S45" s="12" t="str">
        <f>ROUND(P32/1000,0) &amp;" GWh"</f>
        <v>14 GWh</v>
      </c>
      <c r="T45" s="44">
        <f>P32/P40</f>
        <v>3.2234052896404149E-3</v>
      </c>
      <c r="U45" s="38"/>
    </row>
    <row r="46" spans="1:47">
      <c r="A46" s="50" t="s">
        <v>48</v>
      </c>
      <c r="B46" s="70">
        <f>B24-B40</f>
        <v>14155</v>
      </c>
      <c r="C46" s="70">
        <f>(C24+C40)*0.08</f>
        <v>60578.8</v>
      </c>
      <c r="D46" s="58"/>
      <c r="E46" s="58"/>
      <c r="F46" s="69"/>
      <c r="G46" s="58"/>
      <c r="H46" s="58"/>
      <c r="I46" s="69"/>
      <c r="J46" s="58"/>
      <c r="K46" s="58"/>
      <c r="L46" s="58"/>
      <c r="M46" s="58"/>
      <c r="N46" s="69"/>
      <c r="O46" s="69"/>
      <c r="P46" s="54"/>
      <c r="R46" s="43" t="s">
        <v>46</v>
      </c>
      <c r="S46" s="12" t="str">
        <f>ROUND(P33/1000,0) &amp;" GWh"</f>
        <v>3343 GWh</v>
      </c>
      <c r="T46" s="65">
        <f>P33/P40</f>
        <v>0.74543951147848941</v>
      </c>
      <c r="U46" s="38"/>
    </row>
    <row r="47" spans="1:47">
      <c r="A47" s="50" t="s">
        <v>50</v>
      </c>
      <c r="B47" s="120">
        <f>B46/B24</f>
        <v>7.7474193513075648E-2</v>
      </c>
      <c r="C47" s="120">
        <f>C46/(C40+C24)</f>
        <v>0.08</v>
      </c>
      <c r="D47" s="58"/>
      <c r="E47" s="58"/>
      <c r="F47" s="69"/>
      <c r="G47" s="58"/>
      <c r="H47" s="58"/>
      <c r="I47" s="69"/>
      <c r="J47" s="58"/>
      <c r="K47" s="58"/>
      <c r="L47" s="58"/>
      <c r="M47" s="58"/>
      <c r="N47" s="69"/>
      <c r="O47" s="69"/>
      <c r="P47" s="69"/>
      <c r="R47" s="43" t="s">
        <v>47</v>
      </c>
      <c r="S47" s="12" t="str">
        <f>ROUND(P35/1000,0) &amp;" GWh"</f>
        <v>598 GWh</v>
      </c>
      <c r="T47" s="65">
        <f>P35/P40</f>
        <v>0.13340973171812964</v>
      </c>
    </row>
    <row r="48" spans="1:47" ht="15.75" thickBot="1">
      <c r="A48" s="135"/>
      <c r="B48" s="121"/>
      <c r="C48" s="136"/>
      <c r="D48" s="122"/>
      <c r="E48" s="122"/>
      <c r="F48" s="123"/>
      <c r="G48" s="122"/>
      <c r="H48" s="122"/>
      <c r="I48" s="123"/>
      <c r="J48" s="122"/>
      <c r="K48" s="122"/>
      <c r="L48" s="122"/>
      <c r="M48" s="136"/>
      <c r="N48" s="131"/>
      <c r="O48" s="131"/>
      <c r="P48" s="131"/>
      <c r="R48" s="71" t="s">
        <v>49</v>
      </c>
      <c r="S48" s="12" t="str">
        <f>ROUND(P40/1000,0) &amp;" GWh"</f>
        <v>4484 GWh</v>
      </c>
      <c r="T48" s="72">
        <f>SUM(T42:T47)</f>
        <v>1</v>
      </c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5"/>
      <c r="AH48" s="135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</row>
    <row r="49" spans="1:47">
      <c r="A49" s="136"/>
      <c r="B49" s="121"/>
      <c r="C49" s="136"/>
      <c r="D49" s="122"/>
      <c r="E49" s="122"/>
      <c r="F49" s="123"/>
      <c r="G49" s="122"/>
      <c r="H49" s="122"/>
      <c r="I49" s="123"/>
      <c r="J49" s="122"/>
      <c r="K49" s="122"/>
      <c r="L49" s="122"/>
      <c r="M49" s="136"/>
      <c r="N49" s="131"/>
      <c r="O49" s="131"/>
      <c r="P49" s="131"/>
      <c r="Q49" s="136"/>
      <c r="R49" s="135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5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</row>
    <row r="50" spans="1:47">
      <c r="A50" s="136"/>
      <c r="B50" s="121"/>
      <c r="C50" s="137"/>
      <c r="D50" s="122"/>
      <c r="E50" s="122"/>
      <c r="F50" s="123"/>
      <c r="G50" s="122"/>
      <c r="H50" s="122"/>
      <c r="I50" s="123"/>
      <c r="J50" s="122"/>
      <c r="K50" s="122"/>
      <c r="L50" s="122"/>
      <c r="M50" s="136"/>
      <c r="N50" s="131"/>
      <c r="O50" s="131"/>
      <c r="P50" s="131"/>
      <c r="Q50" s="136"/>
      <c r="R50" s="15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5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</row>
    <row r="51" spans="1:47">
      <c r="A51" s="18"/>
      <c r="B51" s="16"/>
      <c r="C51" s="18"/>
      <c r="D51" s="17"/>
      <c r="E51" s="17"/>
      <c r="F51" s="27"/>
      <c r="G51" s="17"/>
      <c r="H51" s="17"/>
      <c r="I51" s="27"/>
      <c r="J51" s="17"/>
      <c r="K51" s="17"/>
      <c r="L51" s="17"/>
      <c r="M51" s="18"/>
      <c r="N51" s="19"/>
      <c r="O51" s="19"/>
      <c r="P51" s="19"/>
      <c r="Q51" s="18"/>
      <c r="R51" s="15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5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</row>
    <row r="52" spans="1:47">
      <c r="A52" s="18"/>
      <c r="B52" s="16"/>
      <c r="C52" s="18"/>
      <c r="D52" s="17"/>
      <c r="E52" s="17"/>
      <c r="F52" s="27"/>
      <c r="G52" s="17"/>
      <c r="H52" s="17"/>
      <c r="I52" s="27"/>
      <c r="J52" s="17"/>
      <c r="K52" s="17"/>
      <c r="L52" s="17"/>
      <c r="M52" s="18"/>
      <c r="N52" s="19"/>
      <c r="O52" s="19"/>
      <c r="P52" s="19"/>
      <c r="Q52" s="18"/>
      <c r="R52" s="15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5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</row>
    <row r="53" spans="1:47">
      <c r="A53" s="18"/>
      <c r="B53" s="16"/>
      <c r="C53" s="18"/>
      <c r="D53" s="17"/>
      <c r="E53" s="17"/>
      <c r="F53" s="27"/>
      <c r="G53" s="17"/>
      <c r="H53" s="17"/>
      <c r="I53" s="27"/>
      <c r="J53" s="17"/>
      <c r="K53" s="17"/>
      <c r="L53" s="17"/>
      <c r="M53" s="18"/>
      <c r="N53" s="19"/>
      <c r="O53" s="19"/>
      <c r="P53" s="19"/>
      <c r="Q53" s="18"/>
      <c r="R53" s="15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5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</row>
    <row r="54" spans="1:47">
      <c r="A54" s="18"/>
      <c r="B54" s="16"/>
      <c r="C54" s="18"/>
      <c r="D54" s="17"/>
      <c r="E54" s="17"/>
      <c r="F54" s="27"/>
      <c r="G54" s="17"/>
      <c r="H54" s="17"/>
      <c r="I54" s="27"/>
      <c r="J54" s="17"/>
      <c r="K54" s="17"/>
      <c r="L54" s="17"/>
      <c r="M54" s="18"/>
      <c r="N54" s="19"/>
      <c r="O54" s="19"/>
      <c r="P54" s="19"/>
      <c r="Q54" s="18"/>
      <c r="R54" s="15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5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</row>
    <row r="55" spans="1:47" ht="15.75">
      <c r="A55" s="18"/>
      <c r="B55" s="16"/>
      <c r="C55" s="18"/>
      <c r="D55" s="17"/>
      <c r="E55" s="17"/>
      <c r="F55" s="27"/>
      <c r="G55" s="17"/>
      <c r="H55" s="17"/>
      <c r="I55" s="27"/>
      <c r="J55" s="17"/>
      <c r="K55" s="17"/>
      <c r="L55" s="17"/>
      <c r="M55" s="18"/>
      <c r="N55" s="19"/>
      <c r="O55" s="19"/>
      <c r="P55" s="19"/>
      <c r="Q55" s="18"/>
      <c r="R55" s="11"/>
      <c r="S55" s="47"/>
      <c r="T55" s="52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5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</row>
    <row r="56" spans="1:47" ht="15.75">
      <c r="A56" s="18"/>
      <c r="B56" s="16"/>
      <c r="C56" s="18"/>
      <c r="D56" s="17"/>
      <c r="E56" s="17"/>
      <c r="F56" s="27"/>
      <c r="G56" s="17"/>
      <c r="H56" s="17"/>
      <c r="I56" s="27"/>
      <c r="J56" s="17"/>
      <c r="K56" s="17"/>
      <c r="L56" s="17"/>
      <c r="M56" s="18"/>
      <c r="N56" s="19"/>
      <c r="O56" s="19"/>
      <c r="P56" s="19"/>
      <c r="Q56" s="18"/>
      <c r="R56" s="11"/>
      <c r="S56" s="47"/>
      <c r="T56" s="52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5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</row>
    <row r="57" spans="1:47" ht="15.75">
      <c r="A57" s="18"/>
      <c r="B57" s="16"/>
      <c r="C57" s="18"/>
      <c r="D57" s="17"/>
      <c r="E57" s="17"/>
      <c r="F57" s="27"/>
      <c r="G57" s="17"/>
      <c r="H57" s="17"/>
      <c r="I57" s="27"/>
      <c r="J57" s="17"/>
      <c r="K57" s="17"/>
      <c r="L57" s="17"/>
      <c r="M57" s="18"/>
      <c r="N57" s="19"/>
      <c r="O57" s="19"/>
      <c r="P57" s="19"/>
      <c r="Q57" s="18"/>
      <c r="R57" s="11"/>
      <c r="S57" s="47"/>
      <c r="T57" s="52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5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</row>
    <row r="58" spans="1:47" ht="15.75">
      <c r="A58" s="11"/>
      <c r="B58" s="74"/>
      <c r="C58" s="21"/>
      <c r="D58" s="75"/>
      <c r="E58" s="75"/>
      <c r="F58" s="76"/>
      <c r="G58" s="75"/>
      <c r="H58" s="75"/>
      <c r="I58" s="76"/>
      <c r="J58" s="75"/>
      <c r="K58" s="75"/>
      <c r="L58" s="75"/>
      <c r="M58" s="47"/>
      <c r="N58" s="86"/>
      <c r="O58" s="86"/>
      <c r="P58" s="77"/>
      <c r="Q58" s="11"/>
      <c r="R58" s="11"/>
      <c r="S58" s="47"/>
      <c r="T58" s="52"/>
    </row>
    <row r="59" spans="1:47" ht="15.75">
      <c r="A59" s="11"/>
      <c r="B59" s="74"/>
      <c r="C59" s="21"/>
      <c r="D59" s="75"/>
      <c r="E59" s="75"/>
      <c r="F59" s="76"/>
      <c r="G59" s="75"/>
      <c r="H59" s="75"/>
      <c r="I59" s="76"/>
      <c r="J59" s="75"/>
      <c r="K59" s="75"/>
      <c r="L59" s="75"/>
      <c r="M59" s="47"/>
      <c r="N59" s="86"/>
      <c r="O59" s="86"/>
      <c r="P59" s="77"/>
      <c r="Q59" s="11"/>
      <c r="R59" s="11"/>
      <c r="S59" s="22"/>
      <c r="T59" s="23"/>
    </row>
    <row r="60" spans="1:47" ht="15.75">
      <c r="A60" s="11"/>
      <c r="B60" s="74"/>
      <c r="C60" s="21"/>
      <c r="D60" s="75"/>
      <c r="E60" s="75"/>
      <c r="F60" s="76"/>
      <c r="G60" s="75"/>
      <c r="H60" s="75"/>
      <c r="I60" s="76"/>
      <c r="J60" s="75"/>
      <c r="K60" s="75"/>
      <c r="L60" s="75"/>
      <c r="M60" s="47"/>
      <c r="N60" s="86"/>
      <c r="O60" s="86"/>
      <c r="P60" s="77"/>
      <c r="Q60" s="11"/>
      <c r="R60" s="11"/>
      <c r="S60" s="11"/>
      <c r="T60" s="47"/>
    </row>
    <row r="61" spans="1:47" ht="15.75">
      <c r="A61" s="10"/>
      <c r="B61" s="74"/>
      <c r="C61" s="21"/>
      <c r="D61" s="75"/>
      <c r="E61" s="75"/>
      <c r="F61" s="76"/>
      <c r="G61" s="75"/>
      <c r="H61" s="75"/>
      <c r="I61" s="76"/>
      <c r="J61" s="75"/>
      <c r="K61" s="75"/>
      <c r="L61" s="75"/>
      <c r="M61" s="47"/>
      <c r="N61" s="86"/>
      <c r="O61" s="86"/>
      <c r="P61" s="77"/>
      <c r="Q61" s="11"/>
      <c r="R61" s="11"/>
      <c r="S61" s="79"/>
      <c r="T61" s="80"/>
    </row>
    <row r="62" spans="1:47" ht="15.75">
      <c r="A62" s="11"/>
      <c r="B62" s="74"/>
      <c r="C62" s="21"/>
      <c r="D62" s="74"/>
      <c r="E62" s="74"/>
      <c r="F62" s="78"/>
      <c r="G62" s="74"/>
      <c r="H62" s="74"/>
      <c r="I62" s="78"/>
      <c r="J62" s="74"/>
      <c r="K62" s="74"/>
      <c r="L62" s="74"/>
      <c r="M62" s="47"/>
      <c r="N62" s="86"/>
      <c r="O62" s="86"/>
      <c r="P62" s="77"/>
      <c r="Q62" s="11"/>
      <c r="R62" s="11"/>
      <c r="S62" s="47"/>
      <c r="T62" s="52"/>
    </row>
    <row r="63" spans="1:47" ht="15.75">
      <c r="A63" s="11"/>
      <c r="B63" s="74"/>
      <c r="C63" s="11"/>
      <c r="D63" s="74"/>
      <c r="E63" s="74"/>
      <c r="F63" s="78"/>
      <c r="G63" s="74"/>
      <c r="H63" s="74"/>
      <c r="I63" s="78"/>
      <c r="J63" s="74"/>
      <c r="K63" s="74"/>
      <c r="L63" s="74"/>
      <c r="M63" s="11"/>
      <c r="N63" s="77"/>
      <c r="O63" s="77"/>
      <c r="P63" s="77"/>
      <c r="Q63" s="11"/>
      <c r="R63" s="11"/>
      <c r="S63" s="47"/>
      <c r="T63" s="52"/>
    </row>
    <row r="64" spans="1:47" ht="15.75">
      <c r="A64" s="11"/>
      <c r="B64" s="74"/>
      <c r="C64" s="11"/>
      <c r="D64" s="74"/>
      <c r="E64" s="74"/>
      <c r="F64" s="78"/>
      <c r="G64" s="74"/>
      <c r="H64" s="74"/>
      <c r="I64" s="78"/>
      <c r="J64" s="74"/>
      <c r="K64" s="74"/>
      <c r="L64" s="74"/>
      <c r="M64" s="11"/>
      <c r="N64" s="77"/>
      <c r="O64" s="77"/>
      <c r="P64" s="77"/>
      <c r="Q64" s="11"/>
      <c r="R64" s="11"/>
      <c r="S64" s="47"/>
      <c r="T64" s="52"/>
    </row>
    <row r="65" spans="1:20" ht="15.75">
      <c r="A65" s="11"/>
      <c r="B65" s="58"/>
      <c r="C65" s="11"/>
      <c r="D65" s="58"/>
      <c r="E65" s="58"/>
      <c r="F65" s="69"/>
      <c r="G65" s="58"/>
      <c r="H65" s="58"/>
      <c r="I65" s="69"/>
      <c r="J65" s="58"/>
      <c r="K65" s="74"/>
      <c r="L65" s="74"/>
      <c r="M65" s="11"/>
      <c r="N65" s="77"/>
      <c r="O65" s="77"/>
      <c r="P65" s="77"/>
      <c r="Q65" s="11"/>
      <c r="R65" s="11"/>
      <c r="S65" s="47"/>
      <c r="T65" s="52"/>
    </row>
    <row r="66" spans="1:20" ht="15.75">
      <c r="A66" s="11"/>
      <c r="B66" s="58"/>
      <c r="C66" s="11"/>
      <c r="D66" s="58"/>
      <c r="E66" s="58"/>
      <c r="F66" s="69"/>
      <c r="G66" s="58"/>
      <c r="H66" s="58"/>
      <c r="I66" s="69"/>
      <c r="J66" s="58"/>
      <c r="K66" s="74"/>
      <c r="L66" s="74"/>
      <c r="M66" s="11"/>
      <c r="N66" s="77"/>
      <c r="O66" s="77"/>
      <c r="P66" s="77"/>
      <c r="Q66" s="11"/>
      <c r="R66" s="11"/>
      <c r="S66" s="47"/>
      <c r="T66" s="52"/>
    </row>
    <row r="67" spans="1:20" ht="15.75">
      <c r="A67" s="11"/>
      <c r="B67" s="58"/>
      <c r="C67" s="11"/>
      <c r="D67" s="58"/>
      <c r="E67" s="58"/>
      <c r="F67" s="69"/>
      <c r="G67" s="58"/>
      <c r="H67" s="58"/>
      <c r="I67" s="69"/>
      <c r="J67" s="58"/>
      <c r="K67" s="74"/>
      <c r="L67" s="74"/>
      <c r="M67" s="11"/>
      <c r="N67" s="77"/>
      <c r="O67" s="77"/>
      <c r="P67" s="77"/>
      <c r="Q67" s="11"/>
      <c r="R67" s="11"/>
      <c r="S67" s="47"/>
      <c r="T67" s="52"/>
    </row>
    <row r="68" spans="1:20" ht="15.75">
      <c r="A68" s="11"/>
      <c r="B68" s="58"/>
      <c r="C68" s="11"/>
      <c r="D68" s="58"/>
      <c r="E68" s="58"/>
      <c r="F68" s="69"/>
      <c r="G68" s="58"/>
      <c r="H68" s="58"/>
      <c r="I68" s="69"/>
      <c r="J68" s="58"/>
      <c r="K68" s="74"/>
      <c r="L68" s="74"/>
      <c r="M68" s="11"/>
      <c r="N68" s="77"/>
      <c r="O68" s="77"/>
      <c r="P68" s="77"/>
      <c r="Q68" s="11"/>
      <c r="R68" s="53"/>
      <c r="S68" s="22"/>
      <c r="T68" s="25"/>
    </row>
    <row r="69" spans="1:20">
      <c r="A69" s="11"/>
      <c r="B69" s="58"/>
      <c r="C69" s="11"/>
      <c r="D69" s="58"/>
      <c r="E69" s="58"/>
      <c r="F69" s="69"/>
      <c r="G69" s="58"/>
      <c r="H69" s="58"/>
      <c r="I69" s="69"/>
      <c r="J69" s="58"/>
      <c r="K69" s="74"/>
      <c r="L69" s="74"/>
      <c r="M69" s="11"/>
      <c r="N69" s="77"/>
      <c r="O69" s="77"/>
      <c r="P69" s="77"/>
      <c r="Q69" s="11"/>
    </row>
    <row r="70" spans="1:20">
      <c r="A70" s="11"/>
      <c r="B70" s="58"/>
      <c r="C70" s="11"/>
      <c r="D70" s="58"/>
      <c r="E70" s="58"/>
      <c r="F70" s="69"/>
      <c r="G70" s="58"/>
      <c r="H70" s="58"/>
      <c r="I70" s="69"/>
      <c r="J70" s="58"/>
      <c r="K70" s="74"/>
      <c r="L70" s="74"/>
      <c r="M70" s="11"/>
      <c r="N70" s="77"/>
      <c r="O70" s="77"/>
      <c r="P70" s="77"/>
      <c r="Q70" s="11"/>
    </row>
    <row r="71" spans="1:20" ht="15.75">
      <c r="A71" s="11"/>
      <c r="B71" s="24"/>
      <c r="C71" s="11"/>
      <c r="D71" s="24"/>
      <c r="E71" s="24"/>
      <c r="F71" s="28"/>
      <c r="G71" s="24"/>
      <c r="H71" s="24"/>
      <c r="I71" s="28"/>
      <c r="J71" s="24"/>
      <c r="K71" s="74"/>
      <c r="L71" s="74"/>
      <c r="M71" s="11"/>
      <c r="N71" s="77"/>
      <c r="O71" s="77"/>
      <c r="P71" s="77"/>
      <c r="Q71" s="11"/>
    </row>
  </sheetData>
  <pageMargins left="0.75" right="0.75" top="0.75" bottom="0.5" header="0.5" footer="0.75"/>
  <pageSetup paperSize="9"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4"/>
  <dimension ref="A1:AU71"/>
  <sheetViews>
    <sheetView topLeftCell="A8" zoomScale="70" zoomScaleNormal="70" workbookViewId="0">
      <pane xSplit="1" topLeftCell="I1" activePane="topRight" state="frozen"/>
      <selection pane="topRight" activeCell="T49" sqref="T49"/>
    </sheetView>
  </sheetViews>
  <sheetFormatPr defaultColWidth="8.625" defaultRowHeight="15"/>
  <cols>
    <col min="1" max="1" width="49.5" style="13" customWidth="1"/>
    <col min="2" max="2" width="20.625" style="54" customWidth="1"/>
    <col min="3" max="3" width="17.625" style="13" customWidth="1"/>
    <col min="4" max="12" width="17.625" style="54" customWidth="1"/>
    <col min="13" max="20" width="17.625" style="13" customWidth="1"/>
    <col min="21" max="16384" width="8.625" style="13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81" t="s">
        <v>72</v>
      </c>
      <c r="Q2" s="5"/>
      <c r="AG2" s="55"/>
      <c r="AH2" s="5"/>
    </row>
    <row r="3" spans="1:34" ht="30">
      <c r="A3" s="6">
        <v>2017</v>
      </c>
      <c r="C3" s="56" t="s">
        <v>1</v>
      </c>
      <c r="D3" s="56" t="s">
        <v>31</v>
      </c>
      <c r="E3" s="56" t="s">
        <v>2</v>
      </c>
      <c r="F3" s="57" t="s">
        <v>3</v>
      </c>
      <c r="G3" s="56" t="s">
        <v>16</v>
      </c>
      <c r="H3" s="56" t="s">
        <v>51</v>
      </c>
      <c r="I3" s="57" t="s">
        <v>5</v>
      </c>
      <c r="J3" s="56" t="s">
        <v>4</v>
      </c>
      <c r="K3" s="56" t="s">
        <v>6</v>
      </c>
      <c r="L3" s="56" t="s">
        <v>7</v>
      </c>
      <c r="M3" s="56" t="s">
        <v>67</v>
      </c>
      <c r="N3" s="56" t="s">
        <v>67</v>
      </c>
      <c r="O3" s="57" t="s">
        <v>67</v>
      </c>
      <c r="P3" s="59" t="s">
        <v>9</v>
      </c>
      <c r="Q3" s="55"/>
      <c r="AG3" s="55"/>
      <c r="AH3" s="55"/>
    </row>
    <row r="4" spans="1:34" s="32" customFormat="1" ht="11.25">
      <c r="A4" s="83" t="s">
        <v>59</v>
      </c>
      <c r="C4" s="82" t="s">
        <v>57</v>
      </c>
      <c r="D4" s="82" t="s">
        <v>58</v>
      </c>
      <c r="E4" s="30"/>
      <c r="F4" s="82" t="s">
        <v>60</v>
      </c>
      <c r="G4" s="30"/>
      <c r="H4" s="30"/>
      <c r="I4" s="82" t="s">
        <v>61</v>
      </c>
      <c r="J4" s="30"/>
      <c r="K4" s="30"/>
      <c r="L4" s="30"/>
      <c r="M4" s="30"/>
      <c r="N4" s="31"/>
      <c r="O4" s="31"/>
      <c r="P4" s="84" t="s">
        <v>65</v>
      </c>
      <c r="Q4" s="33"/>
      <c r="AG4" s="33"/>
      <c r="AH4" s="33"/>
    </row>
    <row r="5" spans="1:34" ht="15.75">
      <c r="A5" s="5" t="s">
        <v>52</v>
      </c>
      <c r="B5" s="62"/>
      <c r="C5" s="108">
        <f>[2]Solceller!$C$5</f>
        <v>2584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>
        <f>SUM(D5:N5)</f>
        <v>0</v>
      </c>
      <c r="Q5" s="55"/>
      <c r="AG5" s="55"/>
      <c r="AH5" s="55"/>
    </row>
    <row r="6" spans="1:34" ht="15.75">
      <c r="A6" s="5" t="s">
        <v>79</v>
      </c>
      <c r="B6" s="62"/>
      <c r="C6" s="106">
        <v>0</v>
      </c>
      <c r="D6" s="106">
        <v>0</v>
      </c>
      <c r="E6" s="106">
        <v>0</v>
      </c>
      <c r="F6" s="106">
        <v>0</v>
      </c>
      <c r="G6" s="106">
        <v>0</v>
      </c>
      <c r="H6" s="106">
        <v>0</v>
      </c>
      <c r="I6" s="106">
        <v>0</v>
      </c>
      <c r="J6" s="106">
        <v>0</v>
      </c>
      <c r="K6" s="106">
        <v>0</v>
      </c>
      <c r="L6" s="106">
        <v>0</v>
      </c>
      <c r="M6" s="106"/>
      <c r="N6" s="106"/>
      <c r="O6" s="106"/>
      <c r="P6" s="106">
        <f t="shared" ref="P6:P11" si="0">SUM(D6:N6)</f>
        <v>0</v>
      </c>
      <c r="Q6" s="55"/>
      <c r="AG6" s="55"/>
      <c r="AH6" s="55"/>
    </row>
    <row r="7" spans="1:34" ht="15.75">
      <c r="A7" s="5" t="s">
        <v>17</v>
      </c>
      <c r="B7" s="62"/>
      <c r="C7" s="147">
        <f>[2]Elproduktion!$N$82</f>
        <v>63050</v>
      </c>
      <c r="D7" s="106">
        <f>[2]Elproduktion!$N$83</f>
        <v>0</v>
      </c>
      <c r="E7" s="106">
        <f>[2]Elproduktion!$Q$84</f>
        <v>0</v>
      </c>
      <c r="F7" s="106">
        <f>[2]Elproduktion!$N$85</f>
        <v>0</v>
      </c>
      <c r="G7" s="106">
        <f>[2]Elproduktion!$R$86</f>
        <v>0</v>
      </c>
      <c r="H7" s="106">
        <f>[2]Elproduktion!$S$87</f>
        <v>0</v>
      </c>
      <c r="I7" s="106">
        <f>[2]Elproduktion!$N$88</f>
        <v>0</v>
      </c>
      <c r="J7" s="106">
        <f>[2]Elproduktion!$T$86</f>
        <v>0</v>
      </c>
      <c r="K7" s="106">
        <f>[2]Elproduktion!U84</f>
        <v>0</v>
      </c>
      <c r="L7" s="106">
        <f>[2]Elproduktion!V84</f>
        <v>0</v>
      </c>
      <c r="M7" s="106"/>
      <c r="N7" s="106"/>
      <c r="O7" s="106"/>
      <c r="P7" s="106">
        <f t="shared" si="0"/>
        <v>0</v>
      </c>
      <c r="Q7" s="55"/>
      <c r="AG7" s="55"/>
      <c r="AH7" s="55"/>
    </row>
    <row r="8" spans="1:34" ht="15.75">
      <c r="A8" s="5" t="s">
        <v>10</v>
      </c>
      <c r="B8" s="62"/>
      <c r="C8" s="112">
        <f>[2]Elproduktion!$N$90</f>
        <v>0</v>
      </c>
      <c r="D8" s="106">
        <f>[2]Elproduktion!$N$91</f>
        <v>0</v>
      </c>
      <c r="E8" s="106">
        <f>[2]Elproduktion!$Q$92</f>
        <v>0</v>
      </c>
      <c r="F8" s="106">
        <f>[2]Elproduktion!$N$93</f>
        <v>0</v>
      </c>
      <c r="G8" s="106">
        <f>[2]Elproduktion!$R$94</f>
        <v>0</v>
      </c>
      <c r="H8" s="106">
        <f>[2]Elproduktion!$S$95</f>
        <v>0</v>
      </c>
      <c r="I8" s="106">
        <f>[2]Elproduktion!$N$96</f>
        <v>0</v>
      </c>
      <c r="J8" s="106">
        <f>[2]Elproduktion!$T$94</f>
        <v>0</v>
      </c>
      <c r="K8" s="106">
        <f>[2]Elproduktion!U92</f>
        <v>0</v>
      </c>
      <c r="L8" s="106">
        <f>[2]Elproduktion!V92</f>
        <v>0</v>
      </c>
      <c r="M8" s="106"/>
      <c r="N8" s="106"/>
      <c r="O8" s="106"/>
      <c r="P8" s="106">
        <f t="shared" si="0"/>
        <v>0</v>
      </c>
      <c r="Q8" s="55"/>
      <c r="AG8" s="55"/>
      <c r="AH8" s="55"/>
    </row>
    <row r="9" spans="1:34" ht="15.75">
      <c r="A9" s="5" t="s">
        <v>11</v>
      </c>
      <c r="B9" s="62"/>
      <c r="C9" s="113">
        <f>[2]Elproduktion!$N$98</f>
        <v>1457.3478260869524</v>
      </c>
      <c r="D9" s="106">
        <f>[2]Elproduktion!$N$99</f>
        <v>0</v>
      </c>
      <c r="E9" s="106">
        <f>[2]Elproduktion!$Q$100</f>
        <v>0</v>
      </c>
      <c r="F9" s="106">
        <f>[2]Elproduktion!$N$101</f>
        <v>0</v>
      </c>
      <c r="G9" s="106">
        <f>[2]Elproduktion!$R$102</f>
        <v>0</v>
      </c>
      <c r="H9" s="106">
        <f>[2]Elproduktion!$S$103</f>
        <v>0</v>
      </c>
      <c r="I9" s="106">
        <f>[2]Elproduktion!$N$104</f>
        <v>0</v>
      </c>
      <c r="J9" s="106">
        <f>[2]Elproduktion!$T$102</f>
        <v>0</v>
      </c>
      <c r="K9" s="106">
        <f>[2]Elproduktion!U100</f>
        <v>0</v>
      </c>
      <c r="L9" s="106">
        <f>[2]Elproduktion!V100</f>
        <v>0</v>
      </c>
      <c r="M9" s="106"/>
      <c r="N9" s="106"/>
      <c r="O9" s="106"/>
      <c r="P9" s="106">
        <f t="shared" si="0"/>
        <v>0</v>
      </c>
      <c r="Q9" s="55"/>
      <c r="AG9" s="55"/>
      <c r="AH9" s="55"/>
    </row>
    <row r="10" spans="1:34" ht="15.75">
      <c r="A10" s="5" t="s">
        <v>12</v>
      </c>
      <c r="B10" s="62"/>
      <c r="C10" s="112">
        <f>[2]Elproduktion!$N$106</f>
        <v>49795</v>
      </c>
      <c r="D10" s="106">
        <f>[2]Elproduktion!$N$107</f>
        <v>0</v>
      </c>
      <c r="E10" s="106">
        <f>[2]Elproduktion!$Q$108</f>
        <v>0</v>
      </c>
      <c r="F10" s="106">
        <f>[2]Elproduktion!$N$109</f>
        <v>0</v>
      </c>
      <c r="G10" s="106">
        <f>[2]Elproduktion!$R$110</f>
        <v>0</v>
      </c>
      <c r="H10" s="106">
        <f>[2]Elproduktion!$S$111</f>
        <v>0</v>
      </c>
      <c r="I10" s="106">
        <f>[2]Elproduktion!$N$112</f>
        <v>0</v>
      </c>
      <c r="J10" s="106">
        <f>[2]Elproduktion!$T$110</f>
        <v>0</v>
      </c>
      <c r="K10" s="106">
        <f>[2]Elproduktion!U108</f>
        <v>0</v>
      </c>
      <c r="L10" s="106">
        <f>[2]Elproduktion!V108</f>
        <v>0</v>
      </c>
      <c r="M10" s="106"/>
      <c r="N10" s="106"/>
      <c r="O10" s="106"/>
      <c r="P10" s="106">
        <f t="shared" si="0"/>
        <v>0</v>
      </c>
      <c r="Q10" s="55"/>
      <c r="R10" s="5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55"/>
      <c r="AH10" s="55"/>
    </row>
    <row r="11" spans="1:34" ht="15.75">
      <c r="A11" s="5" t="s">
        <v>13</v>
      </c>
      <c r="B11" s="62"/>
      <c r="C11" s="111">
        <f>SUM(C5:C10)</f>
        <v>116886.34782608695</v>
      </c>
      <c r="D11" s="106">
        <f t="shared" ref="D11:O11" si="1">SUM(D5:D10)</f>
        <v>0</v>
      </c>
      <c r="E11" s="106">
        <f t="shared" si="1"/>
        <v>0</v>
      </c>
      <c r="F11" s="106">
        <f t="shared" si="1"/>
        <v>0</v>
      </c>
      <c r="G11" s="106">
        <f t="shared" si="1"/>
        <v>0</v>
      </c>
      <c r="H11" s="106">
        <f t="shared" si="1"/>
        <v>0</v>
      </c>
      <c r="I11" s="106">
        <f t="shared" si="1"/>
        <v>0</v>
      </c>
      <c r="J11" s="106">
        <f t="shared" si="1"/>
        <v>0</v>
      </c>
      <c r="K11" s="106">
        <f t="shared" si="1"/>
        <v>0</v>
      </c>
      <c r="L11" s="106">
        <f t="shared" si="1"/>
        <v>0</v>
      </c>
      <c r="M11" s="106">
        <f t="shared" si="1"/>
        <v>0</v>
      </c>
      <c r="N11" s="106">
        <f t="shared" si="1"/>
        <v>0</v>
      </c>
      <c r="O11" s="106">
        <f t="shared" si="1"/>
        <v>0</v>
      </c>
      <c r="P11" s="106">
        <f t="shared" si="0"/>
        <v>0</v>
      </c>
      <c r="Q11" s="55"/>
      <c r="R11" s="5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55"/>
      <c r="AH11" s="55"/>
    </row>
    <row r="12" spans="1:34" ht="15.7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4"/>
      <c r="R12" s="4"/>
      <c r="S12" s="4"/>
      <c r="T12" s="4"/>
    </row>
    <row r="13" spans="1:34" ht="15.7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4"/>
      <c r="R13" s="4"/>
      <c r="S13" s="4"/>
      <c r="T13" s="4"/>
    </row>
    <row r="14" spans="1:34" ht="18.75">
      <c r="A14" s="3" t="s">
        <v>14</v>
      </c>
      <c r="B14" s="7"/>
      <c r="C14" s="62"/>
      <c r="D14" s="7"/>
      <c r="E14" s="7"/>
      <c r="F14" s="7"/>
      <c r="G14" s="7"/>
      <c r="H14" s="7"/>
      <c r="I14" s="7"/>
      <c r="J14" s="62"/>
      <c r="K14" s="62"/>
      <c r="L14" s="62"/>
      <c r="M14" s="62"/>
      <c r="N14" s="62"/>
      <c r="O14" s="62"/>
      <c r="P14" s="7"/>
      <c r="Q14" s="4"/>
      <c r="R14" s="4"/>
      <c r="S14" s="4"/>
      <c r="T14" s="4"/>
    </row>
    <row r="15" spans="1:34" ht="15.75">
      <c r="A15" s="81" t="str">
        <f>A2</f>
        <v>1080 Karlskrona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4"/>
      <c r="R15" s="4"/>
      <c r="S15" s="4"/>
      <c r="T15" s="4"/>
    </row>
    <row r="16" spans="1:34" ht="30">
      <c r="A16" s="6">
        <v>2017</v>
      </c>
      <c r="B16" s="56" t="s">
        <v>15</v>
      </c>
      <c r="C16" s="69" t="s">
        <v>8</v>
      </c>
      <c r="D16" s="56" t="s">
        <v>31</v>
      </c>
      <c r="E16" s="56" t="s">
        <v>2</v>
      </c>
      <c r="F16" s="57" t="s">
        <v>3</v>
      </c>
      <c r="G16" s="56" t="s">
        <v>16</v>
      </c>
      <c r="H16" s="56" t="s">
        <v>51</v>
      </c>
      <c r="I16" s="57" t="s">
        <v>5</v>
      </c>
      <c r="J16" s="56" t="s">
        <v>4</v>
      </c>
      <c r="K16" s="56" t="s">
        <v>6</v>
      </c>
      <c r="L16" s="56" t="s">
        <v>7</v>
      </c>
      <c r="M16" s="56" t="s">
        <v>67</v>
      </c>
      <c r="N16" s="56" t="s">
        <v>67</v>
      </c>
      <c r="O16" s="57" t="s">
        <v>67</v>
      </c>
      <c r="P16" s="59" t="s">
        <v>9</v>
      </c>
      <c r="Q16" s="55"/>
      <c r="AG16" s="55"/>
      <c r="AH16" s="55"/>
    </row>
    <row r="17" spans="1:34" s="32" customFormat="1" ht="11.25">
      <c r="A17" s="83" t="s">
        <v>59</v>
      </c>
      <c r="B17" s="82" t="s">
        <v>62</v>
      </c>
      <c r="C17" s="51"/>
      <c r="D17" s="82" t="s">
        <v>58</v>
      </c>
      <c r="E17" s="30"/>
      <c r="F17" s="82" t="s">
        <v>60</v>
      </c>
      <c r="G17" s="30"/>
      <c r="H17" s="30"/>
      <c r="I17" s="82" t="s">
        <v>61</v>
      </c>
      <c r="J17" s="30"/>
      <c r="K17" s="30"/>
      <c r="L17" s="30"/>
      <c r="M17" s="30"/>
      <c r="N17" s="31"/>
      <c r="O17" s="31"/>
      <c r="P17" s="84" t="s">
        <v>65</v>
      </c>
      <c r="Q17" s="33"/>
      <c r="AG17" s="33"/>
      <c r="AH17" s="33"/>
    </row>
    <row r="18" spans="1:34" ht="15.75">
      <c r="A18" s="5" t="s">
        <v>17</v>
      </c>
      <c r="B18" s="154">
        <f>[2]Fjärrvärmeproduktion!$N$114+([2]Fjärrvärmeproduktion!$N$154*([2]Fjärrvärmeproduktion!$N$114/([2]Fjärrvärmeproduktion!$N$114+[2]Fjärrvärmeproduktion!$N$122)))</f>
        <v>220381.7781219618</v>
      </c>
      <c r="C18" s="116"/>
      <c r="D18" s="116">
        <f>[2]Fjärrvärmeproduktion!$N$115</f>
        <v>400</v>
      </c>
      <c r="E18" s="116">
        <f>[2]Fjärrvärmeproduktion!$Q$116</f>
        <v>0</v>
      </c>
      <c r="F18" s="116">
        <f>[2]Fjärrvärmeproduktion!$N$117</f>
        <v>0</v>
      </c>
      <c r="G18" s="116">
        <f>[2]Fjärrvärmeproduktion!$R$118</f>
        <v>0</v>
      </c>
      <c r="H18" s="116">
        <f>[2]Fjärrvärmeproduktion!$S$119</f>
        <v>253000</v>
      </c>
      <c r="I18" s="116">
        <f>[2]Fjärrvärmeproduktion!$N$120</f>
        <v>0</v>
      </c>
      <c r="J18" s="116">
        <f>[2]Fjärrvärmeproduktion!$T$118</f>
        <v>0</v>
      </c>
      <c r="K18" s="116">
        <f>[2]Fjärrvärmeproduktion!U116</f>
        <v>12000</v>
      </c>
      <c r="L18" s="116">
        <f>[2]Fjärrvärmeproduktion!V116</f>
        <v>0</v>
      </c>
      <c r="M18" s="116"/>
      <c r="N18" s="116"/>
      <c r="O18" s="116"/>
      <c r="P18" s="116">
        <f>SUM(C18:N18)</f>
        <v>265400</v>
      </c>
      <c r="Q18" s="4"/>
      <c r="R18" s="4"/>
      <c r="S18" s="4"/>
      <c r="T18" s="4"/>
    </row>
    <row r="19" spans="1:34" ht="15.75">
      <c r="A19" s="5" t="s">
        <v>18</v>
      </c>
      <c r="B19" s="119">
        <f>[2]Fjärrvärmeproduktion!$N$122+([2]Fjärrvärmeproduktion!$N$154*([2]Fjärrvärmeproduktion!$N$122/([2]Fjärrvärmeproduktion!$N$122+[2]Fjärrvärmeproduktion!$N$114)))</f>
        <v>80379.22187803821</v>
      </c>
      <c r="C19" s="116"/>
      <c r="D19" s="116">
        <f>[2]Fjärrvärmeproduktion!$N$123</f>
        <v>716</v>
      </c>
      <c r="E19" s="116">
        <f>[2]Fjärrvärmeproduktion!$Q$124</f>
        <v>0</v>
      </c>
      <c r="F19" s="116">
        <f>[2]Fjärrvärmeproduktion!$N$125</f>
        <v>0</v>
      </c>
      <c r="G19" s="116">
        <f>[2]Fjärrvärmeproduktion!$R$126</f>
        <v>2919</v>
      </c>
      <c r="H19" s="116">
        <f>[2]Fjärrvärmeproduktion!$S$127</f>
        <v>69705</v>
      </c>
      <c r="I19" s="116">
        <f>[2]Fjärrvärmeproduktion!$N$128</f>
        <v>0</v>
      </c>
      <c r="J19" s="116">
        <f>[2]Fjärrvärmeproduktion!$T$126</f>
        <v>0</v>
      </c>
      <c r="K19" s="116">
        <f>[2]Fjärrvärmeproduktion!U124</f>
        <v>0</v>
      </c>
      <c r="L19" s="116">
        <f>[2]Fjärrvärmeproduktion!V124</f>
        <v>0</v>
      </c>
      <c r="M19" s="116"/>
      <c r="N19" s="116"/>
      <c r="O19" s="116"/>
      <c r="P19" s="116">
        <f>SUM(C19:N19)</f>
        <v>73340</v>
      </c>
      <c r="Q19" s="4"/>
      <c r="R19" s="4"/>
      <c r="S19" s="4"/>
      <c r="T19" s="4"/>
    </row>
    <row r="20" spans="1:34" ht="15.75">
      <c r="A20" s="5" t="s">
        <v>19</v>
      </c>
      <c r="B20" s="119">
        <f>[2]Fjärrvärmeproduktion!$N$130</f>
        <v>0</v>
      </c>
      <c r="C20" s="116"/>
      <c r="D20" s="116">
        <f>[2]Fjärrvärmeproduktion!$N$131</f>
        <v>0</v>
      </c>
      <c r="E20" s="116">
        <f>[2]Fjärrvärmeproduktion!$Q$132</f>
        <v>0</v>
      </c>
      <c r="F20" s="116">
        <f>[2]Fjärrvärmeproduktion!$N$133</f>
        <v>0</v>
      </c>
      <c r="G20" s="116">
        <f>[2]Fjärrvärmeproduktion!$R$134</f>
        <v>0</v>
      </c>
      <c r="H20" s="116">
        <f>[2]Fjärrvärmeproduktion!$S$135</f>
        <v>0</v>
      </c>
      <c r="I20" s="116">
        <f>[2]Fjärrvärmeproduktion!$N$136</f>
        <v>0</v>
      </c>
      <c r="J20" s="116">
        <f>[2]Fjärrvärmeproduktion!$T$134</f>
        <v>0</v>
      </c>
      <c r="K20" s="116">
        <f>[2]Fjärrvärmeproduktion!U132</f>
        <v>0</v>
      </c>
      <c r="L20" s="116">
        <f>[2]Fjärrvärmeproduktion!V132</f>
        <v>0</v>
      </c>
      <c r="M20" s="116"/>
      <c r="N20" s="116"/>
      <c r="O20" s="116"/>
      <c r="P20" s="116">
        <f t="shared" ref="P20:P23" si="2">SUM(C20:N20)</f>
        <v>0</v>
      </c>
      <c r="Q20" s="4"/>
      <c r="R20" s="4"/>
      <c r="S20" s="4"/>
      <c r="T20" s="4"/>
    </row>
    <row r="21" spans="1:34" ht="16.5" thickBot="1">
      <c r="A21" s="5" t="s">
        <v>20</v>
      </c>
      <c r="B21" s="119">
        <f>[2]Fjärrvärmeproduktion!$N$138</f>
        <v>0</v>
      </c>
      <c r="C21" s="116"/>
      <c r="D21" s="116">
        <f>[2]Fjärrvärmeproduktion!$N$139</f>
        <v>0</v>
      </c>
      <c r="E21" s="116">
        <f>[2]Fjärrvärmeproduktion!$Q$140</f>
        <v>0</v>
      </c>
      <c r="F21" s="116">
        <f>[2]Fjärrvärmeproduktion!$N$141</f>
        <v>0</v>
      </c>
      <c r="G21" s="116">
        <f>[2]Fjärrvärmeproduktion!$R$142</f>
        <v>0</v>
      </c>
      <c r="H21" s="116">
        <f>[2]Fjärrvärmeproduktion!$S$143</f>
        <v>0</v>
      </c>
      <c r="I21" s="116">
        <f>[2]Fjärrvärmeproduktion!$N$144</f>
        <v>0</v>
      </c>
      <c r="J21" s="116">
        <f>[2]Fjärrvärmeproduktion!$T$142</f>
        <v>0</v>
      </c>
      <c r="K21" s="116">
        <f>[2]Fjärrvärmeproduktion!U140</f>
        <v>0</v>
      </c>
      <c r="L21" s="116">
        <f>[2]Fjärrvärmeproduktion!V140</f>
        <v>0</v>
      </c>
      <c r="M21" s="116"/>
      <c r="N21" s="116"/>
      <c r="O21" s="116"/>
      <c r="P21" s="116">
        <f t="shared" si="2"/>
        <v>0</v>
      </c>
      <c r="Q21" s="4"/>
      <c r="R21" s="39"/>
      <c r="S21" s="39"/>
      <c r="T21" s="39"/>
    </row>
    <row r="22" spans="1:34" ht="15.75">
      <c r="A22" s="5" t="s">
        <v>21</v>
      </c>
      <c r="B22" s="119">
        <f>[2]Fjärrvärmeproduktion!$N$146</f>
        <v>0</v>
      </c>
      <c r="C22" s="116"/>
      <c r="D22" s="116">
        <f>[2]Fjärrvärmeproduktion!$N$147</f>
        <v>0</v>
      </c>
      <c r="E22" s="116">
        <f>[2]Fjärrvärmeproduktion!$Q$148</f>
        <v>0</v>
      </c>
      <c r="F22" s="116">
        <f>[2]Fjärrvärmeproduktion!$N$149</f>
        <v>0</v>
      </c>
      <c r="G22" s="116">
        <f>[2]Fjärrvärmeproduktion!$R$150</f>
        <v>0</v>
      </c>
      <c r="H22" s="116">
        <f>[2]Fjärrvärmeproduktion!$S$151</f>
        <v>0</v>
      </c>
      <c r="I22" s="116">
        <f>[2]Fjärrvärmeproduktion!$N$152</f>
        <v>0</v>
      </c>
      <c r="J22" s="116">
        <f>[2]Fjärrvärmeproduktion!$T$150</f>
        <v>0</v>
      </c>
      <c r="K22" s="116">
        <f>[2]Fjärrvärmeproduktion!U148</f>
        <v>0</v>
      </c>
      <c r="L22" s="116">
        <f>[2]Fjärrvärmeproduktion!V148</f>
        <v>0</v>
      </c>
      <c r="M22" s="116"/>
      <c r="N22" s="116"/>
      <c r="O22" s="116"/>
      <c r="P22" s="116">
        <f t="shared" si="2"/>
        <v>0</v>
      </c>
      <c r="Q22" s="34"/>
      <c r="R22" s="45" t="s">
        <v>23</v>
      </c>
      <c r="S22" s="89" t="str">
        <f>ROUND(P43/1000,0) &amp;" GWh"</f>
        <v>1464 GWh</v>
      </c>
      <c r="T22" s="40"/>
      <c r="U22" s="38"/>
    </row>
    <row r="23" spans="1:34" ht="15.75">
      <c r="A23" s="5" t="s">
        <v>22</v>
      </c>
      <c r="B23" s="118">
        <v>0</v>
      </c>
      <c r="C23" s="116"/>
      <c r="D23" s="116">
        <f>[2]Fjärrvärmeproduktion!$N$155</f>
        <v>0</v>
      </c>
      <c r="E23" s="116">
        <f>[2]Fjärrvärmeproduktion!$Q$156</f>
        <v>0</v>
      </c>
      <c r="F23" s="116">
        <f>[2]Fjärrvärmeproduktion!$N$157</f>
        <v>0</v>
      </c>
      <c r="G23" s="116">
        <f>[2]Fjärrvärmeproduktion!$R$158</f>
        <v>0</v>
      </c>
      <c r="H23" s="116">
        <f>[2]Fjärrvärmeproduktion!$S$159</f>
        <v>0</v>
      </c>
      <c r="I23" s="116">
        <f>[2]Fjärrvärmeproduktion!$N$160</f>
        <v>0</v>
      </c>
      <c r="J23" s="116">
        <f>[2]Fjärrvärmeproduktion!$T$158</f>
        <v>0</v>
      </c>
      <c r="K23" s="116">
        <f>[2]Fjärrvärmeproduktion!U156</f>
        <v>0</v>
      </c>
      <c r="L23" s="116">
        <f>[2]Fjärrvärmeproduktion!V156</f>
        <v>0</v>
      </c>
      <c r="M23" s="116"/>
      <c r="N23" s="116"/>
      <c r="O23" s="116"/>
      <c r="P23" s="116">
        <f t="shared" si="2"/>
        <v>0</v>
      </c>
      <c r="Q23" s="34"/>
      <c r="R23" s="43"/>
      <c r="S23" s="4"/>
      <c r="T23" s="41"/>
      <c r="U23" s="38"/>
    </row>
    <row r="24" spans="1:34" ht="15.75">
      <c r="A24" s="5" t="s">
        <v>13</v>
      </c>
      <c r="B24" s="153">
        <f>SUM(B18:B23)</f>
        <v>300761</v>
      </c>
      <c r="C24" s="116">
        <f t="shared" ref="C24:O24" si="3">SUM(C18:C23)</f>
        <v>0</v>
      </c>
      <c r="D24" s="116">
        <f t="shared" si="3"/>
        <v>1116</v>
      </c>
      <c r="E24" s="116">
        <f t="shared" si="3"/>
        <v>0</v>
      </c>
      <c r="F24" s="116">
        <f t="shared" si="3"/>
        <v>0</v>
      </c>
      <c r="G24" s="116">
        <f t="shared" si="3"/>
        <v>2919</v>
      </c>
      <c r="H24" s="116">
        <f t="shared" si="3"/>
        <v>322705</v>
      </c>
      <c r="I24" s="116">
        <f t="shared" si="3"/>
        <v>0</v>
      </c>
      <c r="J24" s="116">
        <f t="shared" si="3"/>
        <v>0</v>
      </c>
      <c r="K24" s="116">
        <f t="shared" si="3"/>
        <v>12000</v>
      </c>
      <c r="L24" s="116">
        <f t="shared" si="3"/>
        <v>0</v>
      </c>
      <c r="M24" s="116">
        <f t="shared" si="3"/>
        <v>0</v>
      </c>
      <c r="N24" s="116">
        <f t="shared" si="3"/>
        <v>0</v>
      </c>
      <c r="O24" s="116">
        <f t="shared" si="3"/>
        <v>0</v>
      </c>
      <c r="P24" s="116">
        <f>SUM(C24:N24)</f>
        <v>338740</v>
      </c>
      <c r="Q24" s="34"/>
      <c r="R24" s="43"/>
      <c r="S24" s="4" t="s">
        <v>24</v>
      </c>
      <c r="T24" s="41" t="s">
        <v>25</v>
      </c>
      <c r="U24" s="38"/>
    </row>
    <row r="25" spans="1:34" ht="15.75"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34"/>
      <c r="R25" s="87" t="str">
        <f>C30</f>
        <v>El</v>
      </c>
      <c r="S25" s="63" t="str">
        <f>ROUND(C43/1000,0) &amp;" GWh"</f>
        <v>569 GWh</v>
      </c>
      <c r="T25" s="44">
        <f>C$44</f>
        <v>0.38861827229703949</v>
      </c>
      <c r="U25" s="38"/>
    </row>
    <row r="26" spans="1:34" ht="15.75">
      <c r="B26" s="118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34"/>
      <c r="R26" s="88" t="str">
        <f>D30</f>
        <v>Oljeprodukter</v>
      </c>
      <c r="S26" s="63" t="str">
        <f>ROUND(D43/1000,0) &amp;" GWh"</f>
        <v>401 GWh</v>
      </c>
      <c r="T26" s="44">
        <f>D$44</f>
        <v>0.27351886796309344</v>
      </c>
      <c r="U26" s="38"/>
    </row>
    <row r="27" spans="1:34" ht="15.75"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34"/>
      <c r="R27" s="88" t="str">
        <f>E30</f>
        <v>Kol och koks</v>
      </c>
      <c r="S27" s="63" t="str">
        <f>ROUND(E43/1000,0) &amp;" GWh"</f>
        <v>0 GWh</v>
      </c>
      <c r="T27" s="44">
        <f>E$44</f>
        <v>0</v>
      </c>
      <c r="U27" s="38"/>
    </row>
    <row r="28" spans="1:34" ht="18.75">
      <c r="A28" s="3" t="s">
        <v>26</v>
      </c>
      <c r="B28" s="7"/>
      <c r="C28" s="62"/>
      <c r="D28" s="7"/>
      <c r="E28" s="7"/>
      <c r="F28" s="7"/>
      <c r="G28" s="7"/>
      <c r="H28" s="7"/>
      <c r="I28" s="62"/>
      <c r="J28" s="62"/>
      <c r="K28" s="62"/>
      <c r="L28" s="62"/>
      <c r="M28" s="62"/>
      <c r="N28" s="62"/>
      <c r="O28" s="62"/>
      <c r="P28" s="62"/>
      <c r="Q28" s="34"/>
      <c r="R28" s="88" t="str">
        <f>F30</f>
        <v>Gasol/naturgas</v>
      </c>
      <c r="S28" s="63" t="str">
        <f>ROUND(F43/1000,0) &amp;" GWh"</f>
        <v>12 GWh</v>
      </c>
      <c r="T28" s="44">
        <f>F$44</f>
        <v>7.9750568954006194E-3</v>
      </c>
      <c r="U28" s="38"/>
    </row>
    <row r="29" spans="1:34" ht="15.75">
      <c r="A29" s="81" t="str">
        <f>A2</f>
        <v>1080 Karlskrona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34"/>
      <c r="R29" s="88" t="str">
        <f>G30</f>
        <v>Biodrivmedel</v>
      </c>
      <c r="S29" s="63" t="str">
        <f>ROUND(G43/1000,0) &amp;" GWh"</f>
        <v>73 GWh</v>
      </c>
      <c r="T29" s="44">
        <f>G$44</f>
        <v>4.9538309348209734E-2</v>
      </c>
      <c r="U29" s="38"/>
    </row>
    <row r="30" spans="1:34" ht="30">
      <c r="A30" s="6">
        <v>2017</v>
      </c>
      <c r="B30" s="69" t="s">
        <v>69</v>
      </c>
      <c r="C30" s="58" t="s">
        <v>8</v>
      </c>
      <c r="D30" s="56" t="s">
        <v>31</v>
      </c>
      <c r="E30" s="56" t="s">
        <v>2</v>
      </c>
      <c r="F30" s="57" t="s">
        <v>3</v>
      </c>
      <c r="G30" s="56" t="s">
        <v>27</v>
      </c>
      <c r="H30" s="56" t="s">
        <v>51</v>
      </c>
      <c r="I30" s="57" t="s">
        <v>5</v>
      </c>
      <c r="J30" s="56" t="s">
        <v>4</v>
      </c>
      <c r="K30" s="56" t="s">
        <v>6</v>
      </c>
      <c r="L30" s="56" t="s">
        <v>7</v>
      </c>
      <c r="M30" s="56" t="s">
        <v>67</v>
      </c>
      <c r="N30" s="56" t="s">
        <v>67</v>
      </c>
      <c r="O30" s="57" t="s">
        <v>67</v>
      </c>
      <c r="P30" s="59" t="s">
        <v>28</v>
      </c>
      <c r="Q30" s="34"/>
      <c r="R30" s="87" t="str">
        <f>H30</f>
        <v>Biobränslen</v>
      </c>
      <c r="S30" s="63" t="str">
        <f>ROUND(H43/1000,0) &amp;" GWh"</f>
        <v>399 GWh</v>
      </c>
      <c r="T30" s="44">
        <f>H$44</f>
        <v>0.27215547419622743</v>
      </c>
      <c r="U30" s="38"/>
    </row>
    <row r="31" spans="1:34" s="32" customFormat="1">
      <c r="A31" s="29"/>
      <c r="B31" s="82" t="s">
        <v>64</v>
      </c>
      <c r="C31" s="85" t="s">
        <v>63</v>
      </c>
      <c r="D31" s="82" t="s">
        <v>58</v>
      </c>
      <c r="E31" s="30"/>
      <c r="F31" s="82" t="s">
        <v>60</v>
      </c>
      <c r="G31" s="82" t="s">
        <v>76</v>
      </c>
      <c r="H31" s="82" t="s">
        <v>68</v>
      </c>
      <c r="I31" s="82" t="s">
        <v>61</v>
      </c>
      <c r="J31" s="30"/>
      <c r="K31" s="30"/>
      <c r="L31" s="30"/>
      <c r="M31" s="30"/>
      <c r="N31" s="31"/>
      <c r="O31" s="31"/>
      <c r="P31" s="84" t="s">
        <v>66</v>
      </c>
      <c r="Q31" s="35"/>
      <c r="R31" s="87" t="str">
        <f>I30</f>
        <v>Biogas</v>
      </c>
      <c r="S31" s="63" t="str">
        <f>ROUND(I43/1000,0) &amp;" GWh"</f>
        <v>0 GWh</v>
      </c>
      <c r="T31" s="44">
        <f>I$44</f>
        <v>0</v>
      </c>
      <c r="U31" s="37"/>
      <c r="AG31" s="33"/>
      <c r="AH31" s="33"/>
    </row>
    <row r="32" spans="1:34">
      <c r="A32" s="5" t="s">
        <v>29</v>
      </c>
      <c r="B32" s="106">
        <f>[2]Slutanvändning!$N$170</f>
        <v>0</v>
      </c>
      <c r="C32" s="106">
        <f>[2]Slutanvändning!$N$171</f>
        <v>18496</v>
      </c>
      <c r="D32" s="112">
        <f>[2]Slutanvändning!$N$164</f>
        <v>17466</v>
      </c>
      <c r="E32" s="106">
        <f>[2]Slutanvändning!$Q$165</f>
        <v>0</v>
      </c>
      <c r="F32" s="112">
        <f>[2]Slutanvändning!$N$166</f>
        <v>0</v>
      </c>
      <c r="G32" s="106">
        <f>[2]Slutanvändning!$N$167</f>
        <v>2979</v>
      </c>
      <c r="H32" s="106">
        <f>[2]Slutanvändning!$N$168</f>
        <v>0</v>
      </c>
      <c r="I32" s="106">
        <f>[2]Slutanvändning!$N$169</f>
        <v>0</v>
      </c>
      <c r="J32" s="106"/>
      <c r="K32" s="106">
        <f>[2]Slutanvändning!U165</f>
        <v>0</v>
      </c>
      <c r="L32" s="106">
        <f>[2]Slutanvändning!V165</f>
        <v>0</v>
      </c>
      <c r="M32" s="106"/>
      <c r="N32" s="106"/>
      <c r="O32" s="106"/>
      <c r="P32" s="106">
        <f t="shared" ref="P32:P38" si="4">SUM(B32:N32)</f>
        <v>38941</v>
      </c>
      <c r="Q32" s="144"/>
      <c r="R32" s="88" t="str">
        <f>J30</f>
        <v>Avlutar</v>
      </c>
      <c r="S32" s="63" t="str">
        <f>ROUND(J43/1000,0) &amp;" GWh"</f>
        <v>0 GWh</v>
      </c>
      <c r="T32" s="44">
        <f>J$44</f>
        <v>0</v>
      </c>
      <c r="U32" s="38"/>
    </row>
    <row r="33" spans="1:47">
      <c r="A33" s="5" t="s">
        <v>32</v>
      </c>
      <c r="B33" s="106">
        <f>[2]Slutanvändning!$N$179</f>
        <v>23063</v>
      </c>
      <c r="C33" s="106">
        <f>[2]Slutanvändning!$N$180</f>
        <v>104788</v>
      </c>
      <c r="D33" s="113">
        <f>[2]Slutanvändning!$N$173</f>
        <v>5280.666666666667</v>
      </c>
      <c r="E33" s="106">
        <f>[2]Slutanvändning!$Q$174</f>
        <v>0</v>
      </c>
      <c r="F33" s="113">
        <f>[2]Slutanvändning!$N$175</f>
        <v>11679.333333333332</v>
      </c>
      <c r="G33" s="106">
        <f>[2]Slutanvändning!$N$176</f>
        <v>0</v>
      </c>
      <c r="H33" s="106">
        <f>[2]Slutanvändning!$N$177</f>
        <v>650</v>
      </c>
      <c r="I33" s="106">
        <f>[2]Slutanvändning!$N$178</f>
        <v>0</v>
      </c>
      <c r="J33" s="106"/>
      <c r="K33" s="106">
        <f>[2]Slutanvändning!U174</f>
        <v>0</v>
      </c>
      <c r="L33" s="106">
        <f>[2]Slutanvändning!V174</f>
        <v>0</v>
      </c>
      <c r="M33" s="106"/>
      <c r="N33" s="106"/>
      <c r="O33" s="106"/>
      <c r="P33" s="106">
        <f t="shared" si="4"/>
        <v>145461</v>
      </c>
      <c r="Q33" s="144"/>
      <c r="R33" s="87" t="str">
        <f>K30</f>
        <v>Torv</v>
      </c>
      <c r="S33" s="63" t="str">
        <f>ROUND(K43/1000,0) &amp;" GWh"</f>
        <v>12 GWh</v>
      </c>
      <c r="T33" s="44">
        <f>K$44</f>
        <v>8.1940193000291772E-3</v>
      </c>
      <c r="U33" s="38"/>
    </row>
    <row r="34" spans="1:47" ht="15.75">
      <c r="A34" s="5" t="s">
        <v>33</v>
      </c>
      <c r="B34" s="106">
        <f>[2]Slutanvändning!$N$188</f>
        <v>42671</v>
      </c>
      <c r="C34" s="106">
        <f>[2]Slutanvändning!$N$189</f>
        <v>71809</v>
      </c>
      <c r="D34" s="112">
        <f>[2]Slutanvändning!$N$182</f>
        <v>20300</v>
      </c>
      <c r="E34" s="106">
        <f>[2]Slutanvändning!$Q$183</f>
        <v>0</v>
      </c>
      <c r="F34" s="112">
        <f>[2]Slutanvändning!$N$184</f>
        <v>0</v>
      </c>
      <c r="G34" s="106">
        <f>[2]Slutanvändning!$N$185</f>
        <v>0</v>
      </c>
      <c r="H34" s="106">
        <f>[2]Slutanvändning!$N$186</f>
        <v>0</v>
      </c>
      <c r="I34" s="106">
        <f>[2]Slutanvändning!$N$187</f>
        <v>0</v>
      </c>
      <c r="J34" s="106"/>
      <c r="K34" s="106">
        <f>[2]Slutanvändning!U183</f>
        <v>0</v>
      </c>
      <c r="L34" s="106">
        <f>[2]Slutanvändning!V183</f>
        <v>0</v>
      </c>
      <c r="M34" s="106"/>
      <c r="N34" s="106"/>
      <c r="O34" s="106"/>
      <c r="P34" s="106">
        <f t="shared" si="4"/>
        <v>134780</v>
      </c>
      <c r="Q34" s="144"/>
      <c r="R34" s="88" t="str">
        <f>L30</f>
        <v>Avfall</v>
      </c>
      <c r="S34" s="63" t="str">
        <f>ROUND(L43/1000,0) &amp;" GWh"</f>
        <v>0 GWh</v>
      </c>
      <c r="T34" s="44">
        <f>L$44</f>
        <v>0</v>
      </c>
      <c r="U34" s="38"/>
      <c r="V34" s="8"/>
      <c r="W34" s="61"/>
    </row>
    <row r="35" spans="1:47">
      <c r="A35" s="5" t="s">
        <v>34</v>
      </c>
      <c r="B35" s="106">
        <f>[2]Slutanvändning!$N$197</f>
        <v>0</v>
      </c>
      <c r="C35" s="106">
        <f>[2]Slutanvändning!$N$198</f>
        <v>949</v>
      </c>
      <c r="D35" s="112">
        <f>[2]Slutanvändning!$N$191</f>
        <v>345250</v>
      </c>
      <c r="E35" s="106">
        <f>[2]Slutanvändning!$Q$192</f>
        <v>0</v>
      </c>
      <c r="F35" s="112">
        <f>[2]Slutanvändning!$N$193</f>
        <v>0</v>
      </c>
      <c r="G35" s="106">
        <f>[2]Slutanvändning!$N$194</f>
        <v>66650</v>
      </c>
      <c r="H35" s="106">
        <f>[2]Slutanvändning!$N$195</f>
        <v>0</v>
      </c>
      <c r="I35" s="106">
        <f>[2]Slutanvändning!$N$196</f>
        <v>0</v>
      </c>
      <c r="J35" s="106"/>
      <c r="K35" s="106">
        <f>[2]Slutanvändning!U192</f>
        <v>0</v>
      </c>
      <c r="L35" s="106">
        <f>[2]Slutanvändning!V192</f>
        <v>0</v>
      </c>
      <c r="M35" s="106"/>
      <c r="N35" s="106"/>
      <c r="O35" s="106"/>
      <c r="P35" s="106">
        <f>SUM(B35:N35)</f>
        <v>412849</v>
      </c>
      <c r="Q35" s="144"/>
      <c r="R35" s="87" t="str">
        <f>M30</f>
        <v>Övrigt</v>
      </c>
      <c r="S35" s="63" t="str">
        <f>ROUND(M43/1000,0) &amp;" GWh"</f>
        <v>0 GWh</v>
      </c>
      <c r="T35" s="44">
        <f>M$44</f>
        <v>0</v>
      </c>
      <c r="U35" s="38"/>
    </row>
    <row r="36" spans="1:47">
      <c r="A36" s="5" t="s">
        <v>35</v>
      </c>
      <c r="B36" s="106">
        <f>[2]Slutanvändning!$N$206</f>
        <v>61200</v>
      </c>
      <c r="C36" s="106">
        <f>[2]Slutanvändning!$N$207</f>
        <v>124006</v>
      </c>
      <c r="D36" s="112">
        <f>[2]Slutanvändning!$N$200</f>
        <v>8909</v>
      </c>
      <c r="E36" s="106">
        <f>[2]Slutanvändning!$Q$201</f>
        <v>0</v>
      </c>
      <c r="F36" s="112">
        <f>[2]Slutanvändning!$N$202</f>
        <v>0</v>
      </c>
      <c r="G36" s="106">
        <f>[2]Slutanvändning!$N$203</f>
        <v>0</v>
      </c>
      <c r="H36" s="106">
        <f>[2]Slutanvändning!$N$204</f>
        <v>0</v>
      </c>
      <c r="I36" s="106">
        <f>[2]Slutanvändning!$N$205</f>
        <v>0</v>
      </c>
      <c r="J36" s="106"/>
      <c r="K36" s="106">
        <f>[2]Slutanvändning!U201</f>
        <v>0</v>
      </c>
      <c r="L36" s="106">
        <f>[2]Slutanvändning!V201</f>
        <v>0</v>
      </c>
      <c r="M36" s="106"/>
      <c r="N36" s="106"/>
      <c r="O36" s="106"/>
      <c r="P36" s="106">
        <f t="shared" si="4"/>
        <v>194115</v>
      </c>
      <c r="Q36" s="144"/>
      <c r="R36" s="87" t="str">
        <f>N30</f>
        <v>Övrigt</v>
      </c>
      <c r="S36" s="63" t="str">
        <f>ROUND(N43/1000,0) &amp;" GWh"</f>
        <v>0 GWh</v>
      </c>
      <c r="T36" s="44">
        <f>N$44</f>
        <v>0</v>
      </c>
      <c r="U36" s="38"/>
    </row>
    <row r="37" spans="1:47">
      <c r="A37" s="5" t="s">
        <v>36</v>
      </c>
      <c r="B37" s="106">
        <f>[2]Slutanvändning!$N$215</f>
        <v>3138</v>
      </c>
      <c r="C37" s="106">
        <f>[2]Slutanvändning!$N$216</f>
        <v>181537</v>
      </c>
      <c r="D37" s="112">
        <f>[2]Slutanvändning!$N$209</f>
        <v>1550</v>
      </c>
      <c r="E37" s="106">
        <f>[2]Slutanvändning!$Q$210</f>
        <v>0</v>
      </c>
      <c r="F37" s="112">
        <f>[2]Slutanvändning!$N$211</f>
        <v>0</v>
      </c>
      <c r="G37" s="106">
        <f>[2]Slutanvändning!$N$212</f>
        <v>0</v>
      </c>
      <c r="H37" s="106">
        <f>[2]Slutanvändning!$N$213</f>
        <v>75212</v>
      </c>
      <c r="I37" s="106">
        <f>[2]Slutanvändning!$N$214</f>
        <v>0</v>
      </c>
      <c r="J37" s="106"/>
      <c r="K37" s="106">
        <f>[2]Slutanvändning!U210</f>
        <v>0</v>
      </c>
      <c r="L37" s="106">
        <f>[2]Slutanvändning!V210</f>
        <v>0</v>
      </c>
      <c r="M37" s="106"/>
      <c r="N37" s="106"/>
      <c r="O37" s="106"/>
      <c r="P37" s="106">
        <f t="shared" si="4"/>
        <v>261437</v>
      </c>
      <c r="Q37" s="144"/>
      <c r="R37" s="88" t="str">
        <f>O30</f>
        <v>Övrigt</v>
      </c>
      <c r="S37" s="63" t="str">
        <f>ROUND(O43/1000,0) &amp;" GWh"</f>
        <v>0 GWh</v>
      </c>
      <c r="T37" s="44">
        <f>O$44</f>
        <v>0</v>
      </c>
      <c r="U37" s="38"/>
    </row>
    <row r="38" spans="1:47">
      <c r="A38" s="5" t="s">
        <v>37</v>
      </c>
      <c r="B38" s="106">
        <f>[2]Slutanvändning!$N$224</f>
        <v>124114</v>
      </c>
      <c r="C38" s="106">
        <f>[2]Slutanvändning!$N$225</f>
        <v>53401</v>
      </c>
      <c r="D38" s="112">
        <f>[2]Slutanvändning!$N$218</f>
        <v>692</v>
      </c>
      <c r="E38" s="106">
        <f>[2]Slutanvändning!$Q$219</f>
        <v>0</v>
      </c>
      <c r="F38" s="112">
        <f>[2]Slutanvändning!$N$220</f>
        <v>0</v>
      </c>
      <c r="G38" s="106">
        <f>[2]Slutanvändning!$N$221</f>
        <v>0</v>
      </c>
      <c r="H38" s="106">
        <f>[2]Slutanvändning!$N$222</f>
        <v>0</v>
      </c>
      <c r="I38" s="106">
        <f>[2]Slutanvändning!$N$223</f>
        <v>0</v>
      </c>
      <c r="J38" s="106"/>
      <c r="K38" s="106">
        <f>[2]Slutanvändning!U219</f>
        <v>0</v>
      </c>
      <c r="L38" s="106">
        <f>[2]Slutanvändning!V219</f>
        <v>0</v>
      </c>
      <c r="M38" s="106"/>
      <c r="N38" s="106"/>
      <c r="O38" s="106"/>
      <c r="P38" s="106">
        <f t="shared" si="4"/>
        <v>178207</v>
      </c>
      <c r="Q38" s="144"/>
      <c r="R38" s="46"/>
      <c r="S38" s="32"/>
      <c r="T38" s="42"/>
      <c r="U38" s="38"/>
    </row>
    <row r="39" spans="1:47">
      <c r="A39" s="5" t="s">
        <v>38</v>
      </c>
      <c r="B39" s="106">
        <f>[2]Slutanvändning!$N$233</f>
        <v>0</v>
      </c>
      <c r="C39" s="106">
        <f>[2]Slutanvändning!$N$234</f>
        <v>30361</v>
      </c>
      <c r="D39" s="112">
        <f>[2]Slutanvändning!$N$227</f>
        <v>0</v>
      </c>
      <c r="E39" s="106">
        <f>[2]Slutanvändning!$Q$228</f>
        <v>0</v>
      </c>
      <c r="F39" s="112">
        <f>[2]Slutanvändning!$N$229</f>
        <v>0</v>
      </c>
      <c r="G39" s="106">
        <f>[2]Slutanvändning!$N$230</f>
        <v>0</v>
      </c>
      <c r="H39" s="106">
        <f>[2]Slutanvändning!$N$231</f>
        <v>0</v>
      </c>
      <c r="I39" s="106">
        <f>[2]Slutanvändning!$N$232</f>
        <v>0</v>
      </c>
      <c r="J39" s="106"/>
      <c r="K39" s="106">
        <f>[2]Slutanvändning!U228</f>
        <v>0</v>
      </c>
      <c r="L39" s="106">
        <f>[2]Slutanvändning!V228</f>
        <v>0</v>
      </c>
      <c r="M39" s="106"/>
      <c r="N39" s="106"/>
      <c r="O39" s="106"/>
      <c r="P39" s="106">
        <f>SUM(B39:N39)</f>
        <v>30361</v>
      </c>
      <c r="Q39" s="144"/>
      <c r="R39" s="43"/>
      <c r="S39" s="11"/>
      <c r="T39" s="66"/>
    </row>
    <row r="40" spans="1:47">
      <c r="A40" s="5" t="s">
        <v>13</v>
      </c>
      <c r="B40" s="106">
        <f>SUM(B32:B39)</f>
        <v>254186</v>
      </c>
      <c r="C40" s="106">
        <f t="shared" ref="C40:O40" si="5">SUM(C32:C39)</f>
        <v>585347</v>
      </c>
      <c r="D40" s="107">
        <f t="shared" si="5"/>
        <v>399447.66666666669</v>
      </c>
      <c r="E40" s="106">
        <f t="shared" si="5"/>
        <v>0</v>
      </c>
      <c r="F40" s="107">
        <f>SUM(F32:F39)</f>
        <v>11679.333333333332</v>
      </c>
      <c r="G40" s="106">
        <f t="shared" si="5"/>
        <v>69629</v>
      </c>
      <c r="H40" s="106">
        <f t="shared" si="5"/>
        <v>75862</v>
      </c>
      <c r="I40" s="106">
        <f t="shared" si="5"/>
        <v>0</v>
      </c>
      <c r="J40" s="106">
        <f t="shared" si="5"/>
        <v>0</v>
      </c>
      <c r="K40" s="106">
        <f t="shared" si="5"/>
        <v>0</v>
      </c>
      <c r="L40" s="106">
        <f t="shared" si="5"/>
        <v>0</v>
      </c>
      <c r="M40" s="106">
        <f t="shared" si="5"/>
        <v>0</v>
      </c>
      <c r="N40" s="106">
        <f t="shared" si="5"/>
        <v>0</v>
      </c>
      <c r="O40" s="106">
        <f t="shared" si="5"/>
        <v>0</v>
      </c>
      <c r="P40" s="106">
        <f>SUM(B40:N40)</f>
        <v>1396151</v>
      </c>
      <c r="Q40" s="144"/>
      <c r="R40" s="43"/>
      <c r="S40" s="11" t="s">
        <v>24</v>
      </c>
      <c r="T40" s="66" t="s">
        <v>25</v>
      </c>
    </row>
    <row r="41" spans="1:47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8"/>
      <c r="R41" s="43" t="s">
        <v>39</v>
      </c>
      <c r="S41" s="67" t="str">
        <f>ROUND((B46+C46)/1000,0) &amp;" GWh"</f>
        <v>93 GWh</v>
      </c>
      <c r="T41" s="150"/>
    </row>
    <row r="42" spans="1:47">
      <c r="A42" s="48" t="s">
        <v>42</v>
      </c>
      <c r="B42" s="114">
        <f>B39+B38+B37</f>
        <v>127252</v>
      </c>
      <c r="C42" s="114">
        <f>C39+C38+C37</f>
        <v>265299</v>
      </c>
      <c r="D42" s="114">
        <f>D39+D38+D37</f>
        <v>2242</v>
      </c>
      <c r="E42" s="114">
        <f t="shared" ref="E42:P42" si="6">E39+E38+E37</f>
        <v>0</v>
      </c>
      <c r="F42" s="115">
        <f t="shared" si="6"/>
        <v>0</v>
      </c>
      <c r="G42" s="114">
        <f t="shared" si="6"/>
        <v>0</v>
      </c>
      <c r="H42" s="114">
        <f t="shared" si="6"/>
        <v>75212</v>
      </c>
      <c r="I42" s="115">
        <f t="shared" si="6"/>
        <v>0</v>
      </c>
      <c r="J42" s="114">
        <f t="shared" si="6"/>
        <v>0</v>
      </c>
      <c r="K42" s="114">
        <f t="shared" si="6"/>
        <v>0</v>
      </c>
      <c r="L42" s="114">
        <f t="shared" si="6"/>
        <v>0</v>
      </c>
      <c r="M42" s="114">
        <f t="shared" si="6"/>
        <v>0</v>
      </c>
      <c r="N42" s="114">
        <f t="shared" si="6"/>
        <v>0</v>
      </c>
      <c r="O42" s="114">
        <f t="shared" si="6"/>
        <v>0</v>
      </c>
      <c r="P42" s="114">
        <f t="shared" si="6"/>
        <v>470005</v>
      </c>
      <c r="R42" s="43" t="s">
        <v>40</v>
      </c>
      <c r="S42" s="12" t="str">
        <f>ROUND(P42/1000,0) &amp;" GWh"</f>
        <v>470 GWh</v>
      </c>
      <c r="T42" s="44">
        <f>P42/P40</f>
        <v>0.33664338599478139</v>
      </c>
    </row>
    <row r="43" spans="1:47">
      <c r="A43" s="49" t="s">
        <v>44</v>
      </c>
      <c r="B43" s="125"/>
      <c r="C43" s="126">
        <f>C40+C24-C7+C46</f>
        <v>569124.76</v>
      </c>
      <c r="D43" s="126">
        <f t="shared" ref="D43:O43" si="7">D11+D24+D40</f>
        <v>400563.66666666669</v>
      </c>
      <c r="E43" s="126">
        <f t="shared" si="7"/>
        <v>0</v>
      </c>
      <c r="F43" s="126">
        <f t="shared" si="7"/>
        <v>11679.333333333332</v>
      </c>
      <c r="G43" s="126">
        <f t="shared" si="7"/>
        <v>72548</v>
      </c>
      <c r="H43" s="126">
        <f t="shared" si="7"/>
        <v>398567</v>
      </c>
      <c r="I43" s="126">
        <f t="shared" si="7"/>
        <v>0</v>
      </c>
      <c r="J43" s="126">
        <f t="shared" si="7"/>
        <v>0</v>
      </c>
      <c r="K43" s="126">
        <f t="shared" si="7"/>
        <v>12000</v>
      </c>
      <c r="L43" s="126">
        <f t="shared" si="7"/>
        <v>0</v>
      </c>
      <c r="M43" s="126">
        <f t="shared" si="7"/>
        <v>0</v>
      </c>
      <c r="N43" s="126">
        <f t="shared" si="7"/>
        <v>0</v>
      </c>
      <c r="O43" s="126">
        <f t="shared" si="7"/>
        <v>0</v>
      </c>
      <c r="P43" s="127">
        <f>SUM(C43:O43)</f>
        <v>1464482.7600000002</v>
      </c>
      <c r="R43" s="43" t="s">
        <v>41</v>
      </c>
      <c r="S43" s="12" t="str">
        <f>ROUND(P36/1000,0) &amp;" GWh"</f>
        <v>194 GWh</v>
      </c>
      <c r="T43" s="65">
        <f>P36/P40</f>
        <v>0.13903582062398695</v>
      </c>
    </row>
    <row r="44" spans="1:47">
      <c r="A44" s="49" t="s">
        <v>45</v>
      </c>
      <c r="B44" s="128"/>
      <c r="C44" s="129">
        <f>C43/$P$43</f>
        <v>0.38861827229703949</v>
      </c>
      <c r="D44" s="129">
        <f t="shared" ref="D44:P44" si="8">D43/$P$43</f>
        <v>0.27351886796309344</v>
      </c>
      <c r="E44" s="129">
        <f t="shared" si="8"/>
        <v>0</v>
      </c>
      <c r="F44" s="129">
        <f t="shared" si="8"/>
        <v>7.9750568954006194E-3</v>
      </c>
      <c r="G44" s="129">
        <f t="shared" si="8"/>
        <v>4.9538309348209734E-2</v>
      </c>
      <c r="H44" s="129">
        <f t="shared" si="8"/>
        <v>0.27215547419622743</v>
      </c>
      <c r="I44" s="129">
        <f t="shared" si="8"/>
        <v>0</v>
      </c>
      <c r="J44" s="129">
        <f t="shared" si="8"/>
        <v>0</v>
      </c>
      <c r="K44" s="129">
        <f t="shared" si="8"/>
        <v>8.1940193000291772E-3</v>
      </c>
      <c r="L44" s="129">
        <f t="shared" si="8"/>
        <v>0</v>
      </c>
      <c r="M44" s="129">
        <f t="shared" si="8"/>
        <v>0</v>
      </c>
      <c r="N44" s="129">
        <f t="shared" si="8"/>
        <v>0</v>
      </c>
      <c r="O44" s="129">
        <f t="shared" si="8"/>
        <v>0</v>
      </c>
      <c r="P44" s="129">
        <f t="shared" si="8"/>
        <v>1</v>
      </c>
      <c r="R44" s="43" t="s">
        <v>43</v>
      </c>
      <c r="S44" s="12" t="str">
        <f>ROUND(P34/1000,0) &amp;" GWh"</f>
        <v>135 GWh</v>
      </c>
      <c r="T44" s="44">
        <f>P34/P40</f>
        <v>9.6536835915312882E-2</v>
      </c>
      <c r="U44" s="38"/>
    </row>
    <row r="45" spans="1:47">
      <c r="A45" s="50"/>
      <c r="B45" s="112"/>
      <c r="C45" s="58"/>
      <c r="D45" s="58"/>
      <c r="E45" s="58"/>
      <c r="F45" s="69"/>
      <c r="G45" s="58"/>
      <c r="H45" s="58"/>
      <c r="I45" s="69"/>
      <c r="J45" s="58"/>
      <c r="K45" s="58"/>
      <c r="L45" s="58"/>
      <c r="M45" s="58"/>
      <c r="N45" s="69"/>
      <c r="O45" s="69"/>
      <c r="P45" s="69"/>
      <c r="R45" s="43" t="s">
        <v>30</v>
      </c>
      <c r="S45" s="12" t="str">
        <f>ROUND(P32/1000,0) &amp;" GWh"</f>
        <v>39 GWh</v>
      </c>
      <c r="T45" s="44">
        <f>P32/P40</f>
        <v>2.7891682203429285E-2</v>
      </c>
      <c r="U45" s="38"/>
    </row>
    <row r="46" spans="1:47">
      <c r="A46" s="50" t="s">
        <v>48</v>
      </c>
      <c r="B46" s="70">
        <f>B24-B40</f>
        <v>46575</v>
      </c>
      <c r="C46" s="70">
        <f>(C24+C40)*0.08</f>
        <v>46827.76</v>
      </c>
      <c r="D46" s="58"/>
      <c r="E46" s="58"/>
      <c r="F46" s="69"/>
      <c r="G46" s="58"/>
      <c r="H46" s="58"/>
      <c r="I46" s="69"/>
      <c r="J46" s="58"/>
      <c r="K46" s="58"/>
      <c r="L46" s="58"/>
      <c r="M46" s="58"/>
      <c r="N46" s="69"/>
      <c r="O46" s="69"/>
      <c r="P46" s="54"/>
      <c r="R46" s="43" t="s">
        <v>46</v>
      </c>
      <c r="S46" s="12" t="str">
        <f>ROUND(P33/1000,0) &amp;" GWh"</f>
        <v>145 GWh</v>
      </c>
      <c r="T46" s="65">
        <f>P33/P40</f>
        <v>0.10418715454130678</v>
      </c>
      <c r="U46" s="38"/>
    </row>
    <row r="47" spans="1:47">
      <c r="A47" s="50" t="s">
        <v>50</v>
      </c>
      <c r="B47" s="120">
        <f>B46/B24</f>
        <v>0.15485717895604817</v>
      </c>
      <c r="C47" s="120">
        <f>C46/(C40+C24)</f>
        <v>0.08</v>
      </c>
      <c r="D47" s="58"/>
      <c r="E47" s="58"/>
      <c r="F47" s="69"/>
      <c r="G47" s="58"/>
      <c r="H47" s="58"/>
      <c r="I47" s="69"/>
      <c r="J47" s="58"/>
      <c r="K47" s="58"/>
      <c r="L47" s="58"/>
      <c r="M47" s="58"/>
      <c r="N47" s="69"/>
      <c r="O47" s="69"/>
      <c r="P47" s="69"/>
      <c r="R47" s="43" t="s">
        <v>47</v>
      </c>
      <c r="S47" s="12" t="str">
        <f>ROUND(P35/1000,0) &amp;" GWh"</f>
        <v>413 GWh</v>
      </c>
      <c r="T47" s="65">
        <f>P35/P40</f>
        <v>0.29570512072118271</v>
      </c>
    </row>
    <row r="48" spans="1:47" ht="15.75" thickBot="1">
      <c r="A48" s="15"/>
      <c r="B48" s="16"/>
      <c r="C48" s="17"/>
      <c r="D48" s="17"/>
      <c r="E48" s="17"/>
      <c r="F48" s="27"/>
      <c r="G48" s="17"/>
      <c r="H48" s="17"/>
      <c r="I48" s="27"/>
      <c r="J48" s="17"/>
      <c r="K48" s="17"/>
      <c r="L48" s="17"/>
      <c r="M48" s="17"/>
      <c r="N48" s="19"/>
      <c r="O48" s="19"/>
      <c r="P48" s="19"/>
      <c r="R48" s="71" t="s">
        <v>49</v>
      </c>
      <c r="S48" s="12" t="str">
        <f>ROUND(P40/1000,0) &amp;" GWh"</f>
        <v>1396 GWh</v>
      </c>
      <c r="T48" s="72">
        <f>SUM(T42:T47)</f>
        <v>1</v>
      </c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5"/>
      <c r="AH48" s="15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</row>
    <row r="49" spans="1:47">
      <c r="A49" s="18"/>
      <c r="B49" s="16"/>
      <c r="C49" s="17"/>
      <c r="D49" s="17"/>
      <c r="E49" s="17"/>
      <c r="F49" s="27"/>
      <c r="G49" s="17"/>
      <c r="H49" s="17"/>
      <c r="I49" s="27"/>
      <c r="J49" s="17"/>
      <c r="K49" s="17"/>
      <c r="L49" s="17"/>
      <c r="M49" s="17"/>
      <c r="N49" s="19"/>
      <c r="O49" s="19"/>
      <c r="P49" s="19"/>
      <c r="Q49" s="18"/>
      <c r="R49" s="15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5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</row>
    <row r="50" spans="1:47">
      <c r="A50" s="18"/>
      <c r="B50" s="16"/>
      <c r="C50" s="20"/>
      <c r="D50" s="17"/>
      <c r="E50" s="17"/>
      <c r="F50" s="27"/>
      <c r="G50" s="17"/>
      <c r="H50" s="17"/>
      <c r="I50" s="27"/>
      <c r="J50" s="17"/>
      <c r="K50" s="17"/>
      <c r="L50" s="17"/>
      <c r="M50" s="18"/>
      <c r="N50" s="19"/>
      <c r="O50" s="19"/>
      <c r="P50" s="19"/>
      <c r="Q50" s="18"/>
      <c r="R50" s="15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5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</row>
    <row r="51" spans="1:47">
      <c r="A51" s="18"/>
      <c r="B51" s="16"/>
      <c r="C51" s="18"/>
      <c r="D51" s="17"/>
      <c r="E51" s="17"/>
      <c r="F51" s="27"/>
      <c r="G51" s="17"/>
      <c r="H51" s="17"/>
      <c r="I51" s="27"/>
      <c r="J51" s="17"/>
      <c r="K51" s="17"/>
      <c r="L51" s="17"/>
      <c r="M51" s="18"/>
      <c r="N51" s="19"/>
      <c r="O51" s="19"/>
      <c r="P51" s="19"/>
      <c r="Q51" s="18"/>
      <c r="R51" s="15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5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</row>
    <row r="52" spans="1:47">
      <c r="A52" s="18"/>
      <c r="B52" s="16"/>
      <c r="C52" s="18"/>
      <c r="D52" s="17"/>
      <c r="E52" s="17"/>
      <c r="F52" s="27"/>
      <c r="G52" s="17"/>
      <c r="H52" s="17"/>
      <c r="I52" s="27"/>
      <c r="J52" s="17"/>
      <c r="K52" s="17"/>
      <c r="L52" s="17"/>
      <c r="M52" s="18"/>
      <c r="N52" s="19"/>
      <c r="O52" s="19"/>
      <c r="P52" s="19"/>
      <c r="Q52" s="18"/>
      <c r="R52" s="15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5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</row>
    <row r="53" spans="1:47">
      <c r="A53" s="18"/>
      <c r="B53" s="16"/>
      <c r="C53" s="18"/>
      <c r="D53" s="17"/>
      <c r="E53" s="17"/>
      <c r="F53" s="27"/>
      <c r="G53" s="17"/>
      <c r="H53" s="17"/>
      <c r="I53" s="27"/>
      <c r="J53" s="17"/>
      <c r="K53" s="17"/>
      <c r="L53" s="17"/>
      <c r="M53" s="18"/>
      <c r="N53" s="19"/>
      <c r="O53" s="19"/>
      <c r="P53" s="19"/>
      <c r="Q53" s="18"/>
      <c r="R53" s="15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5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</row>
    <row r="54" spans="1:47">
      <c r="A54" s="18"/>
      <c r="B54" s="16"/>
      <c r="C54" s="18"/>
      <c r="D54" s="17"/>
      <c r="E54" s="17"/>
      <c r="F54" s="27"/>
      <c r="G54" s="17"/>
      <c r="H54" s="17"/>
      <c r="I54" s="27"/>
      <c r="J54" s="17"/>
      <c r="K54" s="17"/>
      <c r="L54" s="17"/>
      <c r="M54" s="18"/>
      <c r="N54" s="19"/>
      <c r="O54" s="19"/>
      <c r="P54" s="19"/>
      <c r="Q54" s="18"/>
      <c r="R54" s="15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5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</row>
    <row r="55" spans="1:47" ht="15.75">
      <c r="A55" s="18"/>
      <c r="B55" s="16"/>
      <c r="C55" s="18"/>
      <c r="D55" s="17"/>
      <c r="E55" s="17"/>
      <c r="F55" s="27"/>
      <c r="G55" s="17"/>
      <c r="H55" s="17"/>
      <c r="I55" s="27"/>
      <c r="J55" s="17"/>
      <c r="K55" s="17"/>
      <c r="L55" s="17"/>
      <c r="M55" s="18"/>
      <c r="N55" s="19"/>
      <c r="O55" s="19"/>
      <c r="P55" s="19"/>
      <c r="Q55" s="18"/>
      <c r="R55" s="11"/>
      <c r="S55" s="47"/>
      <c r="T55" s="52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5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</row>
    <row r="56" spans="1:47" ht="15.75">
      <c r="A56" s="18"/>
      <c r="B56" s="16"/>
      <c r="C56" s="18"/>
      <c r="D56" s="17"/>
      <c r="E56" s="17"/>
      <c r="F56" s="27"/>
      <c r="G56" s="17"/>
      <c r="H56" s="17"/>
      <c r="I56" s="27"/>
      <c r="J56" s="17"/>
      <c r="K56" s="17"/>
      <c r="L56" s="17"/>
      <c r="M56" s="18"/>
      <c r="N56" s="19"/>
      <c r="O56" s="19"/>
      <c r="P56" s="19"/>
      <c r="Q56" s="18"/>
      <c r="R56" s="11"/>
      <c r="S56" s="47"/>
      <c r="T56" s="52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5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</row>
    <row r="57" spans="1:47" ht="15.75">
      <c r="A57" s="18"/>
      <c r="B57" s="16"/>
      <c r="C57" s="18"/>
      <c r="D57" s="17"/>
      <c r="E57" s="17"/>
      <c r="F57" s="27"/>
      <c r="G57" s="17"/>
      <c r="H57" s="17"/>
      <c r="I57" s="27"/>
      <c r="J57" s="17"/>
      <c r="K57" s="17"/>
      <c r="L57" s="17"/>
      <c r="M57" s="18"/>
      <c r="N57" s="19"/>
      <c r="O57" s="19"/>
      <c r="P57" s="19"/>
      <c r="Q57" s="18"/>
      <c r="R57" s="11"/>
      <c r="S57" s="47"/>
      <c r="T57" s="52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5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</row>
    <row r="58" spans="1:47" ht="15.75">
      <c r="A58" s="11"/>
      <c r="B58" s="74"/>
      <c r="C58" s="21"/>
      <c r="D58" s="75"/>
      <c r="E58" s="75"/>
      <c r="F58" s="76"/>
      <c r="G58" s="75"/>
      <c r="H58" s="75"/>
      <c r="I58" s="76"/>
      <c r="J58" s="75"/>
      <c r="K58" s="75"/>
      <c r="L58" s="75"/>
      <c r="M58" s="47"/>
      <c r="N58" s="86"/>
      <c r="O58" s="86"/>
      <c r="P58" s="77"/>
      <c r="Q58" s="11"/>
      <c r="R58" s="11"/>
      <c r="S58" s="47"/>
      <c r="T58" s="52"/>
    </row>
    <row r="59" spans="1:47" ht="15.75">
      <c r="A59" s="11"/>
      <c r="B59" s="74"/>
      <c r="C59" s="21"/>
      <c r="D59" s="75"/>
      <c r="E59" s="75"/>
      <c r="F59" s="76"/>
      <c r="G59" s="75"/>
      <c r="H59" s="75"/>
      <c r="I59" s="76"/>
      <c r="J59" s="75"/>
      <c r="K59" s="75"/>
      <c r="L59" s="75"/>
      <c r="M59" s="47"/>
      <c r="N59" s="86"/>
      <c r="O59" s="86"/>
      <c r="P59" s="77"/>
      <c r="Q59" s="11"/>
      <c r="R59" s="11"/>
      <c r="S59" s="22"/>
      <c r="T59" s="23"/>
    </row>
    <row r="60" spans="1:47" ht="15.75">
      <c r="A60" s="11"/>
      <c r="B60" s="74"/>
      <c r="C60" s="21"/>
      <c r="D60" s="75"/>
      <c r="E60" s="75"/>
      <c r="F60" s="76"/>
      <c r="G60" s="75"/>
      <c r="H60" s="75"/>
      <c r="I60" s="76"/>
      <c r="J60" s="75"/>
      <c r="K60" s="75"/>
      <c r="L60" s="75"/>
      <c r="M60" s="47"/>
      <c r="N60" s="86"/>
      <c r="O60" s="86"/>
      <c r="P60" s="77"/>
      <c r="Q60" s="11"/>
      <c r="R60" s="11"/>
      <c r="S60" s="11"/>
      <c r="T60" s="47"/>
    </row>
    <row r="61" spans="1:47" ht="15.75">
      <c r="A61" s="10"/>
      <c r="B61" s="74"/>
      <c r="C61" s="21"/>
      <c r="D61" s="75"/>
      <c r="E61" s="75"/>
      <c r="F61" s="76"/>
      <c r="G61" s="75"/>
      <c r="H61" s="75"/>
      <c r="I61" s="76"/>
      <c r="J61" s="75"/>
      <c r="K61" s="75"/>
      <c r="L61" s="75"/>
      <c r="M61" s="47"/>
      <c r="N61" s="86"/>
      <c r="O61" s="86"/>
      <c r="P61" s="77"/>
      <c r="Q61" s="11"/>
      <c r="R61" s="11"/>
      <c r="S61" s="79"/>
      <c r="T61" s="80"/>
    </row>
    <row r="62" spans="1:47" ht="15.75">
      <c r="A62" s="11"/>
      <c r="B62" s="74"/>
      <c r="C62" s="21"/>
      <c r="D62" s="74"/>
      <c r="E62" s="74"/>
      <c r="F62" s="78"/>
      <c r="G62" s="74"/>
      <c r="H62" s="74"/>
      <c r="I62" s="78"/>
      <c r="J62" s="74"/>
      <c r="K62" s="74"/>
      <c r="L62" s="74"/>
      <c r="M62" s="47"/>
      <c r="N62" s="86"/>
      <c r="O62" s="86"/>
      <c r="P62" s="77"/>
      <c r="Q62" s="11"/>
      <c r="R62" s="11"/>
      <c r="S62" s="47"/>
      <c r="T62" s="52"/>
    </row>
    <row r="63" spans="1:47" ht="15.75">
      <c r="A63" s="11"/>
      <c r="B63" s="74"/>
      <c r="C63" s="11"/>
      <c r="D63" s="74"/>
      <c r="E63" s="74"/>
      <c r="F63" s="78"/>
      <c r="G63" s="74"/>
      <c r="H63" s="74"/>
      <c r="I63" s="78"/>
      <c r="J63" s="74"/>
      <c r="K63" s="74"/>
      <c r="L63" s="74"/>
      <c r="M63" s="11"/>
      <c r="N63" s="77"/>
      <c r="O63" s="77"/>
      <c r="P63" s="77"/>
      <c r="Q63" s="11"/>
      <c r="R63" s="11"/>
      <c r="S63" s="47"/>
      <c r="T63" s="52"/>
    </row>
    <row r="64" spans="1:47" ht="15.75">
      <c r="A64" s="11"/>
      <c r="B64" s="74"/>
      <c r="C64" s="11"/>
      <c r="D64" s="74"/>
      <c r="E64" s="74"/>
      <c r="F64" s="78"/>
      <c r="G64" s="74"/>
      <c r="H64" s="74"/>
      <c r="I64" s="78"/>
      <c r="J64" s="74"/>
      <c r="K64" s="74"/>
      <c r="L64" s="74"/>
      <c r="M64" s="11"/>
      <c r="N64" s="77"/>
      <c r="O64" s="77"/>
      <c r="P64" s="77"/>
      <c r="Q64" s="11"/>
      <c r="R64" s="11"/>
      <c r="S64" s="47"/>
      <c r="T64" s="52"/>
    </row>
    <row r="65" spans="1:20" ht="15.75">
      <c r="A65" s="11"/>
      <c r="B65" s="58"/>
      <c r="C65" s="11"/>
      <c r="D65" s="58"/>
      <c r="E65" s="58"/>
      <c r="F65" s="69"/>
      <c r="G65" s="58"/>
      <c r="H65" s="58"/>
      <c r="I65" s="69"/>
      <c r="J65" s="58"/>
      <c r="K65" s="74"/>
      <c r="L65" s="74"/>
      <c r="M65" s="11"/>
      <c r="N65" s="77"/>
      <c r="O65" s="77"/>
      <c r="P65" s="77"/>
      <c r="Q65" s="11"/>
      <c r="R65" s="11"/>
      <c r="S65" s="47"/>
      <c r="T65" s="52"/>
    </row>
    <row r="66" spans="1:20" ht="15.75">
      <c r="A66" s="11"/>
      <c r="B66" s="58"/>
      <c r="C66" s="11"/>
      <c r="D66" s="58"/>
      <c r="E66" s="58"/>
      <c r="F66" s="69"/>
      <c r="G66" s="58"/>
      <c r="H66" s="58"/>
      <c r="I66" s="69"/>
      <c r="J66" s="58"/>
      <c r="K66" s="74"/>
      <c r="L66" s="74"/>
      <c r="M66" s="11"/>
      <c r="N66" s="77"/>
      <c r="O66" s="77"/>
      <c r="P66" s="77"/>
      <c r="Q66" s="11"/>
      <c r="R66" s="11"/>
      <c r="S66" s="47"/>
      <c r="T66" s="52"/>
    </row>
    <row r="67" spans="1:20" ht="15.75">
      <c r="A67" s="11"/>
      <c r="B67" s="58"/>
      <c r="C67" s="11"/>
      <c r="D67" s="58"/>
      <c r="E67" s="58"/>
      <c r="F67" s="69"/>
      <c r="G67" s="58"/>
      <c r="H67" s="58"/>
      <c r="I67" s="69"/>
      <c r="J67" s="58"/>
      <c r="K67" s="74"/>
      <c r="L67" s="74"/>
      <c r="M67" s="11"/>
      <c r="N67" s="77"/>
      <c r="O67" s="77"/>
      <c r="P67" s="77"/>
      <c r="Q67" s="11"/>
      <c r="R67" s="11"/>
      <c r="S67" s="47"/>
      <c r="T67" s="52"/>
    </row>
    <row r="68" spans="1:20" ht="15.75">
      <c r="A68" s="11"/>
      <c r="B68" s="58"/>
      <c r="C68" s="11"/>
      <c r="D68" s="58"/>
      <c r="E68" s="58"/>
      <c r="F68" s="69"/>
      <c r="G68" s="58"/>
      <c r="H68" s="58"/>
      <c r="I68" s="69"/>
      <c r="J68" s="58"/>
      <c r="K68" s="74"/>
      <c r="L68" s="74"/>
      <c r="M68" s="11"/>
      <c r="N68" s="77"/>
      <c r="O68" s="77"/>
      <c r="P68" s="77"/>
      <c r="Q68" s="11"/>
      <c r="R68" s="53"/>
      <c r="S68" s="22"/>
      <c r="T68" s="25"/>
    </row>
    <row r="69" spans="1:20">
      <c r="A69" s="11"/>
      <c r="B69" s="58"/>
      <c r="C69" s="11"/>
      <c r="D69" s="58"/>
      <c r="E69" s="58"/>
      <c r="F69" s="69"/>
      <c r="G69" s="58"/>
      <c r="H69" s="58"/>
      <c r="I69" s="69"/>
      <c r="J69" s="58"/>
      <c r="K69" s="74"/>
      <c r="L69" s="74"/>
      <c r="M69" s="11"/>
      <c r="N69" s="77"/>
      <c r="O69" s="77"/>
      <c r="P69" s="77"/>
      <c r="Q69" s="11"/>
    </row>
    <row r="70" spans="1:20">
      <c r="A70" s="11"/>
      <c r="B70" s="58"/>
      <c r="C70" s="11"/>
      <c r="D70" s="58"/>
      <c r="E70" s="58"/>
      <c r="F70" s="69"/>
      <c r="G70" s="58"/>
      <c r="H70" s="58"/>
      <c r="I70" s="69"/>
      <c r="J70" s="58"/>
      <c r="K70" s="74"/>
      <c r="L70" s="74"/>
      <c r="M70" s="11"/>
      <c r="N70" s="77"/>
      <c r="O70" s="77"/>
      <c r="P70" s="77"/>
      <c r="Q70" s="11"/>
    </row>
    <row r="71" spans="1:20" ht="15.75">
      <c r="A71" s="11"/>
      <c r="B71" s="24"/>
      <c r="C71" s="11"/>
      <c r="D71" s="24"/>
      <c r="E71" s="24"/>
      <c r="F71" s="28"/>
      <c r="G71" s="24"/>
      <c r="H71" s="24"/>
      <c r="I71" s="28"/>
      <c r="J71" s="24"/>
      <c r="K71" s="74"/>
      <c r="L71" s="74"/>
      <c r="M71" s="11"/>
      <c r="N71" s="77"/>
      <c r="O71" s="77"/>
      <c r="P71" s="77"/>
      <c r="Q71" s="11"/>
    </row>
  </sheetData>
  <pageMargins left="0.75" right="0.75" top="0.75" bottom="0.5" header="0.5" footer="0.75"/>
  <pageSetup paperSize="9" orientation="portrait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C1" zoomScale="70" zoomScaleNormal="70" workbookViewId="0">
      <selection activeCell="T49" sqref="T49"/>
    </sheetView>
  </sheetViews>
  <sheetFormatPr defaultColWidth="8.625" defaultRowHeight="15"/>
  <cols>
    <col min="1" max="1" width="49.5" style="13" customWidth="1"/>
    <col min="2" max="2" width="18.875" style="54" customWidth="1"/>
    <col min="3" max="3" width="17.625" style="13" customWidth="1"/>
    <col min="4" max="12" width="17.625" style="54" customWidth="1"/>
    <col min="13" max="20" width="17.625" style="13" customWidth="1"/>
    <col min="21" max="16384" width="8.625" style="13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81" t="s">
        <v>73</v>
      </c>
      <c r="Q2" s="5"/>
      <c r="AG2" s="55"/>
      <c r="AH2" s="5"/>
    </row>
    <row r="3" spans="1:34" ht="30">
      <c r="A3" s="6">
        <v>2017</v>
      </c>
      <c r="C3" s="56" t="s">
        <v>1</v>
      </c>
      <c r="D3" s="56" t="s">
        <v>31</v>
      </c>
      <c r="E3" s="56" t="s">
        <v>2</v>
      </c>
      <c r="F3" s="57" t="s">
        <v>3</v>
      </c>
      <c r="G3" s="56" t="s">
        <v>16</v>
      </c>
      <c r="H3" s="56" t="s">
        <v>51</v>
      </c>
      <c r="I3" s="57" t="s">
        <v>5</v>
      </c>
      <c r="J3" s="56" t="s">
        <v>4</v>
      </c>
      <c r="K3" s="56" t="s">
        <v>6</v>
      </c>
      <c r="L3" s="56" t="s">
        <v>7</v>
      </c>
      <c r="M3" s="56" t="s">
        <v>67</v>
      </c>
      <c r="N3" s="56" t="s">
        <v>67</v>
      </c>
      <c r="O3" s="57" t="s">
        <v>67</v>
      </c>
      <c r="P3" s="59" t="s">
        <v>9</v>
      </c>
      <c r="Q3" s="55"/>
      <c r="AG3" s="55"/>
      <c r="AH3" s="55"/>
    </row>
    <row r="4" spans="1:34" s="32" customFormat="1" ht="11.25">
      <c r="A4" s="83" t="s">
        <v>59</v>
      </c>
      <c r="C4" s="82" t="s">
        <v>57</v>
      </c>
      <c r="D4" s="82" t="s">
        <v>58</v>
      </c>
      <c r="E4" s="30"/>
      <c r="F4" s="82" t="s">
        <v>60</v>
      </c>
      <c r="G4" s="30"/>
      <c r="H4" s="30"/>
      <c r="I4" s="82" t="s">
        <v>61</v>
      </c>
      <c r="J4" s="30"/>
      <c r="K4" s="30"/>
      <c r="L4" s="30"/>
      <c r="M4" s="30"/>
      <c r="N4" s="31"/>
      <c r="O4" s="31"/>
      <c r="P4" s="84" t="s">
        <v>65</v>
      </c>
      <c r="Q4" s="33"/>
      <c r="AG4" s="33"/>
      <c r="AH4" s="33"/>
    </row>
    <row r="5" spans="1:34" ht="15.75">
      <c r="A5" s="5" t="s">
        <v>52</v>
      </c>
      <c r="B5" s="62"/>
      <c r="C5" s="108">
        <f>[2]Solceller!$C$4</f>
        <v>209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>
        <f>SUM(D5:N5)</f>
        <v>0</v>
      </c>
      <c r="Q5" s="55"/>
      <c r="AG5" s="55"/>
      <c r="AH5" s="55"/>
    </row>
    <row r="6" spans="1:34" ht="15.75">
      <c r="A6" s="5" t="s">
        <v>79</v>
      </c>
      <c r="B6" s="62"/>
      <c r="C6" s="106">
        <v>0</v>
      </c>
      <c r="D6" s="106">
        <v>0</v>
      </c>
      <c r="E6" s="106">
        <v>0</v>
      </c>
      <c r="F6" s="106">
        <v>0</v>
      </c>
      <c r="G6" s="106">
        <v>0</v>
      </c>
      <c r="H6" s="106">
        <v>0</v>
      </c>
      <c r="I6" s="106">
        <v>0</v>
      </c>
      <c r="J6" s="106">
        <v>0</v>
      </c>
      <c r="K6" s="106">
        <v>0</v>
      </c>
      <c r="L6" s="106">
        <v>0</v>
      </c>
      <c r="M6" s="106"/>
      <c r="N6" s="106"/>
      <c r="O6" s="106"/>
      <c r="P6" s="106">
        <f t="shared" ref="P6:P11" si="0">SUM(D6:N6)</f>
        <v>0</v>
      </c>
      <c r="Q6" s="55"/>
      <c r="AG6" s="55"/>
      <c r="AH6" s="55"/>
    </row>
    <row r="7" spans="1:34" ht="15.75">
      <c r="A7" s="5" t="s">
        <v>17</v>
      </c>
      <c r="B7" s="62"/>
      <c r="C7" s="106">
        <f>[2]Elproduktion!$N$42</f>
        <v>0</v>
      </c>
      <c r="D7" s="106">
        <f>[2]Elproduktion!$N$43</f>
        <v>0</v>
      </c>
      <c r="E7" s="106">
        <f>[2]Elproduktion!$Q$44</f>
        <v>0</v>
      </c>
      <c r="F7" s="106">
        <f>[2]Elproduktion!$N$45</f>
        <v>0</v>
      </c>
      <c r="G7" s="106">
        <f>[2]Elproduktion!$R$46</f>
        <v>0</v>
      </c>
      <c r="H7" s="106">
        <f>[2]Elproduktion!$S$47</f>
        <v>0</v>
      </c>
      <c r="I7" s="106">
        <f>[2]Elproduktion!$N$48</f>
        <v>0</v>
      </c>
      <c r="J7" s="106">
        <f>[2]Elproduktion!$T$46</f>
        <v>0</v>
      </c>
      <c r="K7" s="106">
        <f>[2]Elproduktion!U44</f>
        <v>0</v>
      </c>
      <c r="L7" s="106">
        <f>[2]Elproduktion!V44</f>
        <v>0</v>
      </c>
      <c r="M7" s="106"/>
      <c r="N7" s="106"/>
      <c r="O7" s="106"/>
      <c r="P7" s="106">
        <f>SUM(D7:N7)</f>
        <v>0</v>
      </c>
      <c r="Q7" s="55"/>
      <c r="AG7" s="55"/>
      <c r="AH7" s="55"/>
    </row>
    <row r="8" spans="1:34" ht="15.75">
      <c r="A8" s="5" t="s">
        <v>10</v>
      </c>
      <c r="B8" s="62"/>
      <c r="C8" s="106">
        <f>[2]Elproduktion!$N$50</f>
        <v>0</v>
      </c>
      <c r="D8" s="106">
        <f>[2]Elproduktion!$N$51</f>
        <v>0</v>
      </c>
      <c r="E8" s="106">
        <f>[2]Elproduktion!$Q$52</f>
        <v>0</v>
      </c>
      <c r="F8" s="106">
        <f>[2]Elproduktion!$N$53</f>
        <v>0</v>
      </c>
      <c r="G8" s="106">
        <f>[2]Elproduktion!$R$54</f>
        <v>0</v>
      </c>
      <c r="H8" s="106">
        <f>[2]Elproduktion!$S$55</f>
        <v>0</v>
      </c>
      <c r="I8" s="106">
        <f>[2]Elproduktion!$N$56</f>
        <v>0</v>
      </c>
      <c r="J8" s="106">
        <f>[2]Elproduktion!$T$54</f>
        <v>0</v>
      </c>
      <c r="K8" s="106">
        <f>[2]Elproduktion!U52</f>
        <v>0</v>
      </c>
      <c r="L8" s="106">
        <f>[2]Elproduktion!V52</f>
        <v>0</v>
      </c>
      <c r="M8" s="106"/>
      <c r="N8" s="106"/>
      <c r="O8" s="106"/>
      <c r="P8" s="106">
        <f t="shared" si="0"/>
        <v>0</v>
      </c>
      <c r="Q8" s="55"/>
      <c r="AG8" s="55"/>
      <c r="AH8" s="55"/>
    </row>
    <row r="9" spans="1:34" ht="15.75">
      <c r="A9" s="5" t="s">
        <v>11</v>
      </c>
      <c r="B9" s="62"/>
      <c r="C9" s="106">
        <f>[2]Elproduktion!$N$58</f>
        <v>1939</v>
      </c>
      <c r="D9" s="106">
        <f>[2]Elproduktion!$N$59</f>
        <v>0</v>
      </c>
      <c r="E9" s="106">
        <f>[2]Elproduktion!$Q$60</f>
        <v>0</v>
      </c>
      <c r="F9" s="106">
        <f>[2]Elproduktion!$N$61</f>
        <v>0</v>
      </c>
      <c r="G9" s="106">
        <f>[2]Elproduktion!$R$62</f>
        <v>0</v>
      </c>
      <c r="H9" s="106">
        <f>[2]Elproduktion!$S$63</f>
        <v>0</v>
      </c>
      <c r="I9" s="106">
        <f>[2]Elproduktion!$N$64</f>
        <v>0</v>
      </c>
      <c r="J9" s="106">
        <f>[2]Elproduktion!$T$62</f>
        <v>0</v>
      </c>
      <c r="K9" s="106">
        <f>[2]Elproduktion!U60</f>
        <v>0</v>
      </c>
      <c r="L9" s="106">
        <f>[2]Elproduktion!V60</f>
        <v>0</v>
      </c>
      <c r="M9" s="106"/>
      <c r="N9" s="106"/>
      <c r="O9" s="106"/>
      <c r="P9" s="106">
        <f t="shared" si="0"/>
        <v>0</v>
      </c>
      <c r="Q9" s="55"/>
      <c r="AG9" s="55"/>
      <c r="AH9" s="55"/>
    </row>
    <row r="10" spans="1:34" ht="15.75">
      <c r="A10" s="5" t="s">
        <v>12</v>
      </c>
      <c r="B10" s="62"/>
      <c r="C10" s="106">
        <f>[2]Elproduktion!$N$66</f>
        <v>0</v>
      </c>
      <c r="D10" s="106">
        <f>[2]Elproduktion!$N$67</f>
        <v>0</v>
      </c>
      <c r="E10" s="106">
        <f>[2]Elproduktion!$Q$68</f>
        <v>0</v>
      </c>
      <c r="F10" s="106">
        <f>[2]Elproduktion!$N$69</f>
        <v>0</v>
      </c>
      <c r="G10" s="106">
        <f>[2]Elproduktion!$R$70</f>
        <v>0</v>
      </c>
      <c r="H10" s="106">
        <f>[2]Elproduktion!$S$71</f>
        <v>0</v>
      </c>
      <c r="I10" s="106">
        <f>[2]Elproduktion!$N$72</f>
        <v>0</v>
      </c>
      <c r="J10" s="106">
        <f>[2]Elproduktion!$T$70</f>
        <v>0</v>
      </c>
      <c r="K10" s="106">
        <f>[2]Elproduktion!U68</f>
        <v>0</v>
      </c>
      <c r="L10" s="106">
        <f>[2]Elproduktion!V68</f>
        <v>0</v>
      </c>
      <c r="M10" s="106"/>
      <c r="N10" s="106"/>
      <c r="O10" s="106"/>
      <c r="P10" s="106">
        <f t="shared" si="0"/>
        <v>0</v>
      </c>
      <c r="Q10" s="55"/>
      <c r="R10" s="5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55"/>
      <c r="AH10" s="55"/>
    </row>
    <row r="11" spans="1:34" ht="15.75">
      <c r="A11" s="5" t="s">
        <v>13</v>
      </c>
      <c r="B11" s="62"/>
      <c r="C11" s="106">
        <f>SUM(C5:C10)</f>
        <v>2148</v>
      </c>
      <c r="D11" s="106">
        <f t="shared" ref="D11:O11" si="1">SUM(D5:D10)</f>
        <v>0</v>
      </c>
      <c r="E11" s="106">
        <f t="shared" si="1"/>
        <v>0</v>
      </c>
      <c r="F11" s="106">
        <f t="shared" si="1"/>
        <v>0</v>
      </c>
      <c r="G11" s="106">
        <f t="shared" si="1"/>
        <v>0</v>
      </c>
      <c r="H11" s="106">
        <f t="shared" si="1"/>
        <v>0</v>
      </c>
      <c r="I11" s="106">
        <f t="shared" si="1"/>
        <v>0</v>
      </c>
      <c r="J11" s="106">
        <f t="shared" si="1"/>
        <v>0</v>
      </c>
      <c r="K11" s="106">
        <f t="shared" si="1"/>
        <v>0</v>
      </c>
      <c r="L11" s="106">
        <f t="shared" si="1"/>
        <v>0</v>
      </c>
      <c r="M11" s="106">
        <f t="shared" si="1"/>
        <v>0</v>
      </c>
      <c r="N11" s="106">
        <f t="shared" si="1"/>
        <v>0</v>
      </c>
      <c r="O11" s="106">
        <f t="shared" si="1"/>
        <v>0</v>
      </c>
      <c r="P11" s="106">
        <f t="shared" si="0"/>
        <v>0</v>
      </c>
      <c r="Q11" s="55"/>
      <c r="R11" s="5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55"/>
      <c r="AH11" s="55"/>
    </row>
    <row r="12" spans="1:34" ht="15.7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4"/>
      <c r="R12" s="4"/>
      <c r="S12" s="4"/>
      <c r="T12" s="4"/>
    </row>
    <row r="13" spans="1:34" ht="15.7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4"/>
      <c r="R13" s="4"/>
      <c r="S13" s="4"/>
      <c r="T13" s="4"/>
    </row>
    <row r="14" spans="1:34" ht="18.75">
      <c r="A14" s="3" t="s">
        <v>14</v>
      </c>
      <c r="B14" s="7"/>
      <c r="C14" s="62"/>
      <c r="D14" s="7"/>
      <c r="E14" s="7"/>
      <c r="F14" s="7"/>
      <c r="G14" s="7"/>
      <c r="H14" s="7"/>
      <c r="I14" s="7"/>
      <c r="J14" s="62"/>
      <c r="K14" s="62"/>
      <c r="L14" s="62"/>
      <c r="M14" s="62"/>
      <c r="N14" s="62"/>
      <c r="O14" s="62"/>
      <c r="P14" s="7"/>
      <c r="Q14" s="4"/>
      <c r="R14" s="4"/>
      <c r="S14" s="4"/>
      <c r="T14" s="4"/>
    </row>
    <row r="15" spans="1:34" ht="15.75">
      <c r="A15" s="81" t="str">
        <f>A2</f>
        <v>1060 Olofström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4"/>
      <c r="R15" s="4"/>
      <c r="S15" s="4"/>
      <c r="T15" s="4"/>
    </row>
    <row r="16" spans="1:34" ht="30">
      <c r="A16" s="6">
        <v>2017</v>
      </c>
      <c r="B16" s="56" t="s">
        <v>15</v>
      </c>
      <c r="C16" s="69" t="s">
        <v>8</v>
      </c>
      <c r="D16" s="56" t="s">
        <v>31</v>
      </c>
      <c r="E16" s="56" t="s">
        <v>2</v>
      </c>
      <c r="F16" s="57" t="s">
        <v>3</v>
      </c>
      <c r="G16" s="56" t="s">
        <v>16</v>
      </c>
      <c r="H16" s="56" t="s">
        <v>51</v>
      </c>
      <c r="I16" s="57" t="s">
        <v>5</v>
      </c>
      <c r="J16" s="56" t="s">
        <v>4</v>
      </c>
      <c r="K16" s="56" t="s">
        <v>6</v>
      </c>
      <c r="L16" s="56" t="s">
        <v>7</v>
      </c>
      <c r="M16" s="56" t="s">
        <v>67</v>
      </c>
      <c r="N16" s="56" t="s">
        <v>67</v>
      </c>
      <c r="O16" s="57" t="s">
        <v>67</v>
      </c>
      <c r="P16" s="59" t="s">
        <v>9</v>
      </c>
      <c r="Q16" s="55"/>
      <c r="AG16" s="55"/>
      <c r="AH16" s="55"/>
    </row>
    <row r="17" spans="1:34" s="32" customFormat="1" ht="11.25">
      <c r="A17" s="83" t="s">
        <v>59</v>
      </c>
      <c r="B17" s="82" t="s">
        <v>62</v>
      </c>
      <c r="C17" s="51"/>
      <c r="D17" s="82" t="s">
        <v>58</v>
      </c>
      <c r="E17" s="30"/>
      <c r="F17" s="82" t="s">
        <v>60</v>
      </c>
      <c r="G17" s="30"/>
      <c r="H17" s="30"/>
      <c r="I17" s="82" t="s">
        <v>61</v>
      </c>
      <c r="J17" s="30"/>
      <c r="K17" s="30"/>
      <c r="L17" s="30"/>
      <c r="M17" s="30"/>
      <c r="N17" s="31"/>
      <c r="O17" s="31"/>
      <c r="P17" s="84" t="s">
        <v>65</v>
      </c>
      <c r="Q17" s="33"/>
      <c r="AG17" s="33"/>
      <c r="AH17" s="33"/>
    </row>
    <row r="18" spans="1:34" ht="15.75">
      <c r="A18" s="5" t="s">
        <v>17</v>
      </c>
      <c r="B18" s="118">
        <f>[2]Fjärrvärmeproduktion!$N$58</f>
        <v>0</v>
      </c>
      <c r="C18" s="116"/>
      <c r="D18" s="116">
        <f>[2]Fjärrvärmeproduktion!$N$59</f>
        <v>0</v>
      </c>
      <c r="E18" s="116">
        <f>[2]Fjärrvärmeproduktion!$Q$60</f>
        <v>0</v>
      </c>
      <c r="F18" s="116">
        <f>[2]Fjärrvärmeproduktion!$N$61</f>
        <v>0</v>
      </c>
      <c r="G18" s="116">
        <f>[2]Fjärrvärmeproduktion!$R$62</f>
        <v>0</v>
      </c>
      <c r="H18" s="116">
        <f>[2]Fjärrvärmeproduktion!$S$63</f>
        <v>0</v>
      </c>
      <c r="I18" s="116">
        <f>[2]Fjärrvärmeproduktion!$N$64</f>
        <v>0</v>
      </c>
      <c r="J18" s="116">
        <f>[2]Fjärrvärmeproduktion!$T$62</f>
        <v>0</v>
      </c>
      <c r="K18" s="116">
        <f>[2]Fjärrvärmeproduktion!U60</f>
        <v>0</v>
      </c>
      <c r="L18" s="116">
        <f>[2]Fjärrvärmeproduktion!V60</f>
        <v>0</v>
      </c>
      <c r="M18" s="116"/>
      <c r="N18" s="116"/>
      <c r="O18" s="116"/>
      <c r="P18" s="116">
        <f>SUM(C18:N18)</f>
        <v>0</v>
      </c>
      <c r="Q18" s="4"/>
      <c r="R18" s="4"/>
      <c r="S18" s="4"/>
      <c r="T18" s="4"/>
    </row>
    <row r="19" spans="1:34" ht="15.75">
      <c r="A19" s="5" t="s">
        <v>18</v>
      </c>
      <c r="B19" s="118">
        <f>[2]Fjärrvärmeproduktion!$N$66+[2]Fjärrvärmeproduktion!$N$98</f>
        <v>51547</v>
      </c>
      <c r="C19" s="116"/>
      <c r="D19" s="117">
        <f>[2]Fjärrvärmeproduktion!$N$67</f>
        <v>0</v>
      </c>
      <c r="E19" s="116">
        <f>[2]Fjärrvärmeproduktion!$Q$68</f>
        <v>0</v>
      </c>
      <c r="F19" s="116">
        <f>[2]Fjärrvärmeproduktion!$N$69</f>
        <v>1727</v>
      </c>
      <c r="G19" s="116">
        <f>[2]Fjärrvärmeproduktion!$R$70</f>
        <v>0</v>
      </c>
      <c r="H19" s="116">
        <f>[2]Fjärrvärmeproduktion!$S$71</f>
        <v>46691</v>
      </c>
      <c r="I19" s="116">
        <f>[2]Fjärrvärmeproduktion!$N$72</f>
        <v>0</v>
      </c>
      <c r="J19" s="116">
        <f>[2]Fjärrvärmeproduktion!$T$70</f>
        <v>0</v>
      </c>
      <c r="K19" s="116">
        <f>[2]Fjärrvärmeproduktion!U68</f>
        <v>0</v>
      </c>
      <c r="L19" s="116">
        <f>[2]Fjärrvärmeproduktion!V68</f>
        <v>0</v>
      </c>
      <c r="M19" s="116"/>
      <c r="N19" s="116"/>
      <c r="O19" s="116"/>
      <c r="P19" s="116">
        <f>SUM(C19:N19)</f>
        <v>48418</v>
      </c>
      <c r="Q19" s="4"/>
      <c r="R19" s="4"/>
      <c r="S19" s="4"/>
      <c r="T19" s="4"/>
    </row>
    <row r="20" spans="1:34" ht="15.75">
      <c r="A20" s="5" t="s">
        <v>19</v>
      </c>
      <c r="B20" s="118">
        <f>[2]Fjärrvärmeproduktion!$N$74</f>
        <v>772</v>
      </c>
      <c r="C20" s="116">
        <f>B20*1.015</f>
        <v>783.57999999999993</v>
      </c>
      <c r="D20" s="116">
        <f>[2]Fjärrvärmeproduktion!$N$75</f>
        <v>0</v>
      </c>
      <c r="E20" s="116">
        <f>[2]Fjärrvärmeproduktion!$Q$76</f>
        <v>0</v>
      </c>
      <c r="F20" s="116">
        <f>[2]Fjärrvärmeproduktion!$N$77</f>
        <v>0</v>
      </c>
      <c r="G20" s="116">
        <f>[2]Fjärrvärmeproduktion!$R$78</f>
        <v>0</v>
      </c>
      <c r="H20" s="116">
        <f>[2]Fjärrvärmeproduktion!$S$79</f>
        <v>0</v>
      </c>
      <c r="I20" s="116">
        <f>[2]Fjärrvärmeproduktion!$N$80</f>
        <v>0</v>
      </c>
      <c r="J20" s="116">
        <f>[2]Fjärrvärmeproduktion!$T$78</f>
        <v>0</v>
      </c>
      <c r="K20" s="116">
        <f>[2]Fjärrvärmeproduktion!U76</f>
        <v>0</v>
      </c>
      <c r="L20" s="116">
        <f>[2]Fjärrvärmeproduktion!V76</f>
        <v>0</v>
      </c>
      <c r="M20" s="116"/>
      <c r="N20" s="116"/>
      <c r="O20" s="116"/>
      <c r="P20" s="116">
        <f t="shared" ref="P20:P23" si="2">SUM(C20:N20)</f>
        <v>783.57999999999993</v>
      </c>
      <c r="Q20" s="4"/>
      <c r="R20" s="4"/>
      <c r="S20" s="4"/>
      <c r="T20" s="4"/>
    </row>
    <row r="21" spans="1:34" ht="15.75">
      <c r="A21" s="5" t="s">
        <v>20</v>
      </c>
      <c r="B21" s="119">
        <f>[2]Fjärrvärmeproduktion!$N$82</f>
        <v>0</v>
      </c>
      <c r="C21" s="116"/>
      <c r="D21" s="116">
        <f>[2]Fjärrvärmeproduktion!$N$83</f>
        <v>0</v>
      </c>
      <c r="E21" s="116">
        <f>[2]Fjärrvärmeproduktion!$Q$84</f>
        <v>0</v>
      </c>
      <c r="F21" s="116">
        <f>[2]Fjärrvärmeproduktion!$N$85</f>
        <v>0</v>
      </c>
      <c r="G21" s="116">
        <f>[2]Fjärrvärmeproduktion!$R$86</f>
        <v>0</v>
      </c>
      <c r="H21" s="116">
        <f>[2]Fjärrvärmeproduktion!$S$87</f>
        <v>0</v>
      </c>
      <c r="I21" s="116">
        <f>[2]Fjärrvärmeproduktion!$N$88</f>
        <v>0</v>
      </c>
      <c r="J21" s="116">
        <f>[2]Fjärrvärmeproduktion!$T$86</f>
        <v>0</v>
      </c>
      <c r="K21" s="116">
        <f>[2]Fjärrvärmeproduktion!U84</f>
        <v>0</v>
      </c>
      <c r="L21" s="116">
        <f>[2]Fjärrvärmeproduktion!V84</f>
        <v>0</v>
      </c>
      <c r="M21" s="116"/>
      <c r="N21" s="116"/>
      <c r="O21" s="116"/>
      <c r="P21" s="116">
        <f t="shared" si="2"/>
        <v>0</v>
      </c>
      <c r="Q21" s="4"/>
      <c r="R21" s="4"/>
      <c r="S21" s="4"/>
      <c r="T21" s="4"/>
    </row>
    <row r="22" spans="1:34" ht="15.75">
      <c r="A22" s="5" t="s">
        <v>21</v>
      </c>
      <c r="B22" s="119">
        <f>[2]Fjärrvärmeproduktion!$N$90</f>
        <v>0</v>
      </c>
      <c r="C22" s="116"/>
      <c r="D22" s="116">
        <f>[2]Fjärrvärmeproduktion!$N$91</f>
        <v>0</v>
      </c>
      <c r="E22" s="116">
        <f>[2]Fjärrvärmeproduktion!$Q$92</f>
        <v>0</v>
      </c>
      <c r="F22" s="116">
        <f>[2]Fjärrvärmeproduktion!$N$93</f>
        <v>0</v>
      </c>
      <c r="G22" s="116">
        <f>[2]Fjärrvärmeproduktion!$R$94</f>
        <v>0</v>
      </c>
      <c r="H22" s="116">
        <f>[2]Fjärrvärmeproduktion!$S$95</f>
        <v>0</v>
      </c>
      <c r="I22" s="116">
        <f>[2]Fjärrvärmeproduktion!$N$96</f>
        <v>0</v>
      </c>
      <c r="J22" s="116">
        <f>[2]Fjärrvärmeproduktion!$T$94</f>
        <v>0</v>
      </c>
      <c r="K22" s="116">
        <f>[2]Fjärrvärmeproduktion!U92</f>
        <v>0</v>
      </c>
      <c r="L22" s="116">
        <f>[2]Fjärrvärmeproduktion!V92</f>
        <v>0</v>
      </c>
      <c r="M22" s="116"/>
      <c r="N22" s="116"/>
      <c r="O22" s="116"/>
      <c r="P22" s="116">
        <f t="shared" si="2"/>
        <v>0</v>
      </c>
      <c r="Q22" s="4"/>
      <c r="R22" s="11" t="s">
        <v>23</v>
      </c>
      <c r="S22" s="63" t="str">
        <f>ROUND(P43/1000,0) &amp;" GWh"</f>
        <v>499 GWh</v>
      </c>
      <c r="T22" s="4"/>
    </row>
    <row r="23" spans="1:34" ht="15.75">
      <c r="A23" s="5" t="s">
        <v>22</v>
      </c>
      <c r="B23" s="118">
        <v>0</v>
      </c>
      <c r="C23" s="116"/>
      <c r="D23" s="116">
        <f>[2]Fjärrvärmeproduktion!$N$99</f>
        <v>0</v>
      </c>
      <c r="E23" s="116">
        <f>[2]Fjärrvärmeproduktion!$Q$100</f>
        <v>0</v>
      </c>
      <c r="F23" s="116">
        <f>[2]Fjärrvärmeproduktion!$N$101</f>
        <v>0</v>
      </c>
      <c r="G23" s="116">
        <f>[2]Fjärrvärmeproduktion!$R$102</f>
        <v>0</v>
      </c>
      <c r="H23" s="116">
        <f>[2]Fjärrvärmeproduktion!$S$103</f>
        <v>0</v>
      </c>
      <c r="I23" s="116">
        <f>[2]Fjärrvärmeproduktion!$N$104</f>
        <v>0</v>
      </c>
      <c r="J23" s="116">
        <f>[2]Fjärrvärmeproduktion!$T$102</f>
        <v>0</v>
      </c>
      <c r="K23" s="116">
        <f>[2]Fjärrvärmeproduktion!U100</f>
        <v>0</v>
      </c>
      <c r="L23" s="116">
        <f>[2]Fjärrvärmeproduktion!V100</f>
        <v>0</v>
      </c>
      <c r="M23" s="116"/>
      <c r="N23" s="116"/>
      <c r="O23" s="116"/>
      <c r="P23" s="116">
        <f t="shared" si="2"/>
        <v>0</v>
      </c>
      <c r="Q23" s="4"/>
      <c r="R23" s="11"/>
      <c r="S23" s="4"/>
      <c r="T23" s="4"/>
    </row>
    <row r="24" spans="1:34" ht="15.75">
      <c r="A24" s="5" t="s">
        <v>13</v>
      </c>
      <c r="B24" s="116">
        <f>SUM(B18:B23)</f>
        <v>52319</v>
      </c>
      <c r="C24" s="116">
        <f t="shared" ref="C24:O24" si="3">SUM(C18:C23)</f>
        <v>783.57999999999993</v>
      </c>
      <c r="D24" s="116">
        <f>SUM(D18:D23)</f>
        <v>0</v>
      </c>
      <c r="E24" s="116">
        <f t="shared" si="3"/>
        <v>0</v>
      </c>
      <c r="F24" s="116">
        <f t="shared" si="3"/>
        <v>1727</v>
      </c>
      <c r="G24" s="116">
        <f t="shared" si="3"/>
        <v>0</v>
      </c>
      <c r="H24" s="116">
        <f t="shared" si="3"/>
        <v>46691</v>
      </c>
      <c r="I24" s="116">
        <f t="shared" si="3"/>
        <v>0</v>
      </c>
      <c r="J24" s="116">
        <f t="shared" si="3"/>
        <v>0</v>
      </c>
      <c r="K24" s="116">
        <f t="shared" si="3"/>
        <v>0</v>
      </c>
      <c r="L24" s="116">
        <f t="shared" si="3"/>
        <v>0</v>
      </c>
      <c r="M24" s="116">
        <f t="shared" si="3"/>
        <v>0</v>
      </c>
      <c r="N24" s="116">
        <f t="shared" si="3"/>
        <v>0</v>
      </c>
      <c r="O24" s="116">
        <f t="shared" si="3"/>
        <v>0</v>
      </c>
      <c r="P24" s="116">
        <f>SUM(C24:N24)</f>
        <v>49201.58</v>
      </c>
      <c r="Q24" s="4"/>
      <c r="R24" s="11"/>
      <c r="S24" s="4" t="s">
        <v>24</v>
      </c>
      <c r="T24" s="4" t="s">
        <v>25</v>
      </c>
    </row>
    <row r="25" spans="1:34" ht="15.75"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4"/>
      <c r="R25" s="47" t="str">
        <f>C30</f>
        <v>El</v>
      </c>
      <c r="S25" s="63" t="str">
        <f>ROUND(C43/1000,0) &amp;" GWh"</f>
        <v>262 GWh</v>
      </c>
      <c r="T25" s="91">
        <f>C$44</f>
        <v>0.52541624023787803</v>
      </c>
    </row>
    <row r="26" spans="1:34" ht="15.75">
      <c r="B26" s="118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4"/>
      <c r="R26" s="92" t="str">
        <f>D30</f>
        <v>Oljeprodukter</v>
      </c>
      <c r="S26" s="63" t="str">
        <f>ROUND(D43/1000,0) &amp;" GWh"</f>
        <v>109 GWh</v>
      </c>
      <c r="T26" s="91">
        <f>D$44</f>
        <v>0.21910011312065258</v>
      </c>
    </row>
    <row r="27" spans="1:34" ht="15.75"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4"/>
      <c r="R27" s="92" t="str">
        <f>E30</f>
        <v>Kol och koks</v>
      </c>
      <c r="S27" s="63" t="str">
        <f>ROUND(E43/1000,0) &amp;" GWh"</f>
        <v>0 GWh</v>
      </c>
      <c r="T27" s="91">
        <f>E$44</f>
        <v>0</v>
      </c>
    </row>
    <row r="28" spans="1:34" ht="18.75">
      <c r="A28" s="3" t="s">
        <v>26</v>
      </c>
      <c r="B28" s="7"/>
      <c r="C28" s="62"/>
      <c r="D28" s="7"/>
      <c r="E28" s="7"/>
      <c r="F28" s="7"/>
      <c r="G28" s="7"/>
      <c r="H28" s="7"/>
      <c r="I28" s="62"/>
      <c r="J28" s="62"/>
      <c r="K28" s="62"/>
      <c r="L28" s="62"/>
      <c r="M28" s="62"/>
      <c r="N28" s="62"/>
      <c r="O28" s="62"/>
      <c r="P28" s="62"/>
      <c r="Q28" s="4"/>
      <c r="R28" s="92" t="str">
        <f>F30</f>
        <v>Gasol/naturgas</v>
      </c>
      <c r="S28" s="63" t="str">
        <f>ROUND(F43/1000,0) &amp;" GWh"</f>
        <v>38 GWh</v>
      </c>
      <c r="T28" s="91">
        <f>F$44</f>
        <v>7.6283080737222952E-2</v>
      </c>
    </row>
    <row r="29" spans="1:34" ht="15.75">
      <c r="A29" s="81" t="str">
        <f>A2</f>
        <v>1060 Olofström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4"/>
      <c r="R29" s="92" t="str">
        <f>G30</f>
        <v>Biodrivmedel</v>
      </c>
      <c r="S29" s="63" t="str">
        <f>ROUND(G43/1000,0) &amp;" GWh"</f>
        <v>14 GWh</v>
      </c>
      <c r="T29" s="91">
        <f>G$44</f>
        <v>2.8957055846021269E-2</v>
      </c>
    </row>
    <row r="30" spans="1:34" ht="30">
      <c r="A30" s="6">
        <v>2017</v>
      </c>
      <c r="B30" s="69" t="s">
        <v>69</v>
      </c>
      <c r="C30" s="58" t="s">
        <v>8</v>
      </c>
      <c r="D30" s="56" t="s">
        <v>31</v>
      </c>
      <c r="E30" s="56" t="s">
        <v>2</v>
      </c>
      <c r="F30" s="57" t="s">
        <v>3</v>
      </c>
      <c r="G30" s="56" t="s">
        <v>27</v>
      </c>
      <c r="H30" s="56" t="s">
        <v>51</v>
      </c>
      <c r="I30" s="57" t="s">
        <v>5</v>
      </c>
      <c r="J30" s="56" t="s">
        <v>4</v>
      </c>
      <c r="K30" s="56" t="s">
        <v>6</v>
      </c>
      <c r="L30" s="56" t="s">
        <v>7</v>
      </c>
      <c r="M30" s="56" t="s">
        <v>67</v>
      </c>
      <c r="N30" s="56" t="s">
        <v>67</v>
      </c>
      <c r="O30" s="57" t="s">
        <v>67</v>
      </c>
      <c r="P30" s="59" t="s">
        <v>28</v>
      </c>
      <c r="Q30" s="4"/>
      <c r="R30" s="47" t="str">
        <f>H30</f>
        <v>Biobränslen</v>
      </c>
      <c r="S30" s="63" t="str">
        <f>ROUND(H43/1000,0) &amp;" GWh"</f>
        <v>75 GWh</v>
      </c>
      <c r="T30" s="91">
        <f>H$44</f>
        <v>0.15024351005822514</v>
      </c>
    </row>
    <row r="31" spans="1:34" s="32" customFormat="1">
      <c r="A31" s="29"/>
      <c r="B31" s="82" t="s">
        <v>64</v>
      </c>
      <c r="C31" s="85" t="s">
        <v>63</v>
      </c>
      <c r="D31" s="82" t="s">
        <v>58</v>
      </c>
      <c r="E31" s="30"/>
      <c r="F31" s="82" t="s">
        <v>60</v>
      </c>
      <c r="G31" s="82" t="s">
        <v>76</v>
      </c>
      <c r="H31" s="82" t="s">
        <v>68</v>
      </c>
      <c r="I31" s="82" t="s">
        <v>61</v>
      </c>
      <c r="J31" s="30"/>
      <c r="K31" s="30"/>
      <c r="L31" s="30"/>
      <c r="M31" s="30"/>
      <c r="N31" s="31"/>
      <c r="O31" s="31"/>
      <c r="P31" s="84" t="s">
        <v>66</v>
      </c>
      <c r="Q31" s="33"/>
      <c r="R31" s="47" t="str">
        <f>I30</f>
        <v>Biogas</v>
      </c>
      <c r="S31" s="63" t="str">
        <f>ROUND(I43/1000,0) &amp;" GWh"</f>
        <v>0 GWh</v>
      </c>
      <c r="T31" s="91">
        <f>I$44</f>
        <v>0</v>
      </c>
      <c r="AG31" s="33"/>
      <c r="AH31" s="33"/>
    </row>
    <row r="32" spans="1:34" ht="15.75">
      <c r="A32" s="5" t="s">
        <v>29</v>
      </c>
      <c r="B32" s="106">
        <f>[2]Slutanvändning!$N$89</f>
        <v>0</v>
      </c>
      <c r="C32" s="112">
        <f>[2]Slutanvändning!$N$90</f>
        <v>6031</v>
      </c>
      <c r="D32" s="106">
        <f>[2]Slutanvändning!$N$83</f>
        <v>1323</v>
      </c>
      <c r="E32" s="106">
        <f>[2]Slutanvändning!$Q$84</f>
        <v>0</v>
      </c>
      <c r="F32" s="112">
        <f>[2]Slutanvändning!$N$85</f>
        <v>0</v>
      </c>
      <c r="G32" s="106">
        <f>[2]Slutanvändning!$N$86</f>
        <v>291</v>
      </c>
      <c r="H32" s="106">
        <f>[2]Slutanvändning!$N$87</f>
        <v>0</v>
      </c>
      <c r="I32" s="106">
        <f>[2]Slutanvändning!$N$88</f>
        <v>0</v>
      </c>
      <c r="J32" s="106"/>
      <c r="K32" s="106">
        <f>[2]Slutanvändning!U84</f>
        <v>0</v>
      </c>
      <c r="L32" s="106">
        <f>[2]Slutanvändning!V84</f>
        <v>0</v>
      </c>
      <c r="M32" s="106"/>
      <c r="N32" s="106"/>
      <c r="O32" s="106"/>
      <c r="P32" s="106">
        <f t="shared" ref="P32:P38" si="4">SUM(B32:N32)</f>
        <v>7645</v>
      </c>
      <c r="Q32" s="93"/>
      <c r="R32" s="92" t="str">
        <f>J30</f>
        <v>Avlutar</v>
      </c>
      <c r="S32" s="63" t="str">
        <f>ROUND(J43/1000,0) &amp;" GWh"</f>
        <v>0 GWh</v>
      </c>
      <c r="T32" s="91">
        <f>J$44</f>
        <v>0</v>
      </c>
    </row>
    <row r="33" spans="1:47" ht="15.75">
      <c r="A33" s="5" t="s">
        <v>32</v>
      </c>
      <c r="B33" s="106">
        <f>[2]Slutanvändning!$N$98</f>
        <v>7579</v>
      </c>
      <c r="C33" s="113">
        <f>[2]Slutanvändning!$N$99</f>
        <v>138692</v>
      </c>
      <c r="D33" s="106">
        <f>[2]Slutanvändning!$N$92</f>
        <v>1147</v>
      </c>
      <c r="E33" s="106">
        <f>[2]Slutanvändning!$Q$93</f>
        <v>0</v>
      </c>
      <c r="F33" s="113">
        <f>[2]Slutanvändning!$N$94</f>
        <v>36371</v>
      </c>
      <c r="G33" s="106">
        <f>[2]Slutanvändning!$N$95</f>
        <v>0</v>
      </c>
      <c r="H33" s="106">
        <f>[2]Slutanvändning!$N$96</f>
        <v>0</v>
      </c>
      <c r="I33" s="106">
        <f>[2]Slutanvändning!$N$97</f>
        <v>0</v>
      </c>
      <c r="J33" s="106"/>
      <c r="K33" s="106">
        <f>[2]Slutanvändning!U93</f>
        <v>0</v>
      </c>
      <c r="L33" s="106">
        <f>[2]Slutanvändning!V93</f>
        <v>0</v>
      </c>
      <c r="M33" s="106"/>
      <c r="N33" s="106"/>
      <c r="O33" s="106"/>
      <c r="P33" s="106">
        <f t="shared" si="4"/>
        <v>183789</v>
      </c>
      <c r="Q33" s="93"/>
      <c r="R33" s="47" t="str">
        <f>K30</f>
        <v>Torv</v>
      </c>
      <c r="S33" s="63" t="str">
        <f>ROUND(K43/1000,0) &amp;" GWh"</f>
        <v>0 GWh</v>
      </c>
      <c r="T33" s="91">
        <f>K$44</f>
        <v>0</v>
      </c>
    </row>
    <row r="34" spans="1:47" ht="15.75">
      <c r="A34" s="5" t="s">
        <v>33</v>
      </c>
      <c r="B34" s="106">
        <f>[2]Slutanvändning!$N$107</f>
        <v>8682</v>
      </c>
      <c r="C34" s="112">
        <f>[2]Slutanvändning!$N$108</f>
        <v>19566</v>
      </c>
      <c r="D34" s="106">
        <f>[2]Slutanvändning!$N$101</f>
        <v>1192</v>
      </c>
      <c r="E34" s="106">
        <f>[2]Slutanvändning!$Q$102</f>
        <v>0</v>
      </c>
      <c r="F34" s="112">
        <f>[2]Slutanvändning!$N$103</f>
        <v>0</v>
      </c>
      <c r="G34" s="106">
        <f>[2]Slutanvändning!$N$104</f>
        <v>0</v>
      </c>
      <c r="H34" s="106">
        <f>[2]Slutanvändning!$N$105</f>
        <v>0</v>
      </c>
      <c r="I34" s="106">
        <f>[2]Slutanvändning!$N$106</f>
        <v>0</v>
      </c>
      <c r="J34" s="106"/>
      <c r="K34" s="106">
        <f>[2]Slutanvändning!U102</f>
        <v>0</v>
      </c>
      <c r="L34" s="106">
        <f>[2]Slutanvändning!V102</f>
        <v>0</v>
      </c>
      <c r="M34" s="106"/>
      <c r="N34" s="106"/>
      <c r="O34" s="106"/>
      <c r="P34" s="106">
        <f t="shared" si="4"/>
        <v>29440</v>
      </c>
      <c r="Q34" s="93"/>
      <c r="R34" s="92" t="str">
        <f>L30</f>
        <v>Avfall</v>
      </c>
      <c r="S34" s="63" t="str">
        <f>ROUND(L43/1000,0) &amp;" GWh"</f>
        <v>0 GWh</v>
      </c>
      <c r="T34" s="91">
        <f>L$44</f>
        <v>0</v>
      </c>
      <c r="V34" s="8"/>
      <c r="W34" s="61"/>
    </row>
    <row r="35" spans="1:47" ht="15.75">
      <c r="A35" s="5" t="s">
        <v>34</v>
      </c>
      <c r="B35" s="106">
        <f>[2]Slutanvändning!$N$116</f>
        <v>0</v>
      </c>
      <c r="C35" s="112">
        <f>[2]Slutanvändning!$N$117</f>
        <v>95</v>
      </c>
      <c r="D35" s="106">
        <f>[2]Slutanvändning!$N$110</f>
        <v>102428</v>
      </c>
      <c r="E35" s="106">
        <f>[2]Slutanvändning!$Q$111</f>
        <v>0</v>
      </c>
      <c r="F35" s="112">
        <f>[2]Slutanvändning!$N$112</f>
        <v>0</v>
      </c>
      <c r="G35" s="106">
        <f>[2]Slutanvändning!$N$113</f>
        <v>14171</v>
      </c>
      <c r="H35" s="106">
        <f>[2]Slutanvändning!$N$114</f>
        <v>0</v>
      </c>
      <c r="I35" s="106">
        <f>[2]Slutanvändning!$N$115</f>
        <v>0</v>
      </c>
      <c r="J35" s="106"/>
      <c r="K35" s="106">
        <f>[2]Slutanvändning!U111</f>
        <v>0</v>
      </c>
      <c r="L35" s="106">
        <f>[2]Slutanvändning!V111</f>
        <v>0</v>
      </c>
      <c r="M35" s="106"/>
      <c r="N35" s="106"/>
      <c r="O35" s="106"/>
      <c r="P35" s="106">
        <f>SUM(B35:N35)</f>
        <v>116694</v>
      </c>
      <c r="Q35" s="93"/>
      <c r="R35" s="47" t="str">
        <f>M30</f>
        <v>Övrigt</v>
      </c>
      <c r="S35" s="63" t="str">
        <f>ROUND(M43/1000,0) &amp;" GWh"</f>
        <v>0 GWh</v>
      </c>
      <c r="T35" s="91">
        <f>M$44</f>
        <v>0</v>
      </c>
    </row>
    <row r="36" spans="1:47" ht="15.75">
      <c r="A36" s="5" t="s">
        <v>35</v>
      </c>
      <c r="B36" s="106">
        <f>[2]Slutanvändning!$N$125</f>
        <v>2308</v>
      </c>
      <c r="C36" s="112">
        <f>[2]Slutanvändning!$N$126</f>
        <v>22074</v>
      </c>
      <c r="D36" s="106">
        <f>[2]Slutanvändning!$N$119</f>
        <v>2178</v>
      </c>
      <c r="E36" s="106">
        <f>[2]Slutanvändning!$Q$120</f>
        <v>0</v>
      </c>
      <c r="F36" s="112">
        <f>[2]Slutanvändning!$N$121</f>
        <v>0</v>
      </c>
      <c r="G36" s="106">
        <f>[2]Slutanvändning!$N$122</f>
        <v>0</v>
      </c>
      <c r="H36" s="106">
        <f>[2]Slutanvändning!$N$123</f>
        <v>0</v>
      </c>
      <c r="I36" s="106">
        <f>[2]Slutanvändning!$N$124</f>
        <v>0</v>
      </c>
      <c r="J36" s="106"/>
      <c r="K36" s="106">
        <f>[2]Slutanvändning!U120</f>
        <v>0</v>
      </c>
      <c r="L36" s="106">
        <f>[2]Slutanvändning!V120</f>
        <v>0</v>
      </c>
      <c r="M36" s="106"/>
      <c r="N36" s="106"/>
      <c r="O36" s="106"/>
      <c r="P36" s="106">
        <f t="shared" si="4"/>
        <v>26560</v>
      </c>
      <c r="Q36" s="93"/>
      <c r="R36" s="47" t="str">
        <f>N30</f>
        <v>Övrigt</v>
      </c>
      <c r="S36" s="63" t="str">
        <f>ROUND(N43/1000,0) &amp;" GWh"</f>
        <v>0 GWh</v>
      </c>
      <c r="T36" s="91">
        <f>N$44</f>
        <v>0</v>
      </c>
    </row>
    <row r="37" spans="1:47" ht="15.75">
      <c r="A37" s="5" t="s">
        <v>36</v>
      </c>
      <c r="B37" s="106">
        <f>[2]Slutanvändning!$N$134</f>
        <v>8640</v>
      </c>
      <c r="C37" s="112">
        <f>[2]Slutanvändning!$N$135</f>
        <v>49129</v>
      </c>
      <c r="D37" s="106">
        <f>[2]Slutanvändning!$N$128</f>
        <v>1122</v>
      </c>
      <c r="E37" s="106">
        <f>[2]Slutanvändning!$Q$129</f>
        <v>0</v>
      </c>
      <c r="F37" s="112">
        <f>[2]Slutanvändning!$N$130</f>
        <v>0</v>
      </c>
      <c r="G37" s="106">
        <f>[2]Slutanvändning!$N$131</f>
        <v>0</v>
      </c>
      <c r="H37" s="106">
        <f>[2]Slutanvändning!$N$132</f>
        <v>28345</v>
      </c>
      <c r="I37" s="106">
        <f>[2]Slutanvändning!$N$133</f>
        <v>0</v>
      </c>
      <c r="J37" s="106"/>
      <c r="K37" s="106">
        <f>[2]Slutanvändning!U129</f>
        <v>0</v>
      </c>
      <c r="L37" s="106">
        <f>[2]Slutanvändning!V129</f>
        <v>0</v>
      </c>
      <c r="M37" s="106"/>
      <c r="N37" s="106"/>
      <c r="O37" s="106"/>
      <c r="P37" s="106">
        <f t="shared" si="4"/>
        <v>87236</v>
      </c>
      <c r="Q37" s="93"/>
      <c r="R37" s="92" t="str">
        <f>O30</f>
        <v>Övrigt</v>
      </c>
      <c r="S37" s="63" t="str">
        <f>ROUND(O43/1000,0) &amp;" GWh"</f>
        <v>0 GWh</v>
      </c>
      <c r="T37" s="91">
        <f>O$44</f>
        <v>0</v>
      </c>
    </row>
    <row r="38" spans="1:47" ht="15.75">
      <c r="A38" s="5" t="s">
        <v>37</v>
      </c>
      <c r="B38" s="106">
        <f>[2]Slutanvändning!$N$143</f>
        <v>21742</v>
      </c>
      <c r="C38" s="112">
        <f>[2]Slutanvändning!$N$144</f>
        <v>5344</v>
      </c>
      <c r="D38" s="106">
        <f>[2]Slutanvändning!$N$137</f>
        <v>35</v>
      </c>
      <c r="E38" s="106">
        <f>[2]Slutanvändning!$Q$138</f>
        <v>0</v>
      </c>
      <c r="F38" s="112">
        <f>[2]Slutanvändning!$N$139</f>
        <v>0</v>
      </c>
      <c r="G38" s="106">
        <f>[2]Slutanvändning!$N$140</f>
        <v>0</v>
      </c>
      <c r="H38" s="106">
        <f>[2]Slutanvändning!$N$141</f>
        <v>0</v>
      </c>
      <c r="I38" s="106">
        <f>[2]Slutanvändning!$N$142</f>
        <v>0</v>
      </c>
      <c r="J38" s="106"/>
      <c r="K38" s="106">
        <f>[2]Slutanvändning!U138</f>
        <v>0</v>
      </c>
      <c r="L38" s="106">
        <f>[2]Slutanvändning!V138</f>
        <v>0</v>
      </c>
      <c r="M38" s="106"/>
      <c r="N38" s="106"/>
      <c r="O38" s="106"/>
      <c r="P38" s="106">
        <f t="shared" si="4"/>
        <v>27121</v>
      </c>
      <c r="Q38" s="93"/>
      <c r="S38" s="32"/>
      <c r="T38" s="32"/>
    </row>
    <row r="39" spans="1:47" ht="15.75">
      <c r="A39" s="5" t="s">
        <v>38</v>
      </c>
      <c r="B39" s="106">
        <f>[2]Slutanvändning!$N$152</f>
        <v>0</v>
      </c>
      <c r="C39" s="112">
        <f>[2]Slutanvändning!$N$153</f>
        <v>1256</v>
      </c>
      <c r="D39" s="106">
        <f>[2]Slutanvändning!$N$146</f>
        <v>0</v>
      </c>
      <c r="E39" s="106">
        <f>[2]Slutanvändning!$Q$147</f>
        <v>0</v>
      </c>
      <c r="F39" s="112">
        <f>[2]Slutanvändning!$N$148</f>
        <v>0</v>
      </c>
      <c r="G39" s="106">
        <f>[2]Slutanvändning!$N$149</f>
        <v>0</v>
      </c>
      <c r="H39" s="106">
        <f>[2]Slutanvändning!$N$150</f>
        <v>0</v>
      </c>
      <c r="I39" s="106">
        <f>[2]Slutanvändning!$N$151</f>
        <v>0</v>
      </c>
      <c r="J39" s="106"/>
      <c r="K39" s="106">
        <f>[2]Slutanvändning!U147</f>
        <v>0</v>
      </c>
      <c r="L39" s="106">
        <f>[2]Slutanvändning!V147</f>
        <v>0</v>
      </c>
      <c r="M39" s="106"/>
      <c r="N39" s="106"/>
      <c r="O39" s="106"/>
      <c r="P39" s="106">
        <f>SUM(B39:N39)</f>
        <v>1256</v>
      </c>
      <c r="Q39" s="93"/>
      <c r="R39" s="11"/>
      <c r="S39" s="11"/>
      <c r="T39" s="11"/>
    </row>
    <row r="40" spans="1:47" ht="15.75">
      <c r="A40" s="5" t="s">
        <v>13</v>
      </c>
      <c r="B40" s="106">
        <f>SUM(B32:B39)</f>
        <v>48951</v>
      </c>
      <c r="C40" s="107">
        <f t="shared" ref="C40:O40" si="5">SUM(C32:C39)</f>
        <v>242187</v>
      </c>
      <c r="D40" s="106">
        <f t="shared" si="5"/>
        <v>109425</v>
      </c>
      <c r="E40" s="106">
        <f t="shared" si="5"/>
        <v>0</v>
      </c>
      <c r="F40" s="107">
        <f>SUM(F32:F39)</f>
        <v>36371</v>
      </c>
      <c r="G40" s="106">
        <f t="shared" si="5"/>
        <v>14462</v>
      </c>
      <c r="H40" s="106">
        <f t="shared" si="5"/>
        <v>28345</v>
      </c>
      <c r="I40" s="106">
        <f t="shared" si="5"/>
        <v>0</v>
      </c>
      <c r="J40" s="106">
        <f t="shared" si="5"/>
        <v>0</v>
      </c>
      <c r="K40" s="106">
        <f t="shared" si="5"/>
        <v>0</v>
      </c>
      <c r="L40" s="106">
        <f t="shared" si="5"/>
        <v>0</v>
      </c>
      <c r="M40" s="106">
        <f t="shared" si="5"/>
        <v>0</v>
      </c>
      <c r="N40" s="106">
        <f t="shared" si="5"/>
        <v>0</v>
      </c>
      <c r="O40" s="106">
        <f t="shared" si="5"/>
        <v>0</v>
      </c>
      <c r="P40" s="106">
        <f>SUM(B40:N40)</f>
        <v>479741</v>
      </c>
      <c r="Q40" s="93"/>
      <c r="R40" s="11"/>
      <c r="S40" s="11" t="s">
        <v>24</v>
      </c>
      <c r="T40" s="11" t="s">
        <v>25</v>
      </c>
    </row>
    <row r="41" spans="1:47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R41" s="11" t="s">
        <v>39</v>
      </c>
      <c r="S41" s="67" t="str">
        <f>ROUND((B46+C46)/1000,0) &amp;" GWh"</f>
        <v>23 GWh</v>
      </c>
      <c r="T41" s="151"/>
    </row>
    <row r="42" spans="1:47">
      <c r="A42" s="48" t="s">
        <v>42</v>
      </c>
      <c r="B42" s="114">
        <f>B39+B38+B37</f>
        <v>30382</v>
      </c>
      <c r="C42" s="114">
        <f>C39+C38+C37</f>
        <v>55729</v>
      </c>
      <c r="D42" s="114">
        <f>D39+D38+D37</f>
        <v>1157</v>
      </c>
      <c r="E42" s="114">
        <f t="shared" ref="E42:P42" si="6">E39+E38+E37</f>
        <v>0</v>
      </c>
      <c r="F42" s="115">
        <f t="shared" si="6"/>
        <v>0</v>
      </c>
      <c r="G42" s="114">
        <f t="shared" si="6"/>
        <v>0</v>
      </c>
      <c r="H42" s="114">
        <f t="shared" si="6"/>
        <v>28345</v>
      </c>
      <c r="I42" s="115">
        <f t="shared" si="6"/>
        <v>0</v>
      </c>
      <c r="J42" s="114">
        <f t="shared" si="6"/>
        <v>0</v>
      </c>
      <c r="K42" s="114">
        <f t="shared" si="6"/>
        <v>0</v>
      </c>
      <c r="L42" s="114">
        <f t="shared" si="6"/>
        <v>0</v>
      </c>
      <c r="M42" s="114">
        <f t="shared" si="6"/>
        <v>0</v>
      </c>
      <c r="N42" s="114">
        <f t="shared" si="6"/>
        <v>0</v>
      </c>
      <c r="O42" s="114">
        <f t="shared" si="6"/>
        <v>0</v>
      </c>
      <c r="P42" s="114">
        <f t="shared" si="6"/>
        <v>115613</v>
      </c>
      <c r="R42" s="11" t="s">
        <v>40</v>
      </c>
      <c r="S42" s="12" t="str">
        <f>ROUND(P42/1000,0) &amp;" GWh"</f>
        <v>116 GWh</v>
      </c>
      <c r="T42" s="91">
        <f>P42/P40</f>
        <v>0.24099045109757139</v>
      </c>
    </row>
    <row r="43" spans="1:47">
      <c r="A43" s="49" t="s">
        <v>44</v>
      </c>
      <c r="B43" s="125"/>
      <c r="C43" s="126">
        <f>C40+C24-C7+C46</f>
        <v>262408.22639999999</v>
      </c>
      <c r="D43" s="126">
        <f t="shared" ref="D43:O43" si="7">D11+D24+D40</f>
        <v>109425</v>
      </c>
      <c r="E43" s="126">
        <f t="shared" si="7"/>
        <v>0</v>
      </c>
      <c r="F43" s="126">
        <f t="shared" si="7"/>
        <v>38098</v>
      </c>
      <c r="G43" s="126">
        <f t="shared" si="7"/>
        <v>14462</v>
      </c>
      <c r="H43" s="126">
        <f t="shared" si="7"/>
        <v>75036</v>
      </c>
      <c r="I43" s="126">
        <f t="shared" si="7"/>
        <v>0</v>
      </c>
      <c r="J43" s="126">
        <f t="shared" si="7"/>
        <v>0</v>
      </c>
      <c r="K43" s="126">
        <f t="shared" si="7"/>
        <v>0</v>
      </c>
      <c r="L43" s="126">
        <f t="shared" si="7"/>
        <v>0</v>
      </c>
      <c r="M43" s="126">
        <f t="shared" si="7"/>
        <v>0</v>
      </c>
      <c r="N43" s="126">
        <f t="shared" si="7"/>
        <v>0</v>
      </c>
      <c r="O43" s="126">
        <f t="shared" si="7"/>
        <v>0</v>
      </c>
      <c r="P43" s="127">
        <f>SUM(C43:O43)</f>
        <v>499429.22639999999</v>
      </c>
      <c r="R43" s="11" t="s">
        <v>41</v>
      </c>
      <c r="S43" s="12" t="str">
        <f>ROUND(P36/1000,0) &amp;" GWh"</f>
        <v>27 GWh</v>
      </c>
      <c r="T43" s="94">
        <f>P36/P40</f>
        <v>5.5363206396784929E-2</v>
      </c>
    </row>
    <row r="44" spans="1:47">
      <c r="A44" s="49" t="s">
        <v>45</v>
      </c>
      <c r="B44" s="128"/>
      <c r="C44" s="129">
        <f>C43/$P$43</f>
        <v>0.52541624023787803</v>
      </c>
      <c r="D44" s="129">
        <f t="shared" ref="D44:P44" si="8">D43/$P$43</f>
        <v>0.21910011312065258</v>
      </c>
      <c r="E44" s="129">
        <f t="shared" si="8"/>
        <v>0</v>
      </c>
      <c r="F44" s="129">
        <f t="shared" si="8"/>
        <v>7.6283080737222952E-2</v>
      </c>
      <c r="G44" s="129">
        <f t="shared" si="8"/>
        <v>2.8957055846021269E-2</v>
      </c>
      <c r="H44" s="129">
        <f t="shared" si="8"/>
        <v>0.15024351005822514</v>
      </c>
      <c r="I44" s="129">
        <f t="shared" si="8"/>
        <v>0</v>
      </c>
      <c r="J44" s="129">
        <f t="shared" si="8"/>
        <v>0</v>
      </c>
      <c r="K44" s="129">
        <f t="shared" si="8"/>
        <v>0</v>
      </c>
      <c r="L44" s="129">
        <f t="shared" si="8"/>
        <v>0</v>
      </c>
      <c r="M44" s="129">
        <f t="shared" si="8"/>
        <v>0</v>
      </c>
      <c r="N44" s="129">
        <f t="shared" si="8"/>
        <v>0</v>
      </c>
      <c r="O44" s="129">
        <f t="shared" si="8"/>
        <v>0</v>
      </c>
      <c r="P44" s="129">
        <f t="shared" si="8"/>
        <v>1</v>
      </c>
      <c r="R44" s="11" t="s">
        <v>43</v>
      </c>
      <c r="S44" s="12" t="str">
        <f>ROUND(P34/1000,0) &amp;" GWh"</f>
        <v>29 GWh</v>
      </c>
      <c r="T44" s="91">
        <f>P34/P40</f>
        <v>6.1366445644629078E-2</v>
      </c>
    </row>
    <row r="45" spans="1:47">
      <c r="A45" s="50"/>
      <c r="B45" s="112"/>
      <c r="C45" s="58"/>
      <c r="D45" s="58"/>
      <c r="E45" s="58"/>
      <c r="F45" s="69"/>
      <c r="G45" s="58"/>
      <c r="H45" s="58"/>
      <c r="I45" s="69"/>
      <c r="J45" s="58"/>
      <c r="K45" s="58"/>
      <c r="L45" s="58"/>
      <c r="M45" s="58"/>
      <c r="N45" s="69"/>
      <c r="O45" s="69"/>
      <c r="P45" s="69"/>
      <c r="R45" s="11" t="s">
        <v>30</v>
      </c>
      <c r="S45" s="12" t="str">
        <f>ROUND(P32/1000,0) &amp;" GWh"</f>
        <v>8 GWh</v>
      </c>
      <c r="T45" s="91">
        <f>P32/P40</f>
        <v>1.5935681961725182E-2</v>
      </c>
    </row>
    <row r="46" spans="1:47">
      <c r="A46" s="50" t="s">
        <v>48</v>
      </c>
      <c r="B46" s="70">
        <f>B24-B40</f>
        <v>3368</v>
      </c>
      <c r="C46" s="70">
        <f>(C24+C40)*0.08</f>
        <v>19437.646399999998</v>
      </c>
      <c r="D46" s="58"/>
      <c r="E46" s="58"/>
      <c r="F46" s="69"/>
      <c r="G46" s="58"/>
      <c r="H46" s="58"/>
      <c r="I46" s="69"/>
      <c r="J46" s="58"/>
      <c r="K46" s="58"/>
      <c r="L46" s="58"/>
      <c r="M46" s="58"/>
      <c r="N46" s="69"/>
      <c r="O46" s="69"/>
      <c r="P46" s="54"/>
      <c r="R46" s="11" t="s">
        <v>46</v>
      </c>
      <c r="S46" s="12" t="str">
        <f>ROUND(P33/1000,0) &amp;" GWh"</f>
        <v>184 GWh</v>
      </c>
      <c r="T46" s="94">
        <f>P33/P40</f>
        <v>0.3831004646257043</v>
      </c>
    </row>
    <row r="47" spans="1:47">
      <c r="A47" s="50" t="s">
        <v>50</v>
      </c>
      <c r="B47" s="120">
        <f>B46/B24</f>
        <v>6.4374319081022188E-2</v>
      </c>
      <c r="C47" s="120">
        <f>C46/(C40+C24)</f>
        <v>0.08</v>
      </c>
      <c r="D47" s="58"/>
      <c r="E47" s="58"/>
      <c r="F47" s="69"/>
      <c r="G47" s="58"/>
      <c r="H47" s="58"/>
      <c r="I47" s="69"/>
      <c r="J47" s="58"/>
      <c r="K47" s="58"/>
      <c r="L47" s="58"/>
      <c r="M47" s="58"/>
      <c r="N47" s="69"/>
      <c r="O47" s="69"/>
      <c r="P47" s="69"/>
      <c r="R47" s="11" t="s">
        <v>47</v>
      </c>
      <c r="S47" s="12" t="str">
        <f>ROUND(P35/1000,0) &amp;" GWh"</f>
        <v>117 GWh</v>
      </c>
      <c r="T47" s="94">
        <f>P35/P40</f>
        <v>0.24324375027358514</v>
      </c>
    </row>
    <row r="48" spans="1:47">
      <c r="A48" s="15"/>
      <c r="B48" s="121"/>
      <c r="C48" s="122"/>
      <c r="D48" s="122"/>
      <c r="E48" s="122"/>
      <c r="F48" s="123"/>
      <c r="G48" s="122"/>
      <c r="H48" s="122"/>
      <c r="I48" s="123"/>
      <c r="J48" s="122"/>
      <c r="K48" s="122"/>
      <c r="L48" s="122"/>
      <c r="M48" s="122"/>
      <c r="N48" s="131"/>
      <c r="O48" s="131"/>
      <c r="P48" s="131"/>
      <c r="R48" s="11" t="s">
        <v>49</v>
      </c>
      <c r="S48" s="12" t="str">
        <f>ROUND(P40/1000,0) &amp;" GWh"</f>
        <v>480 GWh</v>
      </c>
      <c r="T48" s="91">
        <f>SUM(T42:T47)</f>
        <v>1</v>
      </c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5"/>
      <c r="AH48" s="15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</row>
    <row r="49" spans="1:47">
      <c r="A49" s="18"/>
      <c r="B49" s="16"/>
      <c r="C49" s="17"/>
      <c r="D49" s="17"/>
      <c r="E49" s="17"/>
      <c r="F49" s="27"/>
      <c r="G49" s="17"/>
      <c r="H49" s="17"/>
      <c r="I49" s="27"/>
      <c r="J49" s="17"/>
      <c r="K49" s="17"/>
      <c r="L49" s="17"/>
      <c r="M49" s="17"/>
      <c r="N49" s="19"/>
      <c r="O49" s="19"/>
      <c r="P49" s="19"/>
      <c r="Q49" s="18"/>
      <c r="R49" s="15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5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</row>
    <row r="50" spans="1:47">
      <c r="A50" s="18"/>
      <c r="B50" s="16"/>
      <c r="C50" s="95"/>
      <c r="D50" s="17"/>
      <c r="E50" s="17"/>
      <c r="F50" s="27"/>
      <c r="G50" s="17"/>
      <c r="H50" s="17"/>
      <c r="I50" s="27"/>
      <c r="J50" s="17"/>
      <c r="K50" s="17"/>
      <c r="L50" s="17"/>
      <c r="M50" s="17"/>
      <c r="N50" s="19"/>
      <c r="O50" s="19"/>
      <c r="P50" s="19"/>
      <c r="Q50" s="18"/>
      <c r="R50" s="15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5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</row>
    <row r="51" spans="1:47">
      <c r="A51" s="18"/>
      <c r="B51" s="16"/>
      <c r="C51" s="18"/>
      <c r="D51" s="17"/>
      <c r="E51" s="17"/>
      <c r="F51" s="27"/>
      <c r="G51" s="17"/>
      <c r="H51" s="17"/>
      <c r="I51" s="27"/>
      <c r="J51" s="17"/>
      <c r="K51" s="17"/>
      <c r="L51" s="17"/>
      <c r="M51" s="18"/>
      <c r="N51" s="19"/>
      <c r="O51" s="19"/>
      <c r="P51" s="19"/>
      <c r="Q51" s="18"/>
      <c r="R51" s="15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5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</row>
    <row r="52" spans="1:47">
      <c r="A52" s="18"/>
      <c r="B52" s="16"/>
      <c r="C52" s="18"/>
      <c r="D52" s="17"/>
      <c r="E52" s="17"/>
      <c r="F52" s="27"/>
      <c r="G52" s="17"/>
      <c r="H52" s="17"/>
      <c r="I52" s="27"/>
      <c r="J52" s="17"/>
      <c r="K52" s="17"/>
      <c r="L52" s="17"/>
      <c r="M52" s="18"/>
      <c r="N52" s="19"/>
      <c r="O52" s="19"/>
      <c r="P52" s="19"/>
      <c r="Q52" s="18"/>
      <c r="R52" s="15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5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</row>
    <row r="53" spans="1:47">
      <c r="A53" s="18"/>
      <c r="B53" s="16"/>
      <c r="C53" s="18"/>
      <c r="D53" s="17"/>
      <c r="E53" s="17"/>
      <c r="F53" s="27"/>
      <c r="G53" s="17"/>
      <c r="H53" s="17"/>
      <c r="I53" s="27"/>
      <c r="J53" s="17"/>
      <c r="K53" s="17"/>
      <c r="L53" s="17"/>
      <c r="M53" s="18"/>
      <c r="N53" s="19"/>
      <c r="O53" s="19"/>
      <c r="P53" s="19"/>
      <c r="Q53" s="18"/>
      <c r="R53" s="15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5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</row>
    <row r="54" spans="1:47">
      <c r="A54" s="18"/>
      <c r="B54" s="16"/>
      <c r="C54" s="18"/>
      <c r="D54" s="17"/>
      <c r="E54" s="17"/>
      <c r="F54" s="27"/>
      <c r="G54" s="17"/>
      <c r="H54" s="17"/>
      <c r="I54" s="27"/>
      <c r="J54" s="17"/>
      <c r="K54" s="17"/>
      <c r="L54" s="17"/>
      <c r="M54" s="18"/>
      <c r="N54" s="19"/>
      <c r="O54" s="19"/>
      <c r="P54" s="19"/>
      <c r="Q54" s="18"/>
      <c r="R54" s="15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5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</row>
    <row r="55" spans="1:47" ht="15.75">
      <c r="A55" s="18"/>
      <c r="B55" s="16"/>
      <c r="C55" s="18"/>
      <c r="D55" s="17"/>
      <c r="E55" s="17"/>
      <c r="F55" s="27"/>
      <c r="G55" s="17"/>
      <c r="H55" s="17"/>
      <c r="I55" s="27"/>
      <c r="J55" s="17"/>
      <c r="K55" s="17"/>
      <c r="L55" s="17"/>
      <c r="M55" s="18"/>
      <c r="N55" s="19"/>
      <c r="O55" s="19"/>
      <c r="P55" s="19"/>
      <c r="Q55" s="18"/>
      <c r="R55" s="11"/>
      <c r="S55" s="47"/>
      <c r="T55" s="52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5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</row>
    <row r="56" spans="1:47" ht="15.75">
      <c r="A56" s="18"/>
      <c r="B56" s="16"/>
      <c r="C56" s="18"/>
      <c r="D56" s="17"/>
      <c r="E56" s="17"/>
      <c r="F56" s="27"/>
      <c r="G56" s="17"/>
      <c r="H56" s="17"/>
      <c r="I56" s="27"/>
      <c r="J56" s="17"/>
      <c r="K56" s="17"/>
      <c r="L56" s="17"/>
      <c r="M56" s="18"/>
      <c r="N56" s="19"/>
      <c r="O56" s="19"/>
      <c r="P56" s="19"/>
      <c r="Q56" s="18"/>
      <c r="R56" s="11"/>
      <c r="S56" s="47"/>
      <c r="T56" s="52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5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</row>
    <row r="57" spans="1:47" ht="15.75">
      <c r="A57" s="18"/>
      <c r="B57" s="16"/>
      <c r="C57" s="18"/>
      <c r="D57" s="17"/>
      <c r="E57" s="17"/>
      <c r="F57" s="27"/>
      <c r="G57" s="17"/>
      <c r="H57" s="17"/>
      <c r="I57" s="27"/>
      <c r="J57" s="17"/>
      <c r="K57" s="17"/>
      <c r="L57" s="17"/>
      <c r="M57" s="18"/>
      <c r="N57" s="19"/>
      <c r="O57" s="19"/>
      <c r="P57" s="19"/>
      <c r="Q57" s="18"/>
      <c r="R57" s="11"/>
      <c r="S57" s="47"/>
      <c r="T57" s="52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5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</row>
    <row r="58" spans="1:47" ht="15.75">
      <c r="A58" s="11"/>
      <c r="B58" s="74"/>
      <c r="C58" s="21"/>
      <c r="D58" s="75"/>
      <c r="E58" s="75"/>
      <c r="F58" s="76"/>
      <c r="G58" s="75"/>
      <c r="H58" s="75"/>
      <c r="I58" s="76"/>
      <c r="J58" s="75"/>
      <c r="K58" s="75"/>
      <c r="L58" s="75"/>
      <c r="M58" s="47"/>
      <c r="N58" s="86"/>
      <c r="O58" s="86"/>
      <c r="P58" s="77"/>
      <c r="Q58" s="11"/>
      <c r="R58" s="11"/>
      <c r="S58" s="47"/>
      <c r="T58" s="52"/>
    </row>
    <row r="59" spans="1:47" ht="15.75">
      <c r="A59" s="11"/>
      <c r="B59" s="74"/>
      <c r="C59" s="21"/>
      <c r="D59" s="75"/>
      <c r="E59" s="75"/>
      <c r="F59" s="76"/>
      <c r="G59" s="75"/>
      <c r="H59" s="75"/>
      <c r="I59" s="76"/>
      <c r="J59" s="75"/>
      <c r="K59" s="75"/>
      <c r="L59" s="75"/>
      <c r="M59" s="47"/>
      <c r="N59" s="86"/>
      <c r="O59" s="86"/>
      <c r="P59" s="77"/>
      <c r="Q59" s="11"/>
      <c r="R59" s="11"/>
      <c r="S59" s="22"/>
      <c r="T59" s="23"/>
    </row>
    <row r="60" spans="1:47" ht="15.75">
      <c r="A60" s="11"/>
      <c r="B60" s="74"/>
      <c r="C60" s="21"/>
      <c r="D60" s="75"/>
      <c r="E60" s="75"/>
      <c r="F60" s="76"/>
      <c r="G60" s="75"/>
      <c r="H60" s="75"/>
      <c r="I60" s="76"/>
      <c r="J60" s="75"/>
      <c r="K60" s="75"/>
      <c r="L60" s="75"/>
      <c r="M60" s="47"/>
      <c r="N60" s="86"/>
      <c r="O60" s="86"/>
      <c r="P60" s="77"/>
      <c r="Q60" s="11"/>
      <c r="R60" s="11"/>
      <c r="S60" s="11"/>
      <c r="T60" s="47"/>
    </row>
    <row r="61" spans="1:47" ht="15.75">
      <c r="A61" s="10"/>
      <c r="B61" s="74"/>
      <c r="C61" s="21"/>
      <c r="D61" s="75"/>
      <c r="E61" s="75"/>
      <c r="F61" s="76"/>
      <c r="G61" s="75"/>
      <c r="H61" s="75"/>
      <c r="I61" s="76"/>
      <c r="J61" s="75"/>
      <c r="K61" s="75"/>
      <c r="L61" s="75"/>
      <c r="M61" s="47"/>
      <c r="N61" s="86"/>
      <c r="O61" s="86"/>
      <c r="P61" s="77"/>
      <c r="Q61" s="11"/>
      <c r="R61" s="11"/>
      <c r="S61" s="79"/>
      <c r="T61" s="80"/>
    </row>
    <row r="62" spans="1:47" ht="15.75">
      <c r="A62" s="11"/>
      <c r="B62" s="74"/>
      <c r="C62" s="21"/>
      <c r="D62" s="74"/>
      <c r="E62" s="74"/>
      <c r="F62" s="78"/>
      <c r="G62" s="74"/>
      <c r="H62" s="74"/>
      <c r="I62" s="78"/>
      <c r="J62" s="74"/>
      <c r="K62" s="74"/>
      <c r="L62" s="74"/>
      <c r="M62" s="47"/>
      <c r="N62" s="86"/>
      <c r="O62" s="86"/>
      <c r="P62" s="77"/>
      <c r="Q62" s="11"/>
      <c r="R62" s="11"/>
      <c r="S62" s="47"/>
      <c r="T62" s="52"/>
    </row>
    <row r="63" spans="1:47" ht="15.75">
      <c r="A63" s="11"/>
      <c r="B63" s="74"/>
      <c r="C63" s="11"/>
      <c r="D63" s="74"/>
      <c r="E63" s="74"/>
      <c r="F63" s="78"/>
      <c r="G63" s="74"/>
      <c r="H63" s="74"/>
      <c r="I63" s="78"/>
      <c r="J63" s="74"/>
      <c r="K63" s="74"/>
      <c r="L63" s="74"/>
      <c r="M63" s="11"/>
      <c r="N63" s="77"/>
      <c r="O63" s="77"/>
      <c r="P63" s="77"/>
      <c r="Q63" s="11"/>
      <c r="R63" s="11"/>
      <c r="S63" s="47"/>
      <c r="T63" s="52"/>
    </row>
    <row r="64" spans="1:47" ht="15.75">
      <c r="A64" s="11"/>
      <c r="B64" s="74"/>
      <c r="C64" s="11"/>
      <c r="D64" s="74"/>
      <c r="E64" s="74"/>
      <c r="F64" s="78"/>
      <c r="G64" s="74"/>
      <c r="H64" s="74"/>
      <c r="I64" s="78"/>
      <c r="J64" s="74"/>
      <c r="K64" s="74"/>
      <c r="L64" s="74"/>
      <c r="M64" s="11"/>
      <c r="N64" s="77"/>
      <c r="O64" s="77"/>
      <c r="P64" s="77"/>
      <c r="Q64" s="11"/>
      <c r="R64" s="11"/>
      <c r="S64" s="47"/>
      <c r="T64" s="52"/>
    </row>
    <row r="65" spans="1:20" ht="15.75">
      <c r="A65" s="11"/>
      <c r="B65" s="58"/>
      <c r="C65" s="11"/>
      <c r="D65" s="58"/>
      <c r="E65" s="58"/>
      <c r="F65" s="69"/>
      <c r="G65" s="58"/>
      <c r="H65" s="58"/>
      <c r="I65" s="69"/>
      <c r="J65" s="58"/>
      <c r="K65" s="74"/>
      <c r="L65" s="74"/>
      <c r="M65" s="11"/>
      <c r="N65" s="77"/>
      <c r="O65" s="77"/>
      <c r="P65" s="77"/>
      <c r="Q65" s="11"/>
      <c r="R65" s="11"/>
      <c r="S65" s="47"/>
      <c r="T65" s="52"/>
    </row>
    <row r="66" spans="1:20" ht="15.75">
      <c r="A66" s="11"/>
      <c r="B66" s="58"/>
      <c r="C66" s="11"/>
      <c r="D66" s="58"/>
      <c r="E66" s="58"/>
      <c r="F66" s="69"/>
      <c r="G66" s="58"/>
      <c r="H66" s="58"/>
      <c r="I66" s="69"/>
      <c r="J66" s="58"/>
      <c r="K66" s="74"/>
      <c r="L66" s="74"/>
      <c r="M66" s="11"/>
      <c r="N66" s="77"/>
      <c r="O66" s="77"/>
      <c r="P66" s="77"/>
      <c r="Q66" s="11"/>
      <c r="R66" s="11"/>
      <c r="S66" s="47"/>
      <c r="T66" s="52"/>
    </row>
    <row r="67" spans="1:20" ht="15.75">
      <c r="A67" s="11"/>
      <c r="B67" s="58"/>
      <c r="C67" s="11"/>
      <c r="D67" s="58"/>
      <c r="E67" s="58"/>
      <c r="F67" s="69"/>
      <c r="G67" s="58"/>
      <c r="H67" s="58"/>
      <c r="I67" s="69"/>
      <c r="J67" s="58"/>
      <c r="K67" s="74"/>
      <c r="L67" s="74"/>
      <c r="M67" s="11"/>
      <c r="N67" s="77"/>
      <c r="O67" s="77"/>
      <c r="P67" s="77"/>
      <c r="Q67" s="11"/>
      <c r="R67" s="11"/>
      <c r="S67" s="47"/>
      <c r="T67" s="52"/>
    </row>
    <row r="68" spans="1:20" ht="15.75">
      <c r="A68" s="11"/>
      <c r="B68" s="58"/>
      <c r="C68" s="11"/>
      <c r="D68" s="58"/>
      <c r="E68" s="58"/>
      <c r="F68" s="69"/>
      <c r="G68" s="58"/>
      <c r="H68" s="58"/>
      <c r="I68" s="69"/>
      <c r="J68" s="58"/>
      <c r="K68" s="74"/>
      <c r="L68" s="74"/>
      <c r="M68" s="11"/>
      <c r="N68" s="77"/>
      <c r="O68" s="77"/>
      <c r="P68" s="77"/>
      <c r="Q68" s="11"/>
      <c r="R68" s="53"/>
      <c r="S68" s="22"/>
      <c r="T68" s="25"/>
    </row>
    <row r="69" spans="1:20">
      <c r="A69" s="11"/>
      <c r="B69" s="58"/>
      <c r="C69" s="11"/>
      <c r="D69" s="58"/>
      <c r="E69" s="58"/>
      <c r="F69" s="69"/>
      <c r="G69" s="58"/>
      <c r="H69" s="58"/>
      <c r="I69" s="69"/>
      <c r="J69" s="58"/>
      <c r="K69" s="74"/>
      <c r="L69" s="74"/>
      <c r="M69" s="11"/>
      <c r="N69" s="77"/>
      <c r="O69" s="77"/>
      <c r="P69" s="77"/>
      <c r="Q69" s="11"/>
    </row>
    <row r="70" spans="1:20">
      <c r="A70" s="11"/>
      <c r="B70" s="58"/>
      <c r="C70" s="11"/>
      <c r="D70" s="58"/>
      <c r="E70" s="58"/>
      <c r="F70" s="69"/>
      <c r="G70" s="58"/>
      <c r="H70" s="58"/>
      <c r="I70" s="69"/>
      <c r="J70" s="58"/>
      <c r="K70" s="74"/>
      <c r="L70" s="74"/>
      <c r="M70" s="11"/>
      <c r="N70" s="77"/>
      <c r="O70" s="77"/>
      <c r="P70" s="77"/>
      <c r="Q70" s="11"/>
    </row>
    <row r="71" spans="1:20" ht="15.75">
      <c r="A71" s="11"/>
      <c r="B71" s="24"/>
      <c r="C71" s="11"/>
      <c r="D71" s="24"/>
      <c r="E71" s="24"/>
      <c r="F71" s="28"/>
      <c r="G71" s="24"/>
      <c r="H71" s="24"/>
      <c r="I71" s="28"/>
      <c r="J71" s="24"/>
      <c r="K71" s="74"/>
      <c r="L71" s="74"/>
      <c r="M71" s="11"/>
      <c r="N71" s="77"/>
      <c r="O71" s="77"/>
      <c r="P71" s="77"/>
      <c r="Q71" s="11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B1" zoomScale="70" zoomScaleNormal="70" workbookViewId="0">
      <selection activeCell="T49" sqref="T49"/>
    </sheetView>
  </sheetViews>
  <sheetFormatPr defaultColWidth="8.625" defaultRowHeight="15"/>
  <cols>
    <col min="1" max="1" width="49.5" style="13" customWidth="1"/>
    <col min="2" max="2" width="18.875" style="54" customWidth="1"/>
    <col min="3" max="3" width="17.625" style="13" customWidth="1"/>
    <col min="4" max="12" width="17.625" style="54" customWidth="1"/>
    <col min="13" max="20" width="17.625" style="13" customWidth="1"/>
    <col min="21" max="16384" width="8.625" style="13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81" t="s">
        <v>74</v>
      </c>
      <c r="Q2" s="5"/>
      <c r="AG2" s="55"/>
      <c r="AH2" s="5"/>
    </row>
    <row r="3" spans="1:34" ht="30">
      <c r="A3" s="6">
        <v>2017</v>
      </c>
      <c r="C3" s="56" t="s">
        <v>1</v>
      </c>
      <c r="D3" s="56" t="s">
        <v>31</v>
      </c>
      <c r="E3" s="56" t="s">
        <v>2</v>
      </c>
      <c r="F3" s="57" t="s">
        <v>3</v>
      </c>
      <c r="G3" s="56" t="s">
        <v>16</v>
      </c>
      <c r="H3" s="56" t="s">
        <v>51</v>
      </c>
      <c r="I3" s="57" t="s">
        <v>5</v>
      </c>
      <c r="J3" s="56" t="s">
        <v>4</v>
      </c>
      <c r="K3" s="56" t="s">
        <v>6</v>
      </c>
      <c r="L3" s="56" t="s">
        <v>7</v>
      </c>
      <c r="M3" s="56" t="s">
        <v>67</v>
      </c>
      <c r="N3" s="56" t="s">
        <v>67</v>
      </c>
      <c r="O3" s="57" t="s">
        <v>67</v>
      </c>
      <c r="P3" s="59" t="s">
        <v>9</v>
      </c>
      <c r="Q3" s="55"/>
      <c r="AG3" s="55"/>
      <c r="AH3" s="55"/>
    </row>
    <row r="4" spans="1:34" s="32" customFormat="1" ht="11.25">
      <c r="A4" s="83" t="s">
        <v>59</v>
      </c>
      <c r="B4" s="96"/>
      <c r="C4" s="82" t="s">
        <v>57</v>
      </c>
      <c r="D4" s="82" t="s">
        <v>58</v>
      </c>
      <c r="E4" s="30"/>
      <c r="F4" s="82" t="s">
        <v>60</v>
      </c>
      <c r="G4" s="30"/>
      <c r="H4" s="30"/>
      <c r="I4" s="82" t="s">
        <v>61</v>
      </c>
      <c r="J4" s="30"/>
      <c r="K4" s="30"/>
      <c r="L4" s="30"/>
      <c r="M4" s="30"/>
      <c r="N4" s="31"/>
      <c r="O4" s="31"/>
      <c r="P4" s="84" t="s">
        <v>65</v>
      </c>
      <c r="Q4" s="33"/>
      <c r="AG4" s="33"/>
      <c r="AH4" s="33"/>
    </row>
    <row r="5" spans="1:34" ht="15.75">
      <c r="A5" s="5" t="s">
        <v>52</v>
      </c>
      <c r="B5" s="62"/>
      <c r="C5" s="108">
        <f>[2]Solceller!$C$6</f>
        <v>779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>
        <f>SUM(D5:N5)</f>
        <v>0</v>
      </c>
      <c r="Q5" s="55"/>
      <c r="AG5" s="55"/>
      <c r="AH5" s="55"/>
    </row>
    <row r="6" spans="1:34" ht="15.75">
      <c r="A6" s="5" t="s">
        <v>79</v>
      </c>
      <c r="B6" s="62"/>
      <c r="C6" s="106">
        <v>0</v>
      </c>
      <c r="D6" s="106">
        <v>0</v>
      </c>
      <c r="E6" s="106">
        <v>0</v>
      </c>
      <c r="F6" s="106">
        <v>0</v>
      </c>
      <c r="G6" s="106">
        <v>0</v>
      </c>
      <c r="H6" s="106">
        <v>0</v>
      </c>
      <c r="I6" s="106">
        <v>0</v>
      </c>
      <c r="J6" s="106">
        <v>0</v>
      </c>
      <c r="K6" s="106">
        <v>0</v>
      </c>
      <c r="L6" s="106">
        <v>0</v>
      </c>
      <c r="M6" s="106"/>
      <c r="N6" s="106"/>
      <c r="O6" s="106"/>
      <c r="P6" s="106">
        <f t="shared" ref="P6:P11" si="0">SUM(D6:N6)</f>
        <v>0</v>
      </c>
      <c r="Q6" s="55"/>
      <c r="AG6" s="55"/>
      <c r="AH6" s="55"/>
    </row>
    <row r="7" spans="1:34" ht="15.75">
      <c r="A7" s="5" t="s">
        <v>17</v>
      </c>
      <c r="B7" s="62"/>
      <c r="C7" s="112">
        <f>[2]Elproduktion!$N$122</f>
        <v>0</v>
      </c>
      <c r="D7" s="106">
        <f>[2]Elproduktion!$N$123</f>
        <v>0</v>
      </c>
      <c r="E7" s="106">
        <f>[2]Elproduktion!$Q$124</f>
        <v>0</v>
      </c>
      <c r="F7" s="106">
        <f>[2]Elproduktion!$N$125</f>
        <v>0</v>
      </c>
      <c r="G7" s="106">
        <f>[2]Elproduktion!$R$126</f>
        <v>0</v>
      </c>
      <c r="H7" s="106">
        <f>[2]Elproduktion!$S$127</f>
        <v>0</v>
      </c>
      <c r="I7" s="106">
        <f>[2]Elproduktion!$N$128</f>
        <v>0</v>
      </c>
      <c r="J7" s="106">
        <f>[2]Elproduktion!$T$126</f>
        <v>0</v>
      </c>
      <c r="K7" s="106">
        <f>[2]Elproduktion!U124</f>
        <v>0</v>
      </c>
      <c r="L7" s="106">
        <f>[2]Elproduktion!V124</f>
        <v>0</v>
      </c>
      <c r="M7" s="106"/>
      <c r="N7" s="106"/>
      <c r="O7" s="106"/>
      <c r="P7" s="106">
        <f>SUM(D7:N7)</f>
        <v>0</v>
      </c>
      <c r="Q7" s="55"/>
      <c r="AG7" s="55"/>
      <c r="AH7" s="55"/>
    </row>
    <row r="8" spans="1:34" ht="15.75">
      <c r="A8" s="5" t="s">
        <v>10</v>
      </c>
      <c r="B8" s="62"/>
      <c r="C8" s="112">
        <f>[2]Elproduktion!$N$130</f>
        <v>0</v>
      </c>
      <c r="D8" s="106">
        <f>[2]Elproduktion!$N$131</f>
        <v>0</v>
      </c>
      <c r="E8" s="106">
        <f>[2]Elproduktion!$Q$132</f>
        <v>0</v>
      </c>
      <c r="F8" s="106">
        <f>[2]Elproduktion!$N$133</f>
        <v>0</v>
      </c>
      <c r="G8" s="106">
        <f>[2]Elproduktion!$R$134</f>
        <v>0</v>
      </c>
      <c r="H8" s="106">
        <f>[2]Elproduktion!$S$135</f>
        <v>0</v>
      </c>
      <c r="I8" s="106">
        <f>[2]Elproduktion!$N$136</f>
        <v>0</v>
      </c>
      <c r="J8" s="106">
        <f>[2]Elproduktion!$T$134</f>
        <v>0</v>
      </c>
      <c r="K8" s="106">
        <f>[2]Elproduktion!U132</f>
        <v>0</v>
      </c>
      <c r="L8" s="106">
        <f>[2]Elproduktion!V132</f>
        <v>0</v>
      </c>
      <c r="M8" s="106"/>
      <c r="N8" s="106"/>
      <c r="O8" s="106"/>
      <c r="P8" s="106">
        <f t="shared" si="0"/>
        <v>0</v>
      </c>
      <c r="Q8" s="55"/>
      <c r="AG8" s="55"/>
      <c r="AH8" s="55"/>
    </row>
    <row r="9" spans="1:34" ht="15.75">
      <c r="A9" s="5" t="s">
        <v>11</v>
      </c>
      <c r="B9" s="62"/>
      <c r="C9" s="113">
        <f>[2]Elproduktion!$N$138</f>
        <v>38414.652173913048</v>
      </c>
      <c r="D9" s="106">
        <f>[2]Elproduktion!$N$139</f>
        <v>0</v>
      </c>
      <c r="E9" s="106">
        <f>[2]Elproduktion!$Q$140</f>
        <v>0</v>
      </c>
      <c r="F9" s="106">
        <f>[2]Elproduktion!$N$141</f>
        <v>0</v>
      </c>
      <c r="G9" s="106">
        <f>[2]Elproduktion!$R$142</f>
        <v>0</v>
      </c>
      <c r="H9" s="106">
        <f>[2]Elproduktion!$S$143</f>
        <v>0</v>
      </c>
      <c r="I9" s="106">
        <f>[2]Elproduktion!$N$144</f>
        <v>0</v>
      </c>
      <c r="J9" s="106">
        <f>[2]Elproduktion!$T$142</f>
        <v>0</v>
      </c>
      <c r="K9" s="106">
        <f>[2]Elproduktion!U140</f>
        <v>0</v>
      </c>
      <c r="L9" s="106">
        <f>[2]Elproduktion!V140</f>
        <v>0</v>
      </c>
      <c r="M9" s="106"/>
      <c r="N9" s="106"/>
      <c r="O9" s="106"/>
      <c r="P9" s="106">
        <f t="shared" si="0"/>
        <v>0</v>
      </c>
      <c r="Q9" s="55"/>
      <c r="AG9" s="55"/>
      <c r="AH9" s="55"/>
    </row>
    <row r="10" spans="1:34" ht="15.75">
      <c r="A10" s="5" t="s">
        <v>12</v>
      </c>
      <c r="B10" s="62"/>
      <c r="C10" s="130">
        <f>[2]Elproduktion!$N$146</f>
        <v>43304.347826086952</v>
      </c>
      <c r="D10" s="106">
        <f>[2]Elproduktion!$N$147</f>
        <v>0</v>
      </c>
      <c r="E10" s="106">
        <f>[2]Elproduktion!$Q$148</f>
        <v>0</v>
      </c>
      <c r="F10" s="106">
        <f>[2]Elproduktion!$N$149</f>
        <v>0</v>
      </c>
      <c r="G10" s="106">
        <f>[2]Elproduktion!$R$150</f>
        <v>0</v>
      </c>
      <c r="H10" s="106">
        <f>[2]Elproduktion!$S$151</f>
        <v>0</v>
      </c>
      <c r="I10" s="106">
        <f>[2]Elproduktion!$N$152</f>
        <v>0</v>
      </c>
      <c r="J10" s="106">
        <f>[2]Elproduktion!$T$150</f>
        <v>0</v>
      </c>
      <c r="K10" s="106">
        <f>[2]Elproduktion!U148</f>
        <v>0</v>
      </c>
      <c r="L10" s="106">
        <f>[2]Elproduktion!V148</f>
        <v>0</v>
      </c>
      <c r="M10" s="106"/>
      <c r="N10" s="106"/>
      <c r="O10" s="106"/>
      <c r="P10" s="106">
        <f t="shared" si="0"/>
        <v>0</v>
      </c>
      <c r="Q10" s="55"/>
      <c r="R10" s="5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55"/>
      <c r="AH10" s="55"/>
    </row>
    <row r="11" spans="1:34" ht="15.75">
      <c r="A11" s="5" t="s">
        <v>13</v>
      </c>
      <c r="B11" s="62"/>
      <c r="C11" s="106">
        <f>SUM(C5:C10)</f>
        <v>82498</v>
      </c>
      <c r="D11" s="106">
        <f t="shared" ref="D11:O11" si="1">SUM(D5:D10)</f>
        <v>0</v>
      </c>
      <c r="E11" s="106">
        <f t="shared" si="1"/>
        <v>0</v>
      </c>
      <c r="F11" s="106">
        <f t="shared" si="1"/>
        <v>0</v>
      </c>
      <c r="G11" s="106">
        <f t="shared" si="1"/>
        <v>0</v>
      </c>
      <c r="H11" s="106">
        <f t="shared" si="1"/>
        <v>0</v>
      </c>
      <c r="I11" s="106">
        <f t="shared" si="1"/>
        <v>0</v>
      </c>
      <c r="J11" s="106">
        <f t="shared" si="1"/>
        <v>0</v>
      </c>
      <c r="K11" s="106">
        <f t="shared" si="1"/>
        <v>0</v>
      </c>
      <c r="L11" s="106">
        <f t="shared" si="1"/>
        <v>0</v>
      </c>
      <c r="M11" s="106">
        <f t="shared" si="1"/>
        <v>0</v>
      </c>
      <c r="N11" s="106">
        <f t="shared" si="1"/>
        <v>0</v>
      </c>
      <c r="O11" s="106">
        <f t="shared" si="1"/>
        <v>0</v>
      </c>
      <c r="P11" s="106">
        <f t="shared" si="0"/>
        <v>0</v>
      </c>
      <c r="Q11" s="55"/>
      <c r="R11" s="5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55"/>
      <c r="AH11" s="55"/>
    </row>
    <row r="12" spans="1:34" ht="15.7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4"/>
      <c r="R12" s="4"/>
      <c r="S12" s="4"/>
      <c r="T12" s="4"/>
    </row>
    <row r="13" spans="1:34" ht="15.7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4"/>
      <c r="R13" s="4"/>
      <c r="S13" s="4"/>
      <c r="T13" s="4"/>
    </row>
    <row r="14" spans="1:34" ht="18.75">
      <c r="A14" s="3" t="s">
        <v>14</v>
      </c>
      <c r="B14" s="7"/>
      <c r="C14" s="62"/>
      <c r="D14" s="7"/>
      <c r="E14" s="7"/>
      <c r="F14" s="7"/>
      <c r="G14" s="7"/>
      <c r="H14" s="7"/>
      <c r="I14" s="7"/>
      <c r="J14" s="62"/>
      <c r="K14" s="62"/>
      <c r="L14" s="62"/>
      <c r="M14" s="62"/>
      <c r="N14" s="62"/>
      <c r="O14" s="62"/>
      <c r="P14" s="7"/>
      <c r="Q14" s="4"/>
      <c r="R14" s="4"/>
      <c r="S14" s="4"/>
      <c r="T14" s="4"/>
    </row>
    <row r="15" spans="1:34" ht="15.75">
      <c r="A15" s="81" t="str">
        <f>A2</f>
        <v>1081 Ronneby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4"/>
      <c r="R15" s="4"/>
      <c r="S15" s="4"/>
      <c r="T15" s="4"/>
    </row>
    <row r="16" spans="1:34" ht="30">
      <c r="A16" s="6">
        <v>2017</v>
      </c>
      <c r="B16" s="56" t="s">
        <v>15</v>
      </c>
      <c r="C16" s="69" t="s">
        <v>8</v>
      </c>
      <c r="D16" s="56" t="s">
        <v>31</v>
      </c>
      <c r="E16" s="56" t="s">
        <v>2</v>
      </c>
      <c r="F16" s="57" t="s">
        <v>3</v>
      </c>
      <c r="G16" s="56" t="s">
        <v>16</v>
      </c>
      <c r="H16" s="56" t="s">
        <v>51</v>
      </c>
      <c r="I16" s="57" t="s">
        <v>5</v>
      </c>
      <c r="J16" s="56" t="s">
        <v>4</v>
      </c>
      <c r="K16" s="56" t="s">
        <v>6</v>
      </c>
      <c r="L16" s="56" t="s">
        <v>7</v>
      </c>
      <c r="M16" s="56" t="s">
        <v>67</v>
      </c>
      <c r="N16" s="56" t="s">
        <v>67</v>
      </c>
      <c r="O16" s="57" t="s">
        <v>67</v>
      </c>
      <c r="P16" s="59" t="s">
        <v>9</v>
      </c>
      <c r="Q16" s="55"/>
      <c r="AG16" s="55"/>
      <c r="AH16" s="55"/>
    </row>
    <row r="17" spans="1:34" s="32" customFormat="1" ht="11.25">
      <c r="A17" s="83" t="s">
        <v>59</v>
      </c>
      <c r="B17" s="82" t="s">
        <v>62</v>
      </c>
      <c r="C17" s="51"/>
      <c r="D17" s="82" t="s">
        <v>58</v>
      </c>
      <c r="E17" s="30"/>
      <c r="F17" s="82" t="s">
        <v>60</v>
      </c>
      <c r="G17" s="30"/>
      <c r="H17" s="30"/>
      <c r="I17" s="82" t="s">
        <v>61</v>
      </c>
      <c r="J17" s="30"/>
      <c r="K17" s="30"/>
      <c r="L17" s="30"/>
      <c r="M17" s="30"/>
      <c r="N17" s="31"/>
      <c r="O17" s="31"/>
      <c r="P17" s="84" t="s">
        <v>65</v>
      </c>
      <c r="Q17" s="33"/>
      <c r="AG17" s="33"/>
      <c r="AH17" s="33"/>
    </row>
    <row r="18" spans="1:34" ht="15.75">
      <c r="A18" s="5" t="s">
        <v>17</v>
      </c>
      <c r="B18" s="118">
        <f>[2]Fjärrvärmeproduktion!$N$170</f>
        <v>0</v>
      </c>
      <c r="C18" s="116"/>
      <c r="D18" s="116">
        <f>[2]Fjärrvärmeproduktion!$N$171</f>
        <v>0</v>
      </c>
      <c r="E18" s="116">
        <f>[2]Fjärrvärmeproduktion!$Q$172</f>
        <v>0</v>
      </c>
      <c r="F18" s="116">
        <f>[2]Fjärrvärmeproduktion!$N$173</f>
        <v>0</v>
      </c>
      <c r="G18" s="116">
        <f>[2]Fjärrvärmeproduktion!$R$174</f>
        <v>0</v>
      </c>
      <c r="H18" s="116">
        <f>[2]Fjärrvärmeproduktion!$S$175</f>
        <v>0</v>
      </c>
      <c r="I18" s="116">
        <f>[2]Fjärrvärmeproduktion!$N$176</f>
        <v>0</v>
      </c>
      <c r="J18" s="116">
        <f>[2]Fjärrvärmeproduktion!$T$174</f>
        <v>0</v>
      </c>
      <c r="K18" s="116">
        <f>[2]Fjärrvärmeproduktion!U172</f>
        <v>0</v>
      </c>
      <c r="L18" s="116">
        <f>[2]Fjärrvärmeproduktion!V172</f>
        <v>0</v>
      </c>
      <c r="M18" s="116"/>
      <c r="N18" s="116"/>
      <c r="O18" s="116"/>
      <c r="P18" s="116">
        <f>SUM(C18:N18)</f>
        <v>0</v>
      </c>
      <c r="Q18" s="4"/>
      <c r="R18" s="4"/>
      <c r="S18" s="4"/>
      <c r="T18" s="4"/>
    </row>
    <row r="19" spans="1:34" ht="15.75">
      <c r="A19" s="5" t="s">
        <v>18</v>
      </c>
      <c r="B19" s="118">
        <f>[2]Fjärrvärmeproduktion!$N$178+[2]Fjärrvärmeproduktion!$N$210</f>
        <v>138490</v>
      </c>
      <c r="C19" s="116"/>
      <c r="D19" s="116">
        <f>[2]Fjärrvärmeproduktion!$N$179</f>
        <v>1294</v>
      </c>
      <c r="E19" s="116">
        <f>[2]Fjärrvärmeproduktion!$Q$180</f>
        <v>0</v>
      </c>
      <c r="F19" s="116">
        <f>[2]Fjärrvärmeproduktion!$N$181</f>
        <v>0</v>
      </c>
      <c r="G19" s="116">
        <f>[2]Fjärrvärmeproduktion!$R$182</f>
        <v>0</v>
      </c>
      <c r="H19" s="116">
        <f>[2]Fjärrvärmeproduktion!$S$183</f>
        <v>141841</v>
      </c>
      <c r="I19" s="116">
        <f>[2]Fjärrvärmeproduktion!$N$184</f>
        <v>0</v>
      </c>
      <c r="J19" s="116">
        <f>[2]Fjärrvärmeproduktion!$T$182</f>
        <v>0</v>
      </c>
      <c r="K19" s="116">
        <f>[2]Fjärrvärmeproduktion!U180</f>
        <v>0</v>
      </c>
      <c r="L19" s="116">
        <f>[2]Fjärrvärmeproduktion!V180</f>
        <v>0</v>
      </c>
      <c r="M19" s="116"/>
      <c r="N19" s="116"/>
      <c r="O19" s="116"/>
      <c r="P19" s="116">
        <f>SUM(C19:N19)</f>
        <v>143135</v>
      </c>
      <c r="Q19" s="4"/>
      <c r="R19" s="4"/>
      <c r="S19" s="4"/>
      <c r="T19" s="4"/>
    </row>
    <row r="20" spans="1:34" ht="15.75">
      <c r="A20" s="5" t="s">
        <v>19</v>
      </c>
      <c r="B20" s="119">
        <f>[2]Fjärrvärmeproduktion!$N$186</f>
        <v>0</v>
      </c>
      <c r="C20" s="116"/>
      <c r="D20" s="116">
        <f>[2]Fjärrvärmeproduktion!$N$187</f>
        <v>0</v>
      </c>
      <c r="E20" s="116">
        <f>[2]Fjärrvärmeproduktion!$Q$188</f>
        <v>0</v>
      </c>
      <c r="F20" s="116">
        <f>[2]Fjärrvärmeproduktion!$N$189</f>
        <v>0</v>
      </c>
      <c r="G20" s="116">
        <f>[2]Fjärrvärmeproduktion!$R$190</f>
        <v>0</v>
      </c>
      <c r="H20" s="116">
        <f>[2]Fjärrvärmeproduktion!$S$191</f>
        <v>0</v>
      </c>
      <c r="I20" s="116">
        <f>[2]Fjärrvärmeproduktion!$N$192</f>
        <v>0</v>
      </c>
      <c r="J20" s="116">
        <f>[2]Fjärrvärmeproduktion!$T$190</f>
        <v>0</v>
      </c>
      <c r="K20" s="116">
        <f>[2]Fjärrvärmeproduktion!U188</f>
        <v>0</v>
      </c>
      <c r="L20" s="116">
        <f>[2]Fjärrvärmeproduktion!V188</f>
        <v>0</v>
      </c>
      <c r="M20" s="116"/>
      <c r="N20" s="116"/>
      <c r="O20" s="116"/>
      <c r="P20" s="116">
        <f t="shared" ref="P20:P23" si="2">SUM(C20:N20)</f>
        <v>0</v>
      </c>
      <c r="Q20" s="4"/>
      <c r="R20" s="4"/>
      <c r="S20" s="4"/>
      <c r="T20" s="4"/>
    </row>
    <row r="21" spans="1:34" ht="15.75">
      <c r="A21" s="5" t="s">
        <v>20</v>
      </c>
      <c r="B21" s="119">
        <f>[2]Fjärrvärmeproduktion!$N$194</f>
        <v>0</v>
      </c>
      <c r="C21" s="116"/>
      <c r="D21" s="116">
        <f>[2]Fjärrvärmeproduktion!$N$195</f>
        <v>0</v>
      </c>
      <c r="E21" s="116">
        <f>[2]Fjärrvärmeproduktion!$Q$196</f>
        <v>0</v>
      </c>
      <c r="F21" s="116">
        <f>[2]Fjärrvärmeproduktion!$N$197</f>
        <v>0</v>
      </c>
      <c r="G21" s="116">
        <f>[2]Fjärrvärmeproduktion!$R$198</f>
        <v>0</v>
      </c>
      <c r="H21" s="116">
        <f>[2]Fjärrvärmeproduktion!$S$199</f>
        <v>0</v>
      </c>
      <c r="I21" s="116">
        <f>[2]Fjärrvärmeproduktion!$N$200</f>
        <v>0</v>
      </c>
      <c r="J21" s="116">
        <f>[2]Fjärrvärmeproduktion!$T$198</f>
        <v>0</v>
      </c>
      <c r="K21" s="116">
        <f>[2]Fjärrvärmeproduktion!U196</f>
        <v>0</v>
      </c>
      <c r="L21" s="116">
        <f>[2]Fjärrvärmeproduktion!V196</f>
        <v>0</v>
      </c>
      <c r="M21" s="116"/>
      <c r="N21" s="116"/>
      <c r="O21" s="116"/>
      <c r="P21" s="116">
        <f t="shared" si="2"/>
        <v>0</v>
      </c>
      <c r="Q21" s="4"/>
      <c r="R21" s="4"/>
      <c r="S21" s="4"/>
      <c r="T21" s="4"/>
    </row>
    <row r="22" spans="1:34" ht="15.75">
      <c r="A22" s="5" t="s">
        <v>21</v>
      </c>
      <c r="B22" s="119">
        <f>[2]Fjärrvärmeproduktion!$N$202</f>
        <v>0</v>
      </c>
      <c r="C22" s="116"/>
      <c r="D22" s="116">
        <f>[2]Fjärrvärmeproduktion!$N$203</f>
        <v>0</v>
      </c>
      <c r="E22" s="116">
        <f>[2]Fjärrvärmeproduktion!$Q$204</f>
        <v>0</v>
      </c>
      <c r="F22" s="116">
        <f>[2]Fjärrvärmeproduktion!$N$205</f>
        <v>0</v>
      </c>
      <c r="G22" s="116">
        <f>[2]Fjärrvärmeproduktion!$R$206</f>
        <v>0</v>
      </c>
      <c r="H22" s="116">
        <f>[2]Fjärrvärmeproduktion!$S$207</f>
        <v>0</v>
      </c>
      <c r="I22" s="116">
        <f>[2]Fjärrvärmeproduktion!$N$208</f>
        <v>0</v>
      </c>
      <c r="J22" s="116">
        <f>[2]Fjärrvärmeproduktion!$T$206</f>
        <v>0</v>
      </c>
      <c r="K22" s="116">
        <f>[2]Fjärrvärmeproduktion!U204</f>
        <v>0</v>
      </c>
      <c r="L22" s="116">
        <f>[2]Fjärrvärmeproduktion!V204</f>
        <v>0</v>
      </c>
      <c r="M22" s="116"/>
      <c r="N22" s="116"/>
      <c r="O22" s="116"/>
      <c r="P22" s="116">
        <f t="shared" si="2"/>
        <v>0</v>
      </c>
      <c r="Q22" s="4"/>
      <c r="R22" s="11" t="s">
        <v>23</v>
      </c>
      <c r="S22" s="63" t="str">
        <f>ROUND(P43/1000,0) &amp;" GWh"</f>
        <v>870 GWh</v>
      </c>
      <c r="T22" s="4"/>
    </row>
    <row r="23" spans="1:34" ht="15.75">
      <c r="A23" s="5" t="s">
        <v>22</v>
      </c>
      <c r="B23" s="118">
        <v>0</v>
      </c>
      <c r="C23" s="116"/>
      <c r="D23" s="116">
        <f>[2]Fjärrvärmeproduktion!$N$211</f>
        <v>0</v>
      </c>
      <c r="E23" s="116">
        <f>[2]Fjärrvärmeproduktion!$Q$212</f>
        <v>0</v>
      </c>
      <c r="F23" s="116">
        <f>[2]Fjärrvärmeproduktion!$N$213</f>
        <v>0</v>
      </c>
      <c r="G23" s="116">
        <f>[2]Fjärrvärmeproduktion!$R$214</f>
        <v>0</v>
      </c>
      <c r="H23" s="116">
        <f>[2]Fjärrvärmeproduktion!$S$215</f>
        <v>0</v>
      </c>
      <c r="I23" s="116">
        <f>[2]Fjärrvärmeproduktion!$N$216</f>
        <v>0</v>
      </c>
      <c r="J23" s="116">
        <f>[2]Fjärrvärmeproduktion!$T$214</f>
        <v>0</v>
      </c>
      <c r="K23" s="116">
        <f>[2]Fjärrvärmeproduktion!U212</f>
        <v>0</v>
      </c>
      <c r="L23" s="116">
        <f>[2]Fjärrvärmeproduktion!V212</f>
        <v>0</v>
      </c>
      <c r="M23" s="116"/>
      <c r="N23" s="116"/>
      <c r="O23" s="116"/>
      <c r="P23" s="116">
        <f t="shared" si="2"/>
        <v>0</v>
      </c>
      <c r="Q23" s="4"/>
      <c r="R23" s="11"/>
      <c r="S23" s="4"/>
      <c r="T23" s="4"/>
    </row>
    <row r="24" spans="1:34" ht="15.75">
      <c r="A24" s="5" t="s">
        <v>13</v>
      </c>
      <c r="B24" s="116">
        <f>SUM(B18:B23)</f>
        <v>138490</v>
      </c>
      <c r="C24" s="116">
        <f t="shared" ref="C24:O24" si="3">SUM(C18:C23)</f>
        <v>0</v>
      </c>
      <c r="D24" s="116">
        <f t="shared" si="3"/>
        <v>1294</v>
      </c>
      <c r="E24" s="116">
        <f t="shared" si="3"/>
        <v>0</v>
      </c>
      <c r="F24" s="116">
        <f t="shared" si="3"/>
        <v>0</v>
      </c>
      <c r="G24" s="116">
        <f t="shared" si="3"/>
        <v>0</v>
      </c>
      <c r="H24" s="116">
        <f t="shared" si="3"/>
        <v>141841</v>
      </c>
      <c r="I24" s="116">
        <f t="shared" si="3"/>
        <v>0</v>
      </c>
      <c r="J24" s="116">
        <f t="shared" si="3"/>
        <v>0</v>
      </c>
      <c r="K24" s="116">
        <f t="shared" si="3"/>
        <v>0</v>
      </c>
      <c r="L24" s="116">
        <f t="shared" si="3"/>
        <v>0</v>
      </c>
      <c r="M24" s="116">
        <f t="shared" si="3"/>
        <v>0</v>
      </c>
      <c r="N24" s="116">
        <f t="shared" si="3"/>
        <v>0</v>
      </c>
      <c r="O24" s="116">
        <f t="shared" si="3"/>
        <v>0</v>
      </c>
      <c r="P24" s="116">
        <f>SUM(C24:N24)</f>
        <v>143135</v>
      </c>
      <c r="Q24" s="4"/>
      <c r="R24" s="11"/>
      <c r="S24" s="4" t="s">
        <v>24</v>
      </c>
      <c r="T24" s="4" t="s">
        <v>25</v>
      </c>
    </row>
    <row r="25" spans="1:34" ht="15.75"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4"/>
      <c r="R25" s="47" t="str">
        <f>C30</f>
        <v>El</v>
      </c>
      <c r="S25" s="63" t="str">
        <f>ROUND(C43/1000,0) &amp;" GWh"</f>
        <v>369 GWh</v>
      </c>
      <c r="T25" s="91">
        <f>C$44</f>
        <v>0.42456674619136087</v>
      </c>
    </row>
    <row r="26" spans="1:34" ht="15.75">
      <c r="B26" s="118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4"/>
      <c r="R26" s="92" t="str">
        <f>D30</f>
        <v>Oljeprodukter</v>
      </c>
      <c r="S26" s="63" t="str">
        <f>ROUND(D43/1000,0) &amp;" GWh"</f>
        <v>270 GWh</v>
      </c>
      <c r="T26" s="91">
        <f>D$44</f>
        <v>0.31060251470243982</v>
      </c>
    </row>
    <row r="27" spans="1:34" ht="15.75"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4"/>
      <c r="R27" s="92" t="str">
        <f>E30</f>
        <v>Kol och koks</v>
      </c>
      <c r="S27" s="63" t="str">
        <f>ROUND(E43/1000,0) &amp;" GWh"</f>
        <v>0 GWh</v>
      </c>
      <c r="T27" s="91">
        <f>E$44</f>
        <v>0</v>
      </c>
    </row>
    <row r="28" spans="1:34" ht="18.75">
      <c r="A28" s="3" t="s">
        <v>26</v>
      </c>
      <c r="B28" s="7"/>
      <c r="C28" s="62"/>
      <c r="D28" s="7"/>
      <c r="E28" s="7"/>
      <c r="F28" s="7"/>
      <c r="G28" s="7"/>
      <c r="H28" s="7"/>
      <c r="I28" s="62"/>
      <c r="J28" s="62"/>
      <c r="K28" s="62"/>
      <c r="L28" s="62"/>
      <c r="M28" s="62"/>
      <c r="N28" s="62"/>
      <c r="O28" s="62"/>
      <c r="P28" s="62"/>
      <c r="Q28" s="4"/>
      <c r="R28" s="92" t="str">
        <f>F30</f>
        <v>Gasol/naturgas</v>
      </c>
      <c r="S28" s="63" t="str">
        <f>ROUND(F43/1000,0) &amp;" GWh"</f>
        <v>1 GWh</v>
      </c>
      <c r="T28" s="91">
        <f>F$44</f>
        <v>9.2714649836694602E-4</v>
      </c>
    </row>
    <row r="29" spans="1:34" ht="15.75">
      <c r="A29" s="81" t="str">
        <f>A2</f>
        <v>1081 Ronneby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4"/>
      <c r="R29" s="92" t="str">
        <f>G30</f>
        <v>Biodrivmedel</v>
      </c>
      <c r="S29" s="63" t="str">
        <f>ROUND(G43/1000,0) &amp;" GWh"</f>
        <v>35 GWh</v>
      </c>
      <c r="T29" s="91">
        <f>G$44</f>
        <v>4.0245692483950483E-2</v>
      </c>
    </row>
    <row r="30" spans="1:34" ht="30">
      <c r="A30" s="6">
        <v>2017</v>
      </c>
      <c r="B30" s="69" t="s">
        <v>69</v>
      </c>
      <c r="C30" s="58" t="s">
        <v>8</v>
      </c>
      <c r="D30" s="56" t="s">
        <v>31</v>
      </c>
      <c r="E30" s="56" t="s">
        <v>2</v>
      </c>
      <c r="F30" s="57" t="s">
        <v>3</v>
      </c>
      <c r="G30" s="56" t="s">
        <v>27</v>
      </c>
      <c r="H30" s="56" t="s">
        <v>51</v>
      </c>
      <c r="I30" s="57" t="s">
        <v>5</v>
      </c>
      <c r="J30" s="56" t="s">
        <v>4</v>
      </c>
      <c r="K30" s="56" t="s">
        <v>6</v>
      </c>
      <c r="L30" s="56" t="s">
        <v>7</v>
      </c>
      <c r="M30" s="56" t="s">
        <v>67</v>
      </c>
      <c r="N30" s="56" t="s">
        <v>67</v>
      </c>
      <c r="O30" s="57" t="s">
        <v>67</v>
      </c>
      <c r="P30" s="59" t="s">
        <v>28</v>
      </c>
      <c r="Q30" s="4"/>
      <c r="R30" s="47" t="str">
        <f>H30</f>
        <v>Biobränslen</v>
      </c>
      <c r="S30" s="63" t="str">
        <f>ROUND(H43/1000,0) &amp;" GWh"</f>
        <v>195 GWh</v>
      </c>
      <c r="T30" s="91">
        <f>H$44</f>
        <v>0.22365790012388195</v>
      </c>
    </row>
    <row r="31" spans="1:34" s="32" customFormat="1">
      <c r="A31" s="29"/>
      <c r="B31" s="82" t="s">
        <v>64</v>
      </c>
      <c r="C31" s="85" t="s">
        <v>63</v>
      </c>
      <c r="D31" s="82" t="s">
        <v>58</v>
      </c>
      <c r="E31" s="30"/>
      <c r="F31" s="82" t="s">
        <v>60</v>
      </c>
      <c r="G31" s="82" t="s">
        <v>76</v>
      </c>
      <c r="H31" s="82" t="s">
        <v>68</v>
      </c>
      <c r="I31" s="82" t="s">
        <v>61</v>
      </c>
      <c r="J31" s="30"/>
      <c r="K31" s="30"/>
      <c r="L31" s="30"/>
      <c r="M31" s="30"/>
      <c r="N31" s="31"/>
      <c r="O31" s="31"/>
      <c r="P31" s="84" t="s">
        <v>66</v>
      </c>
      <c r="Q31" s="33"/>
      <c r="R31" s="47" t="str">
        <f>I30</f>
        <v>Biogas</v>
      </c>
      <c r="S31" s="63" t="str">
        <f>ROUND(I43/1000,0) &amp;" GWh"</f>
        <v>0 GWh</v>
      </c>
      <c r="T31" s="91">
        <f>I$44</f>
        <v>0</v>
      </c>
      <c r="AG31" s="33"/>
      <c r="AH31" s="33"/>
    </row>
    <row r="32" spans="1:34" ht="15.75">
      <c r="A32" s="5" t="s">
        <v>29</v>
      </c>
      <c r="B32" s="106">
        <f>[2]Slutanvändning!$N$251</f>
        <v>0</v>
      </c>
      <c r="C32" s="106">
        <f>[2]Slutanvändning!$N$252</f>
        <v>8376</v>
      </c>
      <c r="D32" s="112">
        <f>[2]Slutanvändning!$N$245</f>
        <v>9610</v>
      </c>
      <c r="E32" s="106">
        <f>[2]Slutanvändning!$Q$246</f>
        <v>0</v>
      </c>
      <c r="F32" s="112">
        <f>[2]Slutanvändning!$N$247</f>
        <v>0</v>
      </c>
      <c r="G32" s="106">
        <f>[2]Slutanvändning!$N$248</f>
        <v>2193</v>
      </c>
      <c r="H32" s="112">
        <f>[2]Slutanvändning!$N$249</f>
        <v>0</v>
      </c>
      <c r="I32" s="106">
        <f>[2]Slutanvändning!$N$250</f>
        <v>0</v>
      </c>
      <c r="J32" s="106"/>
      <c r="K32" s="106">
        <f>[2]Slutanvändning!U246</f>
        <v>0</v>
      </c>
      <c r="L32" s="106">
        <f>[2]Slutanvändning!V246</f>
        <v>0</v>
      </c>
      <c r="M32" s="106"/>
      <c r="N32" s="106"/>
      <c r="O32" s="106"/>
      <c r="P32" s="106">
        <f t="shared" ref="P32:P38" si="4">SUM(B32:N32)</f>
        <v>20179</v>
      </c>
      <c r="Q32" s="93"/>
      <c r="R32" s="92" t="str">
        <f>J30</f>
        <v>Avlutar</v>
      </c>
      <c r="S32" s="63" t="str">
        <f>ROUND(J43/1000,0) &amp;" GWh"</f>
        <v>0 GWh</v>
      </c>
      <c r="T32" s="91">
        <f>J$44</f>
        <v>0</v>
      </c>
    </row>
    <row r="33" spans="1:47" ht="15.75">
      <c r="A33" s="5" t="s">
        <v>32</v>
      </c>
      <c r="B33" s="106">
        <f>[2]Slutanvändning!$N$260</f>
        <v>16025</v>
      </c>
      <c r="C33" s="106">
        <f>[2]Slutanvändning!$N$261</f>
        <v>118782</v>
      </c>
      <c r="D33" s="113">
        <f>[2]Slutanvändning!$N$254</f>
        <v>31656.333333333336</v>
      </c>
      <c r="E33" s="106">
        <f>[2]Slutanvändning!$Q$255</f>
        <v>0</v>
      </c>
      <c r="F33" s="113">
        <f>[2]Slutanvändning!$N$256</f>
        <v>806.27759875880156</v>
      </c>
      <c r="G33" s="106">
        <f>[2]Slutanvändning!$N$257</f>
        <v>0</v>
      </c>
      <c r="H33" s="113">
        <f>[2]Slutanvändning!$N$258</f>
        <v>10453.389067907863</v>
      </c>
      <c r="I33" s="106">
        <f>[2]Slutanvändning!$N$259</f>
        <v>0</v>
      </c>
      <c r="J33" s="106"/>
      <c r="K33" s="106">
        <f>[2]Slutanvändning!U255</f>
        <v>0</v>
      </c>
      <c r="L33" s="106">
        <f>[2]Slutanvändning!V255</f>
        <v>0</v>
      </c>
      <c r="M33" s="106"/>
      <c r="N33" s="106"/>
      <c r="O33" s="106"/>
      <c r="P33" s="106">
        <f t="shared" si="4"/>
        <v>177723.00000000003</v>
      </c>
      <c r="Q33" s="93"/>
      <c r="R33" s="47" t="str">
        <f>K30</f>
        <v>Torv</v>
      </c>
      <c r="S33" s="63" t="str">
        <f>ROUND(K43/1000,0) &amp;" GWh"</f>
        <v>0 GWh</v>
      </c>
      <c r="T33" s="91">
        <f>K$44</f>
        <v>0</v>
      </c>
    </row>
    <row r="34" spans="1:47" ht="15.75">
      <c r="A34" s="5" t="s">
        <v>33</v>
      </c>
      <c r="B34" s="106">
        <f>[2]Slutanvändning!$N$269</f>
        <v>20670</v>
      </c>
      <c r="C34" s="106">
        <f>[2]Slutanvändning!$N$270</f>
        <v>22060</v>
      </c>
      <c r="D34" s="112">
        <f>[2]Slutanvändning!$N$263</f>
        <v>1412</v>
      </c>
      <c r="E34" s="106">
        <f>[2]Slutanvändning!$Q$264</f>
        <v>0</v>
      </c>
      <c r="F34" s="112">
        <f>[2]Slutanvändning!$N$265</f>
        <v>0</v>
      </c>
      <c r="G34" s="106">
        <f>[2]Slutanvändning!$N$266</f>
        <v>0</v>
      </c>
      <c r="H34" s="112">
        <f>[2]Slutanvändning!$N$267</f>
        <v>0</v>
      </c>
      <c r="I34" s="106">
        <f>[2]Slutanvändning!$N$268</f>
        <v>0</v>
      </c>
      <c r="J34" s="106"/>
      <c r="K34" s="106">
        <f>[2]Slutanvändning!U264</f>
        <v>0</v>
      </c>
      <c r="L34" s="106">
        <f>[2]Slutanvändning!V264</f>
        <v>0</v>
      </c>
      <c r="M34" s="106"/>
      <c r="N34" s="106"/>
      <c r="O34" s="106"/>
      <c r="P34" s="106">
        <f t="shared" si="4"/>
        <v>44142</v>
      </c>
      <c r="Q34" s="93"/>
      <c r="R34" s="92" t="str">
        <f>L30</f>
        <v>Avfall</v>
      </c>
      <c r="S34" s="63" t="str">
        <f>ROUND(L43/1000,0) &amp;" GWh"</f>
        <v>0 GWh</v>
      </c>
      <c r="T34" s="91">
        <f>L$44</f>
        <v>0</v>
      </c>
      <c r="V34" s="8"/>
      <c r="W34" s="61"/>
    </row>
    <row r="35" spans="1:47" ht="15.75">
      <c r="A35" s="5" t="s">
        <v>34</v>
      </c>
      <c r="B35" s="106">
        <f>[2]Slutanvändning!$N$278</f>
        <v>0</v>
      </c>
      <c r="C35" s="106">
        <f>[2]Slutanvändning!$N$279</f>
        <v>202</v>
      </c>
      <c r="D35" s="112">
        <f>[2]Slutanvändning!$N$272</f>
        <v>220218</v>
      </c>
      <c r="E35" s="106">
        <f>[2]Slutanvändning!$Q$273</f>
        <v>0</v>
      </c>
      <c r="F35" s="112">
        <f>[2]Slutanvändning!$N$274</f>
        <v>0</v>
      </c>
      <c r="G35" s="106">
        <f>[2]Slutanvändning!$N$275</f>
        <v>32806</v>
      </c>
      <c r="H35" s="112">
        <f>[2]Slutanvändning!$N$276</f>
        <v>0</v>
      </c>
      <c r="I35" s="106">
        <f>[2]Slutanvändning!$N$277</f>
        <v>0</v>
      </c>
      <c r="J35" s="106"/>
      <c r="K35" s="106">
        <f>[2]Slutanvändning!U273</f>
        <v>0</v>
      </c>
      <c r="L35" s="106">
        <f>[2]Slutanvändning!V273</f>
        <v>0</v>
      </c>
      <c r="M35" s="106"/>
      <c r="N35" s="106"/>
      <c r="O35" s="106"/>
      <c r="P35" s="106">
        <f>SUM(B35:N35)</f>
        <v>253226</v>
      </c>
      <c r="Q35" s="93"/>
      <c r="R35" s="47" t="str">
        <f>M30</f>
        <v>Övrigt</v>
      </c>
      <c r="S35" s="63" t="str">
        <f>ROUND(M43/1000,0) &amp;" GWh"</f>
        <v>0 GWh</v>
      </c>
      <c r="T35" s="91">
        <f>M$44</f>
        <v>0</v>
      </c>
    </row>
    <row r="36" spans="1:47" ht="15.75">
      <c r="A36" s="5" t="s">
        <v>35</v>
      </c>
      <c r="B36" s="106">
        <f>[2]Slutanvändning!$N$287</f>
        <v>2302</v>
      </c>
      <c r="C36" s="106">
        <f>[2]Slutanvändning!$N$288</f>
        <v>61461</v>
      </c>
      <c r="D36" s="112">
        <f>[2]Slutanvändning!$N$281</f>
        <v>4037</v>
      </c>
      <c r="E36" s="106">
        <f>[2]Slutanvändning!$Q$282</f>
        <v>0</v>
      </c>
      <c r="F36" s="112">
        <f>[2]Slutanvändning!$N$283</f>
        <v>0</v>
      </c>
      <c r="G36" s="106">
        <f>[2]Slutanvändning!$N$284</f>
        <v>0</v>
      </c>
      <c r="H36" s="112">
        <f>[2]Slutanvändning!$N$285</f>
        <v>0</v>
      </c>
      <c r="I36" s="106">
        <f>[2]Slutanvändning!$N$286</f>
        <v>0</v>
      </c>
      <c r="J36" s="106"/>
      <c r="K36" s="106">
        <f>[2]Slutanvändning!U282</f>
        <v>0</v>
      </c>
      <c r="L36" s="106">
        <f>[2]Slutanvändning!V282</f>
        <v>0</v>
      </c>
      <c r="M36" s="106"/>
      <c r="N36" s="106"/>
      <c r="O36" s="106"/>
      <c r="P36" s="106">
        <f t="shared" si="4"/>
        <v>67800</v>
      </c>
      <c r="Q36" s="93"/>
      <c r="R36" s="47" t="str">
        <f>N30</f>
        <v>Övrigt</v>
      </c>
      <c r="S36" s="63" t="str">
        <f>ROUND(N43/1000,0) &amp;" GWh"</f>
        <v>0 GWh</v>
      </c>
      <c r="T36" s="91">
        <f>N$44</f>
        <v>0</v>
      </c>
    </row>
    <row r="37" spans="1:47" ht="15.75">
      <c r="A37" s="5" t="s">
        <v>36</v>
      </c>
      <c r="B37" s="106">
        <f>[2]Slutanvändning!$N$296</f>
        <v>11776</v>
      </c>
      <c r="C37" s="106">
        <f>[2]Slutanvändning!$N$297</f>
        <v>107603</v>
      </c>
      <c r="D37" s="112">
        <f>[2]Slutanvändning!$N$290</f>
        <v>1761</v>
      </c>
      <c r="E37" s="106">
        <f>[2]Slutanvändning!$Q$291</f>
        <v>0</v>
      </c>
      <c r="F37" s="112">
        <f>[2]Slutanvändning!$N$292</f>
        <v>0</v>
      </c>
      <c r="G37" s="106">
        <f>[2]Slutanvändning!$N$293</f>
        <v>0</v>
      </c>
      <c r="H37" s="112">
        <f>[2]Slutanvändning!$N$294</f>
        <v>42206</v>
      </c>
      <c r="I37" s="106">
        <f>[2]Slutanvändning!$N$295</f>
        <v>0</v>
      </c>
      <c r="J37" s="106"/>
      <c r="K37" s="106">
        <f>[2]Slutanvändning!U291</f>
        <v>0</v>
      </c>
      <c r="L37" s="106">
        <f>[2]Slutanvändning!V291</f>
        <v>0</v>
      </c>
      <c r="M37" s="106"/>
      <c r="N37" s="106"/>
      <c r="O37" s="106"/>
      <c r="P37" s="106">
        <f t="shared" si="4"/>
        <v>163346</v>
      </c>
      <c r="Q37" s="93"/>
      <c r="R37" s="92" t="str">
        <f>O30</f>
        <v>Övrigt</v>
      </c>
      <c r="S37" s="63" t="str">
        <f>ROUND(O43/1000,0) &amp;" GWh"</f>
        <v>0 GWh</v>
      </c>
      <c r="T37" s="91">
        <f>O$44</f>
        <v>0</v>
      </c>
    </row>
    <row r="38" spans="1:47" ht="15.75">
      <c r="A38" s="5" t="s">
        <v>37</v>
      </c>
      <c r="B38" s="106">
        <f>[2]Slutanvändning!$N$305</f>
        <v>69777</v>
      </c>
      <c r="C38" s="106">
        <f>[2]Slutanvändning!$N$306</f>
        <v>9496</v>
      </c>
      <c r="D38" s="112">
        <f>[2]Slutanvändning!$N$299</f>
        <v>122</v>
      </c>
      <c r="E38" s="106">
        <f>[2]Slutanvändning!$Q$300</f>
        <v>0</v>
      </c>
      <c r="F38" s="112">
        <f>[2]Slutanvändning!$N$301</f>
        <v>0</v>
      </c>
      <c r="G38" s="106">
        <f>[2]Slutanvändning!$N$302</f>
        <v>0</v>
      </c>
      <c r="H38" s="112">
        <f>[2]Slutanvändning!$N$303</f>
        <v>0</v>
      </c>
      <c r="I38" s="106">
        <f>[2]Slutanvändning!$N$304</f>
        <v>0</v>
      </c>
      <c r="J38" s="106"/>
      <c r="K38" s="106">
        <f>[2]Slutanvändning!U300</f>
        <v>0</v>
      </c>
      <c r="L38" s="106">
        <f>[2]Slutanvändning!V300</f>
        <v>0</v>
      </c>
      <c r="M38" s="106"/>
      <c r="N38" s="106"/>
      <c r="O38" s="106"/>
      <c r="P38" s="106">
        <f t="shared" si="4"/>
        <v>79395</v>
      </c>
      <c r="Q38" s="93"/>
      <c r="S38" s="32"/>
      <c r="T38" s="32"/>
    </row>
    <row r="39" spans="1:47" ht="15.75">
      <c r="A39" s="5" t="s">
        <v>38</v>
      </c>
      <c r="B39" s="106">
        <f>[2]Slutanvändning!$N$314</f>
        <v>0</v>
      </c>
      <c r="C39" s="106">
        <f>[2]Slutanvändning!$N$315</f>
        <v>13888</v>
      </c>
      <c r="D39" s="112">
        <f>[2]Slutanvändning!$N$308</f>
        <v>0</v>
      </c>
      <c r="E39" s="106">
        <f>[2]Slutanvändning!$Q$309</f>
        <v>0</v>
      </c>
      <c r="F39" s="112">
        <f>[2]Slutanvändning!$N$310</f>
        <v>0</v>
      </c>
      <c r="G39" s="106">
        <f>[2]Slutanvändning!$N$311</f>
        <v>0</v>
      </c>
      <c r="H39" s="112">
        <f>[2]Slutanvändning!$N$312</f>
        <v>0</v>
      </c>
      <c r="I39" s="106">
        <f>[2]Slutanvändning!$N$313</f>
        <v>0</v>
      </c>
      <c r="J39" s="106"/>
      <c r="K39" s="106">
        <f>[2]Slutanvändning!U309</f>
        <v>0</v>
      </c>
      <c r="L39" s="106">
        <f>[2]Slutanvändning!V309</f>
        <v>0</v>
      </c>
      <c r="M39" s="106"/>
      <c r="N39" s="106"/>
      <c r="O39" s="106"/>
      <c r="P39" s="106">
        <f>SUM(B39:N39)</f>
        <v>13888</v>
      </c>
      <c r="Q39" s="93"/>
      <c r="R39" s="11"/>
      <c r="S39" s="11"/>
      <c r="T39" s="11"/>
    </row>
    <row r="40" spans="1:47" ht="15.75">
      <c r="A40" s="5" t="s">
        <v>13</v>
      </c>
      <c r="B40" s="106">
        <f>SUM(B32:B39)</f>
        <v>120550</v>
      </c>
      <c r="C40" s="106">
        <f t="shared" ref="C40:O40" si="5">SUM(C32:C39)</f>
        <v>341868</v>
      </c>
      <c r="D40" s="107">
        <f t="shared" si="5"/>
        <v>268816.33333333331</v>
      </c>
      <c r="E40" s="106">
        <f t="shared" si="5"/>
        <v>0</v>
      </c>
      <c r="F40" s="107">
        <f>SUM(F32:F39)</f>
        <v>806.27759875880156</v>
      </c>
      <c r="G40" s="106">
        <f t="shared" si="5"/>
        <v>34999</v>
      </c>
      <c r="H40" s="107">
        <f t="shared" si="5"/>
        <v>52659.389067907861</v>
      </c>
      <c r="I40" s="106">
        <f t="shared" si="5"/>
        <v>0</v>
      </c>
      <c r="J40" s="106">
        <f t="shared" si="5"/>
        <v>0</v>
      </c>
      <c r="K40" s="106">
        <f t="shared" si="5"/>
        <v>0</v>
      </c>
      <c r="L40" s="106">
        <f t="shared" si="5"/>
        <v>0</v>
      </c>
      <c r="M40" s="106">
        <f t="shared" si="5"/>
        <v>0</v>
      </c>
      <c r="N40" s="106">
        <f t="shared" si="5"/>
        <v>0</v>
      </c>
      <c r="O40" s="106">
        <f t="shared" si="5"/>
        <v>0</v>
      </c>
      <c r="P40" s="106">
        <f>SUM(B40:N40)</f>
        <v>819698.99999999988</v>
      </c>
      <c r="Q40" s="93"/>
      <c r="R40" s="11"/>
      <c r="S40" s="11" t="s">
        <v>24</v>
      </c>
      <c r="T40" s="11" t="s">
        <v>25</v>
      </c>
    </row>
    <row r="41" spans="1:47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R41" s="11" t="s">
        <v>39</v>
      </c>
      <c r="S41" s="67" t="str">
        <f>ROUND((B46+C46)/1000,0) &amp;" GWh"</f>
        <v>45 GWh</v>
      </c>
      <c r="T41" s="151"/>
    </row>
    <row r="42" spans="1:47">
      <c r="A42" s="48" t="s">
        <v>42</v>
      </c>
      <c r="B42" s="114">
        <f>B39+B38+B37</f>
        <v>81553</v>
      </c>
      <c r="C42" s="114">
        <f>C39+C38+C37</f>
        <v>130987</v>
      </c>
      <c r="D42" s="114">
        <f>D39+D38+D37</f>
        <v>1883</v>
      </c>
      <c r="E42" s="114">
        <f t="shared" ref="E42:P42" si="6">E39+E38+E37</f>
        <v>0</v>
      </c>
      <c r="F42" s="115">
        <f t="shared" si="6"/>
        <v>0</v>
      </c>
      <c r="G42" s="114">
        <f t="shared" si="6"/>
        <v>0</v>
      </c>
      <c r="H42" s="114">
        <f t="shared" si="6"/>
        <v>42206</v>
      </c>
      <c r="I42" s="115">
        <f t="shared" si="6"/>
        <v>0</v>
      </c>
      <c r="J42" s="114">
        <f t="shared" si="6"/>
        <v>0</v>
      </c>
      <c r="K42" s="114">
        <f t="shared" si="6"/>
        <v>0</v>
      </c>
      <c r="L42" s="114">
        <f t="shared" si="6"/>
        <v>0</v>
      </c>
      <c r="M42" s="114">
        <f t="shared" si="6"/>
        <v>0</v>
      </c>
      <c r="N42" s="114">
        <f t="shared" si="6"/>
        <v>0</v>
      </c>
      <c r="O42" s="114">
        <f t="shared" si="6"/>
        <v>0</v>
      </c>
      <c r="P42" s="114">
        <f t="shared" si="6"/>
        <v>256629</v>
      </c>
      <c r="R42" s="11" t="s">
        <v>40</v>
      </c>
      <c r="S42" s="12" t="str">
        <f>ROUND(P42/1000,0) &amp;" GWh"</f>
        <v>257 GWh</v>
      </c>
      <c r="T42" s="91">
        <f>P42/P40</f>
        <v>0.31307711733209392</v>
      </c>
    </row>
    <row r="43" spans="1:47">
      <c r="A43" s="49" t="s">
        <v>44</v>
      </c>
      <c r="B43" s="125"/>
      <c r="C43" s="126">
        <f>C40+C24-C7+C46</f>
        <v>369217.44</v>
      </c>
      <c r="D43" s="126">
        <f t="shared" ref="D43:O43" si="7">D11+D24+D40</f>
        <v>270110.33333333331</v>
      </c>
      <c r="E43" s="126">
        <f t="shared" si="7"/>
        <v>0</v>
      </c>
      <c r="F43" s="126">
        <f t="shared" si="7"/>
        <v>806.27759875880156</v>
      </c>
      <c r="G43" s="126">
        <f t="shared" si="7"/>
        <v>34999</v>
      </c>
      <c r="H43" s="126">
        <f t="shared" si="7"/>
        <v>194500.38906790788</v>
      </c>
      <c r="I43" s="126">
        <f t="shared" si="7"/>
        <v>0</v>
      </c>
      <c r="J43" s="126">
        <f t="shared" si="7"/>
        <v>0</v>
      </c>
      <c r="K43" s="126">
        <f t="shared" si="7"/>
        <v>0</v>
      </c>
      <c r="L43" s="126">
        <f t="shared" si="7"/>
        <v>0</v>
      </c>
      <c r="M43" s="126">
        <f t="shared" si="7"/>
        <v>0</v>
      </c>
      <c r="N43" s="126">
        <f t="shared" si="7"/>
        <v>0</v>
      </c>
      <c r="O43" s="126">
        <f t="shared" si="7"/>
        <v>0</v>
      </c>
      <c r="P43" s="127">
        <f>SUM(C43:O43)</f>
        <v>869633.44</v>
      </c>
      <c r="R43" s="11" t="s">
        <v>41</v>
      </c>
      <c r="S43" s="12" t="str">
        <f>ROUND(P36/1000,0) &amp;" GWh"</f>
        <v>68 GWh</v>
      </c>
      <c r="T43" s="94">
        <f>P36/P40</f>
        <v>8.2713288658397791E-2</v>
      </c>
    </row>
    <row r="44" spans="1:47">
      <c r="A44" s="49" t="s">
        <v>45</v>
      </c>
      <c r="B44" s="128"/>
      <c r="C44" s="129">
        <f>C43/$P$43</f>
        <v>0.42456674619136087</v>
      </c>
      <c r="D44" s="129">
        <f t="shared" ref="D44:P44" si="8">D43/$P$43</f>
        <v>0.31060251470243982</v>
      </c>
      <c r="E44" s="129">
        <f t="shared" si="8"/>
        <v>0</v>
      </c>
      <c r="F44" s="129">
        <f t="shared" si="8"/>
        <v>9.2714649836694602E-4</v>
      </c>
      <c r="G44" s="129">
        <f t="shared" si="8"/>
        <v>4.0245692483950483E-2</v>
      </c>
      <c r="H44" s="129">
        <f t="shared" si="8"/>
        <v>0.22365790012388195</v>
      </c>
      <c r="I44" s="129">
        <f t="shared" si="8"/>
        <v>0</v>
      </c>
      <c r="J44" s="129">
        <f t="shared" si="8"/>
        <v>0</v>
      </c>
      <c r="K44" s="129">
        <f t="shared" si="8"/>
        <v>0</v>
      </c>
      <c r="L44" s="129">
        <f t="shared" si="8"/>
        <v>0</v>
      </c>
      <c r="M44" s="129">
        <f t="shared" si="8"/>
        <v>0</v>
      </c>
      <c r="N44" s="129">
        <f t="shared" si="8"/>
        <v>0</v>
      </c>
      <c r="O44" s="129">
        <f t="shared" si="8"/>
        <v>0</v>
      </c>
      <c r="P44" s="129">
        <f t="shared" si="8"/>
        <v>1</v>
      </c>
      <c r="R44" s="11" t="s">
        <v>43</v>
      </c>
      <c r="S44" s="12" t="str">
        <f>ROUND(P34/1000,0) &amp;" GWh"</f>
        <v>44 GWh</v>
      </c>
      <c r="T44" s="91">
        <f>P34/P40</f>
        <v>5.3851474748657743E-2</v>
      </c>
    </row>
    <row r="45" spans="1:47">
      <c r="A45" s="50"/>
      <c r="B45" s="112"/>
      <c r="C45" s="58"/>
      <c r="D45" s="58"/>
      <c r="E45" s="58"/>
      <c r="F45" s="69"/>
      <c r="G45" s="58"/>
      <c r="H45" s="58"/>
      <c r="I45" s="69"/>
      <c r="J45" s="58"/>
      <c r="K45" s="58"/>
      <c r="L45" s="58"/>
      <c r="M45" s="58"/>
      <c r="N45" s="69"/>
      <c r="O45" s="69"/>
      <c r="P45" s="69"/>
      <c r="R45" s="11" t="s">
        <v>30</v>
      </c>
      <c r="S45" s="12" t="str">
        <f>ROUND(P32/1000,0) &amp;" GWh"</f>
        <v>20 GWh</v>
      </c>
      <c r="T45" s="91">
        <f>P32/P40</f>
        <v>2.4617573035955884E-2</v>
      </c>
    </row>
    <row r="46" spans="1:47">
      <c r="A46" s="50" t="s">
        <v>48</v>
      </c>
      <c r="B46" s="70">
        <f>B24-B40</f>
        <v>17940</v>
      </c>
      <c r="C46" s="70">
        <f>(C24+C40)*0.08</f>
        <v>27349.440000000002</v>
      </c>
      <c r="D46" s="58"/>
      <c r="E46" s="58"/>
      <c r="F46" s="69"/>
      <c r="G46" s="58"/>
      <c r="H46" s="58"/>
      <c r="I46" s="69"/>
      <c r="J46" s="58"/>
      <c r="K46" s="58"/>
      <c r="L46" s="58"/>
      <c r="M46" s="58"/>
      <c r="N46" s="69"/>
      <c r="O46" s="69"/>
      <c r="P46" s="54"/>
      <c r="R46" s="11" t="s">
        <v>46</v>
      </c>
      <c r="S46" s="12" t="str">
        <f>ROUND(P33/1000,0) &amp;" GWh"</f>
        <v>178 GWh</v>
      </c>
      <c r="T46" s="94">
        <f>P33/P40</f>
        <v>0.21681495280584709</v>
      </c>
    </row>
    <row r="47" spans="1:47">
      <c r="A47" s="50" t="s">
        <v>50</v>
      </c>
      <c r="B47" s="120">
        <f>B46/B24</f>
        <v>0.12954003899198499</v>
      </c>
      <c r="C47" s="120">
        <f>C46/(C40+C24)</f>
        <v>0.08</v>
      </c>
      <c r="D47" s="58"/>
      <c r="E47" s="58"/>
      <c r="F47" s="69"/>
      <c r="G47" s="58"/>
      <c r="H47" s="58"/>
      <c r="I47" s="69"/>
      <c r="J47" s="58"/>
      <c r="K47" s="58"/>
      <c r="L47" s="58"/>
      <c r="M47" s="58"/>
      <c r="N47" s="69"/>
      <c r="O47" s="69"/>
      <c r="P47" s="69"/>
      <c r="R47" s="11" t="s">
        <v>47</v>
      </c>
      <c r="S47" s="12" t="str">
        <f>ROUND(P35/1000,0) &amp;" GWh"</f>
        <v>253 GWh</v>
      </c>
      <c r="T47" s="94">
        <f>P35/P40</f>
        <v>0.30892559341904779</v>
      </c>
    </row>
    <row r="48" spans="1:47">
      <c r="A48" s="15"/>
      <c r="B48" s="121"/>
      <c r="C48" s="122"/>
      <c r="D48" s="122"/>
      <c r="E48" s="122"/>
      <c r="F48" s="123"/>
      <c r="G48" s="122"/>
      <c r="H48" s="122"/>
      <c r="I48" s="123"/>
      <c r="J48" s="122"/>
      <c r="K48" s="122"/>
      <c r="L48" s="122"/>
      <c r="M48" s="122"/>
      <c r="N48" s="123"/>
      <c r="O48" s="123"/>
      <c r="P48" s="123"/>
      <c r="R48" s="11" t="s">
        <v>49</v>
      </c>
      <c r="S48" s="12" t="str">
        <f>ROUND(P40/1000,0) &amp;" GWh"</f>
        <v>820 GWh</v>
      </c>
      <c r="T48" s="91">
        <f>SUM(T42:T47)</f>
        <v>1.0000000000000002</v>
      </c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5"/>
      <c r="AH48" s="15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</row>
    <row r="49" spans="1:47">
      <c r="A49" s="18"/>
      <c r="B49" s="121"/>
      <c r="C49" s="122"/>
      <c r="D49" s="122"/>
      <c r="E49" s="122"/>
      <c r="F49" s="123"/>
      <c r="G49" s="122"/>
      <c r="H49" s="122"/>
      <c r="I49" s="123"/>
      <c r="J49" s="122"/>
      <c r="K49" s="122"/>
      <c r="L49" s="122"/>
      <c r="M49" s="122"/>
      <c r="N49" s="123"/>
      <c r="O49" s="123"/>
      <c r="P49" s="123"/>
      <c r="Q49" s="18"/>
      <c r="R49" s="15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5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</row>
    <row r="50" spans="1:47">
      <c r="A50" s="18"/>
      <c r="B50" s="121"/>
      <c r="C50" s="124"/>
      <c r="D50" s="122"/>
      <c r="E50" s="122"/>
      <c r="F50" s="123"/>
      <c r="G50" s="122"/>
      <c r="H50" s="122"/>
      <c r="I50" s="123"/>
      <c r="J50" s="122"/>
      <c r="K50" s="122"/>
      <c r="L50" s="122"/>
      <c r="M50" s="122"/>
      <c r="N50" s="123"/>
      <c r="O50" s="123"/>
      <c r="P50" s="123"/>
      <c r="Q50" s="18"/>
      <c r="R50" s="15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5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</row>
    <row r="51" spans="1:47">
      <c r="A51" s="18"/>
      <c r="B51" s="16"/>
      <c r="C51" s="17"/>
      <c r="D51" s="17"/>
      <c r="E51" s="17"/>
      <c r="F51" s="27"/>
      <c r="G51" s="17"/>
      <c r="H51" s="17"/>
      <c r="I51" s="27"/>
      <c r="J51" s="17"/>
      <c r="K51" s="17"/>
      <c r="L51" s="17"/>
      <c r="M51" s="17"/>
      <c r="N51" s="27"/>
      <c r="O51" s="27"/>
      <c r="P51" s="27"/>
      <c r="Q51" s="18"/>
      <c r="R51" s="15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5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</row>
    <row r="52" spans="1:47">
      <c r="A52" s="18"/>
      <c r="B52" s="16"/>
      <c r="C52" s="17"/>
      <c r="D52" s="17"/>
      <c r="E52" s="17"/>
      <c r="F52" s="27"/>
      <c r="G52" s="17"/>
      <c r="H52" s="17"/>
      <c r="I52" s="27"/>
      <c r="J52" s="17"/>
      <c r="K52" s="17"/>
      <c r="L52" s="17"/>
      <c r="M52" s="17"/>
      <c r="N52" s="27"/>
      <c r="O52" s="27"/>
      <c r="P52" s="27"/>
      <c r="Q52" s="18"/>
      <c r="R52" s="15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5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</row>
    <row r="53" spans="1:47">
      <c r="A53" s="18"/>
      <c r="B53" s="16"/>
      <c r="C53" s="18"/>
      <c r="D53" s="17"/>
      <c r="E53" s="17"/>
      <c r="F53" s="27"/>
      <c r="G53" s="17"/>
      <c r="H53" s="17"/>
      <c r="I53" s="27"/>
      <c r="J53" s="17"/>
      <c r="K53" s="17"/>
      <c r="L53" s="17"/>
      <c r="M53" s="18"/>
      <c r="N53" s="19"/>
      <c r="O53" s="19"/>
      <c r="P53" s="19"/>
      <c r="Q53" s="18"/>
      <c r="R53" s="15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5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</row>
    <row r="54" spans="1:47">
      <c r="A54" s="18"/>
      <c r="B54" s="16"/>
      <c r="C54" s="18"/>
      <c r="D54" s="17"/>
      <c r="E54" s="17"/>
      <c r="F54" s="27"/>
      <c r="G54" s="17"/>
      <c r="H54" s="17"/>
      <c r="I54" s="27"/>
      <c r="J54" s="17"/>
      <c r="K54" s="17"/>
      <c r="L54" s="17"/>
      <c r="M54" s="18"/>
      <c r="N54" s="19"/>
      <c r="O54" s="19"/>
      <c r="P54" s="19"/>
      <c r="Q54" s="18"/>
      <c r="R54" s="15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5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</row>
    <row r="55" spans="1:47" ht="15.75">
      <c r="A55" s="18"/>
      <c r="B55" s="16"/>
      <c r="C55" s="18"/>
      <c r="D55" s="17"/>
      <c r="E55" s="17"/>
      <c r="F55" s="27"/>
      <c r="G55" s="17"/>
      <c r="H55" s="17"/>
      <c r="I55" s="27"/>
      <c r="J55" s="17"/>
      <c r="K55" s="17"/>
      <c r="L55" s="17"/>
      <c r="M55" s="18"/>
      <c r="N55" s="19"/>
      <c r="O55" s="19"/>
      <c r="P55" s="19"/>
      <c r="Q55" s="18"/>
      <c r="R55" s="11"/>
      <c r="S55" s="47"/>
      <c r="T55" s="52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5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</row>
    <row r="56" spans="1:47" ht="15.75">
      <c r="A56" s="18"/>
      <c r="B56" s="16"/>
      <c r="C56" s="18"/>
      <c r="D56" s="17"/>
      <c r="E56" s="17"/>
      <c r="F56" s="27"/>
      <c r="G56" s="17"/>
      <c r="H56" s="17"/>
      <c r="I56" s="27"/>
      <c r="J56" s="17"/>
      <c r="K56" s="17"/>
      <c r="L56" s="17"/>
      <c r="M56" s="18"/>
      <c r="N56" s="19"/>
      <c r="O56" s="19"/>
      <c r="P56" s="19"/>
      <c r="Q56" s="18"/>
      <c r="R56" s="11"/>
      <c r="S56" s="47"/>
      <c r="T56" s="52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5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</row>
    <row r="57" spans="1:47" ht="15.75">
      <c r="A57" s="18"/>
      <c r="B57" s="16"/>
      <c r="C57" s="18"/>
      <c r="D57" s="17"/>
      <c r="E57" s="17"/>
      <c r="F57" s="27"/>
      <c r="G57" s="17"/>
      <c r="H57" s="17"/>
      <c r="I57" s="27"/>
      <c r="J57" s="17"/>
      <c r="K57" s="17"/>
      <c r="L57" s="17"/>
      <c r="M57" s="18"/>
      <c r="N57" s="19"/>
      <c r="O57" s="19"/>
      <c r="P57" s="19"/>
      <c r="Q57" s="18"/>
      <c r="R57" s="11"/>
      <c r="S57" s="47"/>
      <c r="T57" s="52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5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</row>
    <row r="58" spans="1:47" ht="15.75">
      <c r="A58" s="11"/>
      <c r="B58" s="74"/>
      <c r="C58" s="21"/>
      <c r="D58" s="75"/>
      <c r="E58" s="75"/>
      <c r="F58" s="76"/>
      <c r="G58" s="75"/>
      <c r="H58" s="75"/>
      <c r="I58" s="76"/>
      <c r="J58" s="75"/>
      <c r="K58" s="75"/>
      <c r="L58" s="75"/>
      <c r="M58" s="47"/>
      <c r="N58" s="86"/>
      <c r="O58" s="86"/>
      <c r="P58" s="77"/>
      <c r="Q58" s="11"/>
      <c r="R58" s="11"/>
      <c r="S58" s="47"/>
      <c r="T58" s="52"/>
    </row>
    <row r="59" spans="1:47" ht="15.75">
      <c r="A59" s="11"/>
      <c r="B59" s="74"/>
      <c r="C59" s="21"/>
      <c r="D59" s="75"/>
      <c r="E59" s="75"/>
      <c r="F59" s="76"/>
      <c r="G59" s="75"/>
      <c r="H59" s="75"/>
      <c r="I59" s="76"/>
      <c r="J59" s="75"/>
      <c r="K59" s="75"/>
      <c r="L59" s="75"/>
      <c r="M59" s="47"/>
      <c r="N59" s="86"/>
      <c r="O59" s="86"/>
      <c r="P59" s="77"/>
      <c r="Q59" s="11"/>
      <c r="R59" s="11"/>
      <c r="S59" s="22"/>
      <c r="T59" s="23"/>
    </row>
    <row r="60" spans="1:47" ht="15.75">
      <c r="A60" s="11"/>
      <c r="B60" s="74"/>
      <c r="C60" s="21"/>
      <c r="D60" s="75"/>
      <c r="E60" s="75"/>
      <c r="F60" s="76"/>
      <c r="G60" s="75"/>
      <c r="H60" s="75"/>
      <c r="I60" s="76"/>
      <c r="J60" s="75"/>
      <c r="K60" s="75"/>
      <c r="L60" s="75"/>
      <c r="M60" s="47"/>
      <c r="N60" s="86"/>
      <c r="O60" s="86"/>
      <c r="P60" s="77"/>
      <c r="Q60" s="11"/>
      <c r="R60" s="11"/>
      <c r="S60" s="11"/>
      <c r="T60" s="47"/>
    </row>
    <row r="61" spans="1:47" ht="15.75">
      <c r="A61" s="10"/>
      <c r="B61" s="74"/>
      <c r="C61" s="21"/>
      <c r="D61" s="75"/>
      <c r="E61" s="75"/>
      <c r="F61" s="76"/>
      <c r="G61" s="75"/>
      <c r="H61" s="75"/>
      <c r="I61" s="76"/>
      <c r="J61" s="75"/>
      <c r="K61" s="75"/>
      <c r="L61" s="75"/>
      <c r="M61" s="47"/>
      <c r="N61" s="86"/>
      <c r="O61" s="86"/>
      <c r="P61" s="77"/>
      <c r="Q61" s="11"/>
      <c r="R61" s="11"/>
      <c r="S61" s="79"/>
      <c r="T61" s="80"/>
    </row>
    <row r="62" spans="1:47" ht="15.75">
      <c r="A62" s="11"/>
      <c r="B62" s="74"/>
      <c r="C62" s="21"/>
      <c r="D62" s="74"/>
      <c r="E62" s="74"/>
      <c r="F62" s="78"/>
      <c r="G62" s="74"/>
      <c r="H62" s="74"/>
      <c r="I62" s="78"/>
      <c r="J62" s="74"/>
      <c r="K62" s="74"/>
      <c r="L62" s="74"/>
      <c r="M62" s="47"/>
      <c r="N62" s="86"/>
      <c r="O62" s="86"/>
      <c r="P62" s="77"/>
      <c r="Q62" s="11"/>
      <c r="R62" s="11"/>
      <c r="S62" s="47"/>
      <c r="T62" s="52"/>
    </row>
    <row r="63" spans="1:47" ht="15.75">
      <c r="A63" s="11"/>
      <c r="B63" s="74"/>
      <c r="C63" s="11"/>
      <c r="D63" s="74"/>
      <c r="E63" s="74"/>
      <c r="F63" s="78"/>
      <c r="G63" s="74"/>
      <c r="H63" s="74"/>
      <c r="I63" s="78"/>
      <c r="J63" s="74"/>
      <c r="K63" s="74"/>
      <c r="L63" s="74"/>
      <c r="M63" s="11"/>
      <c r="N63" s="77"/>
      <c r="O63" s="77"/>
      <c r="P63" s="77"/>
      <c r="Q63" s="11"/>
      <c r="R63" s="11"/>
      <c r="S63" s="47"/>
      <c r="T63" s="52"/>
    </row>
    <row r="64" spans="1:47" ht="15.75">
      <c r="A64" s="11"/>
      <c r="B64" s="74"/>
      <c r="C64" s="11"/>
      <c r="D64" s="74"/>
      <c r="E64" s="74"/>
      <c r="F64" s="78"/>
      <c r="G64" s="74"/>
      <c r="H64" s="74"/>
      <c r="I64" s="78"/>
      <c r="J64" s="74"/>
      <c r="K64" s="74"/>
      <c r="L64" s="74"/>
      <c r="M64" s="11"/>
      <c r="N64" s="77"/>
      <c r="O64" s="77"/>
      <c r="P64" s="77"/>
      <c r="Q64" s="11"/>
      <c r="R64" s="11"/>
      <c r="S64" s="47"/>
      <c r="T64" s="52"/>
    </row>
    <row r="65" spans="1:20" ht="15.75">
      <c r="A65" s="11"/>
      <c r="B65" s="58"/>
      <c r="C65" s="11"/>
      <c r="D65" s="58"/>
      <c r="E65" s="58"/>
      <c r="F65" s="69"/>
      <c r="G65" s="58"/>
      <c r="H65" s="58"/>
      <c r="I65" s="69"/>
      <c r="J65" s="58"/>
      <c r="K65" s="74"/>
      <c r="L65" s="74"/>
      <c r="M65" s="11"/>
      <c r="N65" s="77"/>
      <c r="O65" s="77"/>
      <c r="P65" s="77"/>
      <c r="Q65" s="11"/>
      <c r="R65" s="11"/>
      <c r="S65" s="47"/>
      <c r="T65" s="52"/>
    </row>
    <row r="66" spans="1:20" ht="15.75">
      <c r="A66" s="11"/>
      <c r="B66" s="58"/>
      <c r="C66" s="11"/>
      <c r="D66" s="58"/>
      <c r="E66" s="58"/>
      <c r="F66" s="69"/>
      <c r="G66" s="58"/>
      <c r="H66" s="58"/>
      <c r="I66" s="69"/>
      <c r="J66" s="58"/>
      <c r="K66" s="74"/>
      <c r="L66" s="74"/>
      <c r="M66" s="11"/>
      <c r="N66" s="77"/>
      <c r="O66" s="77"/>
      <c r="P66" s="77"/>
      <c r="Q66" s="11"/>
      <c r="R66" s="11"/>
      <c r="S66" s="47"/>
      <c r="T66" s="52"/>
    </row>
    <row r="67" spans="1:20" ht="15.75">
      <c r="A67" s="11"/>
      <c r="B67" s="58"/>
      <c r="C67" s="11"/>
      <c r="D67" s="58"/>
      <c r="E67" s="58"/>
      <c r="F67" s="69"/>
      <c r="G67" s="58"/>
      <c r="H67" s="58"/>
      <c r="I67" s="69"/>
      <c r="J67" s="58"/>
      <c r="K67" s="74"/>
      <c r="L67" s="74"/>
      <c r="M67" s="11"/>
      <c r="N67" s="77"/>
      <c r="O67" s="77"/>
      <c r="P67" s="77"/>
      <c r="Q67" s="11"/>
      <c r="R67" s="11"/>
      <c r="S67" s="47"/>
      <c r="T67" s="52"/>
    </row>
    <row r="68" spans="1:20" ht="15.75">
      <c r="A68" s="11"/>
      <c r="B68" s="58"/>
      <c r="C68" s="11"/>
      <c r="D68" s="58"/>
      <c r="E68" s="58"/>
      <c r="F68" s="69"/>
      <c r="G68" s="58"/>
      <c r="H68" s="58"/>
      <c r="I68" s="69"/>
      <c r="J68" s="58"/>
      <c r="K68" s="74"/>
      <c r="L68" s="74"/>
      <c r="M68" s="11"/>
      <c r="N68" s="77"/>
      <c r="O68" s="77"/>
      <c r="P68" s="77"/>
      <c r="Q68" s="11"/>
      <c r="R68" s="53"/>
      <c r="S68" s="22"/>
      <c r="T68" s="25"/>
    </row>
    <row r="69" spans="1:20">
      <c r="A69" s="11"/>
      <c r="B69" s="58"/>
      <c r="C69" s="11"/>
      <c r="D69" s="58"/>
      <c r="E69" s="58"/>
      <c r="F69" s="69"/>
      <c r="G69" s="58"/>
      <c r="H69" s="58"/>
      <c r="I69" s="69"/>
      <c r="J69" s="58"/>
      <c r="K69" s="74"/>
      <c r="L69" s="74"/>
      <c r="M69" s="11"/>
      <c r="N69" s="77"/>
      <c r="O69" s="77"/>
      <c r="P69" s="77"/>
      <c r="Q69" s="11"/>
    </row>
    <row r="70" spans="1:20">
      <c r="A70" s="11"/>
      <c r="B70" s="58"/>
      <c r="C70" s="11"/>
      <c r="D70" s="58"/>
      <c r="E70" s="58"/>
      <c r="F70" s="69"/>
      <c r="G70" s="58"/>
      <c r="H70" s="58"/>
      <c r="I70" s="69"/>
      <c r="J70" s="58"/>
      <c r="K70" s="74"/>
      <c r="L70" s="74"/>
      <c r="M70" s="11"/>
      <c r="N70" s="77"/>
      <c r="O70" s="77"/>
      <c r="P70" s="77"/>
      <c r="Q70" s="11"/>
    </row>
    <row r="71" spans="1:20" ht="15.75">
      <c r="A71" s="11"/>
      <c r="B71" s="24"/>
      <c r="C71" s="11"/>
      <c r="D71" s="24"/>
      <c r="E71" s="24"/>
      <c r="F71" s="28"/>
      <c r="G71" s="24"/>
      <c r="H71" s="24"/>
      <c r="I71" s="28"/>
      <c r="J71" s="24"/>
      <c r="K71" s="74"/>
      <c r="L71" s="74"/>
      <c r="M71" s="11"/>
      <c r="N71" s="77"/>
      <c r="O71" s="77"/>
      <c r="P71" s="77"/>
      <c r="Q71" s="11"/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C1" zoomScale="70" zoomScaleNormal="70" workbookViewId="0">
      <selection activeCell="T48" sqref="T48"/>
    </sheetView>
  </sheetViews>
  <sheetFormatPr defaultColWidth="8.625" defaultRowHeight="15"/>
  <cols>
    <col min="1" max="1" width="49.5" style="13" customWidth="1"/>
    <col min="2" max="2" width="20.75" style="54" customWidth="1"/>
    <col min="3" max="3" width="17.625" style="13" customWidth="1"/>
    <col min="4" max="12" width="17.625" style="54" customWidth="1"/>
    <col min="13" max="20" width="17.625" style="13" customWidth="1"/>
    <col min="21" max="16384" width="8.625" style="13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81" t="s">
        <v>75</v>
      </c>
      <c r="C2" s="54"/>
      <c r="M2" s="54"/>
      <c r="N2" s="54"/>
      <c r="O2" s="54"/>
      <c r="P2" s="54"/>
      <c r="Q2" s="97"/>
      <c r="R2" s="54"/>
      <c r="S2" s="54"/>
      <c r="T2" s="54"/>
      <c r="AG2" s="55"/>
      <c r="AH2" s="5"/>
    </row>
    <row r="3" spans="1:34" ht="30">
      <c r="A3" s="6">
        <v>2017</v>
      </c>
      <c r="C3" s="56" t="s">
        <v>1</v>
      </c>
      <c r="D3" s="56" t="s">
        <v>31</v>
      </c>
      <c r="E3" s="56" t="s">
        <v>2</v>
      </c>
      <c r="F3" s="57" t="s">
        <v>3</v>
      </c>
      <c r="G3" s="56" t="s">
        <v>16</v>
      </c>
      <c r="H3" s="56" t="s">
        <v>51</v>
      </c>
      <c r="I3" s="57" t="s">
        <v>5</v>
      </c>
      <c r="J3" s="56" t="s">
        <v>4</v>
      </c>
      <c r="K3" s="56" t="s">
        <v>6</v>
      </c>
      <c r="L3" s="56" t="s">
        <v>7</v>
      </c>
      <c r="M3" s="56" t="s">
        <v>67</v>
      </c>
      <c r="N3" s="56" t="s">
        <v>67</v>
      </c>
      <c r="O3" s="57" t="s">
        <v>67</v>
      </c>
      <c r="P3" s="59" t="s">
        <v>9</v>
      </c>
      <c r="Q3" s="98"/>
      <c r="R3" s="54"/>
      <c r="S3" s="54"/>
      <c r="T3" s="54"/>
      <c r="AG3" s="55"/>
      <c r="AH3" s="55"/>
    </row>
    <row r="4" spans="1:34" s="32" customFormat="1" ht="11.25">
      <c r="A4" s="83" t="s">
        <v>59</v>
      </c>
      <c r="B4" s="96"/>
      <c r="C4" s="82" t="s">
        <v>57</v>
      </c>
      <c r="D4" s="82" t="s">
        <v>58</v>
      </c>
      <c r="E4" s="30"/>
      <c r="F4" s="82" t="s">
        <v>60</v>
      </c>
      <c r="G4" s="30"/>
      <c r="H4" s="30"/>
      <c r="I4" s="82" t="s">
        <v>61</v>
      </c>
      <c r="J4" s="30"/>
      <c r="K4" s="30"/>
      <c r="L4" s="30"/>
      <c r="M4" s="30"/>
      <c r="N4" s="31"/>
      <c r="O4" s="31"/>
      <c r="P4" s="84" t="s">
        <v>65</v>
      </c>
      <c r="Q4" s="99"/>
      <c r="R4" s="96"/>
      <c r="S4" s="96"/>
      <c r="T4" s="96"/>
      <c r="AG4" s="33"/>
      <c r="AH4" s="33"/>
    </row>
    <row r="5" spans="1:34" ht="15.75">
      <c r="A5" s="5" t="s">
        <v>52</v>
      </c>
      <c r="B5" s="62"/>
      <c r="C5" s="108">
        <f>[2]Solceller!$C$8</f>
        <v>351.5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>
        <f>SUM(D5:N5)</f>
        <v>0</v>
      </c>
      <c r="Q5" s="98"/>
      <c r="R5" s="54"/>
      <c r="S5" s="54"/>
      <c r="T5" s="54"/>
      <c r="AG5" s="55"/>
      <c r="AH5" s="55"/>
    </row>
    <row r="6" spans="1:34" ht="15.75">
      <c r="A6" s="5" t="s">
        <v>79</v>
      </c>
      <c r="B6" s="62"/>
      <c r="C6" s="106">
        <v>0</v>
      </c>
      <c r="D6" s="106">
        <v>0</v>
      </c>
      <c r="E6" s="106">
        <v>0</v>
      </c>
      <c r="F6" s="106">
        <v>0</v>
      </c>
      <c r="G6" s="106">
        <v>0</v>
      </c>
      <c r="H6" s="106">
        <v>0</v>
      </c>
      <c r="I6" s="106">
        <v>0</v>
      </c>
      <c r="J6" s="106">
        <v>0</v>
      </c>
      <c r="K6" s="106">
        <v>0</v>
      </c>
      <c r="L6" s="106">
        <v>0</v>
      </c>
      <c r="M6" s="106"/>
      <c r="N6" s="106"/>
      <c r="O6" s="106"/>
      <c r="P6" s="106">
        <f t="shared" ref="P6:P11" si="0">SUM(D6:N6)</f>
        <v>0</v>
      </c>
      <c r="Q6" s="98"/>
      <c r="R6" s="54"/>
      <c r="S6" s="54"/>
      <c r="T6" s="54"/>
      <c r="AG6" s="55"/>
      <c r="AH6" s="55"/>
    </row>
    <row r="7" spans="1:34" ht="15.75">
      <c r="A7" s="5" t="s">
        <v>17</v>
      </c>
      <c r="B7" s="62"/>
      <c r="C7" s="106">
        <f>[2]Elproduktion!$N$202</f>
        <v>0</v>
      </c>
      <c r="D7" s="106">
        <f>[2]Elproduktion!$N$203</f>
        <v>0</v>
      </c>
      <c r="E7" s="106">
        <f>[2]Elproduktion!$Q$204</f>
        <v>0</v>
      </c>
      <c r="F7" s="106">
        <f>[2]Elproduktion!$N$205</f>
        <v>0</v>
      </c>
      <c r="G7" s="106">
        <f>[2]Elproduktion!$R$206</f>
        <v>0</v>
      </c>
      <c r="H7" s="106">
        <f>[2]Elproduktion!$S$207</f>
        <v>0</v>
      </c>
      <c r="I7" s="106">
        <f>[2]Elproduktion!$N$208</f>
        <v>0</v>
      </c>
      <c r="J7" s="106">
        <f>[2]Elproduktion!$T$206</f>
        <v>0</v>
      </c>
      <c r="K7" s="106">
        <f>[2]Elproduktion!U204</f>
        <v>0</v>
      </c>
      <c r="L7" s="106">
        <f>[2]Elproduktion!V204</f>
        <v>0</v>
      </c>
      <c r="M7" s="106"/>
      <c r="N7" s="106"/>
      <c r="O7" s="106"/>
      <c r="P7" s="106">
        <f t="shared" si="0"/>
        <v>0</v>
      </c>
      <c r="Q7" s="98"/>
      <c r="R7" s="54"/>
      <c r="S7" s="54"/>
      <c r="T7" s="54"/>
      <c r="AG7" s="55"/>
      <c r="AH7" s="55"/>
    </row>
    <row r="8" spans="1:34" ht="15.75">
      <c r="A8" s="5" t="s">
        <v>10</v>
      </c>
      <c r="B8" s="62"/>
      <c r="C8" s="106">
        <f>[2]Elproduktion!$N$210</f>
        <v>0</v>
      </c>
      <c r="D8" s="106">
        <f>[2]Elproduktion!$N$211</f>
        <v>0</v>
      </c>
      <c r="E8" s="106">
        <f>[2]Elproduktion!$Q$212</f>
        <v>0</v>
      </c>
      <c r="F8" s="106">
        <f>[2]Elproduktion!$N$213</f>
        <v>0</v>
      </c>
      <c r="G8" s="106">
        <f>[2]Elproduktion!$R$214</f>
        <v>0</v>
      </c>
      <c r="H8" s="106">
        <f>[2]Elproduktion!$S$215</f>
        <v>0</v>
      </c>
      <c r="I8" s="106">
        <f>[2]Elproduktion!$N$216</f>
        <v>0</v>
      </c>
      <c r="J8" s="106">
        <f>[2]Elproduktion!$T$214</f>
        <v>0</v>
      </c>
      <c r="K8" s="106">
        <f>[2]Elproduktion!U212</f>
        <v>0</v>
      </c>
      <c r="L8" s="106">
        <f>[2]Elproduktion!V212</f>
        <v>0</v>
      </c>
      <c r="M8" s="106"/>
      <c r="N8" s="106"/>
      <c r="O8" s="106"/>
      <c r="P8" s="106">
        <f t="shared" si="0"/>
        <v>0</v>
      </c>
      <c r="Q8" s="98"/>
      <c r="R8" s="54"/>
      <c r="S8" s="54"/>
      <c r="T8" s="54"/>
      <c r="AG8" s="55"/>
      <c r="AH8" s="55"/>
    </row>
    <row r="9" spans="1:34" ht="15.75">
      <c r="A9" s="5" t="s">
        <v>11</v>
      </c>
      <c r="B9" s="62"/>
      <c r="C9" s="106">
        <f>[2]Elproduktion!$N$218</f>
        <v>0</v>
      </c>
      <c r="D9" s="106">
        <f>[2]Elproduktion!$N$219</f>
        <v>0</v>
      </c>
      <c r="E9" s="106">
        <f>[2]Elproduktion!$Q$220</f>
        <v>0</v>
      </c>
      <c r="F9" s="106">
        <f>[2]Elproduktion!$N$221</f>
        <v>0</v>
      </c>
      <c r="G9" s="106">
        <f>[2]Elproduktion!$R$222</f>
        <v>0</v>
      </c>
      <c r="H9" s="106">
        <f>[2]Elproduktion!$S$223</f>
        <v>0</v>
      </c>
      <c r="I9" s="106">
        <f>[2]Elproduktion!$N$224</f>
        <v>0</v>
      </c>
      <c r="J9" s="106">
        <f>[2]Elproduktion!$T$222</f>
        <v>0</v>
      </c>
      <c r="K9" s="106">
        <f>[2]Elproduktion!U220</f>
        <v>0</v>
      </c>
      <c r="L9" s="106">
        <f>[2]Elproduktion!V220</f>
        <v>0</v>
      </c>
      <c r="M9" s="106"/>
      <c r="N9" s="106"/>
      <c r="O9" s="106"/>
      <c r="P9" s="106">
        <f>SUM(D9:N9)</f>
        <v>0</v>
      </c>
      <c r="Q9" s="98"/>
      <c r="R9" s="54"/>
      <c r="S9" s="54"/>
      <c r="T9" s="54"/>
      <c r="AG9" s="55"/>
      <c r="AH9" s="55"/>
    </row>
    <row r="10" spans="1:34" ht="15.75">
      <c r="A10" s="5" t="s">
        <v>12</v>
      </c>
      <c r="B10" s="62"/>
      <c r="C10" s="106">
        <f>[2]Elproduktion!$N$226</f>
        <v>66190</v>
      </c>
      <c r="D10" s="106">
        <f>[2]Elproduktion!$N$227</f>
        <v>0</v>
      </c>
      <c r="E10" s="106">
        <f>[2]Elproduktion!$Q$228</f>
        <v>0</v>
      </c>
      <c r="F10" s="106">
        <f>[2]Elproduktion!$N$229</f>
        <v>0</v>
      </c>
      <c r="G10" s="106">
        <f>[2]Elproduktion!$R$230</f>
        <v>0</v>
      </c>
      <c r="H10" s="106">
        <f>[2]Elproduktion!$S$231</f>
        <v>0</v>
      </c>
      <c r="I10" s="106">
        <f>[2]Elproduktion!$N$232</f>
        <v>0</v>
      </c>
      <c r="J10" s="106">
        <f>[2]Elproduktion!$T$230</f>
        <v>0</v>
      </c>
      <c r="K10" s="106">
        <f>[2]Elproduktion!U228</f>
        <v>0</v>
      </c>
      <c r="L10" s="106">
        <f>[2]Elproduktion!V228</f>
        <v>0</v>
      </c>
      <c r="M10" s="106"/>
      <c r="N10" s="106"/>
      <c r="O10" s="106"/>
      <c r="P10" s="106">
        <f t="shared" si="0"/>
        <v>0</v>
      </c>
      <c r="Q10" s="98"/>
      <c r="R10" s="97"/>
      <c r="S10" s="64"/>
      <c r="T10" s="64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55"/>
      <c r="AH10" s="55"/>
    </row>
    <row r="11" spans="1:34" ht="15.75">
      <c r="A11" s="5" t="s">
        <v>13</v>
      </c>
      <c r="B11" s="62"/>
      <c r="C11" s="106">
        <f>SUM(C5:C10)</f>
        <v>66541.5</v>
      </c>
      <c r="D11" s="106">
        <f t="shared" ref="D11:O11" si="1">SUM(D5:D10)</f>
        <v>0</v>
      </c>
      <c r="E11" s="106">
        <f t="shared" si="1"/>
        <v>0</v>
      </c>
      <c r="F11" s="106">
        <f t="shared" si="1"/>
        <v>0</v>
      </c>
      <c r="G11" s="106">
        <f t="shared" si="1"/>
        <v>0</v>
      </c>
      <c r="H11" s="106">
        <f t="shared" si="1"/>
        <v>0</v>
      </c>
      <c r="I11" s="106">
        <f t="shared" si="1"/>
        <v>0</v>
      </c>
      <c r="J11" s="106">
        <f t="shared" si="1"/>
        <v>0</v>
      </c>
      <c r="K11" s="106">
        <f t="shared" si="1"/>
        <v>0</v>
      </c>
      <c r="L11" s="106">
        <f t="shared" si="1"/>
        <v>0</v>
      </c>
      <c r="M11" s="106">
        <f t="shared" si="1"/>
        <v>0</v>
      </c>
      <c r="N11" s="106">
        <f t="shared" si="1"/>
        <v>0</v>
      </c>
      <c r="O11" s="106">
        <f t="shared" si="1"/>
        <v>0</v>
      </c>
      <c r="P11" s="106">
        <f t="shared" si="0"/>
        <v>0</v>
      </c>
      <c r="Q11" s="98"/>
      <c r="R11" s="97"/>
      <c r="S11" s="64"/>
      <c r="T11" s="64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55"/>
      <c r="AH11" s="55"/>
    </row>
    <row r="12" spans="1:34" ht="15.7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100"/>
      <c r="R12" s="100"/>
      <c r="S12" s="100"/>
      <c r="T12" s="100"/>
    </row>
    <row r="13" spans="1:34" ht="15.7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100"/>
      <c r="R13" s="100"/>
      <c r="S13" s="100"/>
      <c r="T13" s="100"/>
    </row>
    <row r="14" spans="1:34" ht="18.75">
      <c r="A14" s="3" t="s">
        <v>14</v>
      </c>
      <c r="B14" s="7"/>
      <c r="C14" s="62"/>
      <c r="D14" s="7"/>
      <c r="E14" s="7"/>
      <c r="F14" s="7"/>
      <c r="G14" s="7"/>
      <c r="H14" s="7"/>
      <c r="I14" s="7"/>
      <c r="J14" s="62"/>
      <c r="K14" s="62"/>
      <c r="L14" s="62"/>
      <c r="M14" s="62"/>
      <c r="N14" s="62"/>
      <c r="O14" s="62"/>
      <c r="P14" s="7"/>
      <c r="Q14" s="100"/>
      <c r="R14" s="100"/>
      <c r="S14" s="100"/>
      <c r="T14" s="100"/>
    </row>
    <row r="15" spans="1:34" ht="15.75">
      <c r="A15" s="81" t="str">
        <f>A2</f>
        <v>1083 Sölvesborg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100"/>
      <c r="R15" s="100"/>
      <c r="S15" s="100"/>
      <c r="T15" s="100"/>
    </row>
    <row r="16" spans="1:34" ht="30">
      <c r="A16" s="6">
        <v>2017</v>
      </c>
      <c r="B16" s="56" t="s">
        <v>15</v>
      </c>
      <c r="C16" s="69" t="s">
        <v>8</v>
      </c>
      <c r="D16" s="56" t="s">
        <v>31</v>
      </c>
      <c r="E16" s="56" t="s">
        <v>2</v>
      </c>
      <c r="F16" s="57" t="s">
        <v>3</v>
      </c>
      <c r="G16" s="56" t="s">
        <v>16</v>
      </c>
      <c r="H16" s="56" t="s">
        <v>51</v>
      </c>
      <c r="I16" s="57" t="s">
        <v>5</v>
      </c>
      <c r="J16" s="56" t="s">
        <v>4</v>
      </c>
      <c r="K16" s="56" t="s">
        <v>6</v>
      </c>
      <c r="L16" s="56" t="s">
        <v>7</v>
      </c>
      <c r="M16" s="56" t="s">
        <v>67</v>
      </c>
      <c r="N16" s="56" t="s">
        <v>67</v>
      </c>
      <c r="O16" s="57" t="s">
        <v>67</v>
      </c>
      <c r="P16" s="59" t="s">
        <v>9</v>
      </c>
      <c r="Q16" s="98"/>
      <c r="R16" s="54"/>
      <c r="S16" s="54"/>
      <c r="T16" s="54"/>
      <c r="AG16" s="55"/>
      <c r="AH16" s="55"/>
    </row>
    <row r="17" spans="1:34" s="32" customFormat="1" ht="11.25">
      <c r="A17" s="83" t="s">
        <v>59</v>
      </c>
      <c r="B17" s="82" t="s">
        <v>62</v>
      </c>
      <c r="C17" s="51"/>
      <c r="D17" s="82" t="s">
        <v>58</v>
      </c>
      <c r="E17" s="30"/>
      <c r="F17" s="82" t="s">
        <v>60</v>
      </c>
      <c r="G17" s="30"/>
      <c r="H17" s="30"/>
      <c r="I17" s="82" t="s">
        <v>61</v>
      </c>
      <c r="J17" s="30"/>
      <c r="K17" s="30"/>
      <c r="L17" s="30"/>
      <c r="M17" s="30"/>
      <c r="N17" s="31"/>
      <c r="O17" s="31"/>
      <c r="P17" s="84" t="s">
        <v>65</v>
      </c>
      <c r="Q17" s="99"/>
      <c r="R17" s="96"/>
      <c r="S17" s="96"/>
      <c r="T17" s="96"/>
      <c r="AG17" s="33"/>
      <c r="AH17" s="33"/>
    </row>
    <row r="18" spans="1:34" ht="15.75">
      <c r="A18" s="5" t="s">
        <v>17</v>
      </c>
      <c r="B18" s="90">
        <f>[2]Fjärrvärmeproduktion!$N$282</f>
        <v>0</v>
      </c>
      <c r="C18" s="60"/>
      <c r="D18" s="90">
        <f>[2]Fjärrvärmeproduktion!$N$283</f>
        <v>0</v>
      </c>
      <c r="E18" s="90">
        <f>[2]Fjärrvärmeproduktion!$Q$284</f>
        <v>0</v>
      </c>
      <c r="F18" s="90">
        <f>[2]Fjärrvärmeproduktion!$N$285</f>
        <v>0</v>
      </c>
      <c r="G18" s="90">
        <f>[2]Fjärrvärmeproduktion!$R$286</f>
        <v>0</v>
      </c>
      <c r="H18" s="90">
        <f>[2]Fjärrvärmeproduktion!$S$287</f>
        <v>0</v>
      </c>
      <c r="I18" s="90">
        <f>[2]Fjärrvärmeproduktion!$N$288</f>
        <v>0</v>
      </c>
      <c r="J18" s="90">
        <f>[2]Fjärrvärmeproduktion!$T$286</f>
        <v>0</v>
      </c>
      <c r="K18" s="90">
        <f>[2]Fjärrvärmeproduktion!U284</f>
        <v>0</v>
      </c>
      <c r="L18" s="90">
        <f>[2]Fjärrvärmeproduktion!V284</f>
        <v>0</v>
      </c>
      <c r="M18" s="60"/>
      <c r="N18" s="60"/>
      <c r="O18" s="60"/>
      <c r="P18" s="60">
        <f>SUM(C18:N18)</f>
        <v>0</v>
      </c>
      <c r="Q18" s="100"/>
      <c r="R18" s="100"/>
      <c r="S18" s="100"/>
      <c r="T18" s="100"/>
    </row>
    <row r="19" spans="1:34" ht="15.75">
      <c r="A19" s="5" t="s">
        <v>18</v>
      </c>
      <c r="B19" s="161">
        <f>[2]Fjärrvärmeproduktion!$N$290</f>
        <v>4310</v>
      </c>
      <c r="C19" s="60"/>
      <c r="D19" s="161">
        <f>[2]Fjärrvärmeproduktion!$N$291</f>
        <v>4782</v>
      </c>
      <c r="E19" s="90">
        <f>[2]Fjärrvärmeproduktion!$Q$292</f>
        <v>0</v>
      </c>
      <c r="F19" s="90">
        <f>[2]Fjärrvärmeproduktion!$N$293</f>
        <v>0</v>
      </c>
      <c r="G19" s="90">
        <f>[2]Fjärrvärmeproduktion!$R$294</f>
        <v>0</v>
      </c>
      <c r="H19" s="90">
        <f>[2]Fjärrvärmeproduktion!$S$295</f>
        <v>0</v>
      </c>
      <c r="I19" s="90">
        <f>[2]Fjärrvärmeproduktion!$N$296</f>
        <v>0</v>
      </c>
      <c r="J19" s="90">
        <f>[2]Fjärrvärmeproduktion!$T$294</f>
        <v>0</v>
      </c>
      <c r="K19" s="90">
        <f>[2]Fjärrvärmeproduktion!U292</f>
        <v>0</v>
      </c>
      <c r="L19" s="90">
        <f>[2]Fjärrvärmeproduktion!V292</f>
        <v>0</v>
      </c>
      <c r="M19" s="60"/>
      <c r="N19" s="60"/>
      <c r="O19" s="60"/>
      <c r="P19" s="160">
        <f t="shared" ref="P19:P23" si="2">SUM(C19:N19)</f>
        <v>4782</v>
      </c>
      <c r="Q19" s="100"/>
      <c r="R19" s="100"/>
      <c r="S19" s="100"/>
      <c r="T19" s="100"/>
    </row>
    <row r="20" spans="1:34" ht="15.75">
      <c r="A20" s="5" t="s">
        <v>19</v>
      </c>
      <c r="B20" s="90">
        <f>[2]Fjärrvärmeproduktion!$N$298</f>
        <v>0</v>
      </c>
      <c r="C20" s="60"/>
      <c r="D20" s="90">
        <f>[2]Fjärrvärmeproduktion!$N$299</f>
        <v>0</v>
      </c>
      <c r="E20" s="90">
        <f>[2]Fjärrvärmeproduktion!$Q$300</f>
        <v>0</v>
      </c>
      <c r="F20" s="90">
        <f>[2]Fjärrvärmeproduktion!$N$301</f>
        <v>0</v>
      </c>
      <c r="G20" s="90">
        <f>[2]Fjärrvärmeproduktion!$R$302</f>
        <v>0</v>
      </c>
      <c r="H20" s="90">
        <f>[2]Fjärrvärmeproduktion!$S$303</f>
        <v>0</v>
      </c>
      <c r="I20" s="90">
        <f>[2]Fjärrvärmeproduktion!$N$304</f>
        <v>0</v>
      </c>
      <c r="J20" s="90">
        <f>[2]Fjärrvärmeproduktion!$T$302</f>
        <v>0</v>
      </c>
      <c r="K20" s="90">
        <f>[2]Fjärrvärmeproduktion!U300</f>
        <v>0</v>
      </c>
      <c r="L20" s="90">
        <f>[2]Fjärrvärmeproduktion!V300</f>
        <v>0</v>
      </c>
      <c r="M20" s="60"/>
      <c r="N20" s="60"/>
      <c r="O20" s="60"/>
      <c r="P20" s="60">
        <f>SUM(C20:N20)</f>
        <v>0</v>
      </c>
      <c r="Q20" s="100"/>
      <c r="R20" s="100"/>
      <c r="S20" s="100"/>
      <c r="T20" s="100"/>
    </row>
    <row r="21" spans="1:34" ht="15.75">
      <c r="A21" s="5" t="s">
        <v>20</v>
      </c>
      <c r="B21" s="90">
        <f>[2]Fjärrvärmeproduktion!$N$306</f>
        <v>0</v>
      </c>
      <c r="C21" s="60"/>
      <c r="D21" s="90">
        <f>[2]Fjärrvärmeproduktion!$N$307</f>
        <v>0</v>
      </c>
      <c r="E21" s="90">
        <f>[2]Fjärrvärmeproduktion!$Q$308</f>
        <v>0</v>
      </c>
      <c r="F21" s="90">
        <f>[2]Fjärrvärmeproduktion!$N$309</f>
        <v>0</v>
      </c>
      <c r="G21" s="90">
        <f>[2]Fjärrvärmeproduktion!$R$310</f>
        <v>0</v>
      </c>
      <c r="H21" s="90">
        <f>[2]Fjärrvärmeproduktion!$S$311</f>
        <v>0</v>
      </c>
      <c r="I21" s="90">
        <f>[2]Fjärrvärmeproduktion!$N$312</f>
        <v>0</v>
      </c>
      <c r="J21" s="90">
        <f>[2]Fjärrvärmeproduktion!$T$310</f>
        <v>0</v>
      </c>
      <c r="K21" s="90">
        <f>[2]Fjärrvärmeproduktion!U308</f>
        <v>0</v>
      </c>
      <c r="L21" s="90">
        <f>[2]Fjärrvärmeproduktion!V308</f>
        <v>0</v>
      </c>
      <c r="M21" s="60"/>
      <c r="N21" s="60"/>
      <c r="O21" s="60"/>
      <c r="P21" s="60">
        <f t="shared" si="2"/>
        <v>0</v>
      </c>
      <c r="Q21" s="100"/>
      <c r="R21" s="100"/>
      <c r="S21" s="100"/>
      <c r="T21" s="100"/>
    </row>
    <row r="22" spans="1:34" ht="15.75">
      <c r="A22" s="5" t="s">
        <v>21</v>
      </c>
      <c r="B22" s="90">
        <f>[2]Fjärrvärmeproduktion!$N$314</f>
        <v>0</v>
      </c>
      <c r="C22" s="60"/>
      <c r="D22" s="90">
        <f>[2]Fjärrvärmeproduktion!$N$315</f>
        <v>0</v>
      </c>
      <c r="E22" s="90">
        <f>[2]Fjärrvärmeproduktion!$Q$316</f>
        <v>0</v>
      </c>
      <c r="F22" s="90">
        <f>[2]Fjärrvärmeproduktion!$N$317</f>
        <v>0</v>
      </c>
      <c r="G22" s="90">
        <f>[2]Fjärrvärmeproduktion!$R$318</f>
        <v>0</v>
      </c>
      <c r="H22" s="90">
        <f>[2]Fjärrvärmeproduktion!$S$319</f>
        <v>0</v>
      </c>
      <c r="I22" s="90">
        <f>[2]Fjärrvärmeproduktion!$N$320</f>
        <v>0</v>
      </c>
      <c r="J22" s="90">
        <f>[2]Fjärrvärmeproduktion!$T$318</f>
        <v>0</v>
      </c>
      <c r="K22" s="90">
        <f>[2]Fjärrvärmeproduktion!U316</f>
        <v>0</v>
      </c>
      <c r="L22" s="90">
        <f>[2]Fjärrvärmeproduktion!V316</f>
        <v>0</v>
      </c>
      <c r="M22" s="60"/>
      <c r="N22" s="60"/>
      <c r="O22" s="60"/>
      <c r="P22" s="60">
        <f t="shared" si="2"/>
        <v>0</v>
      </c>
      <c r="Q22" s="100"/>
      <c r="R22" s="74" t="s">
        <v>23</v>
      </c>
      <c r="S22" s="101" t="str">
        <f>ROUND(P43/1000,0) &amp;" GWh"</f>
        <v>446 GWh</v>
      </c>
      <c r="T22" s="100"/>
    </row>
    <row r="23" spans="1:34" ht="15.75">
      <c r="A23" s="5" t="s">
        <v>22</v>
      </c>
      <c r="B23" s="90">
        <f>[2]Fjärrvärmeproduktion!$N$322</f>
        <v>0</v>
      </c>
      <c r="C23" s="60"/>
      <c r="D23" s="90">
        <f>[2]Fjärrvärmeproduktion!$N$323</f>
        <v>0</v>
      </c>
      <c r="E23" s="90">
        <f>[2]Fjärrvärmeproduktion!$Q$324</f>
        <v>0</v>
      </c>
      <c r="F23" s="90">
        <f>[2]Fjärrvärmeproduktion!$N$325</f>
        <v>0</v>
      </c>
      <c r="G23" s="90">
        <f>[2]Fjärrvärmeproduktion!$R$326</f>
        <v>0</v>
      </c>
      <c r="H23" s="90">
        <f>[2]Fjärrvärmeproduktion!$S$327</f>
        <v>0</v>
      </c>
      <c r="I23" s="90">
        <f>[2]Fjärrvärmeproduktion!$N$328</f>
        <v>0</v>
      </c>
      <c r="J23" s="90">
        <f>[2]Fjärrvärmeproduktion!$T$326</f>
        <v>0</v>
      </c>
      <c r="K23" s="90">
        <f>[2]Fjärrvärmeproduktion!U324</f>
        <v>0</v>
      </c>
      <c r="L23" s="90">
        <f>[2]Fjärrvärmeproduktion!V324</f>
        <v>0</v>
      </c>
      <c r="M23" s="60"/>
      <c r="N23" s="60"/>
      <c r="O23" s="60"/>
      <c r="P23" s="60">
        <f t="shared" si="2"/>
        <v>0</v>
      </c>
      <c r="Q23" s="100"/>
      <c r="R23" s="74"/>
      <c r="S23" s="102"/>
      <c r="T23" s="100"/>
    </row>
    <row r="24" spans="1:34" ht="15.75">
      <c r="A24" s="5" t="s">
        <v>13</v>
      </c>
      <c r="B24" s="160">
        <f>SUM(B18:B23)</f>
        <v>4310</v>
      </c>
      <c r="C24" s="60">
        <f t="shared" ref="C24:O24" si="3">SUM(C18:C23)</f>
        <v>0</v>
      </c>
      <c r="D24" s="160">
        <f t="shared" si="3"/>
        <v>4782</v>
      </c>
      <c r="E24" s="60">
        <f t="shared" si="3"/>
        <v>0</v>
      </c>
      <c r="F24" s="60">
        <f t="shared" si="3"/>
        <v>0</v>
      </c>
      <c r="G24" s="60">
        <f t="shared" si="3"/>
        <v>0</v>
      </c>
      <c r="H24" s="60">
        <f t="shared" si="3"/>
        <v>0</v>
      </c>
      <c r="I24" s="60">
        <f t="shared" si="3"/>
        <v>0</v>
      </c>
      <c r="J24" s="60">
        <f t="shared" si="3"/>
        <v>0</v>
      </c>
      <c r="K24" s="60">
        <f t="shared" si="3"/>
        <v>0</v>
      </c>
      <c r="L24" s="60">
        <f t="shared" si="3"/>
        <v>0</v>
      </c>
      <c r="M24" s="60">
        <f t="shared" si="3"/>
        <v>0</v>
      </c>
      <c r="N24" s="60">
        <f t="shared" si="3"/>
        <v>0</v>
      </c>
      <c r="O24" s="60">
        <f t="shared" si="3"/>
        <v>0</v>
      </c>
      <c r="P24" s="160">
        <f>SUM(C24:N24)</f>
        <v>4782</v>
      </c>
      <c r="Q24" s="100"/>
      <c r="R24" s="74"/>
      <c r="S24" s="102" t="s">
        <v>24</v>
      </c>
      <c r="T24" s="100" t="s">
        <v>25</v>
      </c>
    </row>
    <row r="25" spans="1:34" ht="15.75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100"/>
      <c r="R25" s="58" t="str">
        <f>C30</f>
        <v>El</v>
      </c>
      <c r="S25" s="101" t="str">
        <f>ROUND(C43/1000,0) &amp;" GWh"</f>
        <v>219 GWh</v>
      </c>
      <c r="T25" s="103">
        <f>C$44</f>
        <v>0.48965697514577072</v>
      </c>
    </row>
    <row r="26" spans="1:34" ht="15.75">
      <c r="A26" s="6" t="s">
        <v>77</v>
      </c>
      <c r="B26" s="159">
        <f>'FV imp-exp'!B4</f>
        <v>51211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100"/>
      <c r="R26" s="62" t="str">
        <f>D30</f>
        <v>Oljeprodukter</v>
      </c>
      <c r="S26" s="101" t="str">
        <f>ROUND(D43/1000,0) &amp;" GWh"</f>
        <v>109 GWh</v>
      </c>
      <c r="T26" s="103">
        <f>D$44</f>
        <v>0.24324088913040126</v>
      </c>
    </row>
    <row r="27" spans="1:34" ht="15.75"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100"/>
      <c r="R27" s="62" t="str">
        <f>E30</f>
        <v>Kol och koks</v>
      </c>
      <c r="S27" s="101" t="str">
        <f>ROUND(E43/1000,0) &amp;" GWh"</f>
        <v>0 GWh</v>
      </c>
      <c r="T27" s="103">
        <f>E$44</f>
        <v>0</v>
      </c>
    </row>
    <row r="28" spans="1:34" ht="18.75">
      <c r="A28" s="3" t="s">
        <v>26</v>
      </c>
      <c r="B28" s="7"/>
      <c r="C28" s="62"/>
      <c r="D28" s="7"/>
      <c r="E28" s="7"/>
      <c r="F28" s="7"/>
      <c r="G28" s="7"/>
      <c r="H28" s="7"/>
      <c r="I28" s="62"/>
      <c r="J28" s="62"/>
      <c r="K28" s="62"/>
      <c r="L28" s="62"/>
      <c r="M28" s="62"/>
      <c r="N28" s="62"/>
      <c r="O28" s="62"/>
      <c r="P28" s="62"/>
      <c r="Q28" s="100"/>
      <c r="R28" s="62" t="str">
        <f>F30</f>
        <v>Gasol/naturgas</v>
      </c>
      <c r="S28" s="101" t="str">
        <f>ROUND(F43/1000,0) &amp;" GWh"</f>
        <v>25 GWh</v>
      </c>
      <c r="T28" s="103">
        <f>F$44</f>
        <v>5.5197374245786572E-2</v>
      </c>
    </row>
    <row r="29" spans="1:34" ht="15.75">
      <c r="A29" s="81" t="str">
        <f>A2</f>
        <v>1083 Sölvesborg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100"/>
      <c r="R29" s="62" t="str">
        <f>G30</f>
        <v>Biodrivmedel</v>
      </c>
      <c r="S29" s="101" t="str">
        <f>ROUND(G43/1000,0) &amp;" GWh"</f>
        <v>12 GWh</v>
      </c>
      <c r="T29" s="103">
        <f>G$44</f>
        <v>2.6697443963371204E-2</v>
      </c>
    </row>
    <row r="30" spans="1:34" ht="30">
      <c r="A30" s="6">
        <v>2017</v>
      </c>
      <c r="B30" s="69" t="s">
        <v>69</v>
      </c>
      <c r="C30" s="58" t="s">
        <v>8</v>
      </c>
      <c r="D30" s="56" t="s">
        <v>31</v>
      </c>
      <c r="E30" s="56" t="s">
        <v>2</v>
      </c>
      <c r="F30" s="57" t="s">
        <v>3</v>
      </c>
      <c r="G30" s="56" t="s">
        <v>27</v>
      </c>
      <c r="H30" s="56" t="s">
        <v>51</v>
      </c>
      <c r="I30" s="57" t="s">
        <v>5</v>
      </c>
      <c r="J30" s="56" t="s">
        <v>4</v>
      </c>
      <c r="K30" s="56" t="s">
        <v>6</v>
      </c>
      <c r="L30" s="56" t="s">
        <v>7</v>
      </c>
      <c r="M30" s="56" t="s">
        <v>67</v>
      </c>
      <c r="N30" s="56" t="s">
        <v>67</v>
      </c>
      <c r="O30" s="57" t="s">
        <v>67</v>
      </c>
      <c r="P30" s="59" t="s">
        <v>28</v>
      </c>
      <c r="Q30" s="100"/>
      <c r="R30" s="58" t="str">
        <f>H30</f>
        <v>Biobränslen</v>
      </c>
      <c r="S30" s="101" t="str">
        <f>ROUND(H43/1000,0) &amp;" GWh"</f>
        <v>31 GWh</v>
      </c>
      <c r="T30" s="103">
        <f>H$44</f>
        <v>7.0480221533449919E-2</v>
      </c>
    </row>
    <row r="31" spans="1:34" s="32" customFormat="1">
      <c r="A31" s="29"/>
      <c r="B31" s="82" t="s">
        <v>64</v>
      </c>
      <c r="C31" s="85" t="s">
        <v>63</v>
      </c>
      <c r="D31" s="82" t="s">
        <v>58</v>
      </c>
      <c r="E31" s="30"/>
      <c r="F31" s="82" t="s">
        <v>60</v>
      </c>
      <c r="G31" s="82" t="s">
        <v>76</v>
      </c>
      <c r="H31" s="82" t="s">
        <v>68</v>
      </c>
      <c r="I31" s="82" t="s">
        <v>61</v>
      </c>
      <c r="J31" s="30"/>
      <c r="K31" s="30"/>
      <c r="L31" s="30"/>
      <c r="M31" s="30"/>
      <c r="N31" s="31"/>
      <c r="O31" s="31"/>
      <c r="P31" s="84" t="s">
        <v>66</v>
      </c>
      <c r="Q31" s="99"/>
      <c r="R31" s="58" t="str">
        <f>I30</f>
        <v>Biogas</v>
      </c>
      <c r="S31" s="101" t="str">
        <f>ROUND(I43/1000,0) &amp;" GWh"</f>
        <v>0 GWh</v>
      </c>
      <c r="T31" s="103">
        <f>I$44</f>
        <v>0</v>
      </c>
      <c r="AG31" s="33"/>
      <c r="AH31" s="33"/>
    </row>
    <row r="32" spans="1:34" ht="15.75">
      <c r="A32" s="5" t="s">
        <v>29</v>
      </c>
      <c r="B32" s="106">
        <f>[2]Slutanvändning!$N$413</f>
        <v>0</v>
      </c>
      <c r="C32" s="106">
        <f>[2]Slutanvändning!$N$414</f>
        <v>23599</v>
      </c>
      <c r="D32" s="106">
        <f>[2]Slutanvändning!$N$407</f>
        <v>13315</v>
      </c>
      <c r="E32" s="106">
        <f>[2]Slutanvändning!$Q$408</f>
        <v>0</v>
      </c>
      <c r="F32" s="112">
        <f>[2]Slutanvändning!$N$409</f>
        <v>0</v>
      </c>
      <c r="G32" s="112">
        <f>[2]Slutanvändning!$N$410</f>
        <v>2369</v>
      </c>
      <c r="H32" s="112">
        <f>[2]Slutanvändning!$N$411</f>
        <v>0</v>
      </c>
      <c r="I32" s="106">
        <f>[2]Slutanvändning!$N$412</f>
        <v>0</v>
      </c>
      <c r="J32" s="106"/>
      <c r="K32" s="106">
        <f>[2]Slutanvändning!U408</f>
        <v>0</v>
      </c>
      <c r="L32" s="106">
        <f>[2]Slutanvändning!V408</f>
        <v>0</v>
      </c>
      <c r="M32" s="106"/>
      <c r="N32" s="106"/>
      <c r="O32" s="106"/>
      <c r="P32" s="106">
        <f t="shared" ref="P32:P38" si="4">SUM(B32:N32)</f>
        <v>39283</v>
      </c>
      <c r="Q32" s="104"/>
      <c r="R32" s="62" t="str">
        <f>J30</f>
        <v>Avlutar</v>
      </c>
      <c r="S32" s="101" t="str">
        <f>ROUND(J43/1000,0) &amp;" GWh"</f>
        <v>0 GWh</v>
      </c>
      <c r="T32" s="103">
        <f>J$44</f>
        <v>0</v>
      </c>
    </row>
    <row r="33" spans="1:47" ht="15.75">
      <c r="A33" s="5" t="s">
        <v>32</v>
      </c>
      <c r="B33" s="106">
        <f>[2]Slutanvändning!$N$422</f>
        <v>3669</v>
      </c>
      <c r="C33" s="106">
        <f>[2]Slutanvändning!$N$423</f>
        <v>42939</v>
      </c>
      <c r="D33" s="106">
        <f>[2]Slutanvändning!$N$416</f>
        <v>6880</v>
      </c>
      <c r="E33" s="106">
        <f>[2]Slutanvändning!$Q$417</f>
        <v>0</v>
      </c>
      <c r="F33" s="113">
        <f>[2]Slutanvändning!$N$418</f>
        <v>24638.58</v>
      </c>
      <c r="G33" s="113">
        <f>[2]Slutanvändning!$N$419</f>
        <v>0</v>
      </c>
      <c r="H33" s="113">
        <f>[2]Slutanvändning!$N$420</f>
        <v>12135.42</v>
      </c>
      <c r="I33" s="106">
        <f>[2]Slutanvändning!$N$421</f>
        <v>0</v>
      </c>
      <c r="J33" s="106"/>
      <c r="K33" s="106">
        <f>[2]Slutanvändning!U417</f>
        <v>0</v>
      </c>
      <c r="L33" s="106">
        <f>[2]Slutanvändning!V417</f>
        <v>0</v>
      </c>
      <c r="M33" s="106"/>
      <c r="N33" s="106"/>
      <c r="O33" s="106"/>
      <c r="P33" s="106">
        <f t="shared" si="4"/>
        <v>90262</v>
      </c>
      <c r="Q33" s="104"/>
      <c r="R33" s="58" t="str">
        <f>K30</f>
        <v>Torv</v>
      </c>
      <c r="S33" s="101" t="str">
        <f>ROUND(K43/1000,0) &amp;" GWh"</f>
        <v>0 GWh</v>
      </c>
      <c r="T33" s="103">
        <f>K$44</f>
        <v>0</v>
      </c>
    </row>
    <row r="34" spans="1:47" ht="15.75">
      <c r="A34" s="5" t="s">
        <v>33</v>
      </c>
      <c r="B34" s="106">
        <f>[2]Slutanvändning!$N$431</f>
        <v>6162</v>
      </c>
      <c r="C34" s="106">
        <f>[2]Slutanvändning!$N$432</f>
        <v>20858</v>
      </c>
      <c r="D34" s="106">
        <f>[2]Slutanvändning!$N$425</f>
        <v>5766</v>
      </c>
      <c r="E34" s="106">
        <f>[2]Slutanvändning!$Q$426</f>
        <v>0</v>
      </c>
      <c r="F34" s="112">
        <f>[2]Slutanvändning!$N$427</f>
        <v>0</v>
      </c>
      <c r="G34" s="112">
        <f>[2]Slutanvändning!$N$428</f>
        <v>0</v>
      </c>
      <c r="H34" s="112">
        <f>[2]Slutanvändning!$N$429</f>
        <v>0</v>
      </c>
      <c r="I34" s="106">
        <f>[2]Slutanvändning!$N$430</f>
        <v>0</v>
      </c>
      <c r="J34" s="106"/>
      <c r="K34" s="106">
        <f>[2]Slutanvändning!U426</f>
        <v>0</v>
      </c>
      <c r="L34" s="106">
        <f>[2]Slutanvändning!V426</f>
        <v>0</v>
      </c>
      <c r="M34" s="106"/>
      <c r="N34" s="106"/>
      <c r="O34" s="106"/>
      <c r="P34" s="106">
        <f t="shared" si="4"/>
        <v>32786</v>
      </c>
      <c r="Q34" s="104"/>
      <c r="R34" s="62" t="str">
        <f>L30</f>
        <v>Avfall</v>
      </c>
      <c r="S34" s="101" t="str">
        <f>ROUND(L43/1000,0) &amp;" GWh"</f>
        <v>0 GWh</v>
      </c>
      <c r="T34" s="103">
        <f>L$44</f>
        <v>0</v>
      </c>
      <c r="V34" s="8"/>
      <c r="W34" s="61"/>
    </row>
    <row r="35" spans="1:47" ht="15.75">
      <c r="A35" s="5" t="s">
        <v>34</v>
      </c>
      <c r="B35" s="106">
        <f>[2]Slutanvändning!$N$440</f>
        <v>0</v>
      </c>
      <c r="C35" s="106">
        <f>[2]Slutanvändning!$N$441</f>
        <v>363</v>
      </c>
      <c r="D35" s="106">
        <f>[2]Slutanvändning!$N$434</f>
        <v>75416</v>
      </c>
      <c r="E35" s="106">
        <f>[2]Slutanvändning!$Q$435</f>
        <v>0</v>
      </c>
      <c r="F35" s="112">
        <f>[2]Slutanvändning!$N$436</f>
        <v>0</v>
      </c>
      <c r="G35" s="112">
        <f>[2]Slutanvändning!$N$437</f>
        <v>9548</v>
      </c>
      <c r="H35" s="112">
        <f>[2]Slutanvändning!$N$438</f>
        <v>0</v>
      </c>
      <c r="I35" s="106">
        <f>[2]Slutanvändning!$N$439</f>
        <v>0</v>
      </c>
      <c r="J35" s="106"/>
      <c r="K35" s="106">
        <f>[2]Slutanvändning!U435</f>
        <v>0</v>
      </c>
      <c r="L35" s="106">
        <f>[2]Slutanvändning!V435</f>
        <v>0</v>
      </c>
      <c r="M35" s="106"/>
      <c r="N35" s="106"/>
      <c r="O35" s="106"/>
      <c r="P35" s="106">
        <f>SUM(B35:N35)</f>
        <v>85327</v>
      </c>
      <c r="Q35" s="104"/>
      <c r="R35" s="58" t="str">
        <f>M30</f>
        <v>Övrigt</v>
      </c>
      <c r="S35" s="101" t="str">
        <f>ROUND(M43/1000,0) &amp;" GWh"</f>
        <v>0 GWh</v>
      </c>
      <c r="T35" s="103">
        <f>M$44</f>
        <v>0</v>
      </c>
    </row>
    <row r="36" spans="1:47" ht="15.75">
      <c r="A36" s="5" t="s">
        <v>35</v>
      </c>
      <c r="B36" s="106">
        <f>[2]Slutanvändning!$N$449</f>
        <v>0</v>
      </c>
      <c r="C36" s="106">
        <f>[2]Slutanvändning!$N$450</f>
        <v>25796</v>
      </c>
      <c r="D36" s="106">
        <f>[2]Slutanvändning!$N$443</f>
        <v>1436</v>
      </c>
      <c r="E36" s="106">
        <f>[2]Slutanvändning!$Q$444</f>
        <v>0</v>
      </c>
      <c r="F36" s="112">
        <f>[2]Slutanvändning!$N$445</f>
        <v>0</v>
      </c>
      <c r="G36" s="112">
        <f>[2]Slutanvändning!$N$446</f>
        <v>0</v>
      </c>
      <c r="H36" s="112">
        <f>[2]Slutanvändning!$N$447</f>
        <v>0</v>
      </c>
      <c r="I36" s="106">
        <f>[2]Slutanvändning!$N$448</f>
        <v>0</v>
      </c>
      <c r="J36" s="106"/>
      <c r="K36" s="106">
        <f>[2]Slutanvändning!U444</f>
        <v>0</v>
      </c>
      <c r="L36" s="106">
        <f>[2]Slutanvändning!V444</f>
        <v>0</v>
      </c>
      <c r="M36" s="106"/>
      <c r="N36" s="106"/>
      <c r="O36" s="106"/>
      <c r="P36" s="106">
        <f t="shared" si="4"/>
        <v>27232</v>
      </c>
      <c r="Q36" s="104"/>
      <c r="R36" s="58" t="str">
        <f>N30</f>
        <v>Övrigt</v>
      </c>
      <c r="S36" s="101" t="str">
        <f>ROUND(N43/1000,0) &amp;" GWh"</f>
        <v>0 GWh</v>
      </c>
      <c r="T36" s="103">
        <f>N$44</f>
        <v>0</v>
      </c>
    </row>
    <row r="37" spans="1:47" ht="15.75">
      <c r="A37" s="5" t="s">
        <v>36</v>
      </c>
      <c r="B37" s="106">
        <f>[2]Slutanvändning!$N$458</f>
        <v>5640</v>
      </c>
      <c r="C37" s="106">
        <f>[2]Slutanvändning!$N$459</f>
        <v>69242</v>
      </c>
      <c r="D37" s="106">
        <f>[2]Slutanvändning!$N$452</f>
        <v>955</v>
      </c>
      <c r="E37" s="106">
        <f>[2]Slutanvändning!$Q$453</f>
        <v>0</v>
      </c>
      <c r="F37" s="112">
        <f>[2]Slutanvändning!$N$454</f>
        <v>0</v>
      </c>
      <c r="G37" s="112">
        <f>[2]Slutanvändning!$N$455</f>
        <v>0</v>
      </c>
      <c r="H37" s="112">
        <f>[2]Slutanvändning!$N$456</f>
        <v>19325</v>
      </c>
      <c r="I37" s="106">
        <f>[2]Slutanvändning!$N$457</f>
        <v>0</v>
      </c>
      <c r="J37" s="106"/>
      <c r="K37" s="106">
        <f>[2]Slutanvändning!U453</f>
        <v>0</v>
      </c>
      <c r="L37" s="106">
        <f>[2]Slutanvändning!V453</f>
        <v>0</v>
      </c>
      <c r="M37" s="106"/>
      <c r="N37" s="106"/>
      <c r="O37" s="106"/>
      <c r="P37" s="106">
        <f t="shared" si="4"/>
        <v>95162</v>
      </c>
      <c r="Q37" s="104"/>
      <c r="R37" s="62" t="str">
        <f>O30</f>
        <v>Övrigt</v>
      </c>
      <c r="S37" s="101" t="str">
        <f>ROUND(O43/1000,0) &amp;" GWh"</f>
        <v>0 GWh</v>
      </c>
      <c r="T37" s="103">
        <f>O$44</f>
        <v>0</v>
      </c>
    </row>
    <row r="38" spans="1:47" ht="15.75">
      <c r="A38" s="5" t="s">
        <v>37</v>
      </c>
      <c r="B38" s="106">
        <f>[2]Slutanvändning!$N$467</f>
        <v>29793</v>
      </c>
      <c r="C38" s="106">
        <f>[2]Slutanvändning!$N$468</f>
        <v>5980</v>
      </c>
      <c r="D38" s="106">
        <f>[2]Slutanvändning!$N$461</f>
        <v>26</v>
      </c>
      <c r="E38" s="106">
        <f>[2]Slutanvändning!$Q$462</f>
        <v>0</v>
      </c>
      <c r="F38" s="112">
        <f>[2]Slutanvändning!$N$463</f>
        <v>0</v>
      </c>
      <c r="G38" s="112">
        <f>[2]Slutanvändning!$N$464</f>
        <v>0</v>
      </c>
      <c r="H38" s="112">
        <f>[2]Slutanvändning!$N$465</f>
        <v>0</v>
      </c>
      <c r="I38" s="106">
        <f>[2]Slutanvändning!$N$466</f>
        <v>0</v>
      </c>
      <c r="J38" s="106"/>
      <c r="K38" s="106">
        <f>[2]Slutanvändning!U462</f>
        <v>0</v>
      </c>
      <c r="L38" s="106">
        <f>[2]Slutanvändning!V462</f>
        <v>0</v>
      </c>
      <c r="M38" s="106"/>
      <c r="N38" s="106"/>
      <c r="O38" s="106"/>
      <c r="P38" s="106">
        <f t="shared" si="4"/>
        <v>35799</v>
      </c>
      <c r="Q38" s="104"/>
      <c r="R38" s="62" t="str">
        <f>B30</f>
        <v xml:space="preserve">Fjärrvärme </v>
      </c>
      <c r="S38" s="101" t="str">
        <f>ROUND(B43/1000,0) &amp;" GWh"</f>
        <v>0 GWh</v>
      </c>
      <c r="T38" s="103">
        <f>B$44</f>
        <v>0</v>
      </c>
      <c r="U38" s="166"/>
    </row>
    <row r="39" spans="1:47" ht="15.75">
      <c r="A39" s="5" t="s">
        <v>38</v>
      </c>
      <c r="B39" s="106">
        <f>[2]Slutanvändning!$N$476</f>
        <v>0</v>
      </c>
      <c r="C39" s="106">
        <f>[2]Slutanvändning!$N$477</f>
        <v>13602</v>
      </c>
      <c r="D39" s="106">
        <f>[2]Slutanvändning!$N$470</f>
        <v>0</v>
      </c>
      <c r="E39" s="106">
        <f>[2]Slutanvändning!$Q$471</f>
        <v>0</v>
      </c>
      <c r="F39" s="112">
        <f>[2]Slutanvändning!$N$472</f>
        <v>0</v>
      </c>
      <c r="G39" s="112">
        <f>[2]Slutanvändning!$N$473</f>
        <v>0</v>
      </c>
      <c r="H39" s="112">
        <f>[2]Slutanvändning!$N$474</f>
        <v>0</v>
      </c>
      <c r="I39" s="106">
        <f>[2]Slutanvändning!$N$475</f>
        <v>0</v>
      </c>
      <c r="J39" s="106"/>
      <c r="K39" s="106">
        <f>[2]Slutanvändning!U471</f>
        <v>0</v>
      </c>
      <c r="L39" s="106">
        <f>[2]Slutanvändning!V471</f>
        <v>0</v>
      </c>
      <c r="M39" s="106"/>
      <c r="N39" s="106"/>
      <c r="O39" s="106"/>
      <c r="P39" s="106">
        <f>SUM(B39:N39)</f>
        <v>13602</v>
      </c>
      <c r="Q39" s="104"/>
      <c r="R39" s="74"/>
      <c r="S39" s="101"/>
      <c r="T39" s="74"/>
    </row>
    <row r="40" spans="1:47" ht="15.75">
      <c r="A40" s="5" t="s">
        <v>13</v>
      </c>
      <c r="B40" s="106">
        <f>SUM(B32:B39)</f>
        <v>45264</v>
      </c>
      <c r="C40" s="106">
        <f t="shared" ref="C40:O40" si="5">SUM(C32:C39)</f>
        <v>202379</v>
      </c>
      <c r="D40" s="106">
        <f t="shared" si="5"/>
        <v>103794</v>
      </c>
      <c r="E40" s="106">
        <f t="shared" si="5"/>
        <v>0</v>
      </c>
      <c r="F40" s="107">
        <f>SUM(F32:F39)</f>
        <v>24638.58</v>
      </c>
      <c r="G40" s="107">
        <f t="shared" si="5"/>
        <v>11917</v>
      </c>
      <c r="H40" s="107">
        <f t="shared" si="5"/>
        <v>31460.42</v>
      </c>
      <c r="I40" s="106">
        <f t="shared" si="5"/>
        <v>0</v>
      </c>
      <c r="J40" s="106">
        <f t="shared" si="5"/>
        <v>0</v>
      </c>
      <c r="K40" s="106">
        <f t="shared" si="5"/>
        <v>0</v>
      </c>
      <c r="L40" s="106">
        <f t="shared" si="5"/>
        <v>0</v>
      </c>
      <c r="M40" s="106">
        <f t="shared" si="5"/>
        <v>0</v>
      </c>
      <c r="N40" s="106">
        <f t="shared" si="5"/>
        <v>0</v>
      </c>
      <c r="O40" s="106">
        <f t="shared" si="5"/>
        <v>0</v>
      </c>
      <c r="P40" s="106">
        <f>SUM(B40:N40)</f>
        <v>419453</v>
      </c>
      <c r="Q40" s="104"/>
      <c r="R40" s="74"/>
      <c r="S40" s="101" t="s">
        <v>24</v>
      </c>
      <c r="T40" s="74" t="s">
        <v>25</v>
      </c>
    </row>
    <row r="41" spans="1:47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54"/>
      <c r="R41" s="74" t="s">
        <v>39</v>
      </c>
      <c r="S41" s="101" t="str">
        <f>ROUND((B46+C46)/1000,0) &amp;" GWh"</f>
        <v>26 GWh</v>
      </c>
      <c r="T41" s="152"/>
    </row>
    <row r="42" spans="1:47">
      <c r="A42" s="48" t="s">
        <v>42</v>
      </c>
      <c r="B42" s="114">
        <f>B39+B38+B37</f>
        <v>35433</v>
      </c>
      <c r="C42" s="114">
        <f>C39+C38+C37</f>
        <v>88824</v>
      </c>
      <c r="D42" s="114">
        <f>D39+D38+D37</f>
        <v>981</v>
      </c>
      <c r="E42" s="114">
        <f t="shared" ref="E42:P42" si="6">E39+E38+E37</f>
        <v>0</v>
      </c>
      <c r="F42" s="115">
        <f t="shared" si="6"/>
        <v>0</v>
      </c>
      <c r="G42" s="114">
        <f t="shared" si="6"/>
        <v>0</v>
      </c>
      <c r="H42" s="114">
        <f t="shared" si="6"/>
        <v>19325</v>
      </c>
      <c r="I42" s="115">
        <f t="shared" si="6"/>
        <v>0</v>
      </c>
      <c r="J42" s="114">
        <f t="shared" si="6"/>
        <v>0</v>
      </c>
      <c r="K42" s="114">
        <f t="shared" si="6"/>
        <v>0</v>
      </c>
      <c r="L42" s="114">
        <f t="shared" si="6"/>
        <v>0</v>
      </c>
      <c r="M42" s="114">
        <f t="shared" si="6"/>
        <v>0</v>
      </c>
      <c r="N42" s="114">
        <f t="shared" si="6"/>
        <v>0</v>
      </c>
      <c r="O42" s="114">
        <f t="shared" si="6"/>
        <v>0</v>
      </c>
      <c r="P42" s="114">
        <f t="shared" si="6"/>
        <v>144563</v>
      </c>
      <c r="Q42" s="74"/>
      <c r="R42" s="74" t="s">
        <v>40</v>
      </c>
      <c r="S42" s="101" t="str">
        <f>ROUND(P42/1000,0) &amp;" GWh"</f>
        <v>145 GWh</v>
      </c>
      <c r="T42" s="103">
        <f>P42/P40</f>
        <v>0.34464648005855247</v>
      </c>
    </row>
    <row r="43" spans="1:47">
      <c r="A43" s="49" t="s">
        <v>44</v>
      </c>
      <c r="B43" s="115"/>
      <c r="C43" s="126">
        <f>C40+C24-C7+C46</f>
        <v>218569.32</v>
      </c>
      <c r="D43" s="126">
        <f t="shared" ref="D43:O43" si="7">D11+D24+D40</f>
        <v>108576</v>
      </c>
      <c r="E43" s="126">
        <f t="shared" si="7"/>
        <v>0</v>
      </c>
      <c r="F43" s="126">
        <f t="shared" si="7"/>
        <v>24638.58</v>
      </c>
      <c r="G43" s="126">
        <f t="shared" si="7"/>
        <v>11917</v>
      </c>
      <c r="H43" s="126">
        <f t="shared" si="7"/>
        <v>31460.42</v>
      </c>
      <c r="I43" s="126">
        <f t="shared" si="7"/>
        <v>0</v>
      </c>
      <c r="J43" s="126">
        <f t="shared" si="7"/>
        <v>0</v>
      </c>
      <c r="K43" s="126">
        <f t="shared" si="7"/>
        <v>0</v>
      </c>
      <c r="L43" s="126">
        <f t="shared" si="7"/>
        <v>0</v>
      </c>
      <c r="M43" s="126">
        <f t="shared" si="7"/>
        <v>0</v>
      </c>
      <c r="N43" s="126">
        <f t="shared" si="7"/>
        <v>0</v>
      </c>
      <c r="O43" s="126">
        <f t="shared" si="7"/>
        <v>0</v>
      </c>
      <c r="P43" s="127">
        <f>SUM(C43:O43)+B26</f>
        <v>446372.32</v>
      </c>
      <c r="Q43" s="74"/>
      <c r="R43" s="74" t="s">
        <v>41</v>
      </c>
      <c r="S43" s="101" t="str">
        <f>ROUND(P36/1000,0) &amp;" GWh"</f>
        <v>27 GWh</v>
      </c>
      <c r="T43" s="105">
        <f>P36/P40</f>
        <v>6.4922649259869403E-2</v>
      </c>
    </row>
    <row r="44" spans="1:47">
      <c r="A44" s="49" t="s">
        <v>45</v>
      </c>
      <c r="B44" s="164"/>
      <c r="C44" s="129">
        <f>C43/$P$43</f>
        <v>0.48965697514577072</v>
      </c>
      <c r="D44" s="129">
        <f t="shared" ref="D44:O44" si="8">D43/$P$43</f>
        <v>0.24324088913040126</v>
      </c>
      <c r="E44" s="129">
        <f t="shared" si="8"/>
        <v>0</v>
      </c>
      <c r="F44" s="129">
        <f t="shared" si="8"/>
        <v>5.5197374245786572E-2</v>
      </c>
      <c r="G44" s="129">
        <f t="shared" si="8"/>
        <v>2.6697443963371204E-2</v>
      </c>
      <c r="H44" s="129">
        <f t="shared" si="8"/>
        <v>7.0480221533449919E-2</v>
      </c>
      <c r="I44" s="129">
        <f t="shared" si="8"/>
        <v>0</v>
      </c>
      <c r="J44" s="129">
        <f t="shared" si="8"/>
        <v>0</v>
      </c>
      <c r="K44" s="129">
        <f t="shared" si="8"/>
        <v>0</v>
      </c>
      <c r="L44" s="129">
        <f t="shared" si="8"/>
        <v>0</v>
      </c>
      <c r="M44" s="129">
        <f t="shared" si="8"/>
        <v>0</v>
      </c>
      <c r="N44" s="129">
        <f t="shared" si="8"/>
        <v>0</v>
      </c>
      <c r="O44" s="129">
        <f t="shared" si="8"/>
        <v>0</v>
      </c>
      <c r="P44" s="129">
        <f>P43/$P$43</f>
        <v>1</v>
      </c>
      <c r="Q44" s="74"/>
      <c r="R44" s="74" t="s">
        <v>43</v>
      </c>
      <c r="S44" s="101" t="str">
        <f>ROUND(P34/1000,0) &amp;" GWh"</f>
        <v>33 GWh</v>
      </c>
      <c r="T44" s="103">
        <f>P34/P40</f>
        <v>7.8163703680746113E-2</v>
      </c>
    </row>
    <row r="45" spans="1:47">
      <c r="A45" s="50"/>
      <c r="B45" s="118"/>
      <c r="C45" s="58"/>
      <c r="D45" s="58"/>
      <c r="E45" s="58"/>
      <c r="F45" s="69"/>
      <c r="G45" s="58"/>
      <c r="H45" s="58"/>
      <c r="I45" s="69"/>
      <c r="J45" s="58"/>
      <c r="K45" s="58"/>
      <c r="L45" s="58"/>
      <c r="M45" s="58"/>
      <c r="N45" s="69"/>
      <c r="O45" s="69"/>
      <c r="P45" s="69"/>
      <c r="Q45" s="74"/>
      <c r="R45" s="74" t="s">
        <v>30</v>
      </c>
      <c r="S45" s="101" t="str">
        <f>ROUND(P32/1000,0) &amp;" GWh"</f>
        <v>39 GWh</v>
      </c>
      <c r="T45" s="103">
        <f>P32/P40</f>
        <v>9.3652924165520332E-2</v>
      </c>
    </row>
    <row r="46" spans="1:47">
      <c r="A46" s="50" t="s">
        <v>48</v>
      </c>
      <c r="B46" s="70">
        <f>(B24+B26)-B40</f>
        <v>10257</v>
      </c>
      <c r="C46" s="70">
        <f>(C24+C40)*0.08</f>
        <v>16190.32</v>
      </c>
      <c r="D46" s="58"/>
      <c r="E46" s="58"/>
      <c r="F46" s="69"/>
      <c r="G46" s="58"/>
      <c r="H46" s="58"/>
      <c r="I46" s="69"/>
      <c r="J46" s="58"/>
      <c r="K46" s="58"/>
      <c r="L46" s="58"/>
      <c r="M46" s="58"/>
      <c r="N46" s="69"/>
      <c r="O46" s="69"/>
      <c r="P46" s="54"/>
      <c r="Q46" s="74"/>
      <c r="R46" s="74" t="s">
        <v>46</v>
      </c>
      <c r="S46" s="101" t="str">
        <f>ROUND(P33/1000,0) &amp;" GWh"</f>
        <v>90 GWh</v>
      </c>
      <c r="T46" s="105">
        <f>P33/P40</f>
        <v>0.21518978288389878</v>
      </c>
    </row>
    <row r="47" spans="1:47">
      <c r="A47" s="50" t="s">
        <v>50</v>
      </c>
      <c r="B47" s="73">
        <f>B46/(B24+B26)</f>
        <v>0.18474090884530178</v>
      </c>
      <c r="C47" s="73">
        <f>C46/(C40+C24)</f>
        <v>0.08</v>
      </c>
      <c r="D47" s="58"/>
      <c r="E47" s="58"/>
      <c r="F47" s="69"/>
      <c r="G47" s="58"/>
      <c r="H47" s="58"/>
      <c r="I47" s="69"/>
      <c r="J47" s="58"/>
      <c r="K47" s="58"/>
      <c r="L47" s="58"/>
      <c r="M47" s="58"/>
      <c r="N47" s="69"/>
      <c r="O47" s="69"/>
      <c r="P47" s="69"/>
      <c r="Q47" s="74"/>
      <c r="R47" s="74" t="s">
        <v>47</v>
      </c>
      <c r="S47" s="101" t="str">
        <f>ROUND(P35/1000,0) &amp;" GWh"</f>
        <v>85 GWh</v>
      </c>
      <c r="T47" s="105">
        <f>P35/P40</f>
        <v>0.20342445995141292</v>
      </c>
    </row>
    <row r="48" spans="1:47">
      <c r="A48" s="15"/>
      <c r="B48" s="16"/>
      <c r="C48" s="17"/>
      <c r="D48" s="17"/>
      <c r="E48" s="17"/>
      <c r="F48" s="27"/>
      <c r="G48" s="17"/>
      <c r="H48" s="17"/>
      <c r="I48" s="27"/>
      <c r="J48" s="17"/>
      <c r="K48" s="17"/>
      <c r="L48" s="17"/>
      <c r="M48" s="17"/>
      <c r="N48" s="27"/>
      <c r="O48" s="27"/>
      <c r="P48" s="27"/>
      <c r="Q48" s="16"/>
      <c r="R48" s="74" t="s">
        <v>49</v>
      </c>
      <c r="S48" s="101" t="str">
        <f>ROUND(P40/1000,0) &amp;" GWh"</f>
        <v>419 GWh</v>
      </c>
      <c r="T48" s="185">
        <f>SUM(T42:T47)</f>
        <v>1</v>
      </c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5"/>
      <c r="AH48" s="15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</row>
    <row r="49" spans="1:47">
      <c r="A49" s="18"/>
      <c r="B49" s="16"/>
      <c r="C49" s="17"/>
      <c r="D49" s="17"/>
      <c r="E49" s="17"/>
      <c r="F49" s="27"/>
      <c r="G49" s="17"/>
      <c r="H49" s="17"/>
      <c r="I49" s="27"/>
      <c r="J49" s="17"/>
      <c r="K49" s="17"/>
      <c r="L49" s="17"/>
      <c r="M49" s="17"/>
      <c r="N49" s="27"/>
      <c r="O49" s="27"/>
      <c r="P49" s="27"/>
      <c r="Q49" s="17"/>
      <c r="R49" s="16"/>
      <c r="S49" s="17"/>
      <c r="T49" s="17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5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</row>
    <row r="50" spans="1:47">
      <c r="A50" s="18"/>
      <c r="B50" s="16"/>
      <c r="C50" s="95"/>
      <c r="D50" s="17"/>
      <c r="E50" s="17"/>
      <c r="F50" s="27"/>
      <c r="G50" s="17"/>
      <c r="H50" s="17"/>
      <c r="I50" s="27"/>
      <c r="J50" s="17"/>
      <c r="K50" s="17"/>
      <c r="L50" s="17"/>
      <c r="M50" s="17"/>
      <c r="N50" s="27"/>
      <c r="O50" s="27"/>
      <c r="P50" s="27"/>
      <c r="Q50" s="17"/>
      <c r="R50" s="16"/>
      <c r="S50" s="17"/>
      <c r="T50" s="17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5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</row>
    <row r="51" spans="1:47">
      <c r="A51" s="18"/>
      <c r="B51" s="16"/>
      <c r="C51" s="17"/>
      <c r="D51" s="17"/>
      <c r="E51" s="17"/>
      <c r="F51" s="27"/>
      <c r="G51" s="17"/>
      <c r="H51" s="17"/>
      <c r="I51" s="27"/>
      <c r="J51" s="17"/>
      <c r="K51" s="17"/>
      <c r="L51" s="17"/>
      <c r="M51" s="17"/>
      <c r="N51" s="27"/>
      <c r="O51" s="27"/>
      <c r="P51" s="27"/>
      <c r="Q51" s="17"/>
      <c r="R51" s="16"/>
      <c r="S51" s="17"/>
      <c r="T51" s="17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5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</row>
    <row r="52" spans="1:47">
      <c r="A52" s="18"/>
      <c r="B52" s="16"/>
      <c r="C52" s="17"/>
      <c r="D52" s="17"/>
      <c r="E52" s="17"/>
      <c r="F52" s="27"/>
      <c r="G52" s="17"/>
      <c r="H52" s="17"/>
      <c r="I52" s="27"/>
      <c r="J52" s="17"/>
      <c r="K52" s="17"/>
      <c r="L52" s="17"/>
      <c r="M52" s="17"/>
      <c r="N52" s="27"/>
      <c r="O52" s="27"/>
      <c r="P52" s="27"/>
      <c r="Q52" s="17"/>
      <c r="R52" s="16"/>
      <c r="S52" s="17"/>
      <c r="T52" s="17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5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</row>
    <row r="53" spans="1:47">
      <c r="A53" s="18"/>
      <c r="B53" s="16"/>
      <c r="C53" s="17"/>
      <c r="D53" s="17"/>
      <c r="E53" s="17"/>
      <c r="F53" s="27"/>
      <c r="G53" s="17"/>
      <c r="H53" s="17"/>
      <c r="I53" s="27"/>
      <c r="J53" s="17"/>
      <c r="K53" s="17"/>
      <c r="L53" s="17"/>
      <c r="M53" s="17"/>
      <c r="N53" s="27"/>
      <c r="O53" s="27"/>
      <c r="P53" s="27"/>
      <c r="Q53" s="17"/>
      <c r="R53" s="16"/>
      <c r="S53" s="17"/>
      <c r="T53" s="17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5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</row>
    <row r="54" spans="1:47">
      <c r="A54" s="18"/>
      <c r="B54" s="16"/>
      <c r="C54" s="17"/>
      <c r="D54" s="17"/>
      <c r="E54" s="17"/>
      <c r="F54" s="27"/>
      <c r="G54" s="17"/>
      <c r="H54" s="17"/>
      <c r="I54" s="27"/>
      <c r="J54" s="17"/>
      <c r="K54" s="17"/>
      <c r="L54" s="17"/>
      <c r="M54" s="17"/>
      <c r="N54" s="27"/>
      <c r="O54" s="27"/>
      <c r="P54" s="27"/>
      <c r="Q54" s="17"/>
      <c r="R54" s="16"/>
      <c r="S54" s="17"/>
      <c r="T54" s="17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5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</row>
    <row r="55" spans="1:47" ht="15.75">
      <c r="A55" s="18"/>
      <c r="B55" s="16"/>
      <c r="C55" s="18"/>
      <c r="D55" s="17"/>
      <c r="E55" s="17"/>
      <c r="F55" s="27"/>
      <c r="G55" s="17"/>
      <c r="H55" s="17"/>
      <c r="I55" s="27"/>
      <c r="J55" s="17"/>
      <c r="K55" s="17"/>
      <c r="L55" s="17"/>
      <c r="M55" s="18"/>
      <c r="N55" s="19"/>
      <c r="O55" s="19"/>
      <c r="P55" s="19"/>
      <c r="Q55" s="18"/>
      <c r="R55" s="11"/>
      <c r="S55" s="47"/>
      <c r="T55" s="52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5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</row>
    <row r="56" spans="1:47" ht="15.75">
      <c r="A56" s="18"/>
      <c r="B56" s="16"/>
      <c r="C56" s="18"/>
      <c r="D56" s="17"/>
      <c r="E56" s="17"/>
      <c r="F56" s="27"/>
      <c r="G56" s="17"/>
      <c r="H56" s="17"/>
      <c r="I56" s="27"/>
      <c r="J56" s="17"/>
      <c r="K56" s="17"/>
      <c r="L56" s="17"/>
      <c r="M56" s="18"/>
      <c r="N56" s="19"/>
      <c r="O56" s="19"/>
      <c r="P56" s="19"/>
      <c r="Q56" s="18"/>
      <c r="R56" s="11"/>
      <c r="S56" s="47"/>
      <c r="T56" s="52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5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</row>
    <row r="57" spans="1:47" ht="15.75">
      <c r="A57" s="18"/>
      <c r="B57" s="16"/>
      <c r="C57" s="18"/>
      <c r="D57" s="17"/>
      <c r="E57" s="17"/>
      <c r="F57" s="27"/>
      <c r="G57" s="17"/>
      <c r="H57" s="17"/>
      <c r="I57" s="27"/>
      <c r="J57" s="17"/>
      <c r="K57" s="17"/>
      <c r="L57" s="17"/>
      <c r="M57" s="18"/>
      <c r="N57" s="19"/>
      <c r="O57" s="19"/>
      <c r="P57" s="19"/>
      <c r="Q57" s="18"/>
      <c r="R57" s="11"/>
      <c r="S57" s="47"/>
      <c r="T57" s="52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5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</row>
    <row r="58" spans="1:47" ht="15.75">
      <c r="A58" s="11"/>
      <c r="B58" s="74"/>
      <c r="C58" s="21"/>
      <c r="D58" s="75"/>
      <c r="E58" s="75"/>
      <c r="F58" s="76"/>
      <c r="G58" s="75"/>
      <c r="H58" s="75"/>
      <c r="I58" s="76"/>
      <c r="J58" s="75"/>
      <c r="K58" s="75"/>
      <c r="L58" s="75"/>
      <c r="M58" s="47"/>
      <c r="N58" s="86"/>
      <c r="O58" s="86"/>
      <c r="P58" s="77"/>
      <c r="Q58" s="11"/>
      <c r="R58" s="11"/>
      <c r="S58" s="47"/>
      <c r="T58" s="52"/>
    </row>
    <row r="59" spans="1:47" ht="15.75">
      <c r="A59" s="11"/>
      <c r="B59" s="74"/>
      <c r="C59" s="21"/>
      <c r="D59" s="75"/>
      <c r="E59" s="75"/>
      <c r="F59" s="76"/>
      <c r="G59" s="75"/>
      <c r="H59" s="75"/>
      <c r="I59" s="76"/>
      <c r="J59" s="75"/>
      <c r="K59" s="75"/>
      <c r="L59" s="75"/>
      <c r="M59" s="47"/>
      <c r="N59" s="86"/>
      <c r="O59" s="86"/>
      <c r="P59" s="77"/>
      <c r="Q59" s="11"/>
      <c r="R59" s="11"/>
      <c r="S59" s="22"/>
      <c r="T59" s="23"/>
    </row>
    <row r="60" spans="1:47" ht="15.75">
      <c r="A60" s="11"/>
      <c r="B60" s="74"/>
      <c r="C60" s="21"/>
      <c r="D60" s="75"/>
      <c r="E60" s="75"/>
      <c r="F60" s="76"/>
      <c r="G60" s="75"/>
      <c r="H60" s="75"/>
      <c r="I60" s="76"/>
      <c r="J60" s="75"/>
      <c r="K60" s="75"/>
      <c r="L60" s="75"/>
      <c r="M60" s="47"/>
      <c r="N60" s="86"/>
      <c r="O60" s="86"/>
      <c r="P60" s="77"/>
      <c r="Q60" s="11"/>
      <c r="R60" s="11"/>
      <c r="S60" s="11"/>
      <c r="T60" s="47"/>
    </row>
    <row r="61" spans="1:47" ht="15.75">
      <c r="A61" s="10"/>
      <c r="B61" s="74"/>
      <c r="C61" s="21"/>
      <c r="D61" s="75"/>
      <c r="E61" s="75"/>
      <c r="F61" s="76"/>
      <c r="G61" s="75"/>
      <c r="H61" s="75"/>
      <c r="I61" s="76"/>
      <c r="J61" s="75"/>
      <c r="K61" s="75"/>
      <c r="L61" s="75"/>
      <c r="M61" s="47"/>
      <c r="N61" s="86"/>
      <c r="O61" s="86"/>
      <c r="P61" s="77"/>
      <c r="Q61" s="11"/>
      <c r="R61" s="11"/>
      <c r="S61" s="79"/>
      <c r="T61" s="80"/>
    </row>
    <row r="62" spans="1:47" ht="15.75">
      <c r="A62" s="11"/>
      <c r="B62" s="74"/>
      <c r="C62" s="21"/>
      <c r="D62" s="74"/>
      <c r="E62" s="74"/>
      <c r="F62" s="78"/>
      <c r="G62" s="74"/>
      <c r="H62" s="74"/>
      <c r="I62" s="78"/>
      <c r="J62" s="74"/>
      <c r="K62" s="74"/>
      <c r="L62" s="74"/>
      <c r="M62" s="47"/>
      <c r="N62" s="86"/>
      <c r="O62" s="86"/>
      <c r="P62" s="77"/>
      <c r="Q62" s="11"/>
      <c r="R62" s="11"/>
      <c r="S62" s="47"/>
      <c r="T62" s="52"/>
    </row>
    <row r="63" spans="1:47" ht="15.75">
      <c r="A63" s="11"/>
      <c r="B63" s="74"/>
      <c r="C63" s="11"/>
      <c r="D63" s="74"/>
      <c r="E63" s="74"/>
      <c r="F63" s="78"/>
      <c r="G63" s="74"/>
      <c r="H63" s="74"/>
      <c r="I63" s="78"/>
      <c r="J63" s="74"/>
      <c r="K63" s="74"/>
      <c r="L63" s="74"/>
      <c r="M63" s="11"/>
      <c r="N63" s="77"/>
      <c r="O63" s="77"/>
      <c r="P63" s="77"/>
      <c r="Q63" s="11"/>
      <c r="R63" s="11"/>
      <c r="S63" s="47"/>
      <c r="T63" s="52"/>
    </row>
    <row r="64" spans="1:47" ht="15.75">
      <c r="A64" s="11"/>
      <c r="B64" s="74"/>
      <c r="C64" s="11"/>
      <c r="D64" s="74"/>
      <c r="E64" s="74"/>
      <c r="F64" s="78"/>
      <c r="G64" s="74"/>
      <c r="H64" s="74"/>
      <c r="I64" s="78"/>
      <c r="J64" s="74"/>
      <c r="K64" s="74"/>
      <c r="L64" s="74"/>
      <c r="M64" s="11"/>
      <c r="N64" s="77"/>
      <c r="O64" s="77"/>
      <c r="P64" s="77"/>
      <c r="Q64" s="11"/>
      <c r="R64" s="11"/>
      <c r="S64" s="47"/>
      <c r="T64" s="52"/>
    </row>
    <row r="65" spans="1:20" ht="15.75">
      <c r="A65" s="11"/>
      <c r="B65" s="58"/>
      <c r="C65" s="11"/>
      <c r="D65" s="58"/>
      <c r="E65" s="58"/>
      <c r="F65" s="69"/>
      <c r="G65" s="58"/>
      <c r="H65" s="58"/>
      <c r="I65" s="69"/>
      <c r="J65" s="58"/>
      <c r="K65" s="74"/>
      <c r="L65" s="74"/>
      <c r="M65" s="11"/>
      <c r="N65" s="77"/>
      <c r="O65" s="77"/>
      <c r="P65" s="77"/>
      <c r="Q65" s="11"/>
      <c r="R65" s="11"/>
      <c r="S65" s="47"/>
      <c r="T65" s="52"/>
    </row>
    <row r="66" spans="1:20" ht="15.75">
      <c r="A66" s="11"/>
      <c r="B66" s="58"/>
      <c r="C66" s="11"/>
      <c r="D66" s="58"/>
      <c r="E66" s="58"/>
      <c r="F66" s="69"/>
      <c r="G66" s="58"/>
      <c r="H66" s="58"/>
      <c r="I66" s="69"/>
      <c r="J66" s="58"/>
      <c r="K66" s="74"/>
      <c r="L66" s="74"/>
      <c r="M66" s="11"/>
      <c r="N66" s="77"/>
      <c r="O66" s="77"/>
      <c r="P66" s="77"/>
      <c r="Q66" s="11"/>
      <c r="R66" s="11"/>
      <c r="S66" s="47"/>
      <c r="T66" s="52"/>
    </row>
    <row r="67" spans="1:20" ht="15.75">
      <c r="A67" s="11"/>
      <c r="B67" s="58"/>
      <c r="C67" s="11"/>
      <c r="D67" s="58"/>
      <c r="E67" s="58"/>
      <c r="F67" s="69"/>
      <c r="G67" s="58"/>
      <c r="H67" s="58"/>
      <c r="I67" s="69"/>
      <c r="J67" s="58"/>
      <c r="K67" s="74"/>
      <c r="L67" s="74"/>
      <c r="M67" s="11"/>
      <c r="N67" s="77"/>
      <c r="O67" s="77"/>
      <c r="P67" s="77"/>
      <c r="Q67" s="11"/>
      <c r="R67" s="11"/>
      <c r="S67" s="47"/>
      <c r="T67" s="52"/>
    </row>
    <row r="68" spans="1:20" ht="15.75">
      <c r="A68" s="11"/>
      <c r="B68" s="58"/>
      <c r="C68" s="11"/>
      <c r="D68" s="58"/>
      <c r="E68" s="58"/>
      <c r="F68" s="69"/>
      <c r="G68" s="58"/>
      <c r="H68" s="58"/>
      <c r="I68" s="69"/>
      <c r="J68" s="58"/>
      <c r="K68" s="74"/>
      <c r="L68" s="74"/>
      <c r="M68" s="11"/>
      <c r="N68" s="77"/>
      <c r="O68" s="77"/>
      <c r="P68" s="77"/>
      <c r="Q68" s="11"/>
      <c r="R68" s="53"/>
      <c r="S68" s="22"/>
      <c r="T68" s="25"/>
    </row>
    <row r="69" spans="1:20">
      <c r="A69" s="11"/>
      <c r="B69" s="58"/>
      <c r="C69" s="11"/>
      <c r="D69" s="58"/>
      <c r="E69" s="58"/>
      <c r="F69" s="69"/>
      <c r="G69" s="58"/>
      <c r="H69" s="58"/>
      <c r="I69" s="69"/>
      <c r="J69" s="58"/>
      <c r="K69" s="74"/>
      <c r="L69" s="74"/>
      <c r="M69" s="11"/>
      <c r="N69" s="77"/>
      <c r="O69" s="77"/>
      <c r="P69" s="77"/>
      <c r="Q69" s="11"/>
    </row>
    <row r="70" spans="1:20">
      <c r="A70" s="11"/>
      <c r="B70" s="58"/>
      <c r="C70" s="11"/>
      <c r="D70" s="58"/>
      <c r="E70" s="58"/>
      <c r="F70" s="69"/>
      <c r="G70" s="58"/>
      <c r="H70" s="58"/>
      <c r="I70" s="69"/>
      <c r="J70" s="58"/>
      <c r="K70" s="74"/>
      <c r="L70" s="74"/>
      <c r="M70" s="11"/>
      <c r="N70" s="77"/>
      <c r="O70" s="77"/>
      <c r="P70" s="77"/>
      <c r="Q70" s="11"/>
    </row>
    <row r="71" spans="1:20" ht="15.75">
      <c r="A71" s="11"/>
      <c r="B71" s="24"/>
      <c r="C71" s="11"/>
      <c r="D71" s="24"/>
      <c r="E71" s="24"/>
      <c r="F71" s="28"/>
      <c r="G71" s="24"/>
      <c r="H71" s="24"/>
      <c r="I71" s="28"/>
      <c r="J71" s="24"/>
      <c r="K71" s="74"/>
      <c r="L71" s="74"/>
      <c r="M71" s="11"/>
      <c r="N71" s="77"/>
      <c r="O71" s="77"/>
      <c r="P71" s="77"/>
      <c r="Q71" s="11"/>
    </row>
  </sheetData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Precio.VS.ApplicationLogic.Workplace.EventReceivers.DocumentEventReceiver_ItemAdded_Synchronous</Name>
    <Synchronization>Synchronous</Synchronization>
    <Type>10001</Type>
    <SequenceNumber>10000</SequenceNumber>
    <Url/>
    <Assembly>Precio.VS.ApplicationLogic, Version=1.0.0.0, Culture=neutral, PublicKeyToken=ebe4555da8d0fa9c</Assembly>
    <Class>Precio.VS.ApplicationLogic.Workplace.EventReceivers.DocumentEventReceiver</Class>
    <Data/>
    <Filter/>
  </Receiver>
  <Receiver>
    <Name>Precio.VS.ApplicationLogic.Workplace.EventReceivers.DocumentEventReceiver_ItemUpdated_Synchronous</Name>
    <Synchronization>Synchronous</Synchronization>
    <Type>10002</Type>
    <SequenceNumber>10000</SequenceNumber>
    <Url/>
    <Assembly>Precio.VS.ApplicationLogic, Version=1.0.0.0, Culture=neutral, PublicKeyToken=ebe4555da8d0fa9c</Assembly>
    <Class>Precio.VS.ApplicationLogic.Workplace.EventReceivers.DocumentEventReceiver</Class>
    <Data/>
    <Filter/>
  </Receiver>
  <Receiver>
    <Name>Precio.VS.ApplicationLogic.Workplace.EventReceivers.DocumentEventReceiver_ItemDeleted_Synchronous</Name>
    <Synchronization>Synchronous</Synchronization>
    <Type>10003</Type>
    <SequenceNumber>10000</SequenceNumber>
    <Url/>
    <Assembly>Precio.VS.ApplicationLogic, Version=1.0.0.0, Culture=neutral, PublicKeyToken=ebe4555da8d0fa9c</Assembly>
    <Class>Precio.VS.ApplicationLogic.Workplace.EventReceivers.DocumentEventReceiver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3671CCF634687448DEC526603310536" ma:contentTypeVersion="1" ma:contentTypeDescription="Skapa ett nytt dokument." ma:contentTypeScope="" ma:versionID="f617f05334a7fc63b31667a5c32e9cb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3bb40938d256bc12f87662b528d19e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malagt startdatum" ma:description="Schemalagt startdatum är en webbplatskolumn som skapas via publiceringsfunktionen. Den används för att ange datum och tid för när sidan ska visas för besökare på webbplatsen för första gången." ma:hidden="true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Schemalagt slutdatum är en webbplatskolumn som skapas via publiceringsfunktionen. Den används för att ange datum och tid för när sidan inte längre ska visas för besökare på webbplatsen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AA97BB-31D2-41B4-AF2C-8725E1301211}"/>
</file>

<file path=customXml/itemProps2.xml><?xml version="1.0" encoding="utf-8"?>
<ds:datastoreItem xmlns:ds="http://schemas.openxmlformats.org/officeDocument/2006/customXml" ds:itemID="{26775692-EEB9-457C-9F41-4018AE6E29BE}"/>
</file>

<file path=customXml/itemProps3.xml><?xml version="1.0" encoding="utf-8"?>
<ds:datastoreItem xmlns:ds="http://schemas.openxmlformats.org/officeDocument/2006/customXml" ds:itemID="{70738083-536C-48E5-B091-E0B18A553C06}"/>
</file>

<file path=customXml/itemProps4.xml><?xml version="1.0" encoding="utf-8"?>
<ds:datastoreItem xmlns:ds="http://schemas.openxmlformats.org/officeDocument/2006/customXml" ds:itemID="{58E16386-BD95-4138-845B-865734B4CC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INSTRUKTIONER</vt:lpstr>
      <vt:lpstr>FV imp-exp</vt:lpstr>
      <vt:lpstr>Blekinge län</vt:lpstr>
      <vt:lpstr>Karlshamn</vt:lpstr>
      <vt:lpstr>Karlskrona</vt:lpstr>
      <vt:lpstr>Olofström</vt:lpstr>
      <vt:lpstr>Ronneby</vt:lpstr>
      <vt:lpstr>Sölvesborg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</dc:creator>
  <cp:lastModifiedBy>Beijer Englund, Ronja</cp:lastModifiedBy>
  <dcterms:created xsi:type="dcterms:W3CDTF">2016-02-06T11:09:18Z</dcterms:created>
  <dcterms:modified xsi:type="dcterms:W3CDTF">2019-11-15T11:30:18Z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0x010100B3671CCF634687448DEC526603310536</vt:lpwstr>
  </property>
</Properties>
</file>