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ams.corp.pbwan.net\DavWWWRoot\projects\10288367\Document\3_Dokument\Dalarnas län (15 kommuner)\"/>
    </mc:Choice>
  </mc:AlternateContent>
  <bookViews>
    <workbookView xWindow="0" yWindow="0" windowWidth="19200" windowHeight="6390" tabRatio="842" firstSheet="1" activeTab="2"/>
  </bookViews>
  <sheets>
    <sheet name="INSTRUKTIONER" sheetId="54" r:id="rId1"/>
    <sheet name="FV imp-exp" sheetId="40" r:id="rId2"/>
    <sheet name="Dalarnas län" sheetId="37" r:id="rId3"/>
    <sheet name="Vansbro" sheetId="2" r:id="rId4"/>
    <sheet name="Malung-Sälen" sheetId="3" r:id="rId5"/>
    <sheet name="Gagnef" sheetId="51" r:id="rId6"/>
    <sheet name="Leksand" sheetId="41" r:id="rId7"/>
    <sheet name="Rättvik" sheetId="42" r:id="rId8"/>
    <sheet name="Orsa" sheetId="43" r:id="rId9"/>
    <sheet name="Älvdalen" sheetId="44" r:id="rId10"/>
    <sheet name="Smedjebacken" sheetId="52" r:id="rId11"/>
    <sheet name="Mora" sheetId="53" r:id="rId12"/>
    <sheet name="Falun" sheetId="45" r:id="rId13"/>
    <sheet name="Borlänge" sheetId="46" r:id="rId14"/>
    <sheet name="Säter" sheetId="47" r:id="rId15"/>
    <sheet name="Hedemora" sheetId="48" r:id="rId16"/>
    <sheet name="Avesta" sheetId="49" r:id="rId17"/>
    <sheet name="Ludvika" sheetId="50" r:id="rId18"/>
  </sheets>
  <externalReferences>
    <externalReference r:id="rId19"/>
    <externalReference r:id="rId20"/>
  </externalReferences>
  <calcPr calcId="171027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9" i="3" l="1"/>
  <c r="C39" i="3"/>
  <c r="D39" i="3"/>
  <c r="E39" i="3"/>
  <c r="F39" i="3"/>
  <c r="G39" i="3"/>
  <c r="H39" i="3"/>
  <c r="I39" i="3"/>
  <c r="K39" i="3"/>
  <c r="L39" i="3"/>
  <c r="P39" i="3"/>
  <c r="B38" i="3"/>
  <c r="C38" i="3"/>
  <c r="D38" i="3"/>
  <c r="E38" i="3"/>
  <c r="F38" i="3"/>
  <c r="G38" i="3"/>
  <c r="H38" i="3"/>
  <c r="I38" i="3"/>
  <c r="K38" i="3"/>
  <c r="L38" i="3"/>
  <c r="P38" i="3"/>
  <c r="B37" i="3"/>
  <c r="C37" i="3"/>
  <c r="D37" i="3"/>
  <c r="E37" i="3"/>
  <c r="F37" i="3"/>
  <c r="G37" i="3"/>
  <c r="H37" i="3"/>
  <c r="I37" i="3"/>
  <c r="K37" i="3"/>
  <c r="L37" i="3"/>
  <c r="P37" i="3"/>
  <c r="P42" i="3"/>
  <c r="B32" i="3"/>
  <c r="B33" i="3"/>
  <c r="B34" i="3"/>
  <c r="B35" i="3"/>
  <c r="B36" i="3"/>
  <c r="B40" i="3"/>
  <c r="C32" i="3"/>
  <c r="C33" i="3"/>
  <c r="C34" i="3"/>
  <c r="C35" i="3"/>
  <c r="C36" i="3"/>
  <c r="C40" i="3"/>
  <c r="D32" i="3"/>
  <c r="D33" i="3"/>
  <c r="D34" i="3"/>
  <c r="D35" i="3"/>
  <c r="D36" i="3"/>
  <c r="D40" i="3"/>
  <c r="E32" i="3"/>
  <c r="E33" i="3"/>
  <c r="E34" i="3"/>
  <c r="E35" i="3"/>
  <c r="E36" i="3"/>
  <c r="E40" i="3"/>
  <c r="F32" i="3"/>
  <c r="F33" i="3"/>
  <c r="F34" i="3"/>
  <c r="F35" i="3"/>
  <c r="F36" i="3"/>
  <c r="F40" i="3"/>
  <c r="G32" i="3"/>
  <c r="G33" i="3"/>
  <c r="G34" i="3"/>
  <c r="G35" i="3"/>
  <c r="G36" i="3"/>
  <c r="G40" i="3"/>
  <c r="H32" i="3"/>
  <c r="H33" i="3"/>
  <c r="H34" i="3"/>
  <c r="H35" i="3"/>
  <c r="H36" i="3"/>
  <c r="H40" i="3"/>
  <c r="I32" i="3"/>
  <c r="I33" i="3"/>
  <c r="I34" i="3"/>
  <c r="I35" i="3"/>
  <c r="I36" i="3"/>
  <c r="I40" i="3"/>
  <c r="K32" i="3"/>
  <c r="K33" i="3"/>
  <c r="K34" i="3"/>
  <c r="K35" i="3"/>
  <c r="K36" i="3"/>
  <c r="K40" i="3"/>
  <c r="L32" i="3"/>
  <c r="L33" i="3"/>
  <c r="L34" i="3"/>
  <c r="L35" i="3"/>
  <c r="L36" i="3"/>
  <c r="L40" i="3"/>
  <c r="P40" i="3"/>
  <c r="T42" i="3"/>
  <c r="P36" i="3"/>
  <c r="T43" i="3"/>
  <c r="P34" i="3"/>
  <c r="T44" i="3"/>
  <c r="P32" i="3"/>
  <c r="T45" i="3"/>
  <c r="P33" i="3"/>
  <c r="T46" i="3"/>
  <c r="P35" i="3"/>
  <c r="T47" i="3"/>
  <c r="T48" i="3"/>
  <c r="B39" i="51"/>
  <c r="C39" i="51"/>
  <c r="D39" i="51"/>
  <c r="E39" i="51"/>
  <c r="F39" i="51"/>
  <c r="G39" i="51"/>
  <c r="H39" i="51"/>
  <c r="I39" i="51"/>
  <c r="K39" i="51"/>
  <c r="L39" i="51"/>
  <c r="P39" i="51"/>
  <c r="B38" i="51"/>
  <c r="C38" i="51"/>
  <c r="D38" i="51"/>
  <c r="E38" i="51"/>
  <c r="F38" i="51"/>
  <c r="G38" i="51"/>
  <c r="H38" i="51"/>
  <c r="I38" i="51"/>
  <c r="K38" i="51"/>
  <c r="L38" i="51"/>
  <c r="P38" i="51"/>
  <c r="B37" i="51"/>
  <c r="C37" i="51"/>
  <c r="D37" i="51"/>
  <c r="E37" i="51"/>
  <c r="F37" i="51"/>
  <c r="G37" i="51"/>
  <c r="H37" i="51"/>
  <c r="I37" i="51"/>
  <c r="K37" i="51"/>
  <c r="L37" i="51"/>
  <c r="P37" i="51"/>
  <c r="P42" i="51"/>
  <c r="B32" i="51"/>
  <c r="B33" i="51"/>
  <c r="B34" i="51"/>
  <c r="B35" i="51"/>
  <c r="B36" i="51"/>
  <c r="B40" i="51"/>
  <c r="C32" i="51"/>
  <c r="C33" i="51"/>
  <c r="C34" i="51"/>
  <c r="C35" i="51"/>
  <c r="C36" i="51"/>
  <c r="C40" i="51"/>
  <c r="D32" i="51"/>
  <c r="D33" i="51"/>
  <c r="D34" i="51"/>
  <c r="D35" i="51"/>
  <c r="D36" i="51"/>
  <c r="D40" i="51"/>
  <c r="E32" i="51"/>
  <c r="E33" i="51"/>
  <c r="E34" i="51"/>
  <c r="E35" i="51"/>
  <c r="E36" i="51"/>
  <c r="E40" i="51"/>
  <c r="F32" i="51"/>
  <c r="F33" i="51"/>
  <c r="F34" i="51"/>
  <c r="F35" i="51"/>
  <c r="F36" i="51"/>
  <c r="F40" i="51"/>
  <c r="G32" i="51"/>
  <c r="G33" i="51"/>
  <c r="G34" i="51"/>
  <c r="G35" i="51"/>
  <c r="G36" i="51"/>
  <c r="G40" i="51"/>
  <c r="H32" i="51"/>
  <c r="H33" i="51"/>
  <c r="H34" i="51"/>
  <c r="H35" i="51"/>
  <c r="H36" i="51"/>
  <c r="H40" i="51"/>
  <c r="I32" i="51"/>
  <c r="I33" i="51"/>
  <c r="I34" i="51"/>
  <c r="I35" i="51"/>
  <c r="I36" i="51"/>
  <c r="I40" i="51"/>
  <c r="K32" i="51"/>
  <c r="K33" i="51"/>
  <c r="K34" i="51"/>
  <c r="K35" i="51"/>
  <c r="K36" i="51"/>
  <c r="K40" i="51"/>
  <c r="L32" i="51"/>
  <c r="L33" i="51"/>
  <c r="L34" i="51"/>
  <c r="L35" i="51"/>
  <c r="L36" i="51"/>
  <c r="L40" i="51"/>
  <c r="P40" i="51"/>
  <c r="T42" i="51"/>
  <c r="P36" i="51"/>
  <c r="T43" i="51"/>
  <c r="P34" i="51"/>
  <c r="T44" i="51"/>
  <c r="P32" i="51"/>
  <c r="T45" i="51"/>
  <c r="P33" i="51"/>
  <c r="T46" i="51"/>
  <c r="P35" i="51"/>
  <c r="T47" i="51"/>
  <c r="T48" i="51"/>
  <c r="B39" i="2"/>
  <c r="D39" i="2"/>
  <c r="E39" i="2"/>
  <c r="F39" i="2"/>
  <c r="G39" i="2"/>
  <c r="H39" i="2"/>
  <c r="I39" i="2"/>
  <c r="K39" i="2"/>
  <c r="L39" i="2"/>
  <c r="P39" i="2"/>
  <c r="B38" i="2"/>
  <c r="C38" i="2"/>
  <c r="D38" i="2"/>
  <c r="E38" i="2"/>
  <c r="F38" i="2"/>
  <c r="G38" i="2"/>
  <c r="H38" i="2"/>
  <c r="I38" i="2"/>
  <c r="K38" i="2"/>
  <c r="L38" i="2"/>
  <c r="P38" i="2"/>
  <c r="B37" i="2"/>
  <c r="C37" i="2"/>
  <c r="D37" i="2"/>
  <c r="E37" i="2"/>
  <c r="F37" i="2"/>
  <c r="G37" i="2"/>
  <c r="H37" i="2"/>
  <c r="I37" i="2"/>
  <c r="K37" i="2"/>
  <c r="L37" i="2"/>
  <c r="P37" i="2"/>
  <c r="P42" i="2"/>
  <c r="B32" i="2"/>
  <c r="B33" i="2"/>
  <c r="B34" i="2"/>
  <c r="B35" i="2"/>
  <c r="B36" i="2"/>
  <c r="B40" i="2"/>
  <c r="C32" i="2"/>
  <c r="C33" i="2"/>
  <c r="C34" i="2"/>
  <c r="C35" i="2"/>
  <c r="C36" i="2"/>
  <c r="C40" i="2"/>
  <c r="D32" i="2"/>
  <c r="D33" i="2"/>
  <c r="D34" i="2"/>
  <c r="D35" i="2"/>
  <c r="D36" i="2"/>
  <c r="D40" i="2"/>
  <c r="E32" i="2"/>
  <c r="E33" i="2"/>
  <c r="E34" i="2"/>
  <c r="E35" i="2"/>
  <c r="E36" i="2"/>
  <c r="E40" i="2"/>
  <c r="F32" i="2"/>
  <c r="F33" i="2"/>
  <c r="F34" i="2"/>
  <c r="F35" i="2"/>
  <c r="F36" i="2"/>
  <c r="F40" i="2"/>
  <c r="G32" i="2"/>
  <c r="G33" i="2"/>
  <c r="G34" i="2"/>
  <c r="G35" i="2"/>
  <c r="G36" i="2"/>
  <c r="G40" i="2"/>
  <c r="H32" i="2"/>
  <c r="H33" i="2"/>
  <c r="H34" i="2"/>
  <c r="H35" i="2"/>
  <c r="H36" i="2"/>
  <c r="H40" i="2"/>
  <c r="I32" i="2"/>
  <c r="I33" i="2"/>
  <c r="I34" i="2"/>
  <c r="I35" i="2"/>
  <c r="I36" i="2"/>
  <c r="I40" i="2"/>
  <c r="K32" i="2"/>
  <c r="K33" i="2"/>
  <c r="K34" i="2"/>
  <c r="K35" i="2"/>
  <c r="K36" i="2"/>
  <c r="K40" i="2"/>
  <c r="L32" i="2"/>
  <c r="L33" i="2"/>
  <c r="L34" i="2"/>
  <c r="L35" i="2"/>
  <c r="L36" i="2"/>
  <c r="L40" i="2"/>
  <c r="P40" i="2"/>
  <c r="T42" i="2"/>
  <c r="P36" i="2"/>
  <c r="T43" i="2"/>
  <c r="P34" i="2"/>
  <c r="T44" i="2"/>
  <c r="P32" i="2"/>
  <c r="T45" i="2"/>
  <c r="P33" i="2"/>
  <c r="T46" i="2"/>
  <c r="P35" i="2"/>
  <c r="T47" i="2"/>
  <c r="T48" i="2"/>
  <c r="B39" i="41"/>
  <c r="C39" i="41"/>
  <c r="D39" i="41"/>
  <c r="E39" i="41"/>
  <c r="F39" i="41"/>
  <c r="G39" i="41"/>
  <c r="H39" i="41"/>
  <c r="I39" i="41"/>
  <c r="K39" i="41"/>
  <c r="L39" i="41"/>
  <c r="P39" i="41"/>
  <c r="B38" i="41"/>
  <c r="C38" i="41"/>
  <c r="D38" i="41"/>
  <c r="E38" i="41"/>
  <c r="F38" i="41"/>
  <c r="G38" i="41"/>
  <c r="H38" i="41"/>
  <c r="I38" i="41"/>
  <c r="K38" i="41"/>
  <c r="L38" i="41"/>
  <c r="P38" i="41"/>
  <c r="B37" i="41"/>
  <c r="C37" i="41"/>
  <c r="D37" i="41"/>
  <c r="E37" i="41"/>
  <c r="F37" i="41"/>
  <c r="G37" i="41"/>
  <c r="H37" i="41"/>
  <c r="I37" i="41"/>
  <c r="K37" i="41"/>
  <c r="L37" i="41"/>
  <c r="P37" i="41"/>
  <c r="P42" i="41"/>
  <c r="B39" i="42"/>
  <c r="C39" i="42"/>
  <c r="D39" i="42"/>
  <c r="E39" i="42"/>
  <c r="F39" i="42"/>
  <c r="G39" i="42"/>
  <c r="H39" i="42"/>
  <c r="I39" i="42"/>
  <c r="K39" i="42"/>
  <c r="L39" i="42"/>
  <c r="P39" i="42"/>
  <c r="B38" i="42"/>
  <c r="C38" i="42"/>
  <c r="D38" i="42"/>
  <c r="E38" i="42"/>
  <c r="F38" i="42"/>
  <c r="G38" i="42"/>
  <c r="H38" i="42"/>
  <c r="I38" i="42"/>
  <c r="K38" i="42"/>
  <c r="L38" i="42"/>
  <c r="P38" i="42"/>
  <c r="B37" i="42"/>
  <c r="C37" i="42"/>
  <c r="D37" i="42"/>
  <c r="E37" i="42"/>
  <c r="F37" i="42"/>
  <c r="G37" i="42"/>
  <c r="H37" i="42"/>
  <c r="I37" i="42"/>
  <c r="K37" i="42"/>
  <c r="L37" i="42"/>
  <c r="P37" i="42"/>
  <c r="P42" i="42"/>
  <c r="B39" i="43"/>
  <c r="C39" i="43"/>
  <c r="D39" i="43"/>
  <c r="E39" i="43"/>
  <c r="F39" i="43"/>
  <c r="G39" i="43"/>
  <c r="H39" i="43"/>
  <c r="I39" i="43"/>
  <c r="K39" i="43"/>
  <c r="L39" i="43"/>
  <c r="P39" i="43"/>
  <c r="B38" i="43"/>
  <c r="C38" i="43"/>
  <c r="D38" i="43"/>
  <c r="E38" i="43"/>
  <c r="F38" i="43"/>
  <c r="G38" i="43"/>
  <c r="H38" i="43"/>
  <c r="I38" i="43"/>
  <c r="K38" i="43"/>
  <c r="L38" i="43"/>
  <c r="P38" i="43"/>
  <c r="B37" i="43"/>
  <c r="C37" i="43"/>
  <c r="D37" i="43"/>
  <c r="E37" i="43"/>
  <c r="F37" i="43"/>
  <c r="G37" i="43"/>
  <c r="H37" i="43"/>
  <c r="I37" i="43"/>
  <c r="K37" i="43"/>
  <c r="L37" i="43"/>
  <c r="P37" i="43"/>
  <c r="P42" i="43"/>
  <c r="B39" i="44"/>
  <c r="C39" i="44"/>
  <c r="D39" i="44"/>
  <c r="E39" i="44"/>
  <c r="F39" i="44"/>
  <c r="G39" i="44"/>
  <c r="H39" i="44"/>
  <c r="I39" i="44"/>
  <c r="K39" i="44"/>
  <c r="L39" i="44"/>
  <c r="P39" i="44"/>
  <c r="B38" i="44"/>
  <c r="C38" i="44"/>
  <c r="D38" i="44"/>
  <c r="E38" i="44"/>
  <c r="F38" i="44"/>
  <c r="G38" i="44"/>
  <c r="H38" i="44"/>
  <c r="I38" i="44"/>
  <c r="K38" i="44"/>
  <c r="L38" i="44"/>
  <c r="P38" i="44"/>
  <c r="B37" i="44"/>
  <c r="C37" i="44"/>
  <c r="D37" i="44"/>
  <c r="E37" i="44"/>
  <c r="F37" i="44"/>
  <c r="G37" i="44"/>
  <c r="H37" i="44"/>
  <c r="I37" i="44"/>
  <c r="K37" i="44"/>
  <c r="L37" i="44"/>
  <c r="P37" i="44"/>
  <c r="P42" i="44"/>
  <c r="B39" i="52"/>
  <c r="C39" i="52"/>
  <c r="D39" i="52"/>
  <c r="E39" i="52"/>
  <c r="F39" i="52"/>
  <c r="G39" i="52"/>
  <c r="H39" i="52"/>
  <c r="I39" i="52"/>
  <c r="K39" i="52"/>
  <c r="L39" i="52"/>
  <c r="P39" i="52"/>
  <c r="B38" i="52"/>
  <c r="C38" i="52"/>
  <c r="D38" i="52"/>
  <c r="E38" i="52"/>
  <c r="F38" i="52"/>
  <c r="G38" i="52"/>
  <c r="H38" i="52"/>
  <c r="I38" i="52"/>
  <c r="K38" i="52"/>
  <c r="L38" i="52"/>
  <c r="P38" i="52"/>
  <c r="B37" i="52"/>
  <c r="C37" i="52"/>
  <c r="D37" i="52"/>
  <c r="E37" i="52"/>
  <c r="F37" i="52"/>
  <c r="G37" i="52"/>
  <c r="H37" i="52"/>
  <c r="I37" i="52"/>
  <c r="K37" i="52"/>
  <c r="L37" i="52"/>
  <c r="P37" i="52"/>
  <c r="P42" i="52"/>
  <c r="B39" i="53"/>
  <c r="C39" i="53"/>
  <c r="D39" i="53"/>
  <c r="E39" i="53"/>
  <c r="F39" i="53"/>
  <c r="G39" i="53"/>
  <c r="H39" i="53"/>
  <c r="I39" i="53"/>
  <c r="K39" i="53"/>
  <c r="L39" i="53"/>
  <c r="P39" i="53"/>
  <c r="B38" i="53"/>
  <c r="C38" i="53"/>
  <c r="D38" i="53"/>
  <c r="E38" i="53"/>
  <c r="F38" i="53"/>
  <c r="G38" i="53"/>
  <c r="H38" i="53"/>
  <c r="I38" i="53"/>
  <c r="K38" i="53"/>
  <c r="L38" i="53"/>
  <c r="P38" i="53"/>
  <c r="B37" i="53"/>
  <c r="C37" i="53"/>
  <c r="D37" i="53"/>
  <c r="E37" i="53"/>
  <c r="F37" i="53"/>
  <c r="G37" i="53"/>
  <c r="H37" i="53"/>
  <c r="I37" i="53"/>
  <c r="K37" i="53"/>
  <c r="L37" i="53"/>
  <c r="P37" i="53"/>
  <c r="P42" i="53"/>
  <c r="B39" i="45"/>
  <c r="C39" i="45"/>
  <c r="D39" i="45"/>
  <c r="E39" i="45"/>
  <c r="F39" i="45"/>
  <c r="G39" i="45"/>
  <c r="H39" i="45"/>
  <c r="I39" i="45"/>
  <c r="K39" i="45"/>
  <c r="L39" i="45"/>
  <c r="P39" i="45"/>
  <c r="B38" i="45"/>
  <c r="C38" i="45"/>
  <c r="D38" i="45"/>
  <c r="E38" i="45"/>
  <c r="F38" i="45"/>
  <c r="G38" i="45"/>
  <c r="H38" i="45"/>
  <c r="I38" i="45"/>
  <c r="K38" i="45"/>
  <c r="L38" i="45"/>
  <c r="P38" i="45"/>
  <c r="B37" i="45"/>
  <c r="C37" i="45"/>
  <c r="D37" i="45"/>
  <c r="E37" i="45"/>
  <c r="F37" i="45"/>
  <c r="G37" i="45"/>
  <c r="H37" i="45"/>
  <c r="I37" i="45"/>
  <c r="K37" i="45"/>
  <c r="L37" i="45"/>
  <c r="P37" i="45"/>
  <c r="P42" i="45"/>
  <c r="B39" i="46"/>
  <c r="C39" i="46"/>
  <c r="D39" i="46"/>
  <c r="E39" i="46"/>
  <c r="F39" i="46"/>
  <c r="G39" i="46"/>
  <c r="H39" i="46"/>
  <c r="I39" i="46"/>
  <c r="K39" i="46"/>
  <c r="L39" i="46"/>
  <c r="P39" i="46"/>
  <c r="B38" i="46"/>
  <c r="C38" i="46"/>
  <c r="D38" i="46"/>
  <c r="E38" i="46"/>
  <c r="F38" i="46"/>
  <c r="G38" i="46"/>
  <c r="H38" i="46"/>
  <c r="I38" i="46"/>
  <c r="K38" i="46"/>
  <c r="L38" i="46"/>
  <c r="P38" i="46"/>
  <c r="B37" i="46"/>
  <c r="C37" i="46"/>
  <c r="D37" i="46"/>
  <c r="E37" i="46"/>
  <c r="F37" i="46"/>
  <c r="G37" i="46"/>
  <c r="H37" i="46"/>
  <c r="I37" i="46"/>
  <c r="K37" i="46"/>
  <c r="L37" i="46"/>
  <c r="P37" i="46"/>
  <c r="P42" i="46"/>
  <c r="B39" i="47"/>
  <c r="C39" i="47"/>
  <c r="D39" i="47"/>
  <c r="E39" i="47"/>
  <c r="F39" i="47"/>
  <c r="G39" i="47"/>
  <c r="H39" i="47"/>
  <c r="I39" i="47"/>
  <c r="K39" i="47"/>
  <c r="L39" i="47"/>
  <c r="P39" i="47"/>
  <c r="B38" i="47"/>
  <c r="C38" i="47"/>
  <c r="D38" i="47"/>
  <c r="E38" i="47"/>
  <c r="F38" i="47"/>
  <c r="G38" i="47"/>
  <c r="H38" i="47"/>
  <c r="I38" i="47"/>
  <c r="K38" i="47"/>
  <c r="L38" i="47"/>
  <c r="P38" i="47"/>
  <c r="B37" i="47"/>
  <c r="C37" i="47"/>
  <c r="D37" i="47"/>
  <c r="E37" i="47"/>
  <c r="F37" i="47"/>
  <c r="G37" i="47"/>
  <c r="H37" i="47"/>
  <c r="I37" i="47"/>
  <c r="K37" i="47"/>
  <c r="L37" i="47"/>
  <c r="P37" i="47"/>
  <c r="P42" i="47"/>
  <c r="B39" i="48"/>
  <c r="C39" i="48"/>
  <c r="D39" i="48"/>
  <c r="E39" i="48"/>
  <c r="F39" i="48"/>
  <c r="G39" i="48"/>
  <c r="H39" i="48"/>
  <c r="I39" i="48"/>
  <c r="K39" i="48"/>
  <c r="L39" i="48"/>
  <c r="P39" i="48"/>
  <c r="B38" i="48"/>
  <c r="C38" i="48"/>
  <c r="D38" i="48"/>
  <c r="E38" i="48"/>
  <c r="F38" i="48"/>
  <c r="G38" i="48"/>
  <c r="H38" i="48"/>
  <c r="I38" i="48"/>
  <c r="K38" i="48"/>
  <c r="L38" i="48"/>
  <c r="P38" i="48"/>
  <c r="B37" i="48"/>
  <c r="C37" i="48"/>
  <c r="D37" i="48"/>
  <c r="E37" i="48"/>
  <c r="F37" i="48"/>
  <c r="G37" i="48"/>
  <c r="H37" i="48"/>
  <c r="I37" i="48"/>
  <c r="K37" i="48"/>
  <c r="L37" i="48"/>
  <c r="P37" i="48"/>
  <c r="P42" i="48"/>
  <c r="B39" i="49"/>
  <c r="C39" i="49"/>
  <c r="D39" i="49"/>
  <c r="E39" i="49"/>
  <c r="F39" i="49"/>
  <c r="G39" i="49"/>
  <c r="H39" i="49"/>
  <c r="I39" i="49"/>
  <c r="K39" i="49"/>
  <c r="L39" i="49"/>
  <c r="P39" i="49"/>
  <c r="B38" i="49"/>
  <c r="C38" i="49"/>
  <c r="D38" i="49"/>
  <c r="E38" i="49"/>
  <c r="F38" i="49"/>
  <c r="G38" i="49"/>
  <c r="H38" i="49"/>
  <c r="I38" i="49"/>
  <c r="K38" i="49"/>
  <c r="L38" i="49"/>
  <c r="P38" i="49"/>
  <c r="B37" i="49"/>
  <c r="C37" i="49"/>
  <c r="D37" i="49"/>
  <c r="E37" i="49"/>
  <c r="F37" i="49"/>
  <c r="G37" i="49"/>
  <c r="H37" i="49"/>
  <c r="I37" i="49"/>
  <c r="K37" i="49"/>
  <c r="L37" i="49"/>
  <c r="P37" i="49"/>
  <c r="P42" i="49"/>
  <c r="B39" i="50"/>
  <c r="C39" i="50"/>
  <c r="D39" i="50"/>
  <c r="E39" i="50"/>
  <c r="F39" i="50"/>
  <c r="G39" i="50"/>
  <c r="H39" i="50"/>
  <c r="I39" i="50"/>
  <c r="K39" i="50"/>
  <c r="L39" i="50"/>
  <c r="P39" i="50"/>
  <c r="B38" i="50"/>
  <c r="C38" i="50"/>
  <c r="D38" i="50"/>
  <c r="E38" i="50"/>
  <c r="F38" i="50"/>
  <c r="G38" i="50"/>
  <c r="H38" i="50"/>
  <c r="I38" i="50"/>
  <c r="K38" i="50"/>
  <c r="L38" i="50"/>
  <c r="P38" i="50"/>
  <c r="B37" i="50"/>
  <c r="C37" i="50"/>
  <c r="D37" i="50"/>
  <c r="E37" i="50"/>
  <c r="F37" i="50"/>
  <c r="G37" i="50"/>
  <c r="H37" i="50"/>
  <c r="I37" i="50"/>
  <c r="K37" i="50"/>
  <c r="L37" i="50"/>
  <c r="P37" i="50"/>
  <c r="P42" i="50"/>
  <c r="P42" i="37"/>
  <c r="B32" i="41"/>
  <c r="B33" i="41"/>
  <c r="B34" i="41"/>
  <c r="B35" i="41"/>
  <c r="B36" i="41"/>
  <c r="B40" i="41"/>
  <c r="B32" i="42"/>
  <c r="B33" i="42"/>
  <c r="B34" i="42"/>
  <c r="B35" i="42"/>
  <c r="B36" i="42"/>
  <c r="B40" i="42"/>
  <c r="B32" i="43"/>
  <c r="B33" i="43"/>
  <c r="B34" i="43"/>
  <c r="B35" i="43"/>
  <c r="B36" i="43"/>
  <c r="B40" i="43"/>
  <c r="B32" i="44"/>
  <c r="B33" i="44"/>
  <c r="B34" i="44"/>
  <c r="B35" i="44"/>
  <c r="B36" i="44"/>
  <c r="B40" i="44"/>
  <c r="B32" i="52"/>
  <c r="B33" i="52"/>
  <c r="B34" i="52"/>
  <c r="B35" i="52"/>
  <c r="B36" i="52"/>
  <c r="B40" i="52"/>
  <c r="B32" i="53"/>
  <c r="B33" i="53"/>
  <c r="B34" i="53"/>
  <c r="B35" i="53"/>
  <c r="B36" i="53"/>
  <c r="B40" i="53"/>
  <c r="B32" i="45"/>
  <c r="B33" i="45"/>
  <c r="B34" i="45"/>
  <c r="B35" i="45"/>
  <c r="B36" i="45"/>
  <c r="B40" i="45"/>
  <c r="B32" i="46"/>
  <c r="B33" i="46"/>
  <c r="B34" i="46"/>
  <c r="B35" i="46"/>
  <c r="B36" i="46"/>
  <c r="B40" i="46"/>
  <c r="B32" i="47"/>
  <c r="B33" i="47"/>
  <c r="B34" i="47"/>
  <c r="B35" i="47"/>
  <c r="B36" i="47"/>
  <c r="B40" i="47"/>
  <c r="B32" i="48"/>
  <c r="B33" i="48"/>
  <c r="B34" i="48"/>
  <c r="B35" i="48"/>
  <c r="B36" i="48"/>
  <c r="B40" i="48"/>
  <c r="B32" i="49"/>
  <c r="B33" i="49"/>
  <c r="B34" i="49"/>
  <c r="B35" i="49"/>
  <c r="B36" i="49"/>
  <c r="B40" i="49"/>
  <c r="B32" i="50"/>
  <c r="B33" i="50"/>
  <c r="B34" i="50"/>
  <c r="B35" i="50"/>
  <c r="B36" i="50"/>
  <c r="B40" i="50"/>
  <c r="B40" i="37"/>
  <c r="C32" i="41"/>
  <c r="C33" i="41"/>
  <c r="C34" i="41"/>
  <c r="C35" i="41"/>
  <c r="C36" i="41"/>
  <c r="C40" i="41"/>
  <c r="C32" i="42"/>
  <c r="C33" i="42"/>
  <c r="C34" i="42"/>
  <c r="C35" i="42"/>
  <c r="C36" i="42"/>
  <c r="C40" i="42"/>
  <c r="C32" i="43"/>
  <c r="C33" i="43"/>
  <c r="C34" i="43"/>
  <c r="C35" i="43"/>
  <c r="C36" i="43"/>
  <c r="C40" i="43"/>
  <c r="C32" i="44"/>
  <c r="C33" i="44"/>
  <c r="C34" i="44"/>
  <c r="C35" i="44"/>
  <c r="C36" i="44"/>
  <c r="C40" i="44"/>
  <c r="C32" i="52"/>
  <c r="C33" i="52"/>
  <c r="C34" i="52"/>
  <c r="C35" i="52"/>
  <c r="C36" i="52"/>
  <c r="C40" i="52"/>
  <c r="C32" i="53"/>
  <c r="C33" i="53"/>
  <c r="C34" i="53"/>
  <c r="C35" i="53"/>
  <c r="C36" i="53"/>
  <c r="C40" i="53"/>
  <c r="C32" i="45"/>
  <c r="C33" i="45"/>
  <c r="C34" i="45"/>
  <c r="C35" i="45"/>
  <c r="C36" i="45"/>
  <c r="C40" i="45"/>
  <c r="C32" i="46"/>
  <c r="C33" i="46"/>
  <c r="C34" i="46"/>
  <c r="C35" i="46"/>
  <c r="C36" i="46"/>
  <c r="C40" i="46"/>
  <c r="C32" i="47"/>
  <c r="C33" i="47"/>
  <c r="C34" i="47"/>
  <c r="C35" i="47"/>
  <c r="C36" i="47"/>
  <c r="C40" i="47"/>
  <c r="C32" i="48"/>
  <c r="C33" i="48"/>
  <c r="C34" i="48"/>
  <c r="C35" i="48"/>
  <c r="C36" i="48"/>
  <c r="C40" i="48"/>
  <c r="C32" i="49"/>
  <c r="C33" i="49"/>
  <c r="C34" i="49"/>
  <c r="C35" i="49"/>
  <c r="C36" i="49"/>
  <c r="C40" i="49"/>
  <c r="C32" i="50"/>
  <c r="C33" i="50"/>
  <c r="C34" i="50"/>
  <c r="C35" i="50"/>
  <c r="C36" i="50"/>
  <c r="C40" i="50"/>
  <c r="C40" i="37"/>
  <c r="D32" i="41"/>
  <c r="D33" i="41"/>
  <c r="D34" i="41"/>
  <c r="D35" i="41"/>
  <c r="D36" i="41"/>
  <c r="D40" i="41"/>
  <c r="D32" i="42"/>
  <c r="D33" i="42"/>
  <c r="D34" i="42"/>
  <c r="D35" i="42"/>
  <c r="D36" i="42"/>
  <c r="D40" i="42"/>
  <c r="D32" i="43"/>
  <c r="D33" i="43"/>
  <c r="D34" i="43"/>
  <c r="D35" i="43"/>
  <c r="D36" i="43"/>
  <c r="D40" i="43"/>
  <c r="D32" i="44"/>
  <c r="D33" i="44"/>
  <c r="D34" i="44"/>
  <c r="D35" i="44"/>
  <c r="D36" i="44"/>
  <c r="D40" i="44"/>
  <c r="D32" i="52"/>
  <c r="D33" i="52"/>
  <c r="D34" i="52"/>
  <c r="D35" i="52"/>
  <c r="D36" i="52"/>
  <c r="D40" i="52"/>
  <c r="D32" i="53"/>
  <c r="D33" i="53"/>
  <c r="D34" i="53"/>
  <c r="D35" i="53"/>
  <c r="D36" i="53"/>
  <c r="D40" i="53"/>
  <c r="D32" i="45"/>
  <c r="D33" i="45"/>
  <c r="D34" i="45"/>
  <c r="D35" i="45"/>
  <c r="D36" i="45"/>
  <c r="D40" i="45"/>
  <c r="D32" i="46"/>
  <c r="D33" i="46"/>
  <c r="D34" i="46"/>
  <c r="D35" i="46"/>
  <c r="D36" i="46"/>
  <c r="D40" i="46"/>
  <c r="D32" i="47"/>
  <c r="D33" i="47"/>
  <c r="D34" i="47"/>
  <c r="D35" i="47"/>
  <c r="D36" i="47"/>
  <c r="D40" i="47"/>
  <c r="D32" i="48"/>
  <c r="D33" i="48"/>
  <c r="D34" i="48"/>
  <c r="D35" i="48"/>
  <c r="D36" i="48"/>
  <c r="D40" i="48"/>
  <c r="D32" i="49"/>
  <c r="D33" i="49"/>
  <c r="D34" i="49"/>
  <c r="D35" i="49"/>
  <c r="D36" i="49"/>
  <c r="D40" i="49"/>
  <c r="D32" i="50"/>
  <c r="D33" i="50"/>
  <c r="D34" i="50"/>
  <c r="D35" i="50"/>
  <c r="D36" i="50"/>
  <c r="D40" i="50"/>
  <c r="D40" i="37"/>
  <c r="E32" i="41"/>
  <c r="E33" i="41"/>
  <c r="E34" i="41"/>
  <c r="E35" i="41"/>
  <c r="E36" i="41"/>
  <c r="E40" i="41"/>
  <c r="E32" i="42"/>
  <c r="E33" i="42"/>
  <c r="E34" i="42"/>
  <c r="E35" i="42"/>
  <c r="E36" i="42"/>
  <c r="E40" i="42"/>
  <c r="E32" i="43"/>
  <c r="E33" i="43"/>
  <c r="E34" i="43"/>
  <c r="E35" i="43"/>
  <c r="E36" i="43"/>
  <c r="E40" i="43"/>
  <c r="E32" i="44"/>
  <c r="E33" i="44"/>
  <c r="E34" i="44"/>
  <c r="E35" i="44"/>
  <c r="E36" i="44"/>
  <c r="E40" i="44"/>
  <c r="E32" i="52"/>
  <c r="E33" i="52"/>
  <c r="E34" i="52"/>
  <c r="E35" i="52"/>
  <c r="E36" i="52"/>
  <c r="E40" i="52"/>
  <c r="E32" i="53"/>
  <c r="E33" i="53"/>
  <c r="E34" i="53"/>
  <c r="E35" i="53"/>
  <c r="E36" i="53"/>
  <c r="E40" i="53"/>
  <c r="E32" i="45"/>
  <c r="E33" i="45"/>
  <c r="E34" i="45"/>
  <c r="E35" i="45"/>
  <c r="E36" i="45"/>
  <c r="E40" i="45"/>
  <c r="E32" i="46"/>
  <c r="E33" i="46"/>
  <c r="E34" i="46"/>
  <c r="E35" i="46"/>
  <c r="E36" i="46"/>
  <c r="E40" i="46"/>
  <c r="E32" i="47"/>
  <c r="E33" i="47"/>
  <c r="E34" i="47"/>
  <c r="E35" i="47"/>
  <c r="E36" i="47"/>
  <c r="E40" i="47"/>
  <c r="E32" i="48"/>
  <c r="E33" i="48"/>
  <c r="E34" i="48"/>
  <c r="E35" i="48"/>
  <c r="E36" i="48"/>
  <c r="E40" i="48"/>
  <c r="E32" i="49"/>
  <c r="E33" i="49"/>
  <c r="E34" i="49"/>
  <c r="E35" i="49"/>
  <c r="E36" i="49"/>
  <c r="E40" i="49"/>
  <c r="E32" i="50"/>
  <c r="E33" i="50"/>
  <c r="E34" i="50"/>
  <c r="E35" i="50"/>
  <c r="E36" i="50"/>
  <c r="E40" i="50"/>
  <c r="E40" i="37"/>
  <c r="F32" i="41"/>
  <c r="F33" i="41"/>
  <c r="F34" i="41"/>
  <c r="F35" i="41"/>
  <c r="F36" i="41"/>
  <c r="F40" i="41"/>
  <c r="F32" i="42"/>
  <c r="F33" i="42"/>
  <c r="F34" i="42"/>
  <c r="F35" i="42"/>
  <c r="F36" i="42"/>
  <c r="F40" i="42"/>
  <c r="F32" i="43"/>
  <c r="F33" i="43"/>
  <c r="F34" i="43"/>
  <c r="F35" i="43"/>
  <c r="F36" i="43"/>
  <c r="F40" i="43"/>
  <c r="F32" i="44"/>
  <c r="F33" i="44"/>
  <c r="F34" i="44"/>
  <c r="F35" i="44"/>
  <c r="F36" i="44"/>
  <c r="F40" i="44"/>
  <c r="F32" i="52"/>
  <c r="F33" i="52"/>
  <c r="F34" i="52"/>
  <c r="F35" i="52"/>
  <c r="F36" i="52"/>
  <c r="F40" i="52"/>
  <c r="F32" i="53"/>
  <c r="F33" i="53"/>
  <c r="F34" i="53"/>
  <c r="F35" i="53"/>
  <c r="F36" i="53"/>
  <c r="F40" i="53"/>
  <c r="F32" i="45"/>
  <c r="F33" i="45"/>
  <c r="F34" i="45"/>
  <c r="F35" i="45"/>
  <c r="F36" i="45"/>
  <c r="F40" i="45"/>
  <c r="F32" i="46"/>
  <c r="F33" i="46"/>
  <c r="F34" i="46"/>
  <c r="F35" i="46"/>
  <c r="F36" i="46"/>
  <c r="F40" i="46"/>
  <c r="F32" i="47"/>
  <c r="F33" i="47"/>
  <c r="F34" i="47"/>
  <c r="F35" i="47"/>
  <c r="F36" i="47"/>
  <c r="F40" i="47"/>
  <c r="F32" i="48"/>
  <c r="F33" i="48"/>
  <c r="F34" i="48"/>
  <c r="F35" i="48"/>
  <c r="F36" i="48"/>
  <c r="F40" i="48"/>
  <c r="F32" i="49"/>
  <c r="F33" i="49"/>
  <c r="F34" i="49"/>
  <c r="F35" i="49"/>
  <c r="F36" i="49"/>
  <c r="F40" i="49"/>
  <c r="F32" i="50"/>
  <c r="F33" i="50"/>
  <c r="F34" i="50"/>
  <c r="F35" i="50"/>
  <c r="F36" i="50"/>
  <c r="F40" i="50"/>
  <c r="F40" i="37"/>
  <c r="G32" i="41"/>
  <c r="G33" i="41"/>
  <c r="G34" i="41"/>
  <c r="G35" i="41"/>
  <c r="G36" i="41"/>
  <c r="G40" i="41"/>
  <c r="G32" i="42"/>
  <c r="G33" i="42"/>
  <c r="G34" i="42"/>
  <c r="G35" i="42"/>
  <c r="G36" i="42"/>
  <c r="G40" i="42"/>
  <c r="G32" i="43"/>
  <c r="G33" i="43"/>
  <c r="G34" i="43"/>
  <c r="G35" i="43"/>
  <c r="G36" i="43"/>
  <c r="G40" i="43"/>
  <c r="G32" i="44"/>
  <c r="G33" i="44"/>
  <c r="G34" i="44"/>
  <c r="G35" i="44"/>
  <c r="G36" i="44"/>
  <c r="G40" i="44"/>
  <c r="G32" i="52"/>
  <c r="G33" i="52"/>
  <c r="G34" i="52"/>
  <c r="G35" i="52"/>
  <c r="G36" i="52"/>
  <c r="G40" i="52"/>
  <c r="G32" i="53"/>
  <c r="G33" i="53"/>
  <c r="G34" i="53"/>
  <c r="G35" i="53"/>
  <c r="G36" i="53"/>
  <c r="G40" i="53"/>
  <c r="G32" i="45"/>
  <c r="G33" i="45"/>
  <c r="G34" i="45"/>
  <c r="G35" i="45"/>
  <c r="G36" i="45"/>
  <c r="G40" i="45"/>
  <c r="G32" i="46"/>
  <c r="G33" i="46"/>
  <c r="G34" i="46"/>
  <c r="G35" i="46"/>
  <c r="G36" i="46"/>
  <c r="G40" i="46"/>
  <c r="G32" i="47"/>
  <c r="G33" i="47"/>
  <c r="G34" i="47"/>
  <c r="G35" i="47"/>
  <c r="G36" i="47"/>
  <c r="G40" i="47"/>
  <c r="G32" i="48"/>
  <c r="G33" i="48"/>
  <c r="G34" i="48"/>
  <c r="G35" i="48"/>
  <c r="G36" i="48"/>
  <c r="G40" i="48"/>
  <c r="G32" i="49"/>
  <c r="G33" i="49"/>
  <c r="G34" i="49"/>
  <c r="G35" i="49"/>
  <c r="G36" i="49"/>
  <c r="G40" i="49"/>
  <c r="G32" i="50"/>
  <c r="G33" i="50"/>
  <c r="G34" i="50"/>
  <c r="G35" i="50"/>
  <c r="G36" i="50"/>
  <c r="G40" i="50"/>
  <c r="G40" i="37"/>
  <c r="H32" i="41"/>
  <c r="H33" i="41"/>
  <c r="H34" i="41"/>
  <c r="H35" i="41"/>
  <c r="H36" i="41"/>
  <c r="H40" i="41"/>
  <c r="H32" i="42"/>
  <c r="H33" i="42"/>
  <c r="H34" i="42"/>
  <c r="H35" i="42"/>
  <c r="H36" i="42"/>
  <c r="H40" i="42"/>
  <c r="H32" i="43"/>
  <c r="H33" i="43"/>
  <c r="H34" i="43"/>
  <c r="H35" i="43"/>
  <c r="H36" i="43"/>
  <c r="H40" i="43"/>
  <c r="H32" i="44"/>
  <c r="H33" i="44"/>
  <c r="H34" i="44"/>
  <c r="H35" i="44"/>
  <c r="H36" i="44"/>
  <c r="H40" i="44"/>
  <c r="H32" i="52"/>
  <c r="H33" i="52"/>
  <c r="H34" i="52"/>
  <c r="H35" i="52"/>
  <c r="H36" i="52"/>
  <c r="H40" i="52"/>
  <c r="H32" i="53"/>
  <c r="H33" i="53"/>
  <c r="H34" i="53"/>
  <c r="H35" i="53"/>
  <c r="H36" i="53"/>
  <c r="H40" i="53"/>
  <c r="H32" i="45"/>
  <c r="H33" i="45"/>
  <c r="H34" i="45"/>
  <c r="H35" i="45"/>
  <c r="H36" i="45"/>
  <c r="H40" i="45"/>
  <c r="H32" i="46"/>
  <c r="H33" i="46"/>
  <c r="H34" i="46"/>
  <c r="H35" i="46"/>
  <c r="H36" i="46"/>
  <c r="H40" i="46"/>
  <c r="H32" i="47"/>
  <c r="H33" i="47"/>
  <c r="H34" i="47"/>
  <c r="H35" i="47"/>
  <c r="H36" i="47"/>
  <c r="H40" i="47"/>
  <c r="H32" i="48"/>
  <c r="H33" i="48"/>
  <c r="H34" i="48"/>
  <c r="H35" i="48"/>
  <c r="H36" i="48"/>
  <c r="H40" i="48"/>
  <c r="H32" i="49"/>
  <c r="H33" i="49"/>
  <c r="H34" i="49"/>
  <c r="H35" i="49"/>
  <c r="H36" i="49"/>
  <c r="H40" i="49"/>
  <c r="H32" i="50"/>
  <c r="H33" i="50"/>
  <c r="H34" i="50"/>
  <c r="H35" i="50"/>
  <c r="H36" i="50"/>
  <c r="H40" i="50"/>
  <c r="H40" i="37"/>
  <c r="I32" i="41"/>
  <c r="I32" i="42"/>
  <c r="I32" i="43"/>
  <c r="I32" i="44"/>
  <c r="I32" i="52"/>
  <c r="I32" i="53"/>
  <c r="I32" i="45"/>
  <c r="I32" i="46"/>
  <c r="I32" i="47"/>
  <c r="I32" i="48"/>
  <c r="I32" i="49"/>
  <c r="I32" i="50"/>
  <c r="I32" i="37"/>
  <c r="I33" i="41"/>
  <c r="I33" i="42"/>
  <c r="I33" i="43"/>
  <c r="I33" i="44"/>
  <c r="I33" i="52"/>
  <c r="I33" i="53"/>
  <c r="I33" i="45"/>
  <c r="I33" i="46"/>
  <c r="I33" i="47"/>
  <c r="I33" i="48"/>
  <c r="I33" i="49"/>
  <c r="I33" i="50"/>
  <c r="I33" i="37"/>
  <c r="I34" i="41"/>
  <c r="I34" i="42"/>
  <c r="I34" i="43"/>
  <c r="I34" i="44"/>
  <c r="I34" i="52"/>
  <c r="I34" i="53"/>
  <c r="I34" i="45"/>
  <c r="I34" i="46"/>
  <c r="I34" i="47"/>
  <c r="I34" i="48"/>
  <c r="I34" i="49"/>
  <c r="I34" i="50"/>
  <c r="I34" i="37"/>
  <c r="I35" i="41"/>
  <c r="I35" i="42"/>
  <c r="I35" i="43"/>
  <c r="I35" i="44"/>
  <c r="I35" i="52"/>
  <c r="I35" i="53"/>
  <c r="I35" i="45"/>
  <c r="I35" i="46"/>
  <c r="I35" i="47"/>
  <c r="I35" i="48"/>
  <c r="I35" i="49"/>
  <c r="I35" i="50"/>
  <c r="I35" i="37"/>
  <c r="I36" i="41"/>
  <c r="I36" i="42"/>
  <c r="I36" i="43"/>
  <c r="I36" i="44"/>
  <c r="I36" i="52"/>
  <c r="I36" i="53"/>
  <c r="I36" i="45"/>
  <c r="I36" i="46"/>
  <c r="I36" i="47"/>
  <c r="I36" i="48"/>
  <c r="I36" i="49"/>
  <c r="I36" i="50"/>
  <c r="I36" i="37"/>
  <c r="I37" i="37"/>
  <c r="I38" i="37"/>
  <c r="I39" i="37"/>
  <c r="I40" i="37"/>
  <c r="J33" i="45"/>
  <c r="J40" i="45"/>
  <c r="J40" i="37"/>
  <c r="K32" i="41"/>
  <c r="K33" i="41"/>
  <c r="K34" i="41"/>
  <c r="K35" i="41"/>
  <c r="K36" i="41"/>
  <c r="K40" i="41"/>
  <c r="K32" i="42"/>
  <c r="K33" i="42"/>
  <c r="K34" i="42"/>
  <c r="K35" i="42"/>
  <c r="K36" i="42"/>
  <c r="K40" i="42"/>
  <c r="K32" i="43"/>
  <c r="K33" i="43"/>
  <c r="K34" i="43"/>
  <c r="K35" i="43"/>
  <c r="K36" i="43"/>
  <c r="K40" i="43"/>
  <c r="K32" i="44"/>
  <c r="K33" i="44"/>
  <c r="K34" i="44"/>
  <c r="K35" i="44"/>
  <c r="K36" i="44"/>
  <c r="K40" i="44"/>
  <c r="K32" i="52"/>
  <c r="K33" i="52"/>
  <c r="K34" i="52"/>
  <c r="K35" i="52"/>
  <c r="K36" i="52"/>
  <c r="K40" i="52"/>
  <c r="K32" i="53"/>
  <c r="K33" i="53"/>
  <c r="K34" i="53"/>
  <c r="K35" i="53"/>
  <c r="K36" i="53"/>
  <c r="K40" i="53"/>
  <c r="K32" i="45"/>
  <c r="K33" i="45"/>
  <c r="K34" i="45"/>
  <c r="K35" i="45"/>
  <c r="K36" i="45"/>
  <c r="K40" i="45"/>
  <c r="K32" i="46"/>
  <c r="K33" i="46"/>
  <c r="K34" i="46"/>
  <c r="K35" i="46"/>
  <c r="K36" i="46"/>
  <c r="K40" i="46"/>
  <c r="K32" i="47"/>
  <c r="K33" i="47"/>
  <c r="K34" i="47"/>
  <c r="K35" i="47"/>
  <c r="K36" i="47"/>
  <c r="K40" i="47"/>
  <c r="K32" i="48"/>
  <c r="K33" i="48"/>
  <c r="K34" i="48"/>
  <c r="K35" i="48"/>
  <c r="K36" i="48"/>
  <c r="K40" i="48"/>
  <c r="K32" i="49"/>
  <c r="K33" i="49"/>
  <c r="K34" i="49"/>
  <c r="K35" i="49"/>
  <c r="K36" i="49"/>
  <c r="K40" i="49"/>
  <c r="K32" i="50"/>
  <c r="K33" i="50"/>
  <c r="K34" i="50"/>
  <c r="K35" i="50"/>
  <c r="K36" i="50"/>
  <c r="K40" i="50"/>
  <c r="K40" i="37"/>
  <c r="L32" i="41"/>
  <c r="L33" i="41"/>
  <c r="L34" i="41"/>
  <c r="L35" i="41"/>
  <c r="L36" i="41"/>
  <c r="L40" i="41"/>
  <c r="L32" i="42"/>
  <c r="L33" i="42"/>
  <c r="L34" i="42"/>
  <c r="L35" i="42"/>
  <c r="L36" i="42"/>
  <c r="L40" i="42"/>
  <c r="L32" i="43"/>
  <c r="L33" i="43"/>
  <c r="L34" i="43"/>
  <c r="L35" i="43"/>
  <c r="L36" i="43"/>
  <c r="L40" i="43"/>
  <c r="L32" i="44"/>
  <c r="L33" i="44"/>
  <c r="L34" i="44"/>
  <c r="L35" i="44"/>
  <c r="L36" i="44"/>
  <c r="L40" i="44"/>
  <c r="L32" i="52"/>
  <c r="L33" i="52"/>
  <c r="L34" i="52"/>
  <c r="L35" i="52"/>
  <c r="L36" i="52"/>
  <c r="L40" i="52"/>
  <c r="L32" i="53"/>
  <c r="L33" i="53"/>
  <c r="L34" i="53"/>
  <c r="L35" i="53"/>
  <c r="L36" i="53"/>
  <c r="L40" i="53"/>
  <c r="L32" i="45"/>
  <c r="L33" i="45"/>
  <c r="L34" i="45"/>
  <c r="L35" i="45"/>
  <c r="L36" i="45"/>
  <c r="L40" i="45"/>
  <c r="L32" i="46"/>
  <c r="L33" i="46"/>
  <c r="L34" i="46"/>
  <c r="L35" i="46"/>
  <c r="L36" i="46"/>
  <c r="L40" i="46"/>
  <c r="L32" i="47"/>
  <c r="L33" i="47"/>
  <c r="L34" i="47"/>
  <c r="L35" i="47"/>
  <c r="L36" i="47"/>
  <c r="L40" i="47"/>
  <c r="L32" i="48"/>
  <c r="L33" i="48"/>
  <c r="L34" i="48"/>
  <c r="L35" i="48"/>
  <c r="L36" i="48"/>
  <c r="L40" i="48"/>
  <c r="L32" i="49"/>
  <c r="L33" i="49"/>
  <c r="L34" i="49"/>
  <c r="L35" i="49"/>
  <c r="L36" i="49"/>
  <c r="L40" i="49"/>
  <c r="L32" i="50"/>
  <c r="L33" i="50"/>
  <c r="L34" i="50"/>
  <c r="L35" i="50"/>
  <c r="L36" i="50"/>
  <c r="L40" i="50"/>
  <c r="L40" i="37"/>
  <c r="P40" i="37"/>
  <c r="T42" i="37"/>
  <c r="P36" i="41"/>
  <c r="P36" i="42"/>
  <c r="P36" i="43"/>
  <c r="P36" i="44"/>
  <c r="P36" i="52"/>
  <c r="P36" i="53"/>
  <c r="P36" i="45"/>
  <c r="P36" i="46"/>
  <c r="P36" i="47"/>
  <c r="P36" i="48"/>
  <c r="P36" i="49"/>
  <c r="P36" i="50"/>
  <c r="P36" i="37"/>
  <c r="T43" i="37"/>
  <c r="P34" i="41"/>
  <c r="P34" i="42"/>
  <c r="P34" i="43"/>
  <c r="P34" i="44"/>
  <c r="P34" i="52"/>
  <c r="P34" i="53"/>
  <c r="P34" i="45"/>
  <c r="P34" i="46"/>
  <c r="P34" i="47"/>
  <c r="P34" i="48"/>
  <c r="P34" i="49"/>
  <c r="P34" i="50"/>
  <c r="P34" i="37"/>
  <c r="T44" i="37"/>
  <c r="P32" i="41"/>
  <c r="P32" i="42"/>
  <c r="P32" i="43"/>
  <c r="P32" i="44"/>
  <c r="P32" i="52"/>
  <c r="P32" i="53"/>
  <c r="P32" i="45"/>
  <c r="P32" i="46"/>
  <c r="P32" i="47"/>
  <c r="P32" i="48"/>
  <c r="P32" i="49"/>
  <c r="P32" i="50"/>
  <c r="P32" i="37"/>
  <c r="T45" i="37"/>
  <c r="P33" i="41"/>
  <c r="P33" i="42"/>
  <c r="P33" i="43"/>
  <c r="P33" i="44"/>
  <c r="P33" i="52"/>
  <c r="P33" i="53"/>
  <c r="P33" i="45"/>
  <c r="P33" i="46"/>
  <c r="P33" i="47"/>
  <c r="P33" i="48"/>
  <c r="P33" i="49"/>
  <c r="P33" i="50"/>
  <c r="P33" i="37"/>
  <c r="T46" i="37"/>
  <c r="B35" i="37"/>
  <c r="C35" i="37"/>
  <c r="D35" i="37"/>
  <c r="E35" i="37"/>
  <c r="F35" i="37"/>
  <c r="G35" i="37"/>
  <c r="H35" i="37"/>
  <c r="K35" i="37"/>
  <c r="L35" i="37"/>
  <c r="P35" i="37"/>
  <c r="T47" i="37"/>
  <c r="T48" i="37"/>
  <c r="C7" i="2"/>
  <c r="C46" i="2"/>
  <c r="C43" i="2"/>
  <c r="C7" i="3"/>
  <c r="C46" i="3"/>
  <c r="C43" i="3"/>
  <c r="C7" i="51"/>
  <c r="C46" i="51"/>
  <c r="C43" i="51"/>
  <c r="C7" i="41"/>
  <c r="C46" i="41"/>
  <c r="C43" i="41"/>
  <c r="C7" i="42"/>
  <c r="C46" i="42"/>
  <c r="C43" i="42"/>
  <c r="C7" i="43"/>
  <c r="C46" i="43"/>
  <c r="C43" i="43"/>
  <c r="C7" i="44"/>
  <c r="C46" i="44"/>
  <c r="C43" i="44"/>
  <c r="B20" i="52"/>
  <c r="C20" i="52"/>
  <c r="C24" i="52"/>
  <c r="C7" i="52"/>
  <c r="C46" i="52"/>
  <c r="C43" i="52"/>
  <c r="C7" i="53"/>
  <c r="C46" i="53"/>
  <c r="C43" i="53"/>
  <c r="C7" i="45"/>
  <c r="C46" i="45"/>
  <c r="C43" i="45"/>
  <c r="B20" i="46"/>
  <c r="C20" i="46"/>
  <c r="B21" i="46"/>
  <c r="C21" i="46"/>
  <c r="C24" i="46"/>
  <c r="C7" i="46"/>
  <c r="C46" i="46"/>
  <c r="C43" i="46"/>
  <c r="C7" i="47"/>
  <c r="C46" i="47"/>
  <c r="C43" i="47"/>
  <c r="C7" i="48"/>
  <c r="C46" i="48"/>
  <c r="C43" i="48"/>
  <c r="C46" i="49"/>
  <c r="C43" i="49"/>
  <c r="C7" i="50"/>
  <c r="C46" i="50"/>
  <c r="C43" i="50"/>
  <c r="C43" i="37"/>
  <c r="D7" i="2"/>
  <c r="D8" i="2"/>
  <c r="D9" i="2"/>
  <c r="D10" i="2"/>
  <c r="D11" i="2"/>
  <c r="D18" i="2"/>
  <c r="D19" i="2"/>
  <c r="D20" i="2"/>
  <c r="D21" i="2"/>
  <c r="D22" i="2"/>
  <c r="D23" i="2"/>
  <c r="D24" i="2"/>
  <c r="D43" i="2"/>
  <c r="D7" i="3"/>
  <c r="D8" i="3"/>
  <c r="D9" i="3"/>
  <c r="D10" i="3"/>
  <c r="D11" i="3"/>
  <c r="D18" i="3"/>
  <c r="D19" i="3"/>
  <c r="D20" i="3"/>
  <c r="D21" i="3"/>
  <c r="D22" i="3"/>
  <c r="D23" i="3"/>
  <c r="D24" i="3"/>
  <c r="D43" i="3"/>
  <c r="D7" i="51"/>
  <c r="D8" i="51"/>
  <c r="D9" i="51"/>
  <c r="D10" i="51"/>
  <c r="D11" i="51"/>
  <c r="D18" i="51"/>
  <c r="D19" i="51"/>
  <c r="D20" i="51"/>
  <c r="D21" i="51"/>
  <c r="D22" i="51"/>
  <c r="D23" i="51"/>
  <c r="D24" i="51"/>
  <c r="D43" i="51"/>
  <c r="D7" i="41"/>
  <c r="D8" i="41"/>
  <c r="D9" i="41"/>
  <c r="D10" i="41"/>
  <c r="D11" i="41"/>
  <c r="D18" i="41"/>
  <c r="D19" i="41"/>
  <c r="D20" i="41"/>
  <c r="D21" i="41"/>
  <c r="D22" i="41"/>
  <c r="D23" i="41"/>
  <c r="D24" i="41"/>
  <c r="D43" i="41"/>
  <c r="D7" i="42"/>
  <c r="D8" i="42"/>
  <c r="D9" i="42"/>
  <c r="D10" i="42"/>
  <c r="D11" i="42"/>
  <c r="D18" i="42"/>
  <c r="D19" i="42"/>
  <c r="D20" i="42"/>
  <c r="D21" i="42"/>
  <c r="D22" i="42"/>
  <c r="D23" i="42"/>
  <c r="D24" i="42"/>
  <c r="D43" i="42"/>
  <c r="D7" i="43"/>
  <c r="D8" i="43"/>
  <c r="D9" i="43"/>
  <c r="D10" i="43"/>
  <c r="D11" i="43"/>
  <c r="D18" i="43"/>
  <c r="D19" i="43"/>
  <c r="D20" i="43"/>
  <c r="D21" i="43"/>
  <c r="D22" i="43"/>
  <c r="D23" i="43"/>
  <c r="D24" i="43"/>
  <c r="D43" i="43"/>
  <c r="D7" i="44"/>
  <c r="D8" i="44"/>
  <c r="D9" i="44"/>
  <c r="D10" i="44"/>
  <c r="D11" i="44"/>
  <c r="D18" i="44"/>
  <c r="D19" i="44"/>
  <c r="D20" i="44"/>
  <c r="D21" i="44"/>
  <c r="D22" i="44"/>
  <c r="D23" i="44"/>
  <c r="D24" i="44"/>
  <c r="D43" i="44"/>
  <c r="D7" i="52"/>
  <c r="D8" i="52"/>
  <c r="D9" i="52"/>
  <c r="D10" i="52"/>
  <c r="D11" i="52"/>
  <c r="D18" i="52"/>
  <c r="D19" i="52"/>
  <c r="D20" i="52"/>
  <c r="D21" i="52"/>
  <c r="D22" i="52"/>
  <c r="D23" i="52"/>
  <c r="D24" i="52"/>
  <c r="D43" i="52"/>
  <c r="D7" i="53"/>
  <c r="D8" i="53"/>
  <c r="D9" i="53"/>
  <c r="D10" i="53"/>
  <c r="D11" i="53"/>
  <c r="D18" i="53"/>
  <c r="D19" i="53"/>
  <c r="D20" i="53"/>
  <c r="D21" i="53"/>
  <c r="D22" i="53"/>
  <c r="D23" i="53"/>
  <c r="D24" i="53"/>
  <c r="D43" i="53"/>
  <c r="D7" i="45"/>
  <c r="D8" i="45"/>
  <c r="D9" i="45"/>
  <c r="D10" i="45"/>
  <c r="D11" i="45"/>
  <c r="D18" i="45"/>
  <c r="D19" i="45"/>
  <c r="D20" i="45"/>
  <c r="D21" i="45"/>
  <c r="D22" i="45"/>
  <c r="D23" i="45"/>
  <c r="D24" i="45"/>
  <c r="D43" i="45"/>
  <c r="D7" i="46"/>
  <c r="D8" i="46"/>
  <c r="D9" i="46"/>
  <c r="D10" i="46"/>
  <c r="D11" i="46"/>
  <c r="D18" i="46"/>
  <c r="D19" i="46"/>
  <c r="D20" i="46"/>
  <c r="D21" i="46"/>
  <c r="D22" i="46"/>
  <c r="D23" i="46"/>
  <c r="D24" i="46"/>
  <c r="D43" i="46"/>
  <c r="D7" i="47"/>
  <c r="D8" i="47"/>
  <c r="D9" i="47"/>
  <c r="D10" i="47"/>
  <c r="D11" i="47"/>
  <c r="D18" i="47"/>
  <c r="D19" i="47"/>
  <c r="D20" i="47"/>
  <c r="D21" i="47"/>
  <c r="D22" i="47"/>
  <c r="D23" i="47"/>
  <c r="D24" i="47"/>
  <c r="D43" i="47"/>
  <c r="D7" i="48"/>
  <c r="D8" i="48"/>
  <c r="D9" i="48"/>
  <c r="D10" i="48"/>
  <c r="D11" i="48"/>
  <c r="D18" i="48"/>
  <c r="D19" i="48"/>
  <c r="D20" i="48"/>
  <c r="D21" i="48"/>
  <c r="D22" i="48"/>
  <c r="D23" i="48"/>
  <c r="D24" i="48"/>
  <c r="D43" i="48"/>
  <c r="D7" i="49"/>
  <c r="D8" i="49"/>
  <c r="D9" i="49"/>
  <c r="D10" i="49"/>
  <c r="D11" i="49"/>
  <c r="D18" i="49"/>
  <c r="D19" i="49"/>
  <c r="D20" i="49"/>
  <c r="D21" i="49"/>
  <c r="D22" i="49"/>
  <c r="D23" i="49"/>
  <c r="D24" i="49"/>
  <c r="D43" i="49"/>
  <c r="D7" i="50"/>
  <c r="D8" i="50"/>
  <c r="D9" i="50"/>
  <c r="D10" i="50"/>
  <c r="D11" i="50"/>
  <c r="D18" i="50"/>
  <c r="D19" i="50"/>
  <c r="D20" i="50"/>
  <c r="D21" i="50"/>
  <c r="D22" i="50"/>
  <c r="D23" i="50"/>
  <c r="D24" i="50"/>
  <c r="D43" i="50"/>
  <c r="D43" i="37"/>
  <c r="E7" i="2"/>
  <c r="E8" i="2"/>
  <c r="E9" i="2"/>
  <c r="E10" i="2"/>
  <c r="E11" i="2"/>
  <c r="E18" i="2"/>
  <c r="E19" i="2"/>
  <c r="E20" i="2"/>
  <c r="E21" i="2"/>
  <c r="E22" i="2"/>
  <c r="E23" i="2"/>
  <c r="E24" i="2"/>
  <c r="E43" i="2"/>
  <c r="E7" i="3"/>
  <c r="E8" i="3"/>
  <c r="E9" i="3"/>
  <c r="E10" i="3"/>
  <c r="E11" i="3"/>
  <c r="E18" i="3"/>
  <c r="E19" i="3"/>
  <c r="E20" i="3"/>
  <c r="E21" i="3"/>
  <c r="E22" i="3"/>
  <c r="E23" i="3"/>
  <c r="E24" i="3"/>
  <c r="E43" i="3"/>
  <c r="E7" i="51"/>
  <c r="E8" i="51"/>
  <c r="E9" i="51"/>
  <c r="E10" i="51"/>
  <c r="E11" i="51"/>
  <c r="E18" i="51"/>
  <c r="E19" i="51"/>
  <c r="E20" i="51"/>
  <c r="E21" i="51"/>
  <c r="E22" i="51"/>
  <c r="E23" i="51"/>
  <c r="E24" i="51"/>
  <c r="E43" i="51"/>
  <c r="E7" i="41"/>
  <c r="E8" i="41"/>
  <c r="E9" i="41"/>
  <c r="E10" i="41"/>
  <c r="E11" i="41"/>
  <c r="E18" i="41"/>
  <c r="E19" i="41"/>
  <c r="E20" i="41"/>
  <c r="E21" i="41"/>
  <c r="E22" i="41"/>
  <c r="E23" i="41"/>
  <c r="E24" i="41"/>
  <c r="E43" i="41"/>
  <c r="E7" i="42"/>
  <c r="E8" i="42"/>
  <c r="E9" i="42"/>
  <c r="E10" i="42"/>
  <c r="E11" i="42"/>
  <c r="E18" i="42"/>
  <c r="E19" i="42"/>
  <c r="E20" i="42"/>
  <c r="E21" i="42"/>
  <c r="E22" i="42"/>
  <c r="E23" i="42"/>
  <c r="E24" i="42"/>
  <c r="E43" i="42"/>
  <c r="E7" i="43"/>
  <c r="E8" i="43"/>
  <c r="E9" i="43"/>
  <c r="E10" i="43"/>
  <c r="E11" i="43"/>
  <c r="E18" i="43"/>
  <c r="E19" i="43"/>
  <c r="E20" i="43"/>
  <c r="E21" i="43"/>
  <c r="E22" i="43"/>
  <c r="E23" i="43"/>
  <c r="E24" i="43"/>
  <c r="E43" i="43"/>
  <c r="E7" i="44"/>
  <c r="E8" i="44"/>
  <c r="E9" i="44"/>
  <c r="E10" i="44"/>
  <c r="E11" i="44"/>
  <c r="E18" i="44"/>
  <c r="E19" i="44"/>
  <c r="E20" i="44"/>
  <c r="E21" i="44"/>
  <c r="E22" i="44"/>
  <c r="E23" i="44"/>
  <c r="E24" i="44"/>
  <c r="E43" i="44"/>
  <c r="E7" i="52"/>
  <c r="E8" i="52"/>
  <c r="E9" i="52"/>
  <c r="E10" i="52"/>
  <c r="E11" i="52"/>
  <c r="E18" i="52"/>
  <c r="E19" i="52"/>
  <c r="E20" i="52"/>
  <c r="E21" i="52"/>
  <c r="E22" i="52"/>
  <c r="E23" i="52"/>
  <c r="E24" i="52"/>
  <c r="E43" i="52"/>
  <c r="E7" i="53"/>
  <c r="E8" i="53"/>
  <c r="E9" i="53"/>
  <c r="E10" i="53"/>
  <c r="E11" i="53"/>
  <c r="E18" i="53"/>
  <c r="E19" i="53"/>
  <c r="E20" i="53"/>
  <c r="E21" i="53"/>
  <c r="E22" i="53"/>
  <c r="E23" i="53"/>
  <c r="E24" i="53"/>
  <c r="E43" i="53"/>
  <c r="E7" i="45"/>
  <c r="E8" i="45"/>
  <c r="E9" i="45"/>
  <c r="E10" i="45"/>
  <c r="E11" i="45"/>
  <c r="E18" i="45"/>
  <c r="E19" i="45"/>
  <c r="E20" i="45"/>
  <c r="E21" i="45"/>
  <c r="E22" i="45"/>
  <c r="E23" i="45"/>
  <c r="E24" i="45"/>
  <c r="E43" i="45"/>
  <c r="E7" i="46"/>
  <c r="E8" i="46"/>
  <c r="E9" i="46"/>
  <c r="E10" i="46"/>
  <c r="E11" i="46"/>
  <c r="E18" i="46"/>
  <c r="E19" i="46"/>
  <c r="E20" i="46"/>
  <c r="E21" i="46"/>
  <c r="E22" i="46"/>
  <c r="E23" i="46"/>
  <c r="E24" i="46"/>
  <c r="E43" i="46"/>
  <c r="E7" i="47"/>
  <c r="E8" i="47"/>
  <c r="E9" i="47"/>
  <c r="E10" i="47"/>
  <c r="E11" i="47"/>
  <c r="E18" i="47"/>
  <c r="E19" i="47"/>
  <c r="E20" i="47"/>
  <c r="E21" i="47"/>
  <c r="E22" i="47"/>
  <c r="E23" i="47"/>
  <c r="E24" i="47"/>
  <c r="E43" i="47"/>
  <c r="E7" i="48"/>
  <c r="E8" i="48"/>
  <c r="E9" i="48"/>
  <c r="E10" i="48"/>
  <c r="E11" i="48"/>
  <c r="E18" i="48"/>
  <c r="E19" i="48"/>
  <c r="E20" i="48"/>
  <c r="E21" i="48"/>
  <c r="E22" i="48"/>
  <c r="E23" i="48"/>
  <c r="E24" i="48"/>
  <c r="E43" i="48"/>
  <c r="E7" i="49"/>
  <c r="E8" i="49"/>
  <c r="E9" i="49"/>
  <c r="E10" i="49"/>
  <c r="E11" i="49"/>
  <c r="E18" i="49"/>
  <c r="E19" i="49"/>
  <c r="E20" i="49"/>
  <c r="E21" i="49"/>
  <c r="E22" i="49"/>
  <c r="E23" i="49"/>
  <c r="E24" i="49"/>
  <c r="E43" i="49"/>
  <c r="E7" i="50"/>
  <c r="E8" i="50"/>
  <c r="E9" i="50"/>
  <c r="E10" i="50"/>
  <c r="E11" i="50"/>
  <c r="E18" i="50"/>
  <c r="E19" i="50"/>
  <c r="E20" i="50"/>
  <c r="E21" i="50"/>
  <c r="E22" i="50"/>
  <c r="E23" i="50"/>
  <c r="E24" i="50"/>
  <c r="E43" i="50"/>
  <c r="E43" i="37"/>
  <c r="F18" i="2"/>
  <c r="F19" i="2"/>
  <c r="F20" i="2"/>
  <c r="F21" i="2"/>
  <c r="F22" i="2"/>
  <c r="F23" i="2"/>
  <c r="F24" i="2"/>
  <c r="F18" i="3"/>
  <c r="F19" i="3"/>
  <c r="F20" i="3"/>
  <c r="F21" i="3"/>
  <c r="F22" i="3"/>
  <c r="F23" i="3"/>
  <c r="F24" i="3"/>
  <c r="F18" i="51"/>
  <c r="F19" i="51"/>
  <c r="F20" i="51"/>
  <c r="F21" i="51"/>
  <c r="F22" i="51"/>
  <c r="F23" i="51"/>
  <c r="F24" i="51"/>
  <c r="F18" i="41"/>
  <c r="F19" i="41"/>
  <c r="F20" i="41"/>
  <c r="F21" i="41"/>
  <c r="F22" i="41"/>
  <c r="F23" i="41"/>
  <c r="F24" i="41"/>
  <c r="F18" i="42"/>
  <c r="F19" i="42"/>
  <c r="F20" i="42"/>
  <c r="F21" i="42"/>
  <c r="F22" i="42"/>
  <c r="F23" i="42"/>
  <c r="F24" i="42"/>
  <c r="F18" i="43"/>
  <c r="F19" i="43"/>
  <c r="F20" i="43"/>
  <c r="F21" i="43"/>
  <c r="F22" i="43"/>
  <c r="F23" i="43"/>
  <c r="F24" i="43"/>
  <c r="F18" i="44"/>
  <c r="F19" i="44"/>
  <c r="F20" i="44"/>
  <c r="F21" i="44"/>
  <c r="F22" i="44"/>
  <c r="F23" i="44"/>
  <c r="F24" i="44"/>
  <c r="F18" i="52"/>
  <c r="F19" i="52"/>
  <c r="F20" i="52"/>
  <c r="F21" i="52"/>
  <c r="F22" i="52"/>
  <c r="F23" i="52"/>
  <c r="F24" i="52"/>
  <c r="F18" i="53"/>
  <c r="F19" i="53"/>
  <c r="F20" i="53"/>
  <c r="F21" i="53"/>
  <c r="F22" i="53"/>
  <c r="F23" i="53"/>
  <c r="F24" i="53"/>
  <c r="F18" i="45"/>
  <c r="F19" i="45"/>
  <c r="F20" i="45"/>
  <c r="F21" i="45"/>
  <c r="F22" i="45"/>
  <c r="F23" i="45"/>
  <c r="F24" i="45"/>
  <c r="F18" i="46"/>
  <c r="F19" i="46"/>
  <c r="F20" i="46"/>
  <c r="F21" i="46"/>
  <c r="F22" i="46"/>
  <c r="F23" i="46"/>
  <c r="F24" i="46"/>
  <c r="F18" i="47"/>
  <c r="F19" i="47"/>
  <c r="F20" i="47"/>
  <c r="F21" i="47"/>
  <c r="F22" i="47"/>
  <c r="F23" i="47"/>
  <c r="F24" i="47"/>
  <c r="F18" i="48"/>
  <c r="F19" i="48"/>
  <c r="F20" i="48"/>
  <c r="F21" i="48"/>
  <c r="F22" i="48"/>
  <c r="F23" i="48"/>
  <c r="F24" i="48"/>
  <c r="F18" i="49"/>
  <c r="F19" i="49"/>
  <c r="F20" i="49"/>
  <c r="F21" i="49"/>
  <c r="F22" i="49"/>
  <c r="F23" i="49"/>
  <c r="F24" i="49"/>
  <c r="F18" i="50"/>
  <c r="F19" i="50"/>
  <c r="F20" i="50"/>
  <c r="F21" i="50"/>
  <c r="F22" i="50"/>
  <c r="F23" i="50"/>
  <c r="F24" i="50"/>
  <c r="F24" i="37"/>
  <c r="F7" i="2"/>
  <c r="F8" i="2"/>
  <c r="F9" i="2"/>
  <c r="F10" i="2"/>
  <c r="F11" i="2"/>
  <c r="F7" i="3"/>
  <c r="F8" i="3"/>
  <c r="F9" i="3"/>
  <c r="F10" i="3"/>
  <c r="F11" i="3"/>
  <c r="F7" i="51"/>
  <c r="F8" i="51"/>
  <c r="F9" i="51"/>
  <c r="F10" i="51"/>
  <c r="F11" i="51"/>
  <c r="F7" i="41"/>
  <c r="F8" i="41"/>
  <c r="F9" i="41"/>
  <c r="F10" i="41"/>
  <c r="F11" i="41"/>
  <c r="F7" i="42"/>
  <c r="F8" i="42"/>
  <c r="F9" i="42"/>
  <c r="F10" i="42"/>
  <c r="F11" i="42"/>
  <c r="F7" i="43"/>
  <c r="F8" i="43"/>
  <c r="F9" i="43"/>
  <c r="F10" i="43"/>
  <c r="F11" i="43"/>
  <c r="F7" i="44"/>
  <c r="F8" i="44"/>
  <c r="F9" i="44"/>
  <c r="F10" i="44"/>
  <c r="F11" i="44"/>
  <c r="F7" i="52"/>
  <c r="F8" i="52"/>
  <c r="F9" i="52"/>
  <c r="F10" i="52"/>
  <c r="F11" i="52"/>
  <c r="F7" i="53"/>
  <c r="F8" i="53"/>
  <c r="F9" i="53"/>
  <c r="F10" i="53"/>
  <c r="F11" i="53"/>
  <c r="F7" i="45"/>
  <c r="F8" i="45"/>
  <c r="F9" i="45"/>
  <c r="F10" i="45"/>
  <c r="F11" i="45"/>
  <c r="F7" i="46"/>
  <c r="F8" i="46"/>
  <c r="F9" i="46"/>
  <c r="F10" i="46"/>
  <c r="F11" i="46"/>
  <c r="F7" i="47"/>
  <c r="F8" i="47"/>
  <c r="F9" i="47"/>
  <c r="F10" i="47"/>
  <c r="F11" i="47"/>
  <c r="F7" i="48"/>
  <c r="F8" i="48"/>
  <c r="F9" i="48"/>
  <c r="F10" i="48"/>
  <c r="F11" i="48"/>
  <c r="F7" i="49"/>
  <c r="F8" i="49"/>
  <c r="F9" i="49"/>
  <c r="F10" i="49"/>
  <c r="F11" i="49"/>
  <c r="F7" i="50"/>
  <c r="F8" i="50"/>
  <c r="F9" i="50"/>
  <c r="F10" i="50"/>
  <c r="F11" i="50"/>
  <c r="F11" i="37"/>
  <c r="F43" i="37"/>
  <c r="G7" i="2"/>
  <c r="G8" i="2"/>
  <c r="G9" i="2"/>
  <c r="G10" i="2"/>
  <c r="G11" i="2"/>
  <c r="G18" i="2"/>
  <c r="G19" i="2"/>
  <c r="G20" i="2"/>
  <c r="G21" i="2"/>
  <c r="G22" i="2"/>
  <c r="G23" i="2"/>
  <c r="G24" i="2"/>
  <c r="G43" i="2"/>
  <c r="G7" i="3"/>
  <c r="G8" i="3"/>
  <c r="G9" i="3"/>
  <c r="G10" i="3"/>
  <c r="G11" i="3"/>
  <c r="G18" i="3"/>
  <c r="G19" i="3"/>
  <c r="G20" i="3"/>
  <c r="G21" i="3"/>
  <c r="G22" i="3"/>
  <c r="G23" i="3"/>
  <c r="G24" i="3"/>
  <c r="G43" i="3"/>
  <c r="G7" i="51"/>
  <c r="G8" i="51"/>
  <c r="G9" i="51"/>
  <c r="G10" i="51"/>
  <c r="G11" i="51"/>
  <c r="G18" i="51"/>
  <c r="G19" i="51"/>
  <c r="G20" i="51"/>
  <c r="G21" i="51"/>
  <c r="G22" i="51"/>
  <c r="G23" i="51"/>
  <c r="G24" i="51"/>
  <c r="G43" i="51"/>
  <c r="G7" i="41"/>
  <c r="G8" i="41"/>
  <c r="G9" i="41"/>
  <c r="G10" i="41"/>
  <c r="G11" i="41"/>
  <c r="G18" i="41"/>
  <c r="G19" i="41"/>
  <c r="G20" i="41"/>
  <c r="G21" i="41"/>
  <c r="G22" i="41"/>
  <c r="G23" i="41"/>
  <c r="G24" i="41"/>
  <c r="G43" i="41"/>
  <c r="G7" i="42"/>
  <c r="G8" i="42"/>
  <c r="G9" i="42"/>
  <c r="G10" i="42"/>
  <c r="G11" i="42"/>
  <c r="G18" i="42"/>
  <c r="G19" i="42"/>
  <c r="G20" i="42"/>
  <c r="G21" i="42"/>
  <c r="G22" i="42"/>
  <c r="G23" i="42"/>
  <c r="G24" i="42"/>
  <c r="G43" i="42"/>
  <c r="G7" i="43"/>
  <c r="G8" i="43"/>
  <c r="G9" i="43"/>
  <c r="G10" i="43"/>
  <c r="G11" i="43"/>
  <c r="G18" i="43"/>
  <c r="G19" i="43"/>
  <c r="G20" i="43"/>
  <c r="G21" i="43"/>
  <c r="G22" i="43"/>
  <c r="G23" i="43"/>
  <c r="G24" i="43"/>
  <c r="G43" i="43"/>
  <c r="G7" i="44"/>
  <c r="G8" i="44"/>
  <c r="G9" i="44"/>
  <c r="G10" i="44"/>
  <c r="G11" i="44"/>
  <c r="G18" i="44"/>
  <c r="G19" i="44"/>
  <c r="G20" i="44"/>
  <c r="G21" i="44"/>
  <c r="G22" i="44"/>
  <c r="G23" i="44"/>
  <c r="G24" i="44"/>
  <c r="G43" i="44"/>
  <c r="G7" i="52"/>
  <c r="G8" i="52"/>
  <c r="G9" i="52"/>
  <c r="G10" i="52"/>
  <c r="G11" i="52"/>
  <c r="G18" i="52"/>
  <c r="G19" i="52"/>
  <c r="G20" i="52"/>
  <c r="G21" i="52"/>
  <c r="G22" i="52"/>
  <c r="G23" i="52"/>
  <c r="G24" i="52"/>
  <c r="G43" i="52"/>
  <c r="G7" i="53"/>
  <c r="G8" i="53"/>
  <c r="G9" i="53"/>
  <c r="G10" i="53"/>
  <c r="G11" i="53"/>
  <c r="G18" i="53"/>
  <c r="G19" i="53"/>
  <c r="G20" i="53"/>
  <c r="G21" i="53"/>
  <c r="G22" i="53"/>
  <c r="G23" i="53"/>
  <c r="G24" i="53"/>
  <c r="G43" i="53"/>
  <c r="G7" i="45"/>
  <c r="G8" i="45"/>
  <c r="G9" i="45"/>
  <c r="G10" i="45"/>
  <c r="G11" i="45"/>
  <c r="G18" i="45"/>
  <c r="G19" i="45"/>
  <c r="G20" i="45"/>
  <c r="G21" i="45"/>
  <c r="G22" i="45"/>
  <c r="G23" i="45"/>
  <c r="G24" i="45"/>
  <c r="G43" i="45"/>
  <c r="G7" i="46"/>
  <c r="G8" i="46"/>
  <c r="G9" i="46"/>
  <c r="G10" i="46"/>
  <c r="G11" i="46"/>
  <c r="G18" i="46"/>
  <c r="G19" i="46"/>
  <c r="G20" i="46"/>
  <c r="G21" i="46"/>
  <c r="G22" i="46"/>
  <c r="G23" i="46"/>
  <c r="G24" i="46"/>
  <c r="G43" i="46"/>
  <c r="G7" i="47"/>
  <c r="G8" i="47"/>
  <c r="G9" i="47"/>
  <c r="G10" i="47"/>
  <c r="G11" i="47"/>
  <c r="G18" i="47"/>
  <c r="G19" i="47"/>
  <c r="G20" i="47"/>
  <c r="G21" i="47"/>
  <c r="G22" i="47"/>
  <c r="G23" i="47"/>
  <c r="G24" i="47"/>
  <c r="G43" i="47"/>
  <c r="G7" i="48"/>
  <c r="G8" i="48"/>
  <c r="G9" i="48"/>
  <c r="G10" i="48"/>
  <c r="G11" i="48"/>
  <c r="G18" i="48"/>
  <c r="G19" i="48"/>
  <c r="G20" i="48"/>
  <c r="G21" i="48"/>
  <c r="G22" i="48"/>
  <c r="G23" i="48"/>
  <c r="G24" i="48"/>
  <c r="G43" i="48"/>
  <c r="G7" i="49"/>
  <c r="G8" i="49"/>
  <c r="G9" i="49"/>
  <c r="G10" i="49"/>
  <c r="G11" i="49"/>
  <c r="G18" i="49"/>
  <c r="G19" i="49"/>
  <c r="G20" i="49"/>
  <c r="G21" i="49"/>
  <c r="G22" i="49"/>
  <c r="G23" i="49"/>
  <c r="G24" i="49"/>
  <c r="G43" i="49"/>
  <c r="G7" i="50"/>
  <c r="G8" i="50"/>
  <c r="G9" i="50"/>
  <c r="G10" i="50"/>
  <c r="G11" i="50"/>
  <c r="G18" i="50"/>
  <c r="G19" i="50"/>
  <c r="G20" i="50"/>
  <c r="G21" i="50"/>
  <c r="G22" i="50"/>
  <c r="G23" i="50"/>
  <c r="G24" i="50"/>
  <c r="G43" i="50"/>
  <c r="G43" i="37"/>
  <c r="H7" i="2"/>
  <c r="H8" i="2"/>
  <c r="H9" i="2"/>
  <c r="H10" i="2"/>
  <c r="H11" i="2"/>
  <c r="H18" i="2"/>
  <c r="H19" i="2"/>
  <c r="H20" i="2"/>
  <c r="H21" i="2"/>
  <c r="H22" i="2"/>
  <c r="H23" i="2"/>
  <c r="H24" i="2"/>
  <c r="H43" i="2"/>
  <c r="H7" i="3"/>
  <c r="H8" i="3"/>
  <c r="H9" i="3"/>
  <c r="H10" i="3"/>
  <c r="H11" i="3"/>
  <c r="H18" i="3"/>
  <c r="H19" i="3"/>
  <c r="H20" i="3"/>
  <c r="H21" i="3"/>
  <c r="H22" i="3"/>
  <c r="H23" i="3"/>
  <c r="H24" i="3"/>
  <c r="H43" i="3"/>
  <c r="H7" i="51"/>
  <c r="H8" i="51"/>
  <c r="H9" i="51"/>
  <c r="H10" i="51"/>
  <c r="H11" i="51"/>
  <c r="H18" i="51"/>
  <c r="H19" i="51"/>
  <c r="H20" i="51"/>
  <c r="H21" i="51"/>
  <c r="H22" i="51"/>
  <c r="H23" i="51"/>
  <c r="H24" i="51"/>
  <c r="H43" i="51"/>
  <c r="H7" i="41"/>
  <c r="H8" i="41"/>
  <c r="H9" i="41"/>
  <c r="H10" i="41"/>
  <c r="H11" i="41"/>
  <c r="H18" i="41"/>
  <c r="H19" i="41"/>
  <c r="H20" i="41"/>
  <c r="H21" i="41"/>
  <c r="H22" i="41"/>
  <c r="H23" i="41"/>
  <c r="H24" i="41"/>
  <c r="H43" i="41"/>
  <c r="H7" i="42"/>
  <c r="H8" i="42"/>
  <c r="H9" i="42"/>
  <c r="H10" i="42"/>
  <c r="H11" i="42"/>
  <c r="H18" i="42"/>
  <c r="H19" i="42"/>
  <c r="H20" i="42"/>
  <c r="H21" i="42"/>
  <c r="H22" i="42"/>
  <c r="H23" i="42"/>
  <c r="H24" i="42"/>
  <c r="H43" i="42"/>
  <c r="H7" i="43"/>
  <c r="H8" i="43"/>
  <c r="H9" i="43"/>
  <c r="H10" i="43"/>
  <c r="H11" i="43"/>
  <c r="H18" i="43"/>
  <c r="H19" i="43"/>
  <c r="H20" i="43"/>
  <c r="H21" i="43"/>
  <c r="H22" i="43"/>
  <c r="H23" i="43"/>
  <c r="H24" i="43"/>
  <c r="H43" i="43"/>
  <c r="H7" i="44"/>
  <c r="H8" i="44"/>
  <c r="H9" i="44"/>
  <c r="H10" i="44"/>
  <c r="H11" i="44"/>
  <c r="H18" i="44"/>
  <c r="H19" i="44"/>
  <c r="H20" i="44"/>
  <c r="H21" i="44"/>
  <c r="H22" i="44"/>
  <c r="H23" i="44"/>
  <c r="H24" i="44"/>
  <c r="H43" i="44"/>
  <c r="H7" i="52"/>
  <c r="H8" i="52"/>
  <c r="H9" i="52"/>
  <c r="H10" i="52"/>
  <c r="H11" i="52"/>
  <c r="H18" i="52"/>
  <c r="H19" i="52"/>
  <c r="H20" i="52"/>
  <c r="H21" i="52"/>
  <c r="H22" i="52"/>
  <c r="H23" i="52"/>
  <c r="H24" i="52"/>
  <c r="H43" i="52"/>
  <c r="H7" i="53"/>
  <c r="H8" i="53"/>
  <c r="H9" i="53"/>
  <c r="H10" i="53"/>
  <c r="H11" i="53"/>
  <c r="H18" i="53"/>
  <c r="H19" i="53"/>
  <c r="H20" i="53"/>
  <c r="H21" i="53"/>
  <c r="H22" i="53"/>
  <c r="H23" i="53"/>
  <c r="H24" i="53"/>
  <c r="H43" i="53"/>
  <c r="H7" i="45"/>
  <c r="H8" i="45"/>
  <c r="H9" i="45"/>
  <c r="H10" i="45"/>
  <c r="H11" i="45"/>
  <c r="H18" i="45"/>
  <c r="H19" i="45"/>
  <c r="H20" i="45"/>
  <c r="H21" i="45"/>
  <c r="H22" i="45"/>
  <c r="H23" i="45"/>
  <c r="H24" i="45"/>
  <c r="H43" i="45"/>
  <c r="H7" i="46"/>
  <c r="H8" i="46"/>
  <c r="H9" i="46"/>
  <c r="H10" i="46"/>
  <c r="H11" i="46"/>
  <c r="H18" i="46"/>
  <c r="H19" i="46"/>
  <c r="H20" i="46"/>
  <c r="H21" i="46"/>
  <c r="H22" i="46"/>
  <c r="H23" i="46"/>
  <c r="H24" i="46"/>
  <c r="H43" i="46"/>
  <c r="H7" i="47"/>
  <c r="H8" i="47"/>
  <c r="H9" i="47"/>
  <c r="H10" i="47"/>
  <c r="H11" i="47"/>
  <c r="H18" i="47"/>
  <c r="H19" i="47"/>
  <c r="H20" i="47"/>
  <c r="H21" i="47"/>
  <c r="H22" i="47"/>
  <c r="H23" i="47"/>
  <c r="H24" i="47"/>
  <c r="H43" i="47"/>
  <c r="H7" i="48"/>
  <c r="H8" i="48"/>
  <c r="H9" i="48"/>
  <c r="H10" i="48"/>
  <c r="H11" i="48"/>
  <c r="H18" i="48"/>
  <c r="H19" i="48"/>
  <c r="H20" i="48"/>
  <c r="H21" i="48"/>
  <c r="H22" i="48"/>
  <c r="H23" i="48"/>
  <c r="H24" i="48"/>
  <c r="H43" i="48"/>
  <c r="H7" i="49"/>
  <c r="H8" i="49"/>
  <c r="H9" i="49"/>
  <c r="H10" i="49"/>
  <c r="H11" i="49"/>
  <c r="H18" i="49"/>
  <c r="H19" i="49"/>
  <c r="H20" i="49"/>
  <c r="H21" i="49"/>
  <c r="H22" i="49"/>
  <c r="H23" i="49"/>
  <c r="H24" i="49"/>
  <c r="H43" i="49"/>
  <c r="H7" i="50"/>
  <c r="H8" i="50"/>
  <c r="H9" i="50"/>
  <c r="H10" i="50"/>
  <c r="H11" i="50"/>
  <c r="H18" i="50"/>
  <c r="H19" i="50"/>
  <c r="H20" i="50"/>
  <c r="H21" i="50"/>
  <c r="H22" i="50"/>
  <c r="H23" i="50"/>
  <c r="H24" i="50"/>
  <c r="H43" i="50"/>
  <c r="H43" i="37"/>
  <c r="I18" i="2"/>
  <c r="I19" i="2"/>
  <c r="I20" i="2"/>
  <c r="I21" i="2"/>
  <c r="I22" i="2"/>
  <c r="I23" i="2"/>
  <c r="I24" i="2"/>
  <c r="I18" i="3"/>
  <c r="I19" i="3"/>
  <c r="I20" i="3"/>
  <c r="I21" i="3"/>
  <c r="I22" i="3"/>
  <c r="I23" i="3"/>
  <c r="I24" i="3"/>
  <c r="I18" i="51"/>
  <c r="I19" i="51"/>
  <c r="I20" i="51"/>
  <c r="I21" i="51"/>
  <c r="I22" i="51"/>
  <c r="I23" i="51"/>
  <c r="I24" i="51"/>
  <c r="I18" i="41"/>
  <c r="I19" i="41"/>
  <c r="I20" i="41"/>
  <c r="I21" i="41"/>
  <c r="I22" i="41"/>
  <c r="I23" i="41"/>
  <c r="I24" i="41"/>
  <c r="I18" i="42"/>
  <c r="I19" i="42"/>
  <c r="I20" i="42"/>
  <c r="I21" i="42"/>
  <c r="I22" i="42"/>
  <c r="I23" i="42"/>
  <c r="I24" i="42"/>
  <c r="I18" i="43"/>
  <c r="I19" i="43"/>
  <c r="I20" i="43"/>
  <c r="I21" i="43"/>
  <c r="I22" i="43"/>
  <c r="I23" i="43"/>
  <c r="I24" i="43"/>
  <c r="I18" i="44"/>
  <c r="I19" i="44"/>
  <c r="I20" i="44"/>
  <c r="I21" i="44"/>
  <c r="I22" i="44"/>
  <c r="I23" i="44"/>
  <c r="I24" i="44"/>
  <c r="I18" i="52"/>
  <c r="I19" i="52"/>
  <c r="I20" i="52"/>
  <c r="I21" i="52"/>
  <c r="I22" i="52"/>
  <c r="I23" i="52"/>
  <c r="I24" i="52"/>
  <c r="I18" i="53"/>
  <c r="I19" i="53"/>
  <c r="I20" i="53"/>
  <c r="I21" i="53"/>
  <c r="I22" i="53"/>
  <c r="I23" i="53"/>
  <c r="I24" i="53"/>
  <c r="I18" i="45"/>
  <c r="I19" i="45"/>
  <c r="I20" i="45"/>
  <c r="I21" i="45"/>
  <c r="I22" i="45"/>
  <c r="I23" i="45"/>
  <c r="I24" i="45"/>
  <c r="I18" i="46"/>
  <c r="I19" i="46"/>
  <c r="I20" i="46"/>
  <c r="I21" i="46"/>
  <c r="I22" i="46"/>
  <c r="I23" i="46"/>
  <c r="I24" i="46"/>
  <c r="I18" i="47"/>
  <c r="I19" i="47"/>
  <c r="I20" i="47"/>
  <c r="I21" i="47"/>
  <c r="I22" i="47"/>
  <c r="I23" i="47"/>
  <c r="I24" i="47"/>
  <c r="I18" i="48"/>
  <c r="I19" i="48"/>
  <c r="I20" i="48"/>
  <c r="I21" i="48"/>
  <c r="I22" i="48"/>
  <c r="I23" i="48"/>
  <c r="I24" i="48"/>
  <c r="I18" i="49"/>
  <c r="I19" i="49"/>
  <c r="I20" i="49"/>
  <c r="I21" i="49"/>
  <c r="I22" i="49"/>
  <c r="I23" i="49"/>
  <c r="I24" i="49"/>
  <c r="I18" i="50"/>
  <c r="I19" i="50"/>
  <c r="I20" i="50"/>
  <c r="I21" i="50"/>
  <c r="I22" i="50"/>
  <c r="I23" i="50"/>
  <c r="I24" i="50"/>
  <c r="I24" i="37"/>
  <c r="I7" i="2"/>
  <c r="I8" i="2"/>
  <c r="I9" i="2"/>
  <c r="I10" i="2"/>
  <c r="I11" i="2"/>
  <c r="I7" i="3"/>
  <c r="I8" i="3"/>
  <c r="I9" i="3"/>
  <c r="I10" i="3"/>
  <c r="I11" i="3"/>
  <c r="I7" i="51"/>
  <c r="I8" i="51"/>
  <c r="I9" i="51"/>
  <c r="I10" i="51"/>
  <c r="I11" i="51"/>
  <c r="I7" i="41"/>
  <c r="I8" i="41"/>
  <c r="I9" i="41"/>
  <c r="I10" i="41"/>
  <c r="I11" i="41"/>
  <c r="I7" i="42"/>
  <c r="I8" i="42"/>
  <c r="I9" i="42"/>
  <c r="I10" i="42"/>
  <c r="I11" i="42"/>
  <c r="I7" i="43"/>
  <c r="I8" i="43"/>
  <c r="I9" i="43"/>
  <c r="I10" i="43"/>
  <c r="I11" i="43"/>
  <c r="I7" i="44"/>
  <c r="I8" i="44"/>
  <c r="I9" i="44"/>
  <c r="I10" i="44"/>
  <c r="I11" i="44"/>
  <c r="I7" i="52"/>
  <c r="I8" i="52"/>
  <c r="I9" i="52"/>
  <c r="I10" i="52"/>
  <c r="I11" i="52"/>
  <c r="I7" i="53"/>
  <c r="I8" i="53"/>
  <c r="I9" i="53"/>
  <c r="I10" i="53"/>
  <c r="I11" i="53"/>
  <c r="I7" i="45"/>
  <c r="I8" i="45"/>
  <c r="I9" i="45"/>
  <c r="I10" i="45"/>
  <c r="I11" i="45"/>
  <c r="I7" i="46"/>
  <c r="I8" i="46"/>
  <c r="I9" i="46"/>
  <c r="I10" i="46"/>
  <c r="I11" i="46"/>
  <c r="I7" i="47"/>
  <c r="I8" i="47"/>
  <c r="I9" i="47"/>
  <c r="I10" i="47"/>
  <c r="I11" i="47"/>
  <c r="I7" i="48"/>
  <c r="I8" i="48"/>
  <c r="I9" i="48"/>
  <c r="I10" i="48"/>
  <c r="I11" i="48"/>
  <c r="I7" i="49"/>
  <c r="I8" i="49"/>
  <c r="I9" i="49"/>
  <c r="I10" i="49"/>
  <c r="I11" i="49"/>
  <c r="I7" i="50"/>
  <c r="I8" i="50"/>
  <c r="I9" i="50"/>
  <c r="I10" i="50"/>
  <c r="I11" i="50"/>
  <c r="I11" i="37"/>
  <c r="I43" i="37"/>
  <c r="J7" i="2"/>
  <c r="J8" i="2"/>
  <c r="J9" i="2"/>
  <c r="J10" i="2"/>
  <c r="J11" i="2"/>
  <c r="J18" i="2"/>
  <c r="J19" i="2"/>
  <c r="J20" i="2"/>
  <c r="J21" i="2"/>
  <c r="J22" i="2"/>
  <c r="J23" i="2"/>
  <c r="J24" i="2"/>
  <c r="J43" i="2"/>
  <c r="J7" i="3"/>
  <c r="J8" i="3"/>
  <c r="J9" i="3"/>
  <c r="J10" i="3"/>
  <c r="J11" i="3"/>
  <c r="J18" i="3"/>
  <c r="J19" i="3"/>
  <c r="J20" i="3"/>
  <c r="J21" i="3"/>
  <c r="J22" i="3"/>
  <c r="J23" i="3"/>
  <c r="J24" i="3"/>
  <c r="J43" i="3"/>
  <c r="J7" i="51"/>
  <c r="J8" i="51"/>
  <c r="J9" i="51"/>
  <c r="J10" i="51"/>
  <c r="J11" i="51"/>
  <c r="J18" i="51"/>
  <c r="J19" i="51"/>
  <c r="J20" i="51"/>
  <c r="J21" i="51"/>
  <c r="J22" i="51"/>
  <c r="J23" i="51"/>
  <c r="J24" i="51"/>
  <c r="J43" i="51"/>
  <c r="J7" i="41"/>
  <c r="J8" i="41"/>
  <c r="J9" i="41"/>
  <c r="J10" i="41"/>
  <c r="J11" i="41"/>
  <c r="J18" i="41"/>
  <c r="J19" i="41"/>
  <c r="J20" i="41"/>
  <c r="J21" i="41"/>
  <c r="J22" i="41"/>
  <c r="J23" i="41"/>
  <c r="J24" i="41"/>
  <c r="J43" i="41"/>
  <c r="J7" i="42"/>
  <c r="J8" i="42"/>
  <c r="J9" i="42"/>
  <c r="J10" i="42"/>
  <c r="J11" i="42"/>
  <c r="J18" i="42"/>
  <c r="J19" i="42"/>
  <c r="J20" i="42"/>
  <c r="J21" i="42"/>
  <c r="J22" i="42"/>
  <c r="J23" i="42"/>
  <c r="J24" i="42"/>
  <c r="J43" i="42"/>
  <c r="J7" i="43"/>
  <c r="J8" i="43"/>
  <c r="J9" i="43"/>
  <c r="J10" i="43"/>
  <c r="J11" i="43"/>
  <c r="J18" i="43"/>
  <c r="J19" i="43"/>
  <c r="J20" i="43"/>
  <c r="J21" i="43"/>
  <c r="J22" i="43"/>
  <c r="J23" i="43"/>
  <c r="J24" i="43"/>
  <c r="J43" i="43"/>
  <c r="J7" i="44"/>
  <c r="J8" i="44"/>
  <c r="J9" i="44"/>
  <c r="J10" i="44"/>
  <c r="J11" i="44"/>
  <c r="J18" i="44"/>
  <c r="J19" i="44"/>
  <c r="J20" i="44"/>
  <c r="J21" i="44"/>
  <c r="J22" i="44"/>
  <c r="J23" i="44"/>
  <c r="J24" i="44"/>
  <c r="J43" i="44"/>
  <c r="J7" i="52"/>
  <c r="J8" i="52"/>
  <c r="J9" i="52"/>
  <c r="J10" i="52"/>
  <c r="J11" i="52"/>
  <c r="J18" i="52"/>
  <c r="J19" i="52"/>
  <c r="J20" i="52"/>
  <c r="J21" i="52"/>
  <c r="J22" i="52"/>
  <c r="J23" i="52"/>
  <c r="J24" i="52"/>
  <c r="J43" i="52"/>
  <c r="J7" i="53"/>
  <c r="J8" i="53"/>
  <c r="J9" i="53"/>
  <c r="J10" i="53"/>
  <c r="J11" i="53"/>
  <c r="J18" i="53"/>
  <c r="J19" i="53"/>
  <c r="J20" i="53"/>
  <c r="J21" i="53"/>
  <c r="J22" i="53"/>
  <c r="J23" i="53"/>
  <c r="J24" i="53"/>
  <c r="J43" i="53"/>
  <c r="J7" i="45"/>
  <c r="J8" i="45"/>
  <c r="J9" i="45"/>
  <c r="J10" i="45"/>
  <c r="J11" i="45"/>
  <c r="J18" i="45"/>
  <c r="J19" i="45"/>
  <c r="J20" i="45"/>
  <c r="J21" i="45"/>
  <c r="J22" i="45"/>
  <c r="J23" i="45"/>
  <c r="J24" i="45"/>
  <c r="J43" i="45"/>
  <c r="J7" i="46"/>
  <c r="J8" i="46"/>
  <c r="J9" i="46"/>
  <c r="J10" i="46"/>
  <c r="J11" i="46"/>
  <c r="J18" i="46"/>
  <c r="J19" i="46"/>
  <c r="J20" i="46"/>
  <c r="J21" i="46"/>
  <c r="J22" i="46"/>
  <c r="J23" i="46"/>
  <c r="J24" i="46"/>
  <c r="J43" i="46"/>
  <c r="J7" i="47"/>
  <c r="J8" i="47"/>
  <c r="J9" i="47"/>
  <c r="J10" i="47"/>
  <c r="J11" i="47"/>
  <c r="J18" i="47"/>
  <c r="J19" i="47"/>
  <c r="J20" i="47"/>
  <c r="J21" i="47"/>
  <c r="J22" i="47"/>
  <c r="J23" i="47"/>
  <c r="J24" i="47"/>
  <c r="J43" i="47"/>
  <c r="J7" i="48"/>
  <c r="J8" i="48"/>
  <c r="J9" i="48"/>
  <c r="J10" i="48"/>
  <c r="J11" i="48"/>
  <c r="J18" i="48"/>
  <c r="J19" i="48"/>
  <c r="J20" i="48"/>
  <c r="J21" i="48"/>
  <c r="J22" i="48"/>
  <c r="J23" i="48"/>
  <c r="J24" i="48"/>
  <c r="J43" i="48"/>
  <c r="J7" i="49"/>
  <c r="J8" i="49"/>
  <c r="J9" i="49"/>
  <c r="J10" i="49"/>
  <c r="J11" i="49"/>
  <c r="J18" i="49"/>
  <c r="J19" i="49"/>
  <c r="J20" i="49"/>
  <c r="J21" i="49"/>
  <c r="J22" i="49"/>
  <c r="J23" i="49"/>
  <c r="J24" i="49"/>
  <c r="J43" i="49"/>
  <c r="J7" i="50"/>
  <c r="J8" i="50"/>
  <c r="J9" i="50"/>
  <c r="J10" i="50"/>
  <c r="J11" i="50"/>
  <c r="J18" i="50"/>
  <c r="J19" i="50"/>
  <c r="J20" i="50"/>
  <c r="J21" i="50"/>
  <c r="J22" i="50"/>
  <c r="J23" i="50"/>
  <c r="J24" i="50"/>
  <c r="J43" i="50"/>
  <c r="J43" i="37"/>
  <c r="K7" i="2"/>
  <c r="K8" i="2"/>
  <c r="K9" i="2"/>
  <c r="K10" i="2"/>
  <c r="K11" i="2"/>
  <c r="K18" i="2"/>
  <c r="K19" i="2"/>
  <c r="K20" i="2"/>
  <c r="K21" i="2"/>
  <c r="K22" i="2"/>
  <c r="K23" i="2"/>
  <c r="K24" i="2"/>
  <c r="K43" i="2"/>
  <c r="K7" i="3"/>
  <c r="K8" i="3"/>
  <c r="K9" i="3"/>
  <c r="K10" i="3"/>
  <c r="K11" i="3"/>
  <c r="K18" i="3"/>
  <c r="K19" i="3"/>
  <c r="K20" i="3"/>
  <c r="K21" i="3"/>
  <c r="K22" i="3"/>
  <c r="K23" i="3"/>
  <c r="K24" i="3"/>
  <c r="K43" i="3"/>
  <c r="K7" i="51"/>
  <c r="K8" i="51"/>
  <c r="K9" i="51"/>
  <c r="K10" i="51"/>
  <c r="K11" i="51"/>
  <c r="K18" i="51"/>
  <c r="K19" i="51"/>
  <c r="K20" i="51"/>
  <c r="K21" i="51"/>
  <c r="K22" i="51"/>
  <c r="K23" i="51"/>
  <c r="K24" i="51"/>
  <c r="K43" i="51"/>
  <c r="K7" i="41"/>
  <c r="K8" i="41"/>
  <c r="K9" i="41"/>
  <c r="K10" i="41"/>
  <c r="K11" i="41"/>
  <c r="K18" i="41"/>
  <c r="K19" i="41"/>
  <c r="K20" i="41"/>
  <c r="K21" i="41"/>
  <c r="K22" i="41"/>
  <c r="K23" i="41"/>
  <c r="K24" i="41"/>
  <c r="K43" i="41"/>
  <c r="K7" i="42"/>
  <c r="K8" i="42"/>
  <c r="K9" i="42"/>
  <c r="K10" i="42"/>
  <c r="K11" i="42"/>
  <c r="K18" i="42"/>
  <c r="K19" i="42"/>
  <c r="K20" i="42"/>
  <c r="K21" i="42"/>
  <c r="K22" i="42"/>
  <c r="K23" i="42"/>
  <c r="K24" i="42"/>
  <c r="K43" i="42"/>
  <c r="K7" i="43"/>
  <c r="K8" i="43"/>
  <c r="K9" i="43"/>
  <c r="K10" i="43"/>
  <c r="K11" i="43"/>
  <c r="K18" i="43"/>
  <c r="K19" i="43"/>
  <c r="K20" i="43"/>
  <c r="K21" i="43"/>
  <c r="K22" i="43"/>
  <c r="K23" i="43"/>
  <c r="K24" i="43"/>
  <c r="K43" i="43"/>
  <c r="K7" i="44"/>
  <c r="K8" i="44"/>
  <c r="K9" i="44"/>
  <c r="K10" i="44"/>
  <c r="K11" i="44"/>
  <c r="K18" i="44"/>
  <c r="K19" i="44"/>
  <c r="K20" i="44"/>
  <c r="K21" i="44"/>
  <c r="K22" i="44"/>
  <c r="K23" i="44"/>
  <c r="K24" i="44"/>
  <c r="K43" i="44"/>
  <c r="K7" i="52"/>
  <c r="K8" i="52"/>
  <c r="K9" i="52"/>
  <c r="K10" i="52"/>
  <c r="K11" i="52"/>
  <c r="K18" i="52"/>
  <c r="K19" i="52"/>
  <c r="K20" i="52"/>
  <c r="K21" i="52"/>
  <c r="K22" i="52"/>
  <c r="K23" i="52"/>
  <c r="K24" i="52"/>
  <c r="K43" i="52"/>
  <c r="K7" i="53"/>
  <c r="K8" i="53"/>
  <c r="K9" i="53"/>
  <c r="K10" i="53"/>
  <c r="K11" i="53"/>
  <c r="K18" i="53"/>
  <c r="K19" i="53"/>
  <c r="K20" i="53"/>
  <c r="K21" i="53"/>
  <c r="K22" i="53"/>
  <c r="K23" i="53"/>
  <c r="K24" i="53"/>
  <c r="K43" i="53"/>
  <c r="K7" i="45"/>
  <c r="K8" i="45"/>
  <c r="K9" i="45"/>
  <c r="K10" i="45"/>
  <c r="K11" i="45"/>
  <c r="K18" i="45"/>
  <c r="K19" i="45"/>
  <c r="K20" i="45"/>
  <c r="K21" i="45"/>
  <c r="K22" i="45"/>
  <c r="K23" i="45"/>
  <c r="K24" i="45"/>
  <c r="K43" i="45"/>
  <c r="K7" i="46"/>
  <c r="K8" i="46"/>
  <c r="K9" i="46"/>
  <c r="K10" i="46"/>
  <c r="K11" i="46"/>
  <c r="K18" i="46"/>
  <c r="K19" i="46"/>
  <c r="K20" i="46"/>
  <c r="K21" i="46"/>
  <c r="K22" i="46"/>
  <c r="K23" i="46"/>
  <c r="K24" i="46"/>
  <c r="K43" i="46"/>
  <c r="K7" i="47"/>
  <c r="K8" i="47"/>
  <c r="K9" i="47"/>
  <c r="K10" i="47"/>
  <c r="K11" i="47"/>
  <c r="K18" i="47"/>
  <c r="K19" i="47"/>
  <c r="K20" i="47"/>
  <c r="K21" i="47"/>
  <c r="K22" i="47"/>
  <c r="K23" i="47"/>
  <c r="K24" i="47"/>
  <c r="K43" i="47"/>
  <c r="K7" i="48"/>
  <c r="K8" i="48"/>
  <c r="K9" i="48"/>
  <c r="K10" i="48"/>
  <c r="K11" i="48"/>
  <c r="K18" i="48"/>
  <c r="K19" i="48"/>
  <c r="K20" i="48"/>
  <c r="K21" i="48"/>
  <c r="K22" i="48"/>
  <c r="K23" i="48"/>
  <c r="K24" i="48"/>
  <c r="K43" i="48"/>
  <c r="K7" i="49"/>
  <c r="K8" i="49"/>
  <c r="K9" i="49"/>
  <c r="K10" i="49"/>
  <c r="K11" i="49"/>
  <c r="K18" i="49"/>
  <c r="K19" i="49"/>
  <c r="K20" i="49"/>
  <c r="K21" i="49"/>
  <c r="K22" i="49"/>
  <c r="K23" i="49"/>
  <c r="K24" i="49"/>
  <c r="K43" i="49"/>
  <c r="K7" i="50"/>
  <c r="K8" i="50"/>
  <c r="K9" i="50"/>
  <c r="K10" i="50"/>
  <c r="K11" i="50"/>
  <c r="K18" i="50"/>
  <c r="K19" i="50"/>
  <c r="K20" i="50"/>
  <c r="K21" i="50"/>
  <c r="K22" i="50"/>
  <c r="K23" i="50"/>
  <c r="K24" i="50"/>
  <c r="K43" i="50"/>
  <c r="K43" i="37"/>
  <c r="L7" i="2"/>
  <c r="L8" i="2"/>
  <c r="L9" i="2"/>
  <c r="L10" i="2"/>
  <c r="L11" i="2"/>
  <c r="L18" i="2"/>
  <c r="L19" i="2"/>
  <c r="L20" i="2"/>
  <c r="L21" i="2"/>
  <c r="L22" i="2"/>
  <c r="L23" i="2"/>
  <c r="L24" i="2"/>
  <c r="L43" i="2"/>
  <c r="L7" i="3"/>
  <c r="L8" i="3"/>
  <c r="L9" i="3"/>
  <c r="L10" i="3"/>
  <c r="L11" i="3"/>
  <c r="L18" i="3"/>
  <c r="L19" i="3"/>
  <c r="L20" i="3"/>
  <c r="L21" i="3"/>
  <c r="L22" i="3"/>
  <c r="L23" i="3"/>
  <c r="L24" i="3"/>
  <c r="L43" i="3"/>
  <c r="L7" i="51"/>
  <c r="L8" i="51"/>
  <c r="L9" i="51"/>
  <c r="L10" i="51"/>
  <c r="L11" i="51"/>
  <c r="L18" i="51"/>
  <c r="L19" i="51"/>
  <c r="L20" i="51"/>
  <c r="L21" i="51"/>
  <c r="L22" i="51"/>
  <c r="L23" i="51"/>
  <c r="L24" i="51"/>
  <c r="L43" i="51"/>
  <c r="L7" i="41"/>
  <c r="L8" i="41"/>
  <c r="L9" i="41"/>
  <c r="L10" i="41"/>
  <c r="L11" i="41"/>
  <c r="L18" i="41"/>
  <c r="L19" i="41"/>
  <c r="L20" i="41"/>
  <c r="L21" i="41"/>
  <c r="L22" i="41"/>
  <c r="L23" i="41"/>
  <c r="L24" i="41"/>
  <c r="L43" i="41"/>
  <c r="L7" i="42"/>
  <c r="L8" i="42"/>
  <c r="L9" i="42"/>
  <c r="L10" i="42"/>
  <c r="L11" i="42"/>
  <c r="L18" i="42"/>
  <c r="L19" i="42"/>
  <c r="L20" i="42"/>
  <c r="L21" i="42"/>
  <c r="L22" i="42"/>
  <c r="L23" i="42"/>
  <c r="L24" i="42"/>
  <c r="L43" i="42"/>
  <c r="L7" i="43"/>
  <c r="L8" i="43"/>
  <c r="L9" i="43"/>
  <c r="L10" i="43"/>
  <c r="L11" i="43"/>
  <c r="L18" i="43"/>
  <c r="L19" i="43"/>
  <c r="L20" i="43"/>
  <c r="L21" i="43"/>
  <c r="L22" i="43"/>
  <c r="L23" i="43"/>
  <c r="L24" i="43"/>
  <c r="L43" i="43"/>
  <c r="L7" i="44"/>
  <c r="L8" i="44"/>
  <c r="L9" i="44"/>
  <c r="L10" i="44"/>
  <c r="L11" i="44"/>
  <c r="L18" i="44"/>
  <c r="L19" i="44"/>
  <c r="L20" i="44"/>
  <c r="L21" i="44"/>
  <c r="L22" i="44"/>
  <c r="L23" i="44"/>
  <c r="L24" i="44"/>
  <c r="L43" i="44"/>
  <c r="L7" i="52"/>
  <c r="L8" i="52"/>
  <c r="L9" i="52"/>
  <c r="L10" i="52"/>
  <c r="L11" i="52"/>
  <c r="L18" i="52"/>
  <c r="L19" i="52"/>
  <c r="L20" i="52"/>
  <c r="L21" i="52"/>
  <c r="L22" i="52"/>
  <c r="L23" i="52"/>
  <c r="L24" i="52"/>
  <c r="L43" i="52"/>
  <c r="L7" i="53"/>
  <c r="L8" i="53"/>
  <c r="L9" i="53"/>
  <c r="L10" i="53"/>
  <c r="L11" i="53"/>
  <c r="L18" i="53"/>
  <c r="L19" i="53"/>
  <c r="L20" i="53"/>
  <c r="L21" i="53"/>
  <c r="L22" i="53"/>
  <c r="L23" i="53"/>
  <c r="L24" i="53"/>
  <c r="L43" i="53"/>
  <c r="L7" i="45"/>
  <c r="L8" i="45"/>
  <c r="L9" i="45"/>
  <c r="L10" i="45"/>
  <c r="L11" i="45"/>
  <c r="L18" i="45"/>
  <c r="L19" i="45"/>
  <c r="L20" i="45"/>
  <c r="L21" i="45"/>
  <c r="L22" i="45"/>
  <c r="L23" i="45"/>
  <c r="L24" i="45"/>
  <c r="L43" i="45"/>
  <c r="L7" i="46"/>
  <c r="L8" i="46"/>
  <c r="L9" i="46"/>
  <c r="L10" i="46"/>
  <c r="L11" i="46"/>
  <c r="L18" i="46"/>
  <c r="L19" i="46"/>
  <c r="L20" i="46"/>
  <c r="L21" i="46"/>
  <c r="L22" i="46"/>
  <c r="L23" i="46"/>
  <c r="L24" i="46"/>
  <c r="L43" i="46"/>
  <c r="L7" i="47"/>
  <c r="L8" i="47"/>
  <c r="L9" i="47"/>
  <c r="L10" i="47"/>
  <c r="L11" i="47"/>
  <c r="L18" i="47"/>
  <c r="L19" i="47"/>
  <c r="L20" i="47"/>
  <c r="L21" i="47"/>
  <c r="L22" i="47"/>
  <c r="L23" i="47"/>
  <c r="L24" i="47"/>
  <c r="L43" i="47"/>
  <c r="L7" i="48"/>
  <c r="L8" i="48"/>
  <c r="L9" i="48"/>
  <c r="L10" i="48"/>
  <c r="L11" i="48"/>
  <c r="L18" i="48"/>
  <c r="L19" i="48"/>
  <c r="L20" i="48"/>
  <c r="L21" i="48"/>
  <c r="L22" i="48"/>
  <c r="L23" i="48"/>
  <c r="L24" i="48"/>
  <c r="L43" i="48"/>
  <c r="L7" i="49"/>
  <c r="L8" i="49"/>
  <c r="L9" i="49"/>
  <c r="L10" i="49"/>
  <c r="L11" i="49"/>
  <c r="L18" i="49"/>
  <c r="L19" i="49"/>
  <c r="L20" i="49"/>
  <c r="L21" i="49"/>
  <c r="L22" i="49"/>
  <c r="L23" i="49"/>
  <c r="L24" i="49"/>
  <c r="L43" i="49"/>
  <c r="L7" i="50"/>
  <c r="L8" i="50"/>
  <c r="L9" i="50"/>
  <c r="L10" i="50"/>
  <c r="L11" i="50"/>
  <c r="L18" i="50"/>
  <c r="L19" i="50"/>
  <c r="L20" i="50"/>
  <c r="L21" i="50"/>
  <c r="L22" i="50"/>
  <c r="L23" i="50"/>
  <c r="L24" i="50"/>
  <c r="L43" i="50"/>
  <c r="L43" i="37"/>
  <c r="M7" i="2"/>
  <c r="M8" i="2"/>
  <c r="M9" i="2"/>
  <c r="M10" i="2"/>
  <c r="M11" i="2"/>
  <c r="M18" i="2"/>
  <c r="M19" i="2"/>
  <c r="M20" i="2"/>
  <c r="M21" i="2"/>
  <c r="M22" i="2"/>
  <c r="M23" i="2"/>
  <c r="M24" i="2"/>
  <c r="M43" i="2"/>
  <c r="M7" i="3"/>
  <c r="M8" i="3"/>
  <c r="M9" i="3"/>
  <c r="M10" i="3"/>
  <c r="M11" i="3"/>
  <c r="M18" i="3"/>
  <c r="M19" i="3"/>
  <c r="M20" i="3"/>
  <c r="M21" i="3"/>
  <c r="M22" i="3"/>
  <c r="M23" i="3"/>
  <c r="M24" i="3"/>
  <c r="M43" i="3"/>
  <c r="M7" i="51"/>
  <c r="M8" i="51"/>
  <c r="M9" i="51"/>
  <c r="M10" i="51"/>
  <c r="M11" i="51"/>
  <c r="M18" i="51"/>
  <c r="M19" i="51"/>
  <c r="M20" i="51"/>
  <c r="M21" i="51"/>
  <c r="M22" i="51"/>
  <c r="M23" i="51"/>
  <c r="M24" i="51"/>
  <c r="M43" i="51"/>
  <c r="M7" i="41"/>
  <c r="M8" i="41"/>
  <c r="M9" i="41"/>
  <c r="M10" i="41"/>
  <c r="M11" i="41"/>
  <c r="M18" i="41"/>
  <c r="M19" i="41"/>
  <c r="M20" i="41"/>
  <c r="M21" i="41"/>
  <c r="M22" i="41"/>
  <c r="M23" i="41"/>
  <c r="M24" i="41"/>
  <c r="M43" i="41"/>
  <c r="M7" i="42"/>
  <c r="M8" i="42"/>
  <c r="M9" i="42"/>
  <c r="M10" i="42"/>
  <c r="M11" i="42"/>
  <c r="M18" i="42"/>
  <c r="M19" i="42"/>
  <c r="M20" i="42"/>
  <c r="M21" i="42"/>
  <c r="M22" i="42"/>
  <c r="M23" i="42"/>
  <c r="M24" i="42"/>
  <c r="M43" i="42"/>
  <c r="M7" i="43"/>
  <c r="M8" i="43"/>
  <c r="M9" i="43"/>
  <c r="M10" i="43"/>
  <c r="M11" i="43"/>
  <c r="M18" i="43"/>
  <c r="M19" i="43"/>
  <c r="M20" i="43"/>
  <c r="M21" i="43"/>
  <c r="M22" i="43"/>
  <c r="M23" i="43"/>
  <c r="M24" i="43"/>
  <c r="M43" i="43"/>
  <c r="M7" i="44"/>
  <c r="M8" i="44"/>
  <c r="M9" i="44"/>
  <c r="M10" i="44"/>
  <c r="M11" i="44"/>
  <c r="M18" i="44"/>
  <c r="M19" i="44"/>
  <c r="M20" i="44"/>
  <c r="M21" i="44"/>
  <c r="M22" i="44"/>
  <c r="M23" i="44"/>
  <c r="M24" i="44"/>
  <c r="M43" i="44"/>
  <c r="M7" i="52"/>
  <c r="M8" i="52"/>
  <c r="M9" i="52"/>
  <c r="M10" i="52"/>
  <c r="M11" i="52"/>
  <c r="M18" i="52"/>
  <c r="M19" i="52"/>
  <c r="M20" i="52"/>
  <c r="M21" i="52"/>
  <c r="M22" i="52"/>
  <c r="M23" i="52"/>
  <c r="M24" i="52"/>
  <c r="M43" i="52"/>
  <c r="M7" i="53"/>
  <c r="M8" i="53"/>
  <c r="M9" i="53"/>
  <c r="M10" i="53"/>
  <c r="M11" i="53"/>
  <c r="M18" i="53"/>
  <c r="M19" i="53"/>
  <c r="M20" i="53"/>
  <c r="M21" i="53"/>
  <c r="M22" i="53"/>
  <c r="M23" i="53"/>
  <c r="M24" i="53"/>
  <c r="M43" i="53"/>
  <c r="M7" i="45"/>
  <c r="M8" i="45"/>
  <c r="M9" i="45"/>
  <c r="M10" i="45"/>
  <c r="M11" i="45"/>
  <c r="M18" i="45"/>
  <c r="M19" i="45"/>
  <c r="M20" i="45"/>
  <c r="M21" i="45"/>
  <c r="M22" i="45"/>
  <c r="M23" i="45"/>
  <c r="M24" i="45"/>
  <c r="M43" i="45"/>
  <c r="M7" i="46"/>
  <c r="M8" i="46"/>
  <c r="M9" i="46"/>
  <c r="M10" i="46"/>
  <c r="M11" i="46"/>
  <c r="M18" i="46"/>
  <c r="M19" i="46"/>
  <c r="M20" i="46"/>
  <c r="M21" i="46"/>
  <c r="M22" i="46"/>
  <c r="M23" i="46"/>
  <c r="M24" i="46"/>
  <c r="M43" i="46"/>
  <c r="M7" i="47"/>
  <c r="M8" i="47"/>
  <c r="M9" i="47"/>
  <c r="M10" i="47"/>
  <c r="M11" i="47"/>
  <c r="M18" i="47"/>
  <c r="M19" i="47"/>
  <c r="M20" i="47"/>
  <c r="M21" i="47"/>
  <c r="M22" i="47"/>
  <c r="M23" i="47"/>
  <c r="M24" i="47"/>
  <c r="M43" i="47"/>
  <c r="M7" i="48"/>
  <c r="M8" i="48"/>
  <c r="M9" i="48"/>
  <c r="M10" i="48"/>
  <c r="M11" i="48"/>
  <c r="M18" i="48"/>
  <c r="M19" i="48"/>
  <c r="M20" i="48"/>
  <c r="M21" i="48"/>
  <c r="M22" i="48"/>
  <c r="M23" i="48"/>
  <c r="M24" i="48"/>
  <c r="M43" i="48"/>
  <c r="M7" i="49"/>
  <c r="M8" i="49"/>
  <c r="M9" i="49"/>
  <c r="M10" i="49"/>
  <c r="M11" i="49"/>
  <c r="M18" i="49"/>
  <c r="M19" i="49"/>
  <c r="M20" i="49"/>
  <c r="M21" i="49"/>
  <c r="M22" i="49"/>
  <c r="M23" i="49"/>
  <c r="M24" i="49"/>
  <c r="M43" i="49"/>
  <c r="M7" i="50"/>
  <c r="M8" i="50"/>
  <c r="M9" i="50"/>
  <c r="M10" i="50"/>
  <c r="M11" i="50"/>
  <c r="M18" i="50"/>
  <c r="M19" i="50"/>
  <c r="M20" i="50"/>
  <c r="M21" i="50"/>
  <c r="M22" i="50"/>
  <c r="M23" i="50"/>
  <c r="M24" i="50"/>
  <c r="M43" i="50"/>
  <c r="M43" i="37"/>
  <c r="P43" i="37"/>
  <c r="F43" i="2"/>
  <c r="I43" i="2"/>
  <c r="P43" i="2"/>
  <c r="F43" i="3"/>
  <c r="I43" i="3"/>
  <c r="P43" i="3"/>
  <c r="F43" i="51"/>
  <c r="I43" i="51"/>
  <c r="P43" i="51"/>
  <c r="F43" i="41"/>
  <c r="I40" i="41"/>
  <c r="I43" i="41"/>
  <c r="P43" i="41"/>
  <c r="F43" i="42"/>
  <c r="I40" i="42"/>
  <c r="I43" i="42"/>
  <c r="P43" i="42"/>
  <c r="F43" i="43"/>
  <c r="I40" i="43"/>
  <c r="I43" i="43"/>
  <c r="P43" i="43"/>
  <c r="F43" i="44"/>
  <c r="I40" i="44"/>
  <c r="I43" i="44"/>
  <c r="P43" i="44"/>
  <c r="F43" i="52"/>
  <c r="I40" i="52"/>
  <c r="I43" i="52"/>
  <c r="P43" i="52"/>
  <c r="F43" i="53"/>
  <c r="I40" i="53"/>
  <c r="I43" i="53"/>
  <c r="P43" i="53"/>
  <c r="F43" i="45"/>
  <c r="I40" i="45"/>
  <c r="I43" i="45"/>
  <c r="P43" i="45"/>
  <c r="F43" i="46"/>
  <c r="I40" i="46"/>
  <c r="I43" i="46"/>
  <c r="P43" i="46"/>
  <c r="F43" i="47"/>
  <c r="I40" i="47"/>
  <c r="I43" i="47"/>
  <c r="P43" i="47"/>
  <c r="F43" i="48"/>
  <c r="I40" i="48"/>
  <c r="I43" i="48"/>
  <c r="P43" i="48"/>
  <c r="F43" i="49"/>
  <c r="I40" i="49"/>
  <c r="I43" i="49"/>
  <c r="P43" i="49"/>
  <c r="F43" i="50"/>
  <c r="I40" i="50"/>
  <c r="I43" i="50"/>
  <c r="P43" i="50"/>
  <c r="I44" i="37"/>
  <c r="B18" i="46"/>
  <c r="B19" i="46"/>
  <c r="B22" i="46"/>
  <c r="B24" i="46"/>
  <c r="D5" i="40"/>
  <c r="B45" i="46"/>
  <c r="B46" i="46"/>
  <c r="B18" i="45"/>
  <c r="B19" i="45"/>
  <c r="B20" i="45"/>
  <c r="B21" i="45"/>
  <c r="B22" i="45"/>
  <c r="B24" i="45"/>
  <c r="B4" i="40"/>
  <c r="B26" i="45"/>
  <c r="B46" i="45"/>
  <c r="B18" i="2"/>
  <c r="B19" i="2"/>
  <c r="B20" i="2"/>
  <c r="B21" i="2"/>
  <c r="B22" i="2"/>
  <c r="B23" i="2"/>
  <c r="B24" i="2"/>
  <c r="B46" i="2"/>
  <c r="B18" i="3"/>
  <c r="B19" i="3"/>
  <c r="B20" i="3"/>
  <c r="B21" i="3"/>
  <c r="B22" i="3"/>
  <c r="B24" i="3"/>
  <c r="B46" i="3"/>
  <c r="B18" i="51"/>
  <c r="B19" i="51"/>
  <c r="B20" i="51"/>
  <c r="B21" i="51"/>
  <c r="B22" i="51"/>
  <c r="B23" i="51"/>
  <c r="B24" i="51"/>
  <c r="B46" i="51"/>
  <c r="B18" i="41"/>
  <c r="B19" i="41"/>
  <c r="B20" i="41"/>
  <c r="B21" i="41"/>
  <c r="B22" i="41"/>
  <c r="B24" i="41"/>
  <c r="B46" i="41"/>
  <c r="B18" i="42"/>
  <c r="B19" i="42"/>
  <c r="B20" i="42"/>
  <c r="B21" i="42"/>
  <c r="B22" i="42"/>
  <c r="B24" i="42"/>
  <c r="B46" i="42"/>
  <c r="B18" i="43"/>
  <c r="B19" i="43"/>
  <c r="B20" i="43"/>
  <c r="B21" i="43"/>
  <c r="B22" i="43"/>
  <c r="B24" i="43"/>
  <c r="B46" i="43"/>
  <c r="B18" i="44"/>
  <c r="B19" i="44"/>
  <c r="B20" i="44"/>
  <c r="B21" i="44"/>
  <c r="B22" i="44"/>
  <c r="B23" i="44"/>
  <c r="B24" i="44"/>
  <c r="B46" i="44"/>
  <c r="B18" i="52"/>
  <c r="B19" i="52"/>
  <c r="B21" i="52"/>
  <c r="B22" i="52"/>
  <c r="B23" i="52"/>
  <c r="B24" i="52"/>
  <c r="B46" i="52"/>
  <c r="B18" i="53"/>
  <c r="B19" i="53"/>
  <c r="B20" i="53"/>
  <c r="B21" i="53"/>
  <c r="B22" i="53"/>
  <c r="B24" i="53"/>
  <c r="B46" i="53"/>
  <c r="B18" i="47"/>
  <c r="B19" i="47"/>
  <c r="B20" i="47"/>
  <c r="B21" i="47"/>
  <c r="B22" i="47"/>
  <c r="B24" i="47"/>
  <c r="B46" i="47"/>
  <c r="B18" i="48"/>
  <c r="B19" i="48"/>
  <c r="B20" i="48"/>
  <c r="B21" i="48"/>
  <c r="B22" i="48"/>
  <c r="B24" i="48"/>
  <c r="B46" i="48"/>
  <c r="B18" i="49"/>
  <c r="B19" i="49"/>
  <c r="B20" i="49"/>
  <c r="B21" i="49"/>
  <c r="B22" i="49"/>
  <c r="B24" i="49"/>
  <c r="B46" i="49"/>
  <c r="B18" i="50"/>
  <c r="B19" i="50"/>
  <c r="B20" i="50"/>
  <c r="B21" i="50"/>
  <c r="B22" i="50"/>
  <c r="B24" i="50"/>
  <c r="B46" i="50"/>
  <c r="B46" i="37"/>
  <c r="P44" i="45"/>
  <c r="P19" i="50"/>
  <c r="P20" i="50"/>
  <c r="P21" i="50"/>
  <c r="P22" i="50"/>
  <c r="P23" i="50"/>
  <c r="P24" i="50"/>
  <c r="P19" i="49"/>
  <c r="P20" i="49"/>
  <c r="P21" i="49"/>
  <c r="P22" i="49"/>
  <c r="P23" i="49"/>
  <c r="P24" i="49"/>
  <c r="P19" i="48"/>
  <c r="P20" i="48"/>
  <c r="P21" i="48"/>
  <c r="P22" i="48"/>
  <c r="P23" i="48"/>
  <c r="P24" i="48"/>
  <c r="P19" i="47"/>
  <c r="P20" i="47"/>
  <c r="P21" i="47"/>
  <c r="P22" i="47"/>
  <c r="P23" i="47"/>
  <c r="P24" i="47"/>
  <c r="P19" i="46"/>
  <c r="P20" i="46"/>
  <c r="P21" i="46"/>
  <c r="P22" i="46"/>
  <c r="P23" i="46"/>
  <c r="P24" i="46"/>
  <c r="P19" i="45"/>
  <c r="P20" i="45"/>
  <c r="P21" i="45"/>
  <c r="P22" i="45"/>
  <c r="P23" i="45"/>
  <c r="P24" i="45"/>
  <c r="P19" i="53"/>
  <c r="P20" i="53"/>
  <c r="P21" i="53"/>
  <c r="P22" i="53"/>
  <c r="P23" i="53"/>
  <c r="P24" i="53"/>
  <c r="P19" i="52"/>
  <c r="P20" i="52"/>
  <c r="P21" i="52"/>
  <c r="P22" i="52"/>
  <c r="P23" i="52"/>
  <c r="P24" i="52"/>
  <c r="P19" i="44"/>
  <c r="P20" i="44"/>
  <c r="P21" i="44"/>
  <c r="P22" i="44"/>
  <c r="P23" i="44"/>
  <c r="P24" i="44"/>
  <c r="P19" i="43"/>
  <c r="P20" i="43"/>
  <c r="P21" i="43"/>
  <c r="P22" i="43"/>
  <c r="P23" i="43"/>
  <c r="P24" i="43"/>
  <c r="P19" i="42"/>
  <c r="P20" i="42"/>
  <c r="P21" i="42"/>
  <c r="P22" i="42"/>
  <c r="P23" i="42"/>
  <c r="P24" i="42"/>
  <c r="P18" i="50"/>
  <c r="P18" i="49"/>
  <c r="P18" i="48"/>
  <c r="P18" i="47"/>
  <c r="P18" i="46"/>
  <c r="P18" i="45"/>
  <c r="P18" i="53"/>
  <c r="P18" i="52"/>
  <c r="P18" i="44"/>
  <c r="P18" i="43"/>
  <c r="P18" i="42"/>
  <c r="P8" i="42"/>
  <c r="P18" i="41"/>
  <c r="P19" i="41"/>
  <c r="P20" i="41"/>
  <c r="P21" i="41"/>
  <c r="P22" i="41"/>
  <c r="P23" i="41"/>
  <c r="P24" i="41"/>
  <c r="P20" i="51"/>
  <c r="P18" i="3"/>
  <c r="P6" i="2"/>
  <c r="P18" i="2"/>
  <c r="B47" i="45"/>
  <c r="B47" i="46"/>
  <c r="N24" i="46"/>
  <c r="O24" i="46"/>
  <c r="P5" i="46"/>
  <c r="C6" i="46"/>
  <c r="C6" i="45"/>
  <c r="P19" i="51"/>
  <c r="P21" i="51"/>
  <c r="P22" i="51"/>
  <c r="P23" i="51"/>
  <c r="C24" i="51"/>
  <c r="N24" i="51"/>
  <c r="O24" i="51"/>
  <c r="P24" i="51"/>
  <c r="P18" i="51"/>
  <c r="P19" i="3"/>
  <c r="P20" i="3"/>
  <c r="P21" i="3"/>
  <c r="P22" i="3"/>
  <c r="P23" i="3"/>
  <c r="C24" i="3"/>
  <c r="N24" i="3"/>
  <c r="O24" i="3"/>
  <c r="P24" i="3"/>
  <c r="P19" i="2"/>
  <c r="P20" i="2"/>
  <c r="P21" i="2"/>
  <c r="P22" i="2"/>
  <c r="P23" i="2"/>
  <c r="C24" i="2"/>
  <c r="N24" i="2"/>
  <c r="O24" i="2"/>
  <c r="P24" i="2"/>
  <c r="P5" i="2"/>
  <c r="C6" i="49"/>
  <c r="B47" i="47"/>
  <c r="B47" i="48"/>
  <c r="B47" i="49"/>
  <c r="N24" i="50"/>
  <c r="O24" i="50"/>
  <c r="P6" i="50"/>
  <c r="P7" i="50"/>
  <c r="P8" i="50"/>
  <c r="P9" i="50"/>
  <c r="P10" i="50"/>
  <c r="N11" i="50"/>
  <c r="O11" i="50"/>
  <c r="P11" i="50"/>
  <c r="N24" i="49"/>
  <c r="O24" i="49"/>
  <c r="P6" i="49"/>
  <c r="P7" i="49"/>
  <c r="P8" i="49"/>
  <c r="P9" i="49"/>
  <c r="P10" i="49"/>
  <c r="N11" i="49"/>
  <c r="O11" i="49"/>
  <c r="P11" i="49"/>
  <c r="N24" i="48"/>
  <c r="O24" i="48"/>
  <c r="P6" i="48"/>
  <c r="P7" i="48"/>
  <c r="P8" i="48"/>
  <c r="P9" i="48"/>
  <c r="P10" i="48"/>
  <c r="N11" i="48"/>
  <c r="O11" i="48"/>
  <c r="P11" i="48"/>
  <c r="N24" i="47"/>
  <c r="O24" i="47"/>
  <c r="P6" i="47"/>
  <c r="P7" i="47"/>
  <c r="P8" i="47"/>
  <c r="P9" i="47"/>
  <c r="P10" i="47"/>
  <c r="N11" i="47"/>
  <c r="O11" i="47"/>
  <c r="P11" i="47"/>
  <c r="P6" i="46"/>
  <c r="P7" i="46"/>
  <c r="P8" i="46"/>
  <c r="P9" i="46"/>
  <c r="P10" i="46"/>
  <c r="N11" i="46"/>
  <c r="O11" i="46"/>
  <c r="P11" i="46"/>
  <c r="N24" i="45"/>
  <c r="O24" i="45"/>
  <c r="P6" i="45"/>
  <c r="P7" i="45"/>
  <c r="P8" i="45"/>
  <c r="P9" i="45"/>
  <c r="P10" i="45"/>
  <c r="N11" i="45"/>
  <c r="O11" i="45"/>
  <c r="P11" i="45"/>
  <c r="N24" i="53"/>
  <c r="O24" i="53"/>
  <c r="P6" i="53"/>
  <c r="P7" i="53"/>
  <c r="P8" i="53"/>
  <c r="P9" i="53"/>
  <c r="P10" i="53"/>
  <c r="N11" i="53"/>
  <c r="O11" i="53"/>
  <c r="P11" i="53"/>
  <c r="N24" i="52"/>
  <c r="O24" i="52"/>
  <c r="P6" i="52"/>
  <c r="P7" i="52"/>
  <c r="P8" i="52"/>
  <c r="P9" i="52"/>
  <c r="P10" i="52"/>
  <c r="N11" i="52"/>
  <c r="O11" i="52"/>
  <c r="P11" i="52"/>
  <c r="N24" i="44"/>
  <c r="O24" i="44"/>
  <c r="P6" i="44"/>
  <c r="P7" i="44"/>
  <c r="P8" i="44"/>
  <c r="P9" i="44"/>
  <c r="P10" i="44"/>
  <c r="N11" i="44"/>
  <c r="O11" i="44"/>
  <c r="P11" i="44"/>
  <c r="N24" i="43"/>
  <c r="O24" i="43"/>
  <c r="P6" i="43"/>
  <c r="P7" i="43"/>
  <c r="P8" i="43"/>
  <c r="P9" i="43"/>
  <c r="P10" i="43"/>
  <c r="N11" i="43"/>
  <c r="O11" i="43"/>
  <c r="P11" i="43"/>
  <c r="N24" i="42"/>
  <c r="O24" i="42"/>
  <c r="P6" i="42"/>
  <c r="P7" i="42"/>
  <c r="P9" i="42"/>
  <c r="P10" i="42"/>
  <c r="N11" i="42"/>
  <c r="O11" i="42"/>
  <c r="P11" i="42"/>
  <c r="N24" i="41"/>
  <c r="O24" i="41"/>
  <c r="P6" i="41"/>
  <c r="P7" i="41"/>
  <c r="P8" i="41"/>
  <c r="P9" i="41"/>
  <c r="P10" i="41"/>
  <c r="N11" i="41"/>
  <c r="O11" i="41"/>
  <c r="P11" i="41"/>
  <c r="P6" i="51"/>
  <c r="P7" i="51"/>
  <c r="P8" i="51"/>
  <c r="P9" i="51"/>
  <c r="P10" i="51"/>
  <c r="N11" i="51"/>
  <c r="O11" i="51"/>
  <c r="P11" i="51"/>
  <c r="N11" i="3"/>
  <c r="O11" i="3"/>
  <c r="P11" i="3"/>
  <c r="P6" i="3"/>
  <c r="P7" i="3"/>
  <c r="P8" i="3"/>
  <c r="P9" i="3"/>
  <c r="P10" i="3"/>
  <c r="P5" i="50"/>
  <c r="P5" i="49"/>
  <c r="P5" i="48"/>
  <c r="P5" i="47"/>
  <c r="P5" i="45"/>
  <c r="P5" i="53"/>
  <c r="P5" i="52"/>
  <c r="P5" i="44"/>
  <c r="P5" i="43"/>
  <c r="P5" i="42"/>
  <c r="P5" i="41"/>
  <c r="P5" i="51"/>
  <c r="P5" i="3"/>
  <c r="P8" i="2"/>
  <c r="P7" i="2"/>
  <c r="P9" i="2"/>
  <c r="P10" i="2"/>
  <c r="N11" i="2"/>
  <c r="O11" i="2"/>
  <c r="P11" i="2"/>
  <c r="C5" i="41"/>
  <c r="I42" i="3"/>
  <c r="C24" i="41"/>
  <c r="C24" i="42"/>
  <c r="C24" i="43"/>
  <c r="C24" i="44"/>
  <c r="C24" i="53"/>
  <c r="C24" i="45"/>
  <c r="C24" i="47"/>
  <c r="C24" i="48"/>
  <c r="C24" i="49"/>
  <c r="C24" i="50"/>
  <c r="C46" i="37"/>
  <c r="C24" i="37"/>
  <c r="C47" i="37"/>
  <c r="C47" i="2"/>
  <c r="C47" i="3"/>
  <c r="C47" i="51"/>
  <c r="C47" i="41"/>
  <c r="C47" i="42"/>
  <c r="C47" i="43"/>
  <c r="C47" i="44"/>
  <c r="C47" i="52"/>
  <c r="C47" i="53"/>
  <c r="C47" i="45"/>
  <c r="C47" i="46"/>
  <c r="C47" i="47"/>
  <c r="C47" i="48"/>
  <c r="C47" i="49"/>
  <c r="C47" i="50"/>
  <c r="D11" i="40"/>
  <c r="C11" i="40"/>
  <c r="B11" i="40"/>
  <c r="A11" i="40"/>
  <c r="D10" i="40"/>
  <c r="C10" i="40"/>
  <c r="B10" i="40"/>
  <c r="A10" i="40"/>
  <c r="D9" i="40"/>
  <c r="C9" i="40"/>
  <c r="B9" i="40"/>
  <c r="A9" i="40"/>
  <c r="D8" i="40"/>
  <c r="C8" i="40"/>
  <c r="B8" i="40"/>
  <c r="A8" i="40"/>
  <c r="D7" i="40"/>
  <c r="C7" i="40"/>
  <c r="B7" i="40"/>
  <c r="A7" i="40"/>
  <c r="D6" i="40"/>
  <c r="C6" i="40"/>
  <c r="B6" i="40"/>
  <c r="A6" i="40"/>
  <c r="C5" i="40"/>
  <c r="B5" i="40"/>
  <c r="A5" i="40"/>
  <c r="D4" i="40"/>
  <c r="C4" i="40"/>
  <c r="A4" i="40"/>
  <c r="C42" i="2"/>
  <c r="G42" i="2"/>
  <c r="L42" i="2"/>
  <c r="B42" i="3"/>
  <c r="F42" i="3"/>
  <c r="K42" i="3"/>
  <c r="C42" i="51"/>
  <c r="D42" i="51"/>
  <c r="H42" i="51"/>
  <c r="L42" i="51"/>
  <c r="E42" i="41"/>
  <c r="I42" i="41"/>
  <c r="E42" i="43"/>
  <c r="G42" i="44"/>
  <c r="L42" i="44"/>
  <c r="E42" i="52"/>
  <c r="C42" i="53"/>
  <c r="L42" i="53"/>
  <c r="E42" i="45"/>
  <c r="I42" i="45"/>
  <c r="C42" i="46"/>
  <c r="D42" i="47"/>
  <c r="H42" i="47"/>
  <c r="G42" i="48"/>
  <c r="I42" i="49"/>
  <c r="D42" i="50"/>
  <c r="G42" i="50"/>
  <c r="H42" i="50"/>
  <c r="L42" i="50"/>
  <c r="C5" i="48"/>
  <c r="C5" i="2"/>
  <c r="C5" i="3"/>
  <c r="C8" i="3"/>
  <c r="C9" i="3"/>
  <c r="C10" i="3"/>
  <c r="C10" i="2"/>
  <c r="C10" i="51"/>
  <c r="C10" i="41"/>
  <c r="C10" i="42"/>
  <c r="C10" i="43"/>
  <c r="C10" i="44"/>
  <c r="C10" i="52"/>
  <c r="C10" i="53"/>
  <c r="C10" i="45"/>
  <c r="C10" i="46"/>
  <c r="C10" i="47"/>
  <c r="C10" i="48"/>
  <c r="C10" i="49"/>
  <c r="C10" i="50"/>
  <c r="C10" i="37"/>
  <c r="C5" i="51"/>
  <c r="C5" i="42"/>
  <c r="C5" i="43"/>
  <c r="C5" i="44"/>
  <c r="C5" i="52"/>
  <c r="C5" i="53"/>
  <c r="C5" i="45"/>
  <c r="C5" i="46"/>
  <c r="C5" i="47"/>
  <c r="C5" i="49"/>
  <c r="C5" i="50"/>
  <c r="C8" i="48"/>
  <c r="C9" i="48"/>
  <c r="C8" i="2"/>
  <c r="C9" i="2"/>
  <c r="C8" i="51"/>
  <c r="C9" i="51"/>
  <c r="C8" i="41"/>
  <c r="C9" i="41"/>
  <c r="C8" i="42"/>
  <c r="C9" i="42"/>
  <c r="C8" i="43"/>
  <c r="C9" i="43"/>
  <c r="C8" i="44"/>
  <c r="C9" i="44"/>
  <c r="C8" i="52"/>
  <c r="C9" i="52"/>
  <c r="C8" i="53"/>
  <c r="C9" i="53"/>
  <c r="C8" i="45"/>
  <c r="C9" i="45"/>
  <c r="C8" i="46"/>
  <c r="C9" i="46"/>
  <c r="C11" i="46"/>
  <c r="C8" i="47"/>
  <c r="C9" i="47"/>
  <c r="C8" i="49"/>
  <c r="C9" i="49"/>
  <c r="C8" i="50"/>
  <c r="C9" i="50"/>
  <c r="J40" i="2"/>
  <c r="M40" i="2"/>
  <c r="N40" i="2"/>
  <c r="J40" i="3"/>
  <c r="M40" i="3"/>
  <c r="N40" i="3"/>
  <c r="J40" i="51"/>
  <c r="M40" i="51"/>
  <c r="N40" i="51"/>
  <c r="J40" i="41"/>
  <c r="M40" i="41"/>
  <c r="N40" i="41"/>
  <c r="J40" i="42"/>
  <c r="M40" i="42"/>
  <c r="N40" i="42"/>
  <c r="J40" i="43"/>
  <c r="M40" i="43"/>
  <c r="N40" i="43"/>
  <c r="J40" i="44"/>
  <c r="M40" i="44"/>
  <c r="N40" i="44"/>
  <c r="J40" i="52"/>
  <c r="M40" i="52"/>
  <c r="N40" i="52"/>
  <c r="J40" i="53"/>
  <c r="M40" i="53"/>
  <c r="N40" i="53"/>
  <c r="M40" i="45"/>
  <c r="N40" i="45"/>
  <c r="J40" i="46"/>
  <c r="M40" i="46"/>
  <c r="N40" i="46"/>
  <c r="P35" i="47"/>
  <c r="S47" i="47"/>
  <c r="J40" i="47"/>
  <c r="M40" i="47"/>
  <c r="N40" i="47"/>
  <c r="S43" i="48"/>
  <c r="J40" i="48"/>
  <c r="M40" i="48"/>
  <c r="N40" i="48"/>
  <c r="S43" i="50"/>
  <c r="J40" i="49"/>
  <c r="M40" i="49"/>
  <c r="N40" i="49"/>
  <c r="C34" i="37"/>
  <c r="J40" i="50"/>
  <c r="M40" i="50"/>
  <c r="N40" i="50"/>
  <c r="O40" i="2"/>
  <c r="O43" i="2"/>
  <c r="O40" i="3"/>
  <c r="O43" i="3"/>
  <c r="O40" i="51"/>
  <c r="O43" i="51"/>
  <c r="O40" i="41"/>
  <c r="O43" i="41"/>
  <c r="O40" i="42"/>
  <c r="O43" i="42"/>
  <c r="O40" i="43"/>
  <c r="O43" i="43"/>
  <c r="O40" i="44"/>
  <c r="O43" i="44"/>
  <c r="O40" i="52"/>
  <c r="O43" i="52"/>
  <c r="O40" i="53"/>
  <c r="O43" i="53"/>
  <c r="O40" i="45"/>
  <c r="O43" i="45"/>
  <c r="O40" i="46"/>
  <c r="O43" i="46"/>
  <c r="O40" i="47"/>
  <c r="O43" i="47"/>
  <c r="O40" i="48"/>
  <c r="O43" i="48"/>
  <c r="O40" i="49"/>
  <c r="O43" i="49"/>
  <c r="O40" i="50"/>
  <c r="O43" i="50"/>
  <c r="O43" i="37"/>
  <c r="S37" i="37"/>
  <c r="N43" i="2"/>
  <c r="N43" i="3"/>
  <c r="N43" i="51"/>
  <c r="N43" i="41"/>
  <c r="N43" i="42"/>
  <c r="N43" i="43"/>
  <c r="N43" i="44"/>
  <c r="N43" i="52"/>
  <c r="N43" i="53"/>
  <c r="N43" i="45"/>
  <c r="N43" i="46"/>
  <c r="N43" i="47"/>
  <c r="N43" i="48"/>
  <c r="N43" i="49"/>
  <c r="N43" i="50"/>
  <c r="N43" i="37"/>
  <c r="S36" i="37"/>
  <c r="L8" i="37"/>
  <c r="K21" i="37"/>
  <c r="I9" i="37"/>
  <c r="S31" i="41"/>
  <c r="H20" i="37"/>
  <c r="G18" i="37"/>
  <c r="G8" i="37"/>
  <c r="F10" i="37"/>
  <c r="F23" i="37"/>
  <c r="E42" i="49"/>
  <c r="E42" i="48"/>
  <c r="G42" i="46"/>
  <c r="C42" i="45"/>
  <c r="G42" i="53"/>
  <c r="I42" i="52"/>
  <c r="H42" i="52"/>
  <c r="H42" i="43"/>
  <c r="F42" i="43"/>
  <c r="I42" i="42"/>
  <c r="H42" i="42"/>
  <c r="F42" i="42"/>
  <c r="K42" i="41"/>
  <c r="G42" i="51"/>
  <c r="J37" i="37"/>
  <c r="J33" i="37"/>
  <c r="J36" i="37"/>
  <c r="J42" i="2"/>
  <c r="R28" i="37"/>
  <c r="R37" i="37"/>
  <c r="R36" i="37"/>
  <c r="R35" i="37"/>
  <c r="R34" i="37"/>
  <c r="R33" i="37"/>
  <c r="R32" i="37"/>
  <c r="R31" i="37"/>
  <c r="R30" i="37"/>
  <c r="R29" i="37"/>
  <c r="R27" i="37"/>
  <c r="R26" i="37"/>
  <c r="R25" i="37"/>
  <c r="N39" i="37"/>
  <c r="N38" i="37"/>
  <c r="N37" i="37"/>
  <c r="N42" i="37"/>
  <c r="O39" i="37"/>
  <c r="O38" i="37"/>
  <c r="O37" i="37"/>
  <c r="O42" i="37"/>
  <c r="M33" i="37"/>
  <c r="N33" i="37"/>
  <c r="O33" i="37"/>
  <c r="J34" i="37"/>
  <c r="M34" i="37"/>
  <c r="N34" i="37"/>
  <c r="O34" i="37"/>
  <c r="M35" i="37"/>
  <c r="N35" i="37"/>
  <c r="O35" i="37"/>
  <c r="M36" i="37"/>
  <c r="N36" i="37"/>
  <c r="O36" i="37"/>
  <c r="M37" i="37"/>
  <c r="J38" i="37"/>
  <c r="M38" i="37"/>
  <c r="M39" i="37"/>
  <c r="M40" i="37"/>
  <c r="N40" i="37"/>
  <c r="O40" i="37"/>
  <c r="J32" i="37"/>
  <c r="M32" i="37"/>
  <c r="N32" i="37"/>
  <c r="O32" i="37"/>
  <c r="C19" i="37"/>
  <c r="N19" i="37"/>
  <c r="O19" i="37"/>
  <c r="C20" i="37"/>
  <c r="N20" i="37"/>
  <c r="O20" i="37"/>
  <c r="C21" i="37"/>
  <c r="N21" i="37"/>
  <c r="O21" i="37"/>
  <c r="C22" i="37"/>
  <c r="N22" i="37"/>
  <c r="O22" i="37"/>
  <c r="C23" i="37"/>
  <c r="N23" i="37"/>
  <c r="O23" i="37"/>
  <c r="N24" i="37"/>
  <c r="O24" i="37"/>
  <c r="C18" i="37"/>
  <c r="N18" i="37"/>
  <c r="O18" i="37"/>
  <c r="E6" i="37"/>
  <c r="F6" i="37"/>
  <c r="G6" i="37"/>
  <c r="H6" i="37"/>
  <c r="I6" i="37"/>
  <c r="J6" i="37"/>
  <c r="K6" i="37"/>
  <c r="L6" i="37"/>
  <c r="M6" i="37"/>
  <c r="N6" i="37"/>
  <c r="O6" i="37"/>
  <c r="P6" i="37"/>
  <c r="N7" i="37"/>
  <c r="O7" i="37"/>
  <c r="N8" i="37"/>
  <c r="O8" i="37"/>
  <c r="N9" i="37"/>
  <c r="O9" i="37"/>
  <c r="N10" i="37"/>
  <c r="O10" i="37"/>
  <c r="N11" i="37"/>
  <c r="O11" i="37"/>
  <c r="F5" i="37"/>
  <c r="G5" i="37"/>
  <c r="H5" i="37"/>
  <c r="I5" i="37"/>
  <c r="J5" i="37"/>
  <c r="K5" i="37"/>
  <c r="L5" i="37"/>
  <c r="M5" i="37"/>
  <c r="N5" i="37"/>
  <c r="O5" i="37"/>
  <c r="E5" i="37"/>
  <c r="D6" i="37"/>
  <c r="D5" i="37"/>
  <c r="C6" i="37"/>
  <c r="O42" i="53"/>
  <c r="N42" i="53"/>
  <c r="M42" i="53"/>
  <c r="K42" i="53"/>
  <c r="J42" i="53"/>
  <c r="S37" i="53"/>
  <c r="R37" i="53"/>
  <c r="S36" i="53"/>
  <c r="R36" i="53"/>
  <c r="R35" i="53"/>
  <c r="R34" i="53"/>
  <c r="R33" i="53"/>
  <c r="R32" i="53"/>
  <c r="R31" i="53"/>
  <c r="R30" i="53"/>
  <c r="R29" i="53"/>
  <c r="A29" i="53"/>
  <c r="R28" i="53"/>
  <c r="R27" i="53"/>
  <c r="R26" i="53"/>
  <c r="R25" i="53"/>
  <c r="A15" i="53"/>
  <c r="O42" i="52"/>
  <c r="N42" i="52"/>
  <c r="M42" i="52"/>
  <c r="J42" i="52"/>
  <c r="S37" i="52"/>
  <c r="R37" i="52"/>
  <c r="S36" i="52"/>
  <c r="R36" i="52"/>
  <c r="R35" i="52"/>
  <c r="R34" i="52"/>
  <c r="R33" i="52"/>
  <c r="R32" i="52"/>
  <c r="R31" i="52"/>
  <c r="R30" i="52"/>
  <c r="R29" i="52"/>
  <c r="A29" i="52"/>
  <c r="R28" i="52"/>
  <c r="R27" i="52"/>
  <c r="R26" i="52"/>
  <c r="R25" i="52"/>
  <c r="A15" i="52"/>
  <c r="A15" i="41"/>
  <c r="O42" i="51"/>
  <c r="N42" i="51"/>
  <c r="M42" i="51"/>
  <c r="J42" i="51"/>
  <c r="S37" i="51"/>
  <c r="R37" i="51"/>
  <c r="S36" i="51"/>
  <c r="R36" i="51"/>
  <c r="R35" i="51"/>
  <c r="R34" i="51"/>
  <c r="R33" i="51"/>
  <c r="R32" i="51"/>
  <c r="R31" i="51"/>
  <c r="R30" i="51"/>
  <c r="R29" i="51"/>
  <c r="A29" i="51"/>
  <c r="R28" i="51"/>
  <c r="R27" i="51"/>
  <c r="R26" i="51"/>
  <c r="R25" i="51"/>
  <c r="A15" i="51"/>
  <c r="O42" i="50"/>
  <c r="N42" i="50"/>
  <c r="M42" i="50"/>
  <c r="J42" i="50"/>
  <c r="S37" i="50"/>
  <c r="R37" i="50"/>
  <c r="S36" i="50"/>
  <c r="R36" i="50"/>
  <c r="R35" i="50"/>
  <c r="R34" i="50"/>
  <c r="R33" i="50"/>
  <c r="R32" i="50"/>
  <c r="R31" i="50"/>
  <c r="R30" i="50"/>
  <c r="R29" i="50"/>
  <c r="A29" i="50"/>
  <c r="R28" i="50"/>
  <c r="R27" i="50"/>
  <c r="R26" i="50"/>
  <c r="R25" i="50"/>
  <c r="A15" i="50"/>
  <c r="O42" i="49"/>
  <c r="N42" i="49"/>
  <c r="M42" i="49"/>
  <c r="J42" i="49"/>
  <c r="S37" i="49"/>
  <c r="R37" i="49"/>
  <c r="S36" i="49"/>
  <c r="R36" i="49"/>
  <c r="R35" i="49"/>
  <c r="R34" i="49"/>
  <c r="R33" i="49"/>
  <c r="R32" i="49"/>
  <c r="R31" i="49"/>
  <c r="R30" i="49"/>
  <c r="R29" i="49"/>
  <c r="A29" i="49"/>
  <c r="R28" i="49"/>
  <c r="R27" i="49"/>
  <c r="R26" i="49"/>
  <c r="R25" i="49"/>
  <c r="A15" i="49"/>
  <c r="O42" i="48"/>
  <c r="N42" i="48"/>
  <c r="M42" i="48"/>
  <c r="L42" i="48"/>
  <c r="J42" i="48"/>
  <c r="D42" i="48"/>
  <c r="S37" i="48"/>
  <c r="R37" i="48"/>
  <c r="S36" i="48"/>
  <c r="R36" i="48"/>
  <c r="R35" i="48"/>
  <c r="R34" i="48"/>
  <c r="R33" i="48"/>
  <c r="R32" i="48"/>
  <c r="R31" i="48"/>
  <c r="R30" i="48"/>
  <c r="R29" i="48"/>
  <c r="A29" i="48"/>
  <c r="R28" i="48"/>
  <c r="R27" i="48"/>
  <c r="R26" i="48"/>
  <c r="R25" i="48"/>
  <c r="A15" i="48"/>
  <c r="O42" i="47"/>
  <c r="N42" i="47"/>
  <c r="M42" i="47"/>
  <c r="J42" i="47"/>
  <c r="S37" i="47"/>
  <c r="R37" i="47"/>
  <c r="S36" i="47"/>
  <c r="R36" i="47"/>
  <c r="R35" i="47"/>
  <c r="R34" i="47"/>
  <c r="R33" i="47"/>
  <c r="R32" i="47"/>
  <c r="R31" i="47"/>
  <c r="R30" i="47"/>
  <c r="R29" i="47"/>
  <c r="A29" i="47"/>
  <c r="R28" i="47"/>
  <c r="R27" i="47"/>
  <c r="R26" i="47"/>
  <c r="R25" i="47"/>
  <c r="A15" i="47"/>
  <c r="O42" i="46"/>
  <c r="N42" i="46"/>
  <c r="M42" i="46"/>
  <c r="J42" i="46"/>
  <c r="S37" i="46"/>
  <c r="R37" i="46"/>
  <c r="S36" i="46"/>
  <c r="R36" i="46"/>
  <c r="R35" i="46"/>
  <c r="R34" i="46"/>
  <c r="R33" i="46"/>
  <c r="R32" i="46"/>
  <c r="R31" i="46"/>
  <c r="R30" i="46"/>
  <c r="R29" i="46"/>
  <c r="A29" i="46"/>
  <c r="R28" i="46"/>
  <c r="R27" i="46"/>
  <c r="R26" i="46"/>
  <c r="R25" i="46"/>
  <c r="A15" i="46"/>
  <c r="O42" i="45"/>
  <c r="N42" i="45"/>
  <c r="M42" i="45"/>
  <c r="J42" i="45"/>
  <c r="S37" i="45"/>
  <c r="R37" i="45"/>
  <c r="S36" i="45"/>
  <c r="R36" i="45"/>
  <c r="R35" i="45"/>
  <c r="R34" i="45"/>
  <c r="R33" i="45"/>
  <c r="R32" i="45"/>
  <c r="R31" i="45"/>
  <c r="R30" i="45"/>
  <c r="R29" i="45"/>
  <c r="A29" i="45"/>
  <c r="R28" i="45"/>
  <c r="R27" i="45"/>
  <c r="R26" i="45"/>
  <c r="R25" i="45"/>
  <c r="A15" i="45"/>
  <c r="O42" i="44"/>
  <c r="N42" i="44"/>
  <c r="M42" i="44"/>
  <c r="K42" i="44"/>
  <c r="J42" i="44"/>
  <c r="H42" i="44"/>
  <c r="F42" i="44"/>
  <c r="S37" i="44"/>
  <c r="R37" i="44"/>
  <c r="S36" i="44"/>
  <c r="R36" i="44"/>
  <c r="R35" i="44"/>
  <c r="R34" i="44"/>
  <c r="R33" i="44"/>
  <c r="R32" i="44"/>
  <c r="R31" i="44"/>
  <c r="R30" i="44"/>
  <c r="R29" i="44"/>
  <c r="A29" i="44"/>
  <c r="R28" i="44"/>
  <c r="R27" i="44"/>
  <c r="R26" i="44"/>
  <c r="R25" i="44"/>
  <c r="A15" i="44"/>
  <c r="O42" i="43"/>
  <c r="N42" i="43"/>
  <c r="M42" i="43"/>
  <c r="J42" i="43"/>
  <c r="S37" i="43"/>
  <c r="R37" i="43"/>
  <c r="S36" i="43"/>
  <c r="R36" i="43"/>
  <c r="R35" i="43"/>
  <c r="R34" i="43"/>
  <c r="R33" i="43"/>
  <c r="R32" i="43"/>
  <c r="R31" i="43"/>
  <c r="R30" i="43"/>
  <c r="R29" i="43"/>
  <c r="A29" i="43"/>
  <c r="R28" i="43"/>
  <c r="R27" i="43"/>
  <c r="R26" i="43"/>
  <c r="R25" i="43"/>
  <c r="A15" i="43"/>
  <c r="O42" i="42"/>
  <c r="N42" i="42"/>
  <c r="M42" i="42"/>
  <c r="K42" i="42"/>
  <c r="J42" i="42"/>
  <c r="S37" i="42"/>
  <c r="R37" i="42"/>
  <c r="S36" i="42"/>
  <c r="R36" i="42"/>
  <c r="R35" i="42"/>
  <c r="R34" i="42"/>
  <c r="R33" i="42"/>
  <c r="R32" i="42"/>
  <c r="R31" i="42"/>
  <c r="R30" i="42"/>
  <c r="R29" i="42"/>
  <c r="A29" i="42"/>
  <c r="R28" i="42"/>
  <c r="R27" i="42"/>
  <c r="R26" i="42"/>
  <c r="R25" i="42"/>
  <c r="A15" i="42"/>
  <c r="O42" i="41"/>
  <c r="N42" i="41"/>
  <c r="M42" i="41"/>
  <c r="J42" i="41"/>
  <c r="S37" i="41"/>
  <c r="R37" i="41"/>
  <c r="S36" i="41"/>
  <c r="R36" i="41"/>
  <c r="R35" i="41"/>
  <c r="R34" i="41"/>
  <c r="R33" i="41"/>
  <c r="R32" i="41"/>
  <c r="R31" i="41"/>
  <c r="R30" i="41"/>
  <c r="R29" i="41"/>
  <c r="A29" i="41"/>
  <c r="R28" i="41"/>
  <c r="R27" i="41"/>
  <c r="R26" i="41"/>
  <c r="R25" i="41"/>
  <c r="O42" i="3"/>
  <c r="N42" i="3"/>
  <c r="M42" i="3"/>
  <c r="J42" i="3"/>
  <c r="S37" i="3"/>
  <c r="R37" i="3"/>
  <c r="S36" i="3"/>
  <c r="R36" i="3"/>
  <c r="R35" i="3"/>
  <c r="R34" i="3"/>
  <c r="R33" i="3"/>
  <c r="R32" i="3"/>
  <c r="R31" i="3"/>
  <c r="R30" i="3"/>
  <c r="R29" i="3"/>
  <c r="A29" i="3"/>
  <c r="R28" i="3"/>
  <c r="R27" i="3"/>
  <c r="R26" i="3"/>
  <c r="R25" i="3"/>
  <c r="A15" i="3"/>
  <c r="S37" i="2"/>
  <c r="S36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O42" i="2"/>
  <c r="N42" i="2"/>
  <c r="M42" i="2"/>
  <c r="A29" i="2"/>
  <c r="A15" i="2"/>
  <c r="M42" i="37"/>
  <c r="A29" i="37"/>
  <c r="A15" i="37"/>
  <c r="B42" i="44"/>
  <c r="J39" i="37"/>
  <c r="J42" i="37"/>
  <c r="J35" i="37"/>
  <c r="H21" i="37"/>
  <c r="B42" i="43"/>
  <c r="C7" i="37"/>
  <c r="C42" i="3"/>
  <c r="C37" i="37"/>
  <c r="H42" i="41"/>
  <c r="B42" i="42"/>
  <c r="K42" i="43"/>
  <c r="D42" i="44"/>
  <c r="D42" i="52"/>
  <c r="B42" i="47"/>
  <c r="B42" i="49"/>
  <c r="H10" i="37"/>
  <c r="F42" i="41"/>
  <c r="B42" i="41"/>
  <c r="D42" i="42"/>
  <c r="D42" i="43"/>
  <c r="C42" i="44"/>
  <c r="K42" i="48"/>
  <c r="B42" i="50"/>
  <c r="G39" i="37"/>
  <c r="I42" i="43"/>
  <c r="D42" i="41"/>
  <c r="L42" i="46"/>
  <c r="I20" i="37"/>
  <c r="D8" i="37"/>
  <c r="P35" i="48"/>
  <c r="S44" i="48"/>
  <c r="S46" i="49"/>
  <c r="P35" i="42"/>
  <c r="S47" i="42"/>
  <c r="S46" i="51"/>
  <c r="S46" i="2"/>
  <c r="P35" i="43"/>
  <c r="S45" i="2"/>
  <c r="S25" i="50"/>
  <c r="S47" i="51"/>
  <c r="S44" i="53"/>
  <c r="S45" i="50"/>
  <c r="S45" i="45"/>
  <c r="S46" i="44"/>
  <c r="P35" i="52"/>
  <c r="S46" i="45"/>
  <c r="P35" i="50"/>
  <c r="S47" i="50"/>
  <c r="P35" i="44"/>
  <c r="S25" i="43"/>
  <c r="S45" i="53"/>
  <c r="S46" i="46"/>
  <c r="C11" i="41"/>
  <c r="S45" i="42"/>
  <c r="S46" i="3"/>
  <c r="S43" i="46"/>
  <c r="S44" i="42"/>
  <c r="S43" i="41"/>
  <c r="S44" i="51"/>
  <c r="S45" i="43"/>
  <c r="S46" i="43"/>
  <c r="S47" i="2"/>
  <c r="S43" i="52"/>
  <c r="S44" i="41"/>
  <c r="S46" i="47"/>
  <c r="S44" i="52"/>
  <c r="S44" i="44"/>
  <c r="S47" i="44"/>
  <c r="S43" i="51"/>
  <c r="S47" i="3"/>
  <c r="S47" i="43"/>
  <c r="S43" i="3"/>
  <c r="S43" i="53"/>
  <c r="S47" i="48"/>
  <c r="S32" i="46"/>
  <c r="S28" i="2"/>
  <c r="F7" i="37"/>
  <c r="S27" i="48"/>
  <c r="S44" i="47"/>
  <c r="S45" i="48"/>
  <c r="I42" i="46"/>
  <c r="E42" i="46"/>
  <c r="L42" i="45"/>
  <c r="G42" i="45"/>
  <c r="I42" i="53"/>
  <c r="E42" i="53"/>
  <c r="L42" i="52"/>
  <c r="G42" i="52"/>
  <c r="C42" i="52"/>
  <c r="I42" i="51"/>
  <c r="E42" i="51"/>
  <c r="E42" i="3"/>
  <c r="E38" i="37"/>
  <c r="L42" i="3"/>
  <c r="G42" i="3"/>
  <c r="I42" i="2"/>
  <c r="E42" i="2"/>
  <c r="H8" i="37"/>
  <c r="I18" i="37"/>
  <c r="K36" i="37"/>
  <c r="K32" i="37"/>
  <c r="H33" i="37"/>
  <c r="G34" i="37"/>
  <c r="P35" i="41"/>
  <c r="S47" i="41"/>
  <c r="D32" i="37"/>
  <c r="C8" i="37"/>
  <c r="K42" i="50"/>
  <c r="F42" i="50"/>
  <c r="L42" i="49"/>
  <c r="G42" i="49"/>
  <c r="C42" i="49"/>
  <c r="I42" i="48"/>
  <c r="K42" i="47"/>
  <c r="K39" i="37"/>
  <c r="F42" i="47"/>
  <c r="G23" i="37"/>
  <c r="I7" i="37"/>
  <c r="I22" i="37"/>
  <c r="J20" i="37"/>
  <c r="L21" i="37"/>
  <c r="D18" i="37"/>
  <c r="D23" i="37"/>
  <c r="E7" i="37"/>
  <c r="S28" i="46"/>
  <c r="S29" i="47"/>
  <c r="S44" i="50"/>
  <c r="E33" i="37"/>
  <c r="S45" i="49"/>
  <c r="E36" i="37"/>
  <c r="E32" i="37"/>
  <c r="S45" i="44"/>
  <c r="S44" i="43"/>
  <c r="C42" i="50"/>
  <c r="H42" i="49"/>
  <c r="D42" i="49"/>
  <c r="F42" i="48"/>
  <c r="B42" i="48"/>
  <c r="C42" i="48"/>
  <c r="L42" i="47"/>
  <c r="G42" i="47"/>
  <c r="C42" i="47"/>
  <c r="F42" i="45"/>
  <c r="H42" i="45"/>
  <c r="D42" i="45"/>
  <c r="F42" i="53"/>
  <c r="B42" i="53"/>
  <c r="D7" i="37"/>
  <c r="K23" i="37"/>
  <c r="S35" i="45"/>
  <c r="C11" i="44"/>
  <c r="C11" i="43"/>
  <c r="C11" i="51"/>
  <c r="C11" i="48"/>
  <c r="B19" i="37"/>
  <c r="S44" i="49"/>
  <c r="B22" i="37"/>
  <c r="B18" i="37"/>
  <c r="B33" i="37"/>
  <c r="B47" i="51"/>
  <c r="D37" i="37"/>
  <c r="F39" i="37"/>
  <c r="J19" i="37"/>
  <c r="S46" i="48"/>
  <c r="S26" i="2"/>
  <c r="J10" i="37"/>
  <c r="J23" i="37"/>
  <c r="M19" i="37"/>
  <c r="D42" i="3"/>
  <c r="H42" i="2"/>
  <c r="H38" i="37"/>
  <c r="D9" i="37"/>
  <c r="E22" i="37"/>
  <c r="S27" i="2"/>
  <c r="S28" i="49"/>
  <c r="S26" i="42"/>
  <c r="S28" i="51"/>
  <c r="G19" i="37"/>
  <c r="J8" i="37"/>
  <c r="M23" i="37"/>
  <c r="C11" i="52"/>
  <c r="C9" i="37"/>
  <c r="K42" i="51"/>
  <c r="F42" i="51"/>
  <c r="B39" i="37"/>
  <c r="B42" i="51"/>
  <c r="H42" i="3"/>
  <c r="S32" i="53"/>
  <c r="S26" i="48"/>
  <c r="S25" i="48"/>
  <c r="S26" i="41"/>
  <c r="H39" i="37"/>
  <c r="I10" i="37"/>
  <c r="J18" i="37"/>
  <c r="S32" i="43"/>
  <c r="S34" i="51"/>
  <c r="L9" i="37"/>
  <c r="L18" i="37"/>
  <c r="L7" i="37"/>
  <c r="M7" i="37"/>
  <c r="D33" i="37"/>
  <c r="L36" i="37"/>
  <c r="L32" i="37"/>
  <c r="P35" i="49"/>
  <c r="S47" i="49"/>
  <c r="S45" i="51"/>
  <c r="K34" i="37"/>
  <c r="S44" i="2"/>
  <c r="C33" i="37"/>
  <c r="I42" i="44"/>
  <c r="E42" i="44"/>
  <c r="G42" i="43"/>
  <c r="C39" i="37"/>
  <c r="C42" i="43"/>
  <c r="E37" i="37"/>
  <c r="L38" i="37"/>
  <c r="L42" i="42"/>
  <c r="G38" i="37"/>
  <c r="G37" i="37"/>
  <c r="G42" i="37"/>
  <c r="G42" i="42"/>
  <c r="C38" i="37"/>
  <c r="C42" i="42"/>
  <c r="E42" i="42"/>
  <c r="L37" i="37"/>
  <c r="L42" i="41"/>
  <c r="G42" i="41"/>
  <c r="C42" i="41"/>
  <c r="H9" i="37"/>
  <c r="L34" i="37"/>
  <c r="H36" i="37"/>
  <c r="F34" i="37"/>
  <c r="H34" i="37"/>
  <c r="K33" i="37"/>
  <c r="D34" i="37"/>
  <c r="F33" i="37"/>
  <c r="B23" i="37"/>
  <c r="B34" i="37"/>
  <c r="C11" i="49"/>
  <c r="P5" i="37"/>
  <c r="I42" i="50"/>
  <c r="E42" i="50"/>
  <c r="K42" i="49"/>
  <c r="F42" i="49"/>
  <c r="H42" i="48"/>
  <c r="H37" i="37"/>
  <c r="K42" i="45"/>
  <c r="H42" i="53"/>
  <c r="D42" i="53"/>
  <c r="K42" i="52"/>
  <c r="F42" i="52"/>
  <c r="B42" i="52"/>
  <c r="D10" i="37"/>
  <c r="E9" i="37"/>
  <c r="G9" i="37"/>
  <c r="G21" i="37"/>
  <c r="H7" i="37"/>
  <c r="S31" i="48"/>
  <c r="J9" i="37"/>
  <c r="K18" i="37"/>
  <c r="K10" i="37"/>
  <c r="K8" i="37"/>
  <c r="S33" i="3"/>
  <c r="S35" i="49"/>
  <c r="M8" i="37"/>
  <c r="S29" i="50"/>
  <c r="S30" i="44"/>
  <c r="S46" i="50"/>
  <c r="S31" i="42"/>
  <c r="S31" i="51"/>
  <c r="S31" i="53"/>
  <c r="S47" i="52"/>
  <c r="S43" i="49"/>
  <c r="S25" i="44"/>
  <c r="S43" i="44"/>
  <c r="S29" i="52"/>
  <c r="S45" i="41"/>
  <c r="S46" i="42"/>
  <c r="S30" i="50"/>
  <c r="S29" i="46"/>
  <c r="G33" i="37"/>
  <c r="H32" i="37"/>
  <c r="F32" i="37"/>
  <c r="E34" i="37"/>
  <c r="L33" i="37"/>
  <c r="B21" i="37"/>
  <c r="B36" i="37"/>
  <c r="B32" i="37"/>
  <c r="B20" i="37"/>
  <c r="I42" i="47"/>
  <c r="E42" i="47"/>
  <c r="K38" i="37"/>
  <c r="K42" i="46"/>
  <c r="F42" i="46"/>
  <c r="F38" i="37"/>
  <c r="B42" i="46"/>
  <c r="B38" i="37"/>
  <c r="H42" i="46"/>
  <c r="D42" i="46"/>
  <c r="D39" i="37"/>
  <c r="B42" i="45"/>
  <c r="L42" i="43"/>
  <c r="L39" i="37"/>
  <c r="K37" i="37"/>
  <c r="F37" i="37"/>
  <c r="F42" i="37"/>
  <c r="B42" i="2"/>
  <c r="B37" i="37"/>
  <c r="D42" i="2"/>
  <c r="D38" i="37"/>
  <c r="K42" i="2"/>
  <c r="F42" i="2"/>
  <c r="D21" i="37"/>
  <c r="E21" i="37"/>
  <c r="S27" i="53"/>
  <c r="E23" i="37"/>
  <c r="E8" i="37"/>
  <c r="E10" i="37"/>
  <c r="S27" i="42"/>
  <c r="E19" i="37"/>
  <c r="S26" i="44"/>
  <c r="D22" i="37"/>
  <c r="F8" i="37"/>
  <c r="F21" i="37"/>
  <c r="F9" i="37"/>
  <c r="F22" i="37"/>
  <c r="F18" i="37"/>
  <c r="G22" i="37"/>
  <c r="G7" i="37"/>
  <c r="I21" i="37"/>
  <c r="I19" i="37"/>
  <c r="I8" i="37"/>
  <c r="S32" i="49"/>
  <c r="S32" i="51"/>
  <c r="J22" i="37"/>
  <c r="S33" i="47"/>
  <c r="K19" i="37"/>
  <c r="K7" i="37"/>
  <c r="M10" i="37"/>
  <c r="M21" i="37"/>
  <c r="M22" i="37"/>
  <c r="M18" i="37"/>
  <c r="M9" i="37"/>
  <c r="E18" i="37"/>
  <c r="E20" i="37"/>
  <c r="D19" i="37"/>
  <c r="H18" i="37"/>
  <c r="F19" i="37"/>
  <c r="D20" i="37"/>
  <c r="S35" i="53"/>
  <c r="G10" i="37"/>
  <c r="S28" i="45"/>
  <c r="S29" i="48"/>
  <c r="S30" i="41"/>
  <c r="D36" i="37"/>
  <c r="P35" i="53"/>
  <c r="S47" i="53"/>
  <c r="S34" i="46"/>
  <c r="F20" i="37"/>
  <c r="S28" i="48"/>
  <c r="C11" i="53"/>
  <c r="S29" i="45"/>
  <c r="S32" i="48"/>
  <c r="C11" i="3"/>
  <c r="S26" i="53"/>
  <c r="G20" i="37"/>
  <c r="S29" i="43"/>
  <c r="S30" i="52"/>
  <c r="S30" i="3"/>
  <c r="S31" i="45"/>
  <c r="S32" i="3"/>
  <c r="S34" i="47"/>
  <c r="S34" i="2"/>
  <c r="S45" i="47"/>
  <c r="S26" i="47"/>
  <c r="S30" i="46"/>
  <c r="P35" i="46"/>
  <c r="S47" i="46"/>
  <c r="S45" i="46"/>
  <c r="P35" i="45"/>
  <c r="P40" i="42"/>
  <c r="S44" i="46"/>
  <c r="S28" i="53"/>
  <c r="S30" i="53"/>
  <c r="S31" i="50"/>
  <c r="S31" i="46"/>
  <c r="S32" i="45"/>
  <c r="S33" i="46"/>
  <c r="S33" i="44"/>
  <c r="S34" i="45"/>
  <c r="S34" i="52"/>
  <c r="S35" i="41"/>
  <c r="S34" i="50"/>
  <c r="G36" i="37"/>
  <c r="C36" i="37"/>
  <c r="C11" i="47"/>
  <c r="C11" i="2"/>
  <c r="P40" i="41"/>
  <c r="S26" i="50"/>
  <c r="S26" i="45"/>
  <c r="S32" i="47"/>
  <c r="S33" i="50"/>
  <c r="S33" i="51"/>
  <c r="S35" i="48"/>
  <c r="S33" i="45"/>
  <c r="S43" i="42"/>
  <c r="F36" i="37"/>
  <c r="C11" i="42"/>
  <c r="P40" i="48"/>
  <c r="C11" i="50"/>
  <c r="C11" i="45"/>
  <c r="C5" i="37"/>
  <c r="S25" i="52"/>
  <c r="S25" i="42"/>
  <c r="S41" i="43"/>
  <c r="T46" i="48"/>
  <c r="L10" i="37"/>
  <c r="L20" i="37"/>
  <c r="M20" i="37"/>
  <c r="H23" i="37"/>
  <c r="H19" i="37"/>
  <c r="K22" i="37"/>
  <c r="H22" i="37"/>
  <c r="I23" i="37"/>
  <c r="J21" i="37"/>
  <c r="K9" i="37"/>
  <c r="L22" i="37"/>
  <c r="J7" i="37"/>
  <c r="K20" i="37"/>
  <c r="L23" i="37"/>
  <c r="L19" i="37"/>
  <c r="G32" i="37"/>
  <c r="E39" i="37"/>
  <c r="C32" i="37"/>
  <c r="S27" i="52"/>
  <c r="S29" i="41"/>
  <c r="P40" i="52"/>
  <c r="S27" i="41"/>
  <c r="S42" i="49"/>
  <c r="S42" i="41"/>
  <c r="P20" i="37"/>
  <c r="S28" i="42"/>
  <c r="S27" i="43"/>
  <c r="L42" i="37"/>
  <c r="D42" i="37"/>
  <c r="S30" i="49"/>
  <c r="G11" i="37"/>
  <c r="S30" i="51"/>
  <c r="E42" i="37"/>
  <c r="E24" i="37"/>
  <c r="S42" i="50"/>
  <c r="S30" i="47"/>
  <c r="S33" i="49"/>
  <c r="S35" i="2"/>
  <c r="S28" i="52"/>
  <c r="S29" i="44"/>
  <c r="S25" i="45"/>
  <c r="S41" i="45"/>
  <c r="S33" i="42"/>
  <c r="T43" i="52"/>
  <c r="S48" i="52"/>
  <c r="T44" i="52"/>
  <c r="T47" i="52"/>
  <c r="S25" i="49"/>
  <c r="D11" i="37"/>
  <c r="S33" i="48"/>
  <c r="I42" i="37"/>
  <c r="S46" i="52"/>
  <c r="T46" i="52"/>
  <c r="B47" i="50"/>
  <c r="S41" i="50"/>
  <c r="G24" i="37"/>
  <c r="S30" i="45"/>
  <c r="S34" i="49"/>
  <c r="S26" i="49"/>
  <c r="S29" i="3"/>
  <c r="S27" i="46"/>
  <c r="P10" i="37"/>
  <c r="C42" i="37"/>
  <c r="S25" i="2"/>
  <c r="M24" i="37"/>
  <c r="H11" i="37"/>
  <c r="P40" i="43"/>
  <c r="T47" i="43"/>
  <c r="P9" i="37"/>
  <c r="S31" i="2"/>
  <c r="S29" i="51"/>
  <c r="P18" i="37"/>
  <c r="S25" i="53"/>
  <c r="S28" i="44"/>
  <c r="H42" i="37"/>
  <c r="S41" i="49"/>
  <c r="B47" i="42"/>
  <c r="S41" i="42"/>
  <c r="S48" i="43"/>
  <c r="T44" i="43"/>
  <c r="T46" i="43"/>
  <c r="S41" i="44"/>
  <c r="B47" i="44"/>
  <c r="S48" i="41"/>
  <c r="T44" i="41"/>
  <c r="T45" i="41"/>
  <c r="T47" i="41"/>
  <c r="T43" i="41"/>
  <c r="T47" i="42"/>
  <c r="S48" i="42"/>
  <c r="T45" i="42"/>
  <c r="T43" i="42"/>
  <c r="T46" i="42"/>
  <c r="T44" i="42"/>
  <c r="C11" i="37"/>
  <c r="E11" i="37"/>
  <c r="P38" i="37"/>
  <c r="B47" i="43"/>
  <c r="S44" i="45"/>
  <c r="S28" i="43"/>
  <c r="P39" i="37"/>
  <c r="B42" i="37"/>
  <c r="S41" i="51"/>
  <c r="S47" i="37"/>
  <c r="S27" i="3"/>
  <c r="S43" i="47"/>
  <c r="P23" i="37"/>
  <c r="S47" i="45"/>
  <c r="P40" i="50"/>
  <c r="S34" i="42"/>
  <c r="S28" i="50"/>
  <c r="P7" i="37"/>
  <c r="S29" i="53"/>
  <c r="P40" i="47"/>
  <c r="B47" i="53"/>
  <c r="S41" i="53"/>
  <c r="P21" i="37"/>
  <c r="K42" i="37"/>
  <c r="S41" i="3"/>
  <c r="B47" i="3"/>
  <c r="P40" i="53"/>
  <c r="S35" i="52"/>
  <c r="B47" i="52"/>
  <c r="S41" i="52"/>
  <c r="T46" i="41"/>
  <c r="S46" i="37"/>
  <c r="S46" i="41"/>
  <c r="P40" i="44"/>
  <c r="S26" i="43"/>
  <c r="S26" i="51"/>
  <c r="S43" i="45"/>
  <c r="S34" i="44"/>
  <c r="S27" i="44"/>
  <c r="D24" i="37"/>
  <c r="P40" i="45"/>
  <c r="T43" i="45"/>
  <c r="S43" i="43"/>
  <c r="T43" i="43"/>
  <c r="P19" i="37"/>
  <c r="P37" i="37"/>
  <c r="B24" i="37"/>
  <c r="S28" i="3"/>
  <c r="T44" i="48"/>
  <c r="T45" i="48"/>
  <c r="T43" i="48"/>
  <c r="T47" i="48"/>
  <c r="S48" i="48"/>
  <c r="P40" i="49"/>
  <c r="S27" i="49"/>
  <c r="S45" i="3"/>
  <c r="S45" i="37"/>
  <c r="S46" i="53"/>
  <c r="T46" i="53"/>
  <c r="S25" i="46"/>
  <c r="S31" i="49"/>
  <c r="S45" i="52"/>
  <c r="T45" i="52"/>
  <c r="P8" i="37"/>
  <c r="P22" i="37"/>
  <c r="S43" i="2"/>
  <c r="S43" i="37"/>
  <c r="S25" i="51"/>
  <c r="S32" i="52"/>
  <c r="S35" i="43"/>
  <c r="J24" i="37"/>
  <c r="T42" i="44"/>
  <c r="S42" i="44"/>
  <c r="S35" i="47"/>
  <c r="S32" i="42"/>
  <c r="S35" i="51"/>
  <c r="S29" i="42"/>
  <c r="S29" i="49"/>
  <c r="S27" i="47"/>
  <c r="S35" i="50"/>
  <c r="K11" i="37"/>
  <c r="S42" i="46"/>
  <c r="S31" i="47"/>
  <c r="D44" i="46"/>
  <c r="T26" i="46"/>
  <c r="S41" i="48"/>
  <c r="S33" i="43"/>
  <c r="S27" i="50"/>
  <c r="S34" i="43"/>
  <c r="P40" i="46"/>
  <c r="S44" i="3"/>
  <c r="T42" i="49"/>
  <c r="S33" i="52"/>
  <c r="S42" i="52"/>
  <c r="T42" i="52"/>
  <c r="K24" i="37"/>
  <c r="H24" i="37"/>
  <c r="M11" i="37"/>
  <c r="S33" i="53"/>
  <c r="S26" i="3"/>
  <c r="S27" i="51"/>
  <c r="S28" i="41"/>
  <c r="S25" i="41"/>
  <c r="S25" i="3"/>
  <c r="S26" i="46"/>
  <c r="S42" i="43"/>
  <c r="T42" i="43"/>
  <c r="S42" i="45"/>
  <c r="T42" i="45"/>
  <c r="S42" i="3"/>
  <c r="L24" i="37"/>
  <c r="S34" i="48"/>
  <c r="S42" i="51"/>
  <c r="S35" i="44"/>
  <c r="J11" i="37"/>
  <c r="M44" i="50"/>
  <c r="T35" i="50"/>
  <c r="S42" i="47"/>
  <c r="T42" i="47"/>
  <c r="L11" i="37"/>
  <c r="S32" i="44"/>
  <c r="S29" i="2"/>
  <c r="S28" i="47"/>
  <c r="S26" i="52"/>
  <c r="T42" i="41"/>
  <c r="S41" i="47"/>
  <c r="T42" i="50"/>
  <c r="T45" i="43"/>
  <c r="P11" i="37"/>
  <c r="S26" i="37"/>
  <c r="G44" i="2"/>
  <c r="T29" i="2"/>
  <c r="G44" i="49"/>
  <c r="T29" i="49"/>
  <c r="S42" i="42"/>
  <c r="T42" i="42"/>
  <c r="T47" i="44"/>
  <c r="T44" i="44"/>
  <c r="S48" i="44"/>
  <c r="T46" i="44"/>
  <c r="T45" i="44"/>
  <c r="T43" i="44"/>
  <c r="S27" i="45"/>
  <c r="T45" i="47"/>
  <c r="T47" i="47"/>
  <c r="S48" i="47"/>
  <c r="T44" i="47"/>
  <c r="T46" i="47"/>
  <c r="S42" i="37"/>
  <c r="S41" i="2"/>
  <c r="B47" i="2"/>
  <c r="S48" i="51"/>
  <c r="T45" i="53"/>
  <c r="T43" i="53"/>
  <c r="T47" i="53"/>
  <c r="S48" i="53"/>
  <c r="T44" i="53"/>
  <c r="S48" i="2"/>
  <c r="S42" i="2"/>
  <c r="B47" i="41"/>
  <c r="S41" i="41"/>
  <c r="P44" i="3"/>
  <c r="T44" i="49"/>
  <c r="S48" i="49"/>
  <c r="T46" i="49"/>
  <c r="T45" i="49"/>
  <c r="T47" i="49"/>
  <c r="T43" i="49"/>
  <c r="S42" i="48"/>
  <c r="T42" i="48"/>
  <c r="T47" i="50"/>
  <c r="T45" i="50"/>
  <c r="S48" i="50"/>
  <c r="T43" i="50"/>
  <c r="T44" i="50"/>
  <c r="T46" i="50"/>
  <c r="T43" i="47"/>
  <c r="S48" i="3"/>
  <c r="T45" i="45"/>
  <c r="S48" i="45"/>
  <c r="T46" i="45"/>
  <c r="S42" i="53"/>
  <c r="T42" i="53"/>
  <c r="T47" i="45"/>
  <c r="T44" i="45"/>
  <c r="F44" i="3"/>
  <c r="T28" i="3"/>
  <c r="E44" i="3"/>
  <c r="T27" i="3"/>
  <c r="S30" i="43"/>
  <c r="H44" i="43"/>
  <c r="T30" i="43"/>
  <c r="S29" i="37"/>
  <c r="S32" i="41"/>
  <c r="S34" i="3"/>
  <c r="S22" i="51"/>
  <c r="J44" i="51"/>
  <c r="T32" i="51"/>
  <c r="I44" i="51"/>
  <c r="T31" i="51"/>
  <c r="O44" i="51"/>
  <c r="T37" i="51"/>
  <c r="P44" i="51"/>
  <c r="H44" i="51"/>
  <c r="T30" i="51"/>
  <c r="K44" i="51"/>
  <c r="T33" i="51"/>
  <c r="N44" i="51"/>
  <c r="T36" i="51"/>
  <c r="G44" i="51"/>
  <c r="T29" i="51"/>
  <c r="L44" i="51"/>
  <c r="T34" i="51"/>
  <c r="C44" i="51"/>
  <c r="T25" i="51"/>
  <c r="D44" i="51"/>
  <c r="T26" i="51"/>
  <c r="F44" i="51"/>
  <c r="T28" i="51"/>
  <c r="S35" i="42"/>
  <c r="S35" i="3"/>
  <c r="M44" i="3"/>
  <c r="T35" i="3"/>
  <c r="E44" i="50"/>
  <c r="T27" i="50"/>
  <c r="M44" i="51"/>
  <c r="T35" i="51"/>
  <c r="I44" i="46"/>
  <c r="T31" i="46"/>
  <c r="J44" i="46"/>
  <c r="T32" i="46"/>
  <c r="E44" i="46"/>
  <c r="T27" i="46"/>
  <c r="L44" i="46"/>
  <c r="T34" i="46"/>
  <c r="C44" i="46"/>
  <c r="T25" i="46"/>
  <c r="S22" i="46"/>
  <c r="F44" i="46"/>
  <c r="T28" i="46"/>
  <c r="P44" i="46"/>
  <c r="K44" i="46"/>
  <c r="T33" i="46"/>
  <c r="H44" i="46"/>
  <c r="T30" i="46"/>
  <c r="G44" i="46"/>
  <c r="T29" i="46"/>
  <c r="O44" i="46"/>
  <c r="T37" i="46"/>
  <c r="N44" i="46"/>
  <c r="T36" i="46"/>
  <c r="S27" i="37"/>
  <c r="S34" i="53"/>
  <c r="T45" i="46"/>
  <c r="T47" i="46"/>
  <c r="T43" i="46"/>
  <c r="T46" i="46"/>
  <c r="S48" i="46"/>
  <c r="T44" i="46"/>
  <c r="T42" i="46"/>
  <c r="S31" i="3"/>
  <c r="L44" i="2"/>
  <c r="T34" i="2"/>
  <c r="S22" i="2"/>
  <c r="O44" i="2"/>
  <c r="T37" i="2"/>
  <c r="I44" i="2"/>
  <c r="T31" i="2"/>
  <c r="M44" i="2"/>
  <c r="T35" i="2"/>
  <c r="E44" i="2"/>
  <c r="T27" i="2"/>
  <c r="N44" i="2"/>
  <c r="T36" i="2"/>
  <c r="C44" i="2"/>
  <c r="T25" i="2"/>
  <c r="F44" i="2"/>
  <c r="T28" i="2"/>
  <c r="P44" i="2"/>
  <c r="S30" i="48"/>
  <c r="S34" i="41"/>
  <c r="L44" i="41"/>
  <c r="T34" i="41"/>
  <c r="S30" i="42"/>
  <c r="M44" i="42"/>
  <c r="T35" i="42"/>
  <c r="S28" i="37"/>
  <c r="E44" i="51"/>
  <c r="T27" i="51"/>
  <c r="P24" i="37"/>
  <c r="S33" i="2"/>
  <c r="K44" i="2"/>
  <c r="T33" i="2"/>
  <c r="E44" i="49"/>
  <c r="T27" i="49"/>
  <c r="C44" i="49"/>
  <c r="T25" i="49"/>
  <c r="S22" i="49"/>
  <c r="I44" i="49"/>
  <c r="T31" i="49"/>
  <c r="H44" i="49"/>
  <c r="T30" i="49"/>
  <c r="L44" i="49"/>
  <c r="T34" i="49"/>
  <c r="J44" i="49"/>
  <c r="T32" i="49"/>
  <c r="M44" i="49"/>
  <c r="T35" i="49"/>
  <c r="F44" i="49"/>
  <c r="T28" i="49"/>
  <c r="O44" i="49"/>
  <c r="T37" i="49"/>
  <c r="N44" i="49"/>
  <c r="T36" i="49"/>
  <c r="D44" i="49"/>
  <c r="T26" i="49"/>
  <c r="K44" i="49"/>
  <c r="T33" i="49"/>
  <c r="P44" i="49"/>
  <c r="S31" i="44"/>
  <c r="I44" i="44"/>
  <c r="T31" i="44"/>
  <c r="S44" i="37"/>
  <c r="C44" i="50"/>
  <c r="T25" i="50"/>
  <c r="S22" i="50"/>
  <c r="N44" i="50"/>
  <c r="T36" i="50"/>
  <c r="D44" i="50"/>
  <c r="T26" i="50"/>
  <c r="G44" i="50"/>
  <c r="T29" i="50"/>
  <c r="F44" i="50"/>
  <c r="T28" i="50"/>
  <c r="O44" i="50"/>
  <c r="T37" i="50"/>
  <c r="H44" i="50"/>
  <c r="T30" i="50"/>
  <c r="K44" i="50"/>
  <c r="T33" i="50"/>
  <c r="P44" i="50"/>
  <c r="L44" i="50"/>
  <c r="T34" i="50"/>
  <c r="I44" i="50"/>
  <c r="T31" i="50"/>
  <c r="S33" i="41"/>
  <c r="K44" i="41"/>
  <c r="T33" i="41"/>
  <c r="S32" i="50"/>
  <c r="J44" i="50"/>
  <c r="T32" i="50"/>
  <c r="S31" i="52"/>
  <c r="S30" i="2"/>
  <c r="H44" i="2"/>
  <c r="T30" i="2"/>
  <c r="I44" i="43"/>
  <c r="T31" i="43"/>
  <c r="S31" i="43"/>
  <c r="S41" i="46"/>
  <c r="S35" i="46"/>
  <c r="M44" i="46"/>
  <c r="T35" i="46"/>
  <c r="S32" i="2"/>
  <c r="J44" i="2"/>
  <c r="T32" i="2"/>
  <c r="L44" i="3"/>
  <c r="T34" i="3"/>
  <c r="H44" i="3"/>
  <c r="T30" i="3"/>
  <c r="D44" i="2"/>
  <c r="T26" i="2"/>
  <c r="I44" i="3"/>
  <c r="T31" i="3"/>
  <c r="D44" i="3"/>
  <c r="T26" i="3"/>
  <c r="S22" i="3"/>
  <c r="O44" i="3"/>
  <c r="T37" i="3"/>
  <c r="S25" i="47"/>
  <c r="C44" i="3"/>
  <c r="T25" i="3"/>
  <c r="N44" i="3"/>
  <c r="T36" i="3"/>
  <c r="J44" i="3"/>
  <c r="T32" i="3"/>
  <c r="S25" i="37"/>
  <c r="K44" i="3"/>
  <c r="T33" i="3"/>
  <c r="G44" i="3"/>
  <c r="T29" i="3"/>
  <c r="C44" i="45"/>
  <c r="T25" i="45"/>
  <c r="O44" i="45"/>
  <c r="T37" i="45"/>
  <c r="M44" i="45"/>
  <c r="T35" i="45"/>
  <c r="J44" i="45"/>
  <c r="T32" i="45"/>
  <c r="N44" i="45"/>
  <c r="T36" i="45"/>
  <c r="D44" i="45"/>
  <c r="T26" i="45"/>
  <c r="K44" i="45"/>
  <c r="T33" i="45"/>
  <c r="E44" i="45"/>
  <c r="T27" i="45"/>
  <c r="H44" i="45"/>
  <c r="T30" i="45"/>
  <c r="S22" i="45"/>
  <c r="I44" i="45"/>
  <c r="T31" i="45"/>
  <c r="G44" i="45"/>
  <c r="T29" i="45"/>
  <c r="F44" i="45"/>
  <c r="T28" i="45"/>
  <c r="L44" i="45"/>
  <c r="T34" i="45"/>
  <c r="H44" i="42"/>
  <c r="T30" i="42"/>
  <c r="F44" i="53"/>
  <c r="T28" i="53"/>
  <c r="S22" i="53"/>
  <c r="N44" i="53"/>
  <c r="T36" i="53"/>
  <c r="G44" i="53"/>
  <c r="T29" i="53"/>
  <c r="I44" i="53"/>
  <c r="T31" i="53"/>
  <c r="H44" i="53"/>
  <c r="T30" i="53"/>
  <c r="C44" i="53"/>
  <c r="T25" i="53"/>
  <c r="P44" i="53"/>
  <c r="O44" i="53"/>
  <c r="T37" i="53"/>
  <c r="M44" i="53"/>
  <c r="T35" i="53"/>
  <c r="D44" i="53"/>
  <c r="T26" i="53"/>
  <c r="E44" i="53"/>
  <c r="T27" i="53"/>
  <c r="J44" i="53"/>
  <c r="T32" i="53"/>
  <c r="K44" i="53"/>
  <c r="T33" i="53"/>
  <c r="S22" i="52"/>
  <c r="L44" i="52"/>
  <c r="T34" i="52"/>
  <c r="H44" i="52"/>
  <c r="T30" i="52"/>
  <c r="O44" i="52"/>
  <c r="T37" i="52"/>
  <c r="C44" i="52"/>
  <c r="T25" i="52"/>
  <c r="N44" i="52"/>
  <c r="T36" i="52"/>
  <c r="M44" i="52"/>
  <c r="T35" i="52"/>
  <c r="F44" i="52"/>
  <c r="T28" i="52"/>
  <c r="G44" i="52"/>
  <c r="T29" i="52"/>
  <c r="P44" i="52"/>
  <c r="E44" i="52"/>
  <c r="T27" i="52"/>
  <c r="J44" i="52"/>
  <c r="T32" i="52"/>
  <c r="D44" i="52"/>
  <c r="T26" i="52"/>
  <c r="K44" i="52"/>
  <c r="T33" i="52"/>
  <c r="L44" i="53"/>
  <c r="T34" i="53"/>
  <c r="S35" i="37"/>
  <c r="I44" i="52"/>
  <c r="T31" i="52"/>
  <c r="C44" i="44"/>
  <c r="T25" i="44"/>
  <c r="O44" i="44"/>
  <c r="T37" i="44"/>
  <c r="H44" i="44"/>
  <c r="T30" i="44"/>
  <c r="D44" i="44"/>
  <c r="T26" i="44"/>
  <c r="L44" i="44"/>
  <c r="T34" i="44"/>
  <c r="G44" i="44"/>
  <c r="T29" i="44"/>
  <c r="P44" i="44"/>
  <c r="S22" i="44"/>
  <c r="N44" i="44"/>
  <c r="T36" i="44"/>
  <c r="K44" i="44"/>
  <c r="T33" i="44"/>
  <c r="E44" i="44"/>
  <c r="T27" i="44"/>
  <c r="F44" i="44"/>
  <c r="T28" i="44"/>
  <c r="J44" i="44"/>
  <c r="T32" i="44"/>
  <c r="M44" i="44"/>
  <c r="T35" i="44"/>
  <c r="S31" i="37"/>
  <c r="S48" i="37"/>
  <c r="E44" i="41"/>
  <c r="T27" i="41"/>
  <c r="D44" i="41"/>
  <c r="T26" i="41"/>
  <c r="N44" i="41"/>
  <c r="T36" i="41"/>
  <c r="P44" i="41"/>
  <c r="H44" i="41"/>
  <c r="T30" i="41"/>
  <c r="I44" i="41"/>
  <c r="T31" i="41"/>
  <c r="S22" i="41"/>
  <c r="O44" i="41"/>
  <c r="T37" i="41"/>
  <c r="G44" i="41"/>
  <c r="T29" i="41"/>
  <c r="M44" i="41"/>
  <c r="T35" i="41"/>
  <c r="C44" i="41"/>
  <c r="T25" i="41"/>
  <c r="F44" i="41"/>
  <c r="T28" i="41"/>
  <c r="J44" i="41"/>
  <c r="T32" i="41"/>
  <c r="F44" i="43"/>
  <c r="T28" i="43"/>
  <c r="N44" i="43"/>
  <c r="T36" i="43"/>
  <c r="P44" i="43"/>
  <c r="G44" i="43"/>
  <c r="T29" i="43"/>
  <c r="D44" i="43"/>
  <c r="T26" i="43"/>
  <c r="E44" i="43"/>
  <c r="T27" i="43"/>
  <c r="O44" i="43"/>
  <c r="T37" i="43"/>
  <c r="S22" i="43"/>
  <c r="J44" i="43"/>
  <c r="T32" i="43"/>
  <c r="C44" i="43"/>
  <c r="T25" i="43"/>
  <c r="M44" i="43"/>
  <c r="T35" i="43"/>
  <c r="K44" i="43"/>
  <c r="T33" i="43"/>
  <c r="L44" i="43"/>
  <c r="T34" i="43"/>
  <c r="S30" i="37"/>
  <c r="E44" i="48"/>
  <c r="T27" i="48"/>
  <c r="P44" i="48"/>
  <c r="D44" i="48"/>
  <c r="T26" i="48"/>
  <c r="N44" i="48"/>
  <c r="T36" i="48"/>
  <c r="M44" i="48"/>
  <c r="T35" i="48"/>
  <c r="K44" i="48"/>
  <c r="T33" i="48"/>
  <c r="J44" i="48"/>
  <c r="T32" i="48"/>
  <c r="S22" i="48"/>
  <c r="I44" i="48"/>
  <c r="T31" i="48"/>
  <c r="O44" i="48"/>
  <c r="T37" i="48"/>
  <c r="F44" i="48"/>
  <c r="T28" i="48"/>
  <c r="G44" i="48"/>
  <c r="T29" i="48"/>
  <c r="C44" i="48"/>
  <c r="T25" i="48"/>
  <c r="L44" i="48"/>
  <c r="T34" i="48"/>
  <c r="M44" i="37"/>
  <c r="T35" i="37"/>
  <c r="S34" i="37"/>
  <c r="S32" i="37"/>
  <c r="S41" i="37"/>
  <c r="B47" i="37"/>
  <c r="S33" i="37"/>
  <c r="P44" i="42"/>
  <c r="N44" i="42"/>
  <c r="T36" i="42"/>
  <c r="E44" i="42"/>
  <c r="T27" i="42"/>
  <c r="S22" i="42"/>
  <c r="D44" i="42"/>
  <c r="T26" i="42"/>
  <c r="C44" i="42"/>
  <c r="T25" i="42"/>
  <c r="L44" i="42"/>
  <c r="T34" i="42"/>
  <c r="O44" i="42"/>
  <c r="T37" i="42"/>
  <c r="I44" i="42"/>
  <c r="T31" i="42"/>
  <c r="K44" i="42"/>
  <c r="T33" i="42"/>
  <c r="F44" i="42"/>
  <c r="T28" i="42"/>
  <c r="J44" i="42"/>
  <c r="T32" i="42"/>
  <c r="G44" i="42"/>
  <c r="T29" i="42"/>
  <c r="H44" i="48"/>
  <c r="T30" i="48"/>
  <c r="M44" i="47"/>
  <c r="T35" i="47"/>
  <c r="F44" i="47"/>
  <c r="T28" i="47"/>
  <c r="L44" i="47"/>
  <c r="T34" i="47"/>
  <c r="N44" i="47"/>
  <c r="T36" i="47"/>
  <c r="P44" i="47"/>
  <c r="E44" i="47"/>
  <c r="T27" i="47"/>
  <c r="K44" i="47"/>
  <c r="T33" i="47"/>
  <c r="S22" i="47"/>
  <c r="I44" i="47"/>
  <c r="T31" i="47"/>
  <c r="D44" i="47"/>
  <c r="T26" i="47"/>
  <c r="J44" i="47"/>
  <c r="T32" i="47"/>
  <c r="O44" i="47"/>
  <c r="T37" i="47"/>
  <c r="H44" i="47"/>
  <c r="T30" i="47"/>
  <c r="G44" i="47"/>
  <c r="T29" i="47"/>
  <c r="C44" i="47"/>
  <c r="T25" i="47"/>
  <c r="J44" i="37"/>
  <c r="T32" i="37"/>
  <c r="T31" i="37"/>
  <c r="K44" i="37"/>
  <c r="T33" i="37"/>
  <c r="H44" i="37"/>
  <c r="T30" i="37"/>
  <c r="L44" i="37"/>
  <c r="T34" i="37"/>
  <c r="S22" i="37"/>
  <c r="O44" i="37"/>
  <c r="T37" i="37"/>
  <c r="N44" i="37"/>
  <c r="T36" i="37"/>
  <c r="P44" i="37"/>
  <c r="G44" i="37"/>
  <c r="T29" i="37"/>
  <c r="E44" i="37"/>
  <c r="T27" i="37"/>
  <c r="D44" i="37"/>
  <c r="T26" i="37"/>
  <c r="F44" i="37"/>
  <c r="T28" i="37"/>
  <c r="C44" i="37"/>
  <c r="T25" i="37"/>
</calcChain>
</file>

<file path=xl/comments1.xml><?xml version="1.0" encoding="utf-8"?>
<comments xmlns="http://schemas.openxmlformats.org/spreadsheetml/2006/main">
  <authors>
    <author>www.statistikdatabasen.scb.se</author>
    <author>Beijer Englund, Ronja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B23" authorId="1" shapeId="0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Ligger under kraftvärmeverk och fristående värmeverk.</t>
        </r>
      </text>
    </comment>
    <comment ref="I35" authorId="1" shapeId="0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Fordonsgas (biogas) enligt SCB. Ingår ej i KRE. </t>
        </r>
      </text>
    </comment>
  </commentList>
</comments>
</file>

<file path=xl/comments10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1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2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3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4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5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6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<sst xmlns="http://schemas.openxmlformats.org/spreadsheetml/2006/main" count="1766" uniqueCount="107">
  <si>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</si>
  <si>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</si>
  <si>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</si>
  <si>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</si>
  <si>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</si>
  <si>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</si>
  <si>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</si>
  <si>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</si>
  <si>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El</t>
  </si>
  <si>
    <t>Summa produktionssätt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</si>
  <si>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</si>
  <si>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</si>
  <si>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</si>
  <si>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</si>
  <si>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</si>
  <si>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</si>
  <si>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</si>
  <si>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</si>
  <si>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</si>
  <si>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</si>
  <si>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</si>
  <si>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</si>
  <si>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</si>
  <si>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</si>
  <si>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</si>
  <si>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</si>
  <si>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</si>
  <si>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</si>
  <si>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</si>
  <si>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</si>
  <si>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</si>
  <si>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</si>
  <si>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</si>
  <si>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slutanv. offentlig verksamhet</t>
  </si>
  <si>
    <t>slutanv. transporter</t>
  </si>
  <si>
    <t>slutanv. 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</si>
  <si>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</si>
  <si>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</si>
  <si>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</si>
  <si>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</si>
  <si>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</si>
  <si>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</si>
  <si>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</si>
  <si>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</si>
  <si>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</si>
  <si>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</si>
  <si>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</si>
  <si>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</si>
  <si>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</si>
  <si>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</si>
  <si>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Förluster i %</t>
  </si>
  <si>
    <t>Biobränslen</t>
  </si>
  <si>
    <t>Solceller</t>
  </si>
  <si>
    <t>Fjärrvärme mellan kommuner</t>
  </si>
  <si>
    <t>Importkommuner</t>
  </si>
  <si>
    <t>Mängd MWh</t>
  </si>
  <si>
    <t>Exportkommuner</t>
  </si>
  <si>
    <t>Industriellt mottryck</t>
  </si>
  <si>
    <t>elproduktion</t>
  </si>
  <si>
    <t>flytande (icke förnybara)</t>
  </si>
  <si>
    <t>Kategorier enligt KRE</t>
  </si>
  <si>
    <t>gas (icke förnybara)</t>
  </si>
  <si>
    <t>gas (förnybara)</t>
  </si>
  <si>
    <t>fjärrvärmeproduktion</t>
  </si>
  <si>
    <t>el</t>
  </si>
  <si>
    <t xml:space="preserve">fjärrvärme </t>
  </si>
  <si>
    <t>summa produktionssätt</t>
  </si>
  <si>
    <t>summa förbrukarkategori</t>
  </si>
  <si>
    <t>Övrigt</t>
  </si>
  <si>
    <t>fast (förnybara)</t>
  </si>
  <si>
    <t>Dalarnas län</t>
  </si>
  <si>
    <t xml:space="preserve">Fjärrvärme </t>
  </si>
  <si>
    <t>Beckolja</t>
  </si>
  <si>
    <t>RT-flis</t>
  </si>
  <si>
    <t>2021 Vansbro</t>
  </si>
  <si>
    <t>2023 Malung-Sälen</t>
  </si>
  <si>
    <t>2026 Gagnef</t>
  </si>
  <si>
    <t>2029 Leksand</t>
  </si>
  <si>
    <t>2031 Rättvik</t>
  </si>
  <si>
    <t>2034 Orsa</t>
  </si>
  <si>
    <t>2039 Älvdalen</t>
  </si>
  <si>
    <t>2061 Smedjebacken</t>
  </si>
  <si>
    <t>2062 Mora</t>
  </si>
  <si>
    <t>2080 Falun</t>
  </si>
  <si>
    <t>2081 Borlänge</t>
  </si>
  <si>
    <t>2082 Säter</t>
  </si>
  <si>
    <t>2083 Hedemora</t>
  </si>
  <si>
    <t>2084 Avesta</t>
  </si>
  <si>
    <t>2085 Ludvika</t>
  </si>
  <si>
    <t>flytande (förnybara)</t>
  </si>
  <si>
    <t>Import</t>
  </si>
  <si>
    <t xml:space="preserve">kraftvärmeverk </t>
  </si>
  <si>
    <t>Export (fjärrvärme)</t>
  </si>
  <si>
    <t xml:space="preserve">Datum för inhämtande av statistik från SCB: </t>
  </si>
  <si>
    <t xml:space="preserve">Datum för leverans av Energibalans: </t>
  </si>
  <si>
    <t xml:space="preserve">Kontaktperson WSP: </t>
  </si>
  <si>
    <t>Ronja Beijer Englund, Cristofer Kindgren och Pontus Halldin</t>
  </si>
  <si>
    <t xml:space="preserve">E-post: </t>
  </si>
  <si>
    <t>ronja.englund@wsp.com</t>
  </si>
  <si>
    <t xml:space="preserve">Kontaktperson Länsstyrelsen: </t>
  </si>
  <si>
    <r>
      <rPr>
        <b/>
        <sz val="11"/>
        <color theme="1"/>
        <rFont val="Calibri  "/>
      </rPr>
      <t>Kort beskrivning av uppdraget</t>
    </r>
    <r>
      <rPr>
        <sz val="11"/>
        <color theme="1"/>
        <rFont val="Calibri  "/>
      </rPr>
      <t xml:space="preserve">
WSP Sverige AB har på uppdrag av Länsstyrelsernas energi- och klimatsamordning (LEKS) genom Länsstyrelsen Dalarna tagit fram energibalanser för samtliga kommuner i länet och för länet som helhet. Denna excelfil är energibalansen för både län och kommuner. Till denna excelfil finns även en förklarande rapport (för rapport kontakta länsstyrelsen), samt ett Sankey-diagram (följ länk nedan). Huvudsaklig uppgiftskälla för energibalanserna är SCB:s databas för kommunal och regional energistatistik (KRE), tagen från SCB:s hemsida i juni 2019. Energibalanserna som redovisas gäller år 2017, vilket var det senaste år då uppgifter hos SCB fanns tillgängligt. Den metodik som använts följer alla ska-krav i upphandlingens metodikbeskrivning (se vidare detaljer i länk nedan).</t>
    </r>
  </si>
  <si>
    <r>
      <rPr>
        <b/>
        <sz val="11"/>
        <color theme="1"/>
        <rFont val="Calibri"/>
        <family val="2"/>
        <scheme val="minor"/>
      </rPr>
      <t xml:space="preserve">Hur ska man läsa energibalansen?
</t>
    </r>
    <r>
      <rPr>
        <sz val="12"/>
        <color theme="1"/>
        <rFont val="Calibri"/>
        <family val="2"/>
        <scheme val="minor"/>
      </rPr>
      <t xml:space="preserve">I Excefilen finns en energibalans (flik) per kommun i länet, samt en summerande flik för totalt i länet. Energibalansen för länet utgör summan av kommunernas energibalanser, med undantag för om tillägg gjorts av data som endast finns på länsnivå.
Varje energibalans är uppdelad i tre delar: 1) Elproduktion, 2) Fjärrvärmeproduktion och 3) Slutanvändning. En Samtliga värden anges i MWh. Kort orientering för respektive del:
</t>
    </r>
    <r>
      <rPr>
        <u/>
        <sz val="11"/>
        <color theme="1"/>
        <rFont val="Calibri"/>
        <family val="2"/>
        <scheme val="minor"/>
      </rPr>
      <t>1) Elproduktion</t>
    </r>
    <r>
      <rPr>
        <sz val="12"/>
        <color theme="1"/>
        <rFont val="Calibri"/>
        <family val="2"/>
        <scheme val="minor"/>
      </rPr>
      <t xml:space="preserve">
Kolumn C är mängden producerad el fördelat på olika produktionssätt (rad 5-10). Kolumn D-O är bränslen som åtgår för eventuell elproduktion genom industriellt mottryck (om bränslen här är noll inkluderas dessa bränslen under industrins slutanvändning). Bränslen för elproduktion i kraftvärmeverk inkluderas i del 2.
</t>
    </r>
    <r>
      <rPr>
        <u/>
        <sz val="11"/>
        <color theme="1"/>
        <rFont val="Calibri"/>
        <family val="2"/>
        <scheme val="minor"/>
      </rPr>
      <t xml:space="preserve">
2) Fjärrvärmeproduktion
</t>
    </r>
    <r>
      <rPr>
        <sz val="12"/>
        <color theme="1"/>
        <rFont val="Calibri"/>
        <family val="2"/>
        <scheme val="minor"/>
      </rPr>
      <t xml:space="preserve">Kolumn B är mängden producerad fjärrvärme fördelat på olika produktionssätt (rad 18-23). Kolumn C-O är bränslen som åtgår för denna fjärrvärmeproduktion. Här återfinns också för vissa kommuner importerad fjärrvärme från annan kommun/län.
</t>
    </r>
    <r>
      <rPr>
        <u/>
        <sz val="11"/>
        <color theme="1"/>
        <rFont val="Calibri"/>
        <family val="2"/>
        <scheme val="minor"/>
      </rPr>
      <t>3) Slutanvändning</t>
    </r>
    <r>
      <rPr>
        <sz val="12"/>
        <color theme="1"/>
        <rFont val="Calibri"/>
        <family val="2"/>
        <scheme val="minor"/>
      </rPr>
      <t xml:space="preserve">
Kolumn B-O är bränslen som används i länet fördelat på olika förbrukare (rad 32-39). Här återfinns också för vissa kommuner exporterad fjärrvärme till annan kommun/län. På rad 42 summeras användningen för förbrukarna småhus, flerbostadshus och fritidshus.
</t>
    </r>
    <r>
      <rPr>
        <u/>
        <sz val="11"/>
        <color theme="1"/>
        <rFont val="Calibri"/>
        <family val="2"/>
        <scheme val="minor"/>
      </rPr>
      <t>Övrigt</t>
    </r>
    <r>
      <rPr>
        <sz val="12"/>
        <color theme="1"/>
        <rFont val="Calibri"/>
        <family val="2"/>
        <scheme val="minor"/>
      </rPr>
      <t xml:space="preserve">
Rad 43 anger total energitillförsel, som är en summering av bränslen till slutanvändning samt el- och fjärrvärmeproduktion.
Distributionsförluster för fjärrvärme beräknas baserat på tillförd och använd fjärrvärme. Distributionsförluster är en schablon om 8 % och beräknas på använd el i respektive kommun.</t>
    </r>
  </si>
  <si>
    <t>Länk till metodbeskrivning samt Sankey-diagram:</t>
  </si>
  <si>
    <t>http://extra.lansstyrelsen.se/energi/Sv/statistik/Sidor/default.aspx</t>
  </si>
  <si>
    <r>
      <rPr>
        <b/>
        <sz val="11"/>
        <color theme="1"/>
        <rFont val="Calibri  "/>
      </rPr>
      <t>Förklaring av formateringen i energibalansen</t>
    </r>
    <r>
      <rPr>
        <sz val="11"/>
        <color theme="1"/>
        <rFont val="Calibri  "/>
      </rPr>
      <t xml:space="preserve">
De korrigeringar och kompletteringar som har gjorts av KRE finns markerade</t>
    </r>
    <r>
      <rPr>
        <b/>
        <sz val="11"/>
        <color theme="1"/>
        <rFont val="Calibri  "/>
      </rPr>
      <t xml:space="preserve"> </t>
    </r>
    <r>
      <rPr>
        <sz val="11"/>
        <color theme="1"/>
        <rFont val="Calibri  "/>
      </rPr>
      <t xml:space="preserve">i Excel-filen på följande sätt: </t>
    </r>
    <r>
      <rPr>
        <i/>
        <sz val="11"/>
        <color theme="1"/>
        <rFont val="Calibri  "/>
      </rPr>
      <t>kursiv</t>
    </r>
    <r>
      <rPr>
        <sz val="11"/>
        <color theme="1"/>
        <rFont val="Calibri  "/>
      </rPr>
      <t xml:space="preserve"> text om miljörapporter använts, </t>
    </r>
    <r>
      <rPr>
        <u/>
        <sz val="11"/>
        <color theme="1"/>
        <rFont val="Calibri  "/>
      </rPr>
      <t>understruken</t>
    </r>
    <r>
      <rPr>
        <sz val="11"/>
        <color theme="1"/>
        <rFont val="Calibri  "/>
      </rPr>
      <t xml:space="preserve"> text om uppgifter inhämtats från företag, branschorganisation, myndighet eller liknande, </t>
    </r>
    <r>
      <rPr>
        <i/>
        <u/>
        <sz val="11"/>
        <color theme="1"/>
        <rFont val="Calibri  "/>
      </rPr>
      <t>kursiv och understruken</t>
    </r>
    <r>
      <rPr>
        <sz val="11"/>
        <color theme="1"/>
        <rFont val="Calibri  "/>
      </rPr>
      <t xml:space="preserve"> text om blandning av ovanstående (direkta) metoder och </t>
    </r>
    <r>
      <rPr>
        <sz val="11"/>
        <color rgb="FFFF0000"/>
        <rFont val="Calibri  "/>
      </rPr>
      <t xml:space="preserve">röd </t>
    </r>
    <r>
      <rPr>
        <sz val="11"/>
        <color theme="1"/>
        <rFont val="Calibri  "/>
      </rPr>
      <t>text om indirekt metod använts, t.ex. beräkning av genomsnittet av en viss uppgift mellan tidigare års statistik; den röda texten har gjorts kursiv/understruken om blandning av direkt och indirekt metod används.</t>
    </r>
  </si>
  <si>
    <t xml:space="preserve">maria.saxe@lansstyrelsen.se </t>
  </si>
  <si>
    <t>Maria Saxe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</si>
</sst>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%"/>
    <numFmt numFmtId="166" formatCode="0.0"/>
    <numFmt numFmtId="167" formatCode="_(* #,##0.00_);_(* \(#,##0.00\);_(* &quot;-&quot;??_);_(@_)"/>
  </numFmts>
  <fonts count="7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u/>
      <sz val="11"/>
      <color rgb="FF000000"/>
      <name val="Calibri"/>
      <family val="2"/>
    </font>
    <font>
      <u/>
      <sz val="11"/>
      <color rgb="FFFF0000"/>
      <name val="Calibri"/>
      <family val="2"/>
    </font>
    <font>
      <sz val="11"/>
      <color rgb="FFFF0000"/>
      <name val="Calibri"/>
      <family val="2"/>
    </font>
    <font>
      <u/>
      <sz val="11"/>
      <name val="Calibri"/>
      <family val="2"/>
    </font>
    <font>
      <sz val="11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rgb="FF006100"/>
      <name val="Calibri"/>
      <family val="2"/>
    </font>
    <font>
      <sz val="12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1"/>
      <color rgb="FFFF0000"/>
      <name val="Calibri"/>
      <family val="2"/>
    </font>
    <font>
      <u/>
      <sz val="11"/>
      <color theme="1"/>
      <name val="Calibri"/>
      <family val="2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name val="Calibri"/>
      <family val="2"/>
    </font>
    <font>
      <i/>
      <sz val="11"/>
      <color theme="1"/>
      <name val="Calibri"/>
      <family val="2"/>
    </font>
    <font>
      <i/>
      <u/>
      <sz val="11"/>
      <color rgb="FFFF0000"/>
      <name val="Calibri"/>
      <family val="2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b/>
      <u/>
      <sz val="11"/>
      <color theme="1"/>
      <name val="Calibri"/>
      <family val="2"/>
      <scheme val="minor"/>
    </font>
    <font>
      <i/>
      <sz val="11"/>
      <color theme="1"/>
      <name val="Calibri  "/>
    </font>
    <font>
      <u/>
      <sz val="11"/>
      <color theme="1"/>
      <name val="Calibri  "/>
    </font>
    <font>
      <i/>
      <u/>
      <sz val="11"/>
      <color theme="1"/>
      <name val="Calibri  "/>
    </font>
    <font>
      <sz val="11"/>
      <color rgb="FFFF0000"/>
      <name val="Calibri  "/>
    </font>
    <font>
      <sz val="9"/>
      <color theme="1"/>
      <name val="Garamond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u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5">
    <xf numFmtId="0" fontId="0" fillId="0" borderId="0"/>
    <xf numFmtId="0" fontId="6" fillId="0" borderId="0" applyNumberFormat="0" applyBorder="0" applyAlignment="0"/>
    <xf numFmtId="9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19" fillId="3" borderId="0" applyNumberFormat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210">
    <xf numFmtId="0" fontId="0" fillId="0" borderId="0" xfId="0"/>
    <xf numFmtId="3" fontId="0" fillId="0" borderId="0" xfId="0" applyNumberFormat="1"/>
    <xf numFmtId="0" fontId="20" fillId="0" borderId="0" xfId="0" applyFont="1"/>
    <xf numFmtId="0" fontId="7" fillId="0" borderId="1" xfId="1" applyFont="1" applyFill="1" applyBorder="1" applyProtection="1"/>
    <xf numFmtId="0" fontId="8" fillId="0" borderId="1" xfId="1" applyFont="1" applyBorder="1"/>
    <xf numFmtId="0" fontId="10" fillId="0" borderId="1" xfId="0" applyFont="1" applyFill="1" applyBorder="1" applyProtection="1"/>
    <xf numFmtId="0" fontId="10" fillId="0" borderId="1" xfId="1" applyFont="1" applyFill="1" applyBorder="1" applyProtection="1"/>
    <xf numFmtId="3" fontId="12" fillId="0" borderId="1" xfId="1" applyNumberFormat="1" applyFont="1" applyFill="1" applyBorder="1" applyAlignment="1" applyProtection="1">
      <alignment horizontal="center"/>
    </xf>
    <xf numFmtId="3" fontId="17" fillId="0" borderId="1" xfId="1" applyNumberFormat="1" applyFont="1" applyFill="1" applyBorder="1" applyProtection="1"/>
    <xf numFmtId="3" fontId="13" fillId="0" borderId="1" xfId="1" applyNumberFormat="1" applyFont="1" applyBorder="1"/>
    <xf numFmtId="0" fontId="6" fillId="0" borderId="1" xfId="1" applyFont="1" applyBorder="1"/>
    <xf numFmtId="2" fontId="6" fillId="0" borderId="1" xfId="1" applyNumberFormat="1" applyFont="1" applyBorder="1"/>
    <xf numFmtId="0" fontId="6" fillId="0" borderId="1" xfId="1" applyFont="1" applyFill="1" applyBorder="1" applyProtection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Fill="1" applyBorder="1"/>
    <xf numFmtId="3" fontId="11" fillId="0" borderId="1" xfId="0" applyNumberFormat="1" applyFont="1" applyBorder="1"/>
    <xf numFmtId="165" fontId="13" fillId="0" borderId="1" xfId="2" applyNumberFormat="1" applyFont="1" applyBorder="1"/>
    <xf numFmtId="3" fontId="14" fillId="0" borderId="1" xfId="1" applyNumberFormat="1" applyFont="1" applyBorder="1"/>
    <xf numFmtId="9" fontId="14" fillId="0" borderId="1" xfId="2" applyFont="1" applyBorder="1"/>
    <xf numFmtId="3" fontId="14" fillId="0" borderId="1" xfId="1" applyNumberFormat="1" applyFont="1" applyBorder="1" applyAlignment="1">
      <alignment horizontal="center"/>
    </xf>
    <xf numFmtId="9" fontId="14" fillId="0" borderId="1" xfId="2" applyNumberFormat="1" applyFont="1" applyBorder="1"/>
    <xf numFmtId="0" fontId="11" fillId="0" borderId="1" xfId="0" applyFont="1" applyFill="1" applyBorder="1" applyAlignment="1">
      <alignment horizontal="center"/>
    </xf>
    <xf numFmtId="3" fontId="14" fillId="0" borderId="1" xfId="1" applyNumberFormat="1" applyFont="1" applyFill="1" applyBorder="1" applyAlignment="1">
      <alignment horizontal="center"/>
    </xf>
    <xf numFmtId="0" fontId="25" fillId="0" borderId="1" xfId="1" applyFont="1" applyFill="1" applyBorder="1" applyProtection="1"/>
    <xf numFmtId="3" fontId="24" fillId="0" borderId="1" xfId="1" applyNumberFormat="1" applyFont="1" applyBorder="1" applyAlignment="1">
      <alignment horizontal="center" wrapText="1"/>
    </xf>
    <xf numFmtId="3" fontId="24" fillId="0" borderId="1" xfId="1" applyNumberFormat="1" applyFont="1" applyFill="1" applyBorder="1" applyAlignment="1">
      <alignment horizontal="center" wrapText="1"/>
    </xf>
    <xf numFmtId="0" fontId="24" fillId="0" borderId="1" xfId="1" applyFont="1" applyFill="1" applyBorder="1" applyProtection="1"/>
    <xf numFmtId="0" fontId="26" fillId="0" borderId="1" xfId="0" applyFont="1" applyFill="1" applyBorder="1" applyProtection="1"/>
    <xf numFmtId="0" fontId="8" fillId="0" borderId="2" xfId="1" applyFont="1" applyBorder="1"/>
    <xf numFmtId="0" fontId="26" fillId="0" borderId="2" xfId="0" applyFont="1" applyFill="1" applyBorder="1" applyProtection="1"/>
    <xf numFmtId="3" fontId="8" fillId="0" borderId="2" xfId="1" applyNumberFormat="1" applyFont="1" applyBorder="1"/>
    <xf numFmtId="0" fontId="6" fillId="0" borderId="2" xfId="1" applyFont="1" applyBorder="1"/>
    <xf numFmtId="0" fontId="24" fillId="0" borderId="3" xfId="1" applyFont="1" applyFill="1" applyBorder="1" applyProtection="1"/>
    <xf numFmtId="0" fontId="6" fillId="0" borderId="3" xfId="1" applyFont="1" applyFill="1" applyBorder="1" applyProtection="1"/>
    <xf numFmtId="0" fontId="8" fillId="0" borderId="4" xfId="1" applyFont="1" applyBorder="1"/>
    <xf numFmtId="0" fontId="8" fillId="0" borderId="7" xfId="1" applyFont="1" applyBorder="1"/>
    <xf numFmtId="0" fontId="8" fillId="0" borderId="9" xfId="1" applyFont="1" applyBorder="1"/>
    <xf numFmtId="0" fontId="24" fillId="0" borderId="9" xfId="1" applyFont="1" applyFill="1" applyBorder="1" applyProtection="1"/>
    <xf numFmtId="0" fontId="6" fillId="0" borderId="8" xfId="1" applyFont="1" applyBorder="1"/>
    <xf numFmtId="165" fontId="6" fillId="0" borderId="9" xfId="1" applyNumberFormat="1" applyFont="1" applyBorder="1"/>
    <xf numFmtId="0" fontId="6" fillId="0" borderId="5" xfId="1" applyFont="1" applyBorder="1"/>
    <xf numFmtId="0" fontId="6" fillId="0" borderId="8" xfId="1" applyFont="1" applyFill="1" applyBorder="1" applyProtection="1"/>
    <xf numFmtId="3" fontId="6" fillId="0" borderId="1" xfId="1" applyNumberFormat="1" applyFont="1" applyBorder="1"/>
    <xf numFmtId="0" fontId="27" fillId="0" borderId="1" xfId="1" applyFont="1" applyBorder="1"/>
    <xf numFmtId="3" fontId="27" fillId="0" borderId="1" xfId="1" applyNumberFormat="1" applyFont="1" applyBorder="1"/>
    <xf numFmtId="3" fontId="10" fillId="0" borderId="1" xfId="1" applyNumberFormat="1" applyFont="1" applyBorder="1"/>
    <xf numFmtId="3" fontId="24" fillId="0" borderId="1" xfId="1" applyNumberFormat="1" applyFont="1" applyBorder="1" applyAlignment="1">
      <alignment horizontal="center"/>
    </xf>
    <xf numFmtId="165" fontId="3" fillId="0" borderId="1" xfId="2" applyNumberFormat="1" applyFont="1" applyBorder="1"/>
    <xf numFmtId="9" fontId="3" fillId="0" borderId="1" xfId="2" applyFont="1" applyBorder="1"/>
    <xf numFmtId="0" fontId="6" fillId="0" borderId="1" xfId="1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3" fontId="6" fillId="0" borderId="1" xfId="1" applyNumberFormat="1" applyFont="1" applyBorder="1" applyAlignment="1">
      <alignment horizontal="center" wrapText="1"/>
    </xf>
    <xf numFmtId="3" fontId="6" fillId="0" borderId="1" xfId="1" applyNumberFormat="1" applyFont="1" applyFill="1" applyBorder="1" applyAlignment="1">
      <alignment horizontal="center" wrapText="1"/>
    </xf>
    <xf numFmtId="3" fontId="6" fillId="0" borderId="1" xfId="1" applyNumberFormat="1" applyFont="1" applyBorder="1" applyAlignment="1">
      <alignment horizontal="center"/>
    </xf>
    <xf numFmtId="0" fontId="6" fillId="0" borderId="1" xfId="1" applyFont="1" applyFill="1" applyBorder="1" applyAlignment="1">
      <alignment horizontal="center" wrapText="1"/>
    </xf>
    <xf numFmtId="3" fontId="3" fillId="0" borderId="1" xfId="0" applyNumberFormat="1" applyFont="1" applyFill="1" applyBorder="1" applyProtection="1"/>
    <xf numFmtId="3" fontId="6" fillId="0" borderId="1" xfId="1" applyNumberFormat="1" applyFont="1" applyFill="1" applyBorder="1" applyAlignment="1" applyProtection="1">
      <alignment horizontal="center"/>
    </xf>
    <xf numFmtId="4" fontId="6" fillId="0" borderId="1" xfId="1" applyNumberFormat="1" applyFont="1" applyBorder="1"/>
    <xf numFmtId="3" fontId="3" fillId="0" borderId="1" xfId="0" applyNumberFormat="1" applyFont="1" applyFill="1" applyBorder="1" applyAlignment="1" applyProtection="1">
      <alignment horizontal="center"/>
    </xf>
    <xf numFmtId="10" fontId="6" fillId="0" borderId="9" xfId="1" applyNumberFormat="1" applyFont="1" applyBorder="1"/>
    <xf numFmtId="164" fontId="6" fillId="0" borderId="1" xfId="1" applyNumberFormat="1" applyFont="1" applyBorder="1"/>
    <xf numFmtId="0" fontId="6" fillId="0" borderId="9" xfId="1" applyFont="1" applyBorder="1"/>
    <xf numFmtId="166" fontId="6" fillId="0" borderId="1" xfId="1" applyNumberFormat="1" applyFont="1" applyBorder="1"/>
    <xf numFmtId="0" fontId="6" fillId="0" borderId="2" xfId="1" applyFont="1" applyFill="1" applyBorder="1" applyProtection="1"/>
    <xf numFmtId="3" fontId="6" fillId="0" borderId="1" xfId="1" applyNumberFormat="1" applyFont="1" applyFill="1" applyBorder="1" applyAlignment="1">
      <alignment horizontal="center"/>
    </xf>
    <xf numFmtId="3" fontId="6" fillId="2" borderId="1" xfId="1" applyNumberFormat="1" applyFont="1" applyFill="1" applyBorder="1" applyAlignment="1">
      <alignment horizontal="center"/>
    </xf>
    <xf numFmtId="0" fontId="6" fillId="0" borderId="10" xfId="1" applyFont="1" applyBorder="1"/>
    <xf numFmtId="2" fontId="6" fillId="0" borderId="11" xfId="1" applyNumberFormat="1" applyFont="1" applyBorder="1"/>
    <xf numFmtId="165" fontId="6" fillId="0" borderId="12" xfId="1" applyNumberFormat="1" applyFont="1" applyBorder="1"/>
    <xf numFmtId="9" fontId="19" fillId="3" borderId="1" xfId="233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" fontId="6" fillId="0" borderId="1" xfId="1" applyNumberFormat="1" applyFont="1" applyBorder="1" applyAlignment="1">
      <alignment horizontal="center"/>
    </xf>
    <xf numFmtId="1" fontId="6" fillId="0" borderId="1" xfId="1" applyNumberFormat="1" applyFont="1" applyFill="1" applyBorder="1" applyAlignment="1">
      <alignment horizontal="center"/>
    </xf>
    <xf numFmtId="0" fontId="6" fillId="0" borderId="1" xfId="1" applyFont="1" applyFill="1" applyBorder="1"/>
    <xf numFmtId="0" fontId="6" fillId="0" borderId="1" xfId="1" applyFont="1" applyFill="1" applyBorder="1" applyAlignment="1">
      <alignment horizontal="center"/>
    </xf>
    <xf numFmtId="0" fontId="6" fillId="0" borderId="1" xfId="1" applyFont="1" applyBorder="1" applyAlignment="1">
      <alignment horizontal="right"/>
    </xf>
    <xf numFmtId="3" fontId="6" fillId="0" borderId="1" xfId="1" applyNumberFormat="1" applyFont="1" applyBorder="1" applyAlignment="1">
      <alignment horizontal="right"/>
    </xf>
    <xf numFmtId="0" fontId="23" fillId="0" borderId="1" xfId="0" applyFont="1" applyFill="1" applyBorder="1" applyProtection="1"/>
    <xf numFmtId="3" fontId="24" fillId="4" borderId="1" xfId="1" applyNumberFormat="1" applyFont="1" applyFill="1" applyBorder="1" applyAlignment="1">
      <alignment horizontal="center" wrapText="1"/>
    </xf>
    <xf numFmtId="0" fontId="25" fillId="0" borderId="1" xfId="1" applyFont="1" applyFill="1" applyBorder="1" applyAlignment="1" applyProtection="1">
      <alignment horizontal="right"/>
    </xf>
    <xf numFmtId="0" fontId="24" fillId="4" borderId="1" xfId="1" applyFont="1" applyFill="1" applyBorder="1" applyAlignment="1">
      <alignment horizontal="center" wrapText="1"/>
    </xf>
    <xf numFmtId="3" fontId="24" fillId="4" borderId="1" xfId="1" applyNumberFormat="1" applyFont="1" applyFill="1" applyBorder="1" applyAlignment="1">
      <alignment horizontal="center"/>
    </xf>
    <xf numFmtId="3" fontId="6" fillId="0" borderId="1" xfId="1" applyNumberFormat="1" applyFont="1" applyFill="1" applyBorder="1"/>
    <xf numFmtId="3" fontId="6" fillId="0" borderId="8" xfId="1" applyNumberFormat="1" applyFont="1" applyBorder="1"/>
    <xf numFmtId="3" fontId="6" fillId="0" borderId="8" xfId="1" applyNumberFormat="1" applyFont="1" applyFill="1" applyBorder="1" applyProtection="1"/>
    <xf numFmtId="0" fontId="9" fillId="0" borderId="2" xfId="0" applyFont="1" applyBorder="1"/>
    <xf numFmtId="4" fontId="6" fillId="0" borderId="6" xfId="1" applyNumberFormat="1" applyFont="1" applyBorder="1"/>
    <xf numFmtId="1" fontId="29" fillId="0" borderId="13" xfId="0" applyNumberFormat="1" applyFont="1" applyFill="1" applyBorder="1"/>
    <xf numFmtId="3" fontId="9" fillId="0" borderId="1" xfId="0" applyNumberFormat="1" applyFont="1" applyBorder="1" applyAlignment="1">
      <alignment horizontal="center"/>
    </xf>
    <xf numFmtId="3" fontId="28" fillId="0" borderId="1" xfId="1" applyNumberFormat="1" applyFont="1" applyFill="1" applyBorder="1" applyAlignment="1" applyProtection="1">
      <alignment horizontal="center"/>
    </xf>
    <xf numFmtId="3" fontId="11" fillId="0" borderId="1" xfId="0" applyNumberFormat="1" applyFont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/>
    <xf numFmtId="3" fontId="33" fillId="0" borderId="1" xfId="1" applyNumberFormat="1" applyFont="1" applyFill="1" applyBorder="1" applyAlignment="1" applyProtection="1">
      <alignment horizontal="center"/>
    </xf>
    <xf numFmtId="0" fontId="11" fillId="0" borderId="1" xfId="1" applyFont="1" applyFill="1" applyBorder="1" applyAlignment="1" applyProtection="1">
      <alignment horizontal="center"/>
    </xf>
    <xf numFmtId="3" fontId="11" fillId="0" borderId="1" xfId="1" applyNumberFormat="1" applyFont="1" applyBorder="1" applyAlignment="1">
      <alignment horizontal="center" wrapText="1"/>
    </xf>
    <xf numFmtId="3" fontId="11" fillId="0" borderId="1" xfId="1" applyNumberFormat="1" applyFont="1" applyFill="1" applyBorder="1" applyAlignment="1">
      <alignment horizontal="center" wrapText="1"/>
    </xf>
    <xf numFmtId="0" fontId="11" fillId="0" borderId="1" xfId="1" applyFont="1" applyFill="1" applyBorder="1" applyAlignment="1">
      <alignment horizontal="center" wrapText="1"/>
    </xf>
    <xf numFmtId="3" fontId="35" fillId="4" borderId="1" xfId="1" applyNumberFormat="1" applyFont="1" applyFill="1" applyBorder="1" applyAlignment="1">
      <alignment horizontal="center" wrapText="1"/>
    </xf>
    <xf numFmtId="3" fontId="35" fillId="0" borderId="1" xfId="1" applyNumberFormat="1" applyFont="1" applyBorder="1" applyAlignment="1">
      <alignment horizontal="center" wrapText="1"/>
    </xf>
    <xf numFmtId="3" fontId="35" fillId="0" borderId="1" xfId="1" applyNumberFormat="1" applyFont="1" applyFill="1" applyBorder="1" applyAlignment="1">
      <alignment horizontal="center" wrapText="1"/>
    </xf>
    <xf numFmtId="0" fontId="35" fillId="4" borderId="1" xfId="1" applyFont="1" applyFill="1" applyBorder="1" applyAlignment="1">
      <alignment horizontal="center" wrapText="1"/>
    </xf>
    <xf numFmtId="3" fontId="36" fillId="0" borderId="1" xfId="1" applyNumberFormat="1" applyFont="1" applyFill="1" applyBorder="1" applyAlignment="1" applyProtection="1">
      <alignment horizontal="center"/>
    </xf>
    <xf numFmtId="3" fontId="37" fillId="0" borderId="1" xfId="1" applyNumberFormat="1" applyFont="1" applyFill="1" applyBorder="1" applyAlignment="1" applyProtection="1">
      <alignment horizontal="center"/>
    </xf>
    <xf numFmtId="3" fontId="11" fillId="0" borderId="1" xfId="1" applyNumberFormat="1" applyFont="1" applyFill="1" applyBorder="1" applyAlignment="1" applyProtection="1">
      <alignment horizontal="center"/>
    </xf>
    <xf numFmtId="3" fontId="38" fillId="0" borderId="1" xfId="1" applyNumberFormat="1" applyFont="1" applyFill="1" applyBorder="1" applyAlignment="1" applyProtection="1">
      <alignment horizontal="center"/>
    </xf>
    <xf numFmtId="3" fontId="11" fillId="0" borderId="1" xfId="1" applyNumberFormat="1" applyFont="1" applyFill="1" applyBorder="1" applyAlignment="1">
      <alignment horizontal="center"/>
    </xf>
    <xf numFmtId="3" fontId="35" fillId="0" borderId="1" xfId="1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center"/>
    </xf>
    <xf numFmtId="3" fontId="35" fillId="4" borderId="1" xfId="1" applyNumberFormat="1" applyFont="1" applyFill="1" applyBorder="1" applyAlignment="1">
      <alignment horizontal="center"/>
    </xf>
    <xf numFmtId="3" fontId="11" fillId="2" borderId="1" xfId="1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 applyProtection="1">
      <alignment horizontal="center"/>
    </xf>
    <xf numFmtId="3" fontId="41" fillId="0" borderId="1" xfId="1" applyNumberFormat="1" applyFont="1" applyBorder="1" applyAlignment="1">
      <alignment horizontal="center"/>
    </xf>
    <xf numFmtId="3" fontId="41" fillId="0" borderId="1" xfId="1" applyNumberFormat="1" applyFont="1" applyFill="1" applyBorder="1" applyAlignment="1">
      <alignment horizontal="center"/>
    </xf>
    <xf numFmtId="3" fontId="41" fillId="5" borderId="1" xfId="1" applyNumberFormat="1" applyFont="1" applyFill="1" applyBorder="1" applyAlignment="1">
      <alignment horizontal="center"/>
    </xf>
    <xf numFmtId="3" fontId="41" fillId="2" borderId="1" xfId="1" applyNumberFormat="1" applyFont="1" applyFill="1" applyBorder="1" applyAlignment="1">
      <alignment horizontal="center"/>
    </xf>
    <xf numFmtId="3" fontId="42" fillId="0" borderId="1" xfId="1" applyNumberFormat="1" applyFont="1" applyFill="1" applyBorder="1" applyAlignment="1">
      <alignment horizontal="center"/>
    </xf>
    <xf numFmtId="3" fontId="43" fillId="0" borderId="1" xfId="1" applyNumberFormat="1" applyFont="1" applyBorder="1" applyAlignment="1">
      <alignment horizontal="center"/>
    </xf>
    <xf numFmtId="3" fontId="39" fillId="0" borderId="1" xfId="0" applyNumberFormat="1" applyFont="1" applyFill="1" applyBorder="1" applyAlignment="1" applyProtection="1">
      <alignment horizontal="center"/>
    </xf>
    <xf numFmtId="3" fontId="40" fillId="0" borderId="1" xfId="0" applyNumberFormat="1" applyFont="1" applyFill="1" applyBorder="1" applyAlignment="1" applyProtection="1">
      <alignment horizontal="center"/>
    </xf>
    <xf numFmtId="3" fontId="34" fillId="0" borderId="1" xfId="0" applyNumberFormat="1" applyFont="1" applyFill="1" applyBorder="1" applyAlignment="1" applyProtection="1">
      <alignment horizontal="center"/>
    </xf>
    <xf numFmtId="0" fontId="35" fillId="0" borderId="1" xfId="1" applyFont="1" applyFill="1" applyBorder="1" applyAlignment="1" applyProtection="1">
      <alignment horizontal="center"/>
    </xf>
    <xf numFmtId="3" fontId="44" fillId="0" borderId="1" xfId="1" applyNumberFormat="1" applyFont="1" applyBorder="1" applyAlignment="1">
      <alignment horizontal="center"/>
    </xf>
    <xf numFmtId="3" fontId="44" fillId="0" borderId="1" xfId="1" applyNumberFormat="1" applyFont="1" applyFill="1" applyBorder="1" applyAlignment="1">
      <alignment horizontal="center"/>
    </xf>
    <xf numFmtId="3" fontId="44" fillId="5" borderId="1" xfId="1" applyNumberFormat="1" applyFont="1" applyFill="1" applyBorder="1" applyAlignment="1">
      <alignment horizontal="center"/>
    </xf>
    <xf numFmtId="3" fontId="44" fillId="2" borderId="1" xfId="1" applyNumberFormat="1" applyFont="1" applyFill="1" applyBorder="1" applyAlignment="1">
      <alignment horizontal="center"/>
    </xf>
    <xf numFmtId="3" fontId="27" fillId="0" borderId="1" xfId="1" applyNumberFormat="1" applyFont="1" applyFill="1" applyBorder="1" applyAlignment="1">
      <alignment horizontal="center"/>
    </xf>
    <xf numFmtId="3" fontId="45" fillId="0" borderId="1" xfId="1" applyNumberFormat="1" applyFont="1" applyBorder="1" applyAlignment="1">
      <alignment horizontal="center"/>
    </xf>
    <xf numFmtId="3" fontId="29" fillId="0" borderId="1" xfId="0" applyNumberFormat="1" applyFont="1" applyFill="1" applyBorder="1" applyAlignment="1" applyProtection="1">
      <alignment horizontal="center"/>
    </xf>
    <xf numFmtId="0" fontId="24" fillId="0" borderId="1" xfId="1" applyFont="1" applyFill="1" applyBorder="1" applyAlignment="1" applyProtection="1">
      <alignment horizontal="center"/>
    </xf>
    <xf numFmtId="3" fontId="32" fillId="0" borderId="1" xfId="0" applyNumberFormat="1" applyFont="1" applyFill="1" applyBorder="1" applyAlignment="1" applyProtection="1">
      <alignment horizontal="center"/>
    </xf>
    <xf numFmtId="3" fontId="31" fillId="0" borderId="1" xfId="0" applyNumberFormat="1" applyFont="1" applyFill="1" applyBorder="1" applyAlignment="1" applyProtection="1">
      <alignment horizontal="center"/>
    </xf>
    <xf numFmtId="3" fontId="30" fillId="0" borderId="1" xfId="0" applyNumberFormat="1" applyFont="1" applyFill="1" applyBorder="1" applyAlignment="1" applyProtection="1">
      <alignment horizontal="center"/>
    </xf>
    <xf numFmtId="165" fontId="44" fillId="0" borderId="1" xfId="1" applyNumberFormat="1" applyFont="1" applyBorder="1" applyAlignment="1">
      <alignment horizontal="center"/>
    </xf>
    <xf numFmtId="9" fontId="46" fillId="3" borderId="1" xfId="233" applyNumberFormat="1" applyFont="1" applyBorder="1" applyAlignment="1">
      <alignment horizontal="center"/>
    </xf>
    <xf numFmtId="165" fontId="44" fillId="0" borderId="1" xfId="243" applyNumberFormat="1" applyFont="1" applyBorder="1" applyAlignment="1">
      <alignment horizontal="center"/>
    </xf>
    <xf numFmtId="165" fontId="41" fillId="0" borderId="1" xfId="243" applyNumberFormat="1" applyFont="1" applyBorder="1" applyAlignment="1">
      <alignment horizontal="center"/>
    </xf>
    <xf numFmtId="165" fontId="19" fillId="3" borderId="1" xfId="243" applyNumberFormat="1" applyFont="1" applyFill="1" applyBorder="1" applyAlignment="1">
      <alignment horizontal="center"/>
    </xf>
    <xf numFmtId="165" fontId="46" fillId="3" borderId="1" xfId="243" applyNumberFormat="1" applyFont="1" applyFill="1" applyBorder="1" applyAlignment="1">
      <alignment horizontal="center"/>
    </xf>
    <xf numFmtId="165" fontId="41" fillId="0" borderId="1" xfId="1" applyNumberFormat="1" applyFont="1" applyBorder="1" applyAlignment="1">
      <alignment horizontal="center"/>
    </xf>
    <xf numFmtId="165" fontId="6" fillId="0" borderId="9" xfId="243" applyNumberFormat="1" applyFont="1" applyBorder="1"/>
    <xf numFmtId="3" fontId="49" fillId="0" borderId="1" xfId="1" applyNumberFormat="1" applyFont="1" applyFill="1" applyBorder="1" applyAlignment="1" applyProtection="1">
      <alignment horizontal="center"/>
    </xf>
    <xf numFmtId="3" fontId="0" fillId="0" borderId="1" xfId="0" applyNumberFormat="1" applyFont="1" applyFill="1" applyBorder="1" applyAlignment="1" applyProtection="1">
      <alignment horizontal="center"/>
    </xf>
    <xf numFmtId="3" fontId="47" fillId="0" borderId="1" xfId="1" applyNumberFormat="1" applyFont="1" applyFill="1" applyBorder="1" applyAlignment="1" applyProtection="1">
      <alignment horizontal="center"/>
    </xf>
    <xf numFmtId="3" fontId="48" fillId="0" borderId="1" xfId="0" applyNumberFormat="1" applyFont="1" applyFill="1" applyBorder="1" applyAlignment="1" applyProtection="1">
      <alignment horizontal="center"/>
    </xf>
    <xf numFmtId="3" fontId="36" fillId="0" borderId="1" xfId="0" applyNumberFormat="1" applyFont="1" applyFill="1" applyBorder="1" applyAlignment="1" applyProtection="1">
      <alignment horizontal="center"/>
    </xf>
    <xf numFmtId="0" fontId="10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3" fontId="10" fillId="0" borderId="1" xfId="0" applyNumberFormat="1" applyFont="1" applyBorder="1" applyAlignment="1">
      <alignment horizontal="center"/>
    </xf>
    <xf numFmtId="3" fontId="6" fillId="0" borderId="1" xfId="0" applyNumberFormat="1" applyFont="1" applyBorder="1"/>
    <xf numFmtId="3" fontId="33" fillId="0" borderId="1" xfId="0" applyNumberFormat="1" applyFont="1" applyFill="1" applyBorder="1" applyAlignment="1" applyProtection="1">
      <alignment horizontal="center"/>
    </xf>
    <xf numFmtId="3" fontId="32" fillId="0" borderId="1" xfId="1" applyNumberFormat="1" applyFont="1" applyFill="1" applyBorder="1" applyAlignment="1" applyProtection="1">
      <alignment horizontal="center"/>
    </xf>
    <xf numFmtId="9" fontId="46" fillId="3" borderId="1" xfId="243" applyNumberFormat="1" applyFont="1" applyFill="1" applyBorder="1" applyAlignment="1">
      <alignment horizontal="center"/>
    </xf>
    <xf numFmtId="3" fontId="34" fillId="0" borderId="1" xfId="1" applyNumberFormat="1" applyFont="1" applyFill="1" applyBorder="1" applyAlignment="1" applyProtection="1">
      <alignment horizontal="center"/>
    </xf>
    <xf numFmtId="3" fontId="50" fillId="0" borderId="1" xfId="1" applyNumberFormat="1" applyFont="1" applyFill="1" applyBorder="1" applyAlignment="1" applyProtection="1">
      <alignment horizontal="center"/>
    </xf>
    <xf numFmtId="3" fontId="51" fillId="0" borderId="1" xfId="0" applyNumberFormat="1" applyFont="1" applyFill="1" applyBorder="1" applyAlignment="1" applyProtection="1">
      <alignment horizontal="center"/>
    </xf>
    <xf numFmtId="1" fontId="32" fillId="0" borderId="0" xfId="0" applyNumberFormat="1" applyFont="1" applyFill="1" applyAlignment="1" applyProtection="1">
      <alignment horizontal="center"/>
    </xf>
    <xf numFmtId="3" fontId="52" fillId="0" borderId="1" xfId="1" applyNumberFormat="1" applyFont="1" applyFill="1" applyBorder="1" applyAlignment="1" applyProtection="1">
      <alignment horizontal="center"/>
    </xf>
    <xf numFmtId="1" fontId="32" fillId="0" borderId="1" xfId="0" applyNumberFormat="1" applyFont="1" applyFill="1" applyBorder="1" applyAlignment="1" applyProtection="1">
      <alignment horizontal="center"/>
    </xf>
    <xf numFmtId="1" fontId="1" fillId="0" borderId="1" xfId="0" applyNumberFormat="1" applyFont="1" applyFill="1" applyBorder="1" applyAlignment="1" applyProtection="1">
      <alignment horizontal="center"/>
    </xf>
    <xf numFmtId="3" fontId="53" fillId="0" borderId="1" xfId="0" applyNumberFormat="1" applyFont="1" applyFill="1" applyBorder="1" applyAlignment="1" applyProtection="1">
      <alignment horizontal="center"/>
    </xf>
    <xf numFmtId="3" fontId="54" fillId="0" borderId="1" xfId="0" applyNumberFormat="1" applyFont="1" applyFill="1" applyBorder="1" applyAlignment="1" applyProtection="1">
      <alignment horizontal="center"/>
    </xf>
    <xf numFmtId="3" fontId="6" fillId="0" borderId="1" xfId="0" applyNumberFormat="1" applyFont="1" applyFill="1" applyBorder="1" applyAlignment="1" applyProtection="1">
      <alignment horizontal="center"/>
    </xf>
    <xf numFmtId="0" fontId="32" fillId="0" borderId="1" xfId="0" applyFont="1" applyFill="1" applyBorder="1" applyAlignment="1" applyProtection="1">
      <alignment horizontal="center"/>
    </xf>
    <xf numFmtId="0" fontId="30" fillId="0" borderId="1" xfId="0" applyFont="1" applyFill="1" applyBorder="1" applyAlignment="1" applyProtection="1">
      <alignment horizontal="center"/>
    </xf>
    <xf numFmtId="3" fontId="55" fillId="0" borderId="1" xfId="1" applyNumberFormat="1" applyFont="1" applyFill="1" applyBorder="1" applyAlignment="1" applyProtection="1">
      <alignment horizontal="center"/>
    </xf>
    <xf numFmtId="3" fontId="56" fillId="0" borderId="1" xfId="0" applyNumberFormat="1" applyFont="1" applyFill="1" applyBorder="1" applyAlignment="1" applyProtection="1">
      <alignment horizontal="center"/>
    </xf>
    <xf numFmtId="3" fontId="40" fillId="0" borderId="1" xfId="1" applyNumberFormat="1" applyFont="1" applyFill="1" applyBorder="1" applyAlignment="1" applyProtection="1">
      <alignment horizontal="center"/>
    </xf>
    <xf numFmtId="3" fontId="48" fillId="0" borderId="1" xfId="1" applyNumberFormat="1" applyFont="1" applyFill="1" applyBorder="1" applyAlignment="1" applyProtection="1">
      <alignment horizontal="center"/>
    </xf>
    <xf numFmtId="9" fontId="19" fillId="3" borderId="1" xfId="243" applyNumberFormat="1" applyFont="1" applyFill="1" applyBorder="1" applyAlignment="1">
      <alignment horizontal="center"/>
    </xf>
    <xf numFmtId="3" fontId="31" fillId="0" borderId="1" xfId="1" applyNumberFormat="1" applyFont="1" applyFill="1" applyBorder="1" applyAlignment="1" applyProtection="1">
      <alignment horizontal="center"/>
    </xf>
    <xf numFmtId="3" fontId="57" fillId="0" borderId="1" xfId="1" applyNumberFormat="1" applyFont="1" applyFill="1" applyBorder="1" applyAlignment="1" applyProtection="1">
      <alignment horizontal="center"/>
    </xf>
    <xf numFmtId="3" fontId="51" fillId="0" borderId="1" xfId="1" applyNumberFormat="1" applyFont="1" applyFill="1" applyBorder="1" applyAlignment="1" applyProtection="1">
      <alignment horizontal="center"/>
    </xf>
    <xf numFmtId="3" fontId="28" fillId="0" borderId="1" xfId="0" applyNumberFormat="1" applyFont="1" applyFill="1" applyBorder="1" applyAlignment="1" applyProtection="1">
      <alignment horizontal="center"/>
    </xf>
    <xf numFmtId="3" fontId="39" fillId="0" borderId="1" xfId="1" applyNumberFormat="1" applyFont="1" applyFill="1" applyBorder="1" applyAlignment="1" applyProtection="1">
      <alignment horizontal="center"/>
    </xf>
    <xf numFmtId="3" fontId="11" fillId="0" borderId="1" xfId="0" applyNumberFormat="1" applyFont="1" applyFill="1" applyBorder="1" applyAlignment="1" applyProtection="1">
      <alignment horizontal="center"/>
    </xf>
    <xf numFmtId="3" fontId="58" fillId="0" borderId="1" xfId="1" applyNumberFormat="1" applyFont="1" applyFill="1" applyBorder="1" applyAlignment="1" applyProtection="1">
      <alignment horizontal="center"/>
    </xf>
    <xf numFmtId="1" fontId="56" fillId="0" borderId="1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right"/>
    </xf>
    <xf numFmtId="0" fontId="37" fillId="0" borderId="16" xfId="0" applyFont="1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8" xfId="0" applyFill="1" applyBorder="1" applyAlignment="1">
      <alignment horizontal="right"/>
    </xf>
    <xf numFmtId="0" fontId="0" fillId="5" borderId="16" xfId="0" applyFill="1" applyBorder="1"/>
    <xf numFmtId="0" fontId="0" fillId="5" borderId="17" xfId="0" applyFill="1" applyBorder="1"/>
    <xf numFmtId="0" fontId="62" fillId="5" borderId="16" xfId="0" applyFont="1" applyFill="1" applyBorder="1"/>
    <xf numFmtId="0" fontId="15" fillId="5" borderId="18" xfId="244" applyFill="1" applyBorder="1"/>
    <xf numFmtId="0" fontId="0" fillId="5" borderId="19" xfId="0" applyFill="1" applyBorder="1"/>
    <xf numFmtId="0" fontId="15" fillId="0" borderId="0" xfId="244"/>
    <xf numFmtId="0" fontId="67" fillId="0" borderId="0" xfId="0" applyFont="1" applyAlignment="1">
      <alignment vertical="center"/>
    </xf>
    <xf numFmtId="14" fontId="0" fillId="0" borderId="15" xfId="0" applyNumberFormat="1" applyFill="1" applyBorder="1" applyAlignment="1">
      <alignment horizontal="left"/>
    </xf>
    <xf numFmtId="14" fontId="0" fillId="0" borderId="17" xfId="0" applyNumberFormat="1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15" fillId="0" borderId="17" xfId="244" applyFill="1" applyBorder="1" applyAlignment="1">
      <alignment horizontal="left"/>
    </xf>
    <xf numFmtId="0" fontId="15" fillId="0" borderId="19" xfId="244" applyFill="1" applyBorder="1"/>
    <xf numFmtId="3" fontId="70" fillId="0" borderId="1" xfId="1" applyNumberFormat="1" applyFont="1" applyFill="1" applyBorder="1" applyAlignment="1" applyProtection="1">
      <alignment horizontal="center"/>
    </xf>
    <xf numFmtId="10" fontId="44" fillId="0" borderId="1" xfId="243" applyNumberFormat="1" applyFont="1" applyBorder="1" applyAlignment="1">
      <alignment horizontal="center"/>
    </xf>
    <xf numFmtId="0" fontId="60" fillId="5" borderId="14" xfId="0" applyFont="1" applyFill="1" applyBorder="1" applyAlignment="1">
      <alignment vertical="center" wrapText="1"/>
    </xf>
    <xf numFmtId="0" fontId="60" fillId="5" borderId="15" xfId="0" applyFont="1" applyFill="1" applyBorder="1" applyAlignment="1">
      <alignment wrapText="1"/>
    </xf>
    <xf numFmtId="0" fontId="0" fillId="0" borderId="20" xfId="0" applyFont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60" fillId="0" borderId="22" xfId="0" applyFont="1" applyBorder="1" applyAlignment="1">
      <alignment vertical="center" wrapText="1"/>
    </xf>
    <xf numFmtId="0" fontId="60" fillId="0" borderId="23" xfId="0" applyFont="1" applyBorder="1" applyAlignment="1"/>
  </cellXfs>
  <cellStyles count="245">
    <cellStyle name="Comma 2" xfId="236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40" builtinId="9" hidden="1"/>
    <cellStyle name="Followed Hyperlink" xfId="242" builtinId="9" hidden="1"/>
    <cellStyle name="Good" xfId="233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9" builtinId="8" hidden="1"/>
    <cellStyle name="Hyperlink" xfId="241" builtinId="8" hidden="1"/>
    <cellStyle name="Hyperlink" xfId="244" builtinId="8"/>
    <cellStyle name="Hyperlink 2" xfId="237"/>
    <cellStyle name="Komma 2" xfId="234"/>
    <cellStyle name="Normal" xfId="0" builtinId="0"/>
    <cellStyle name="Normal 2" xfId="1"/>
    <cellStyle name="Normal 3" xfId="232"/>
    <cellStyle name="Normal 4" xfId="238"/>
    <cellStyle name="Percent" xfId="243" builtinId="5"/>
    <cellStyle name="Percent 2" xfId="2"/>
    <cellStyle name="Percent 3" xfId="231"/>
    <cellStyle name="Procent 2" xfId="23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ms.corp.pbwan.net/projects/10288367/document/3_Dokument/Import,%20Export%20mellan%20kommun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ms.corp.pbwan.net/projects/10288367/document/3_Dokument/Dalarnas%20l&#228;n%20(15%20kommuner)/L&#228;nsdata%20Dalarnas%20l&#228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ekinge"/>
      <sheetName val="Dalarna"/>
      <sheetName val="Gotland"/>
      <sheetName val="Gävleborg"/>
      <sheetName val="Halland"/>
      <sheetName val="Jämtland"/>
      <sheetName val="Jönköping"/>
      <sheetName val="Kalmar"/>
      <sheetName val="Norrbotten"/>
      <sheetName val="Skåne"/>
      <sheetName val="Stockholm"/>
      <sheetName val="Södermanland"/>
      <sheetName val="Uppsala"/>
      <sheetName val="Värmland"/>
      <sheetName val="Västerbotten"/>
      <sheetName val="Västernorrland"/>
      <sheetName val="Västra Götaland"/>
      <sheetName val="Östergötland"/>
    </sheetNames>
    <sheetDataSet>
      <sheetData sheetId="0"/>
      <sheetData sheetId="1">
        <row r="4">
          <cell r="H4" t="str">
            <v>Falun</v>
          </cell>
          <cell r="I4">
            <v>51450</v>
          </cell>
          <cell r="K4"/>
          <cell r="L4"/>
        </row>
        <row r="5">
          <cell r="H5"/>
          <cell r="I5"/>
          <cell r="K5" t="str">
            <v>Borlänge</v>
          </cell>
          <cell r="L5">
            <v>51450</v>
          </cell>
        </row>
        <row r="6">
          <cell r="H6"/>
          <cell r="I6"/>
          <cell r="K6"/>
          <cell r="L6"/>
        </row>
        <row r="7">
          <cell r="H7"/>
          <cell r="I7"/>
          <cell r="K7"/>
          <cell r="L7"/>
        </row>
        <row r="8">
          <cell r="H8"/>
          <cell r="I8"/>
          <cell r="K8"/>
          <cell r="L8"/>
        </row>
        <row r="9">
          <cell r="H9"/>
          <cell r="I9"/>
          <cell r="K9"/>
          <cell r="L9"/>
        </row>
        <row r="10">
          <cell r="H10"/>
          <cell r="I10"/>
          <cell r="K10"/>
          <cell r="L10"/>
        </row>
        <row r="11">
          <cell r="H11"/>
          <cell r="I11"/>
          <cell r="K11"/>
          <cell r="L11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ord"/>
      <sheetName val="Elproduktion"/>
      <sheetName val="Fjärrvärmeproduktion"/>
      <sheetName val="Slutanvändning"/>
      <sheetName val="Biogas och fordonsgas"/>
      <sheetName val="Solceller"/>
      <sheetName val="Rev 2017"/>
      <sheetName val="Vindkraft"/>
      <sheetName val="Småskalig vattenkraft"/>
      <sheetName val="KVV Miljörapport"/>
      <sheetName val="Miljörapporter"/>
      <sheetName val="Biogasproduktion och fordonsgas"/>
      <sheetName val="Länsstyrelsen"/>
      <sheetName val="Energiföretagen KVV Elprod"/>
      <sheetName val="Energiföretagen KVV Värmeprod"/>
      <sheetName val="KVV(Gammal)"/>
    </sheetNames>
    <sheetDataSet>
      <sheetData sheetId="0"/>
      <sheetData sheetId="1">
        <row r="42">
          <cell r="N42">
            <v>0</v>
          </cell>
        </row>
        <row r="43">
          <cell r="N43">
            <v>0</v>
          </cell>
        </row>
        <row r="45">
          <cell r="N45">
            <v>0</v>
          </cell>
        </row>
        <row r="48">
          <cell r="N48">
            <v>0</v>
          </cell>
        </row>
        <row r="50">
          <cell r="N50">
            <v>0</v>
          </cell>
        </row>
        <row r="51">
          <cell r="N51">
            <v>0</v>
          </cell>
        </row>
        <row r="53">
          <cell r="N53">
            <v>0</v>
          </cell>
        </row>
        <row r="56">
          <cell r="N56">
            <v>0</v>
          </cell>
        </row>
        <row r="58">
          <cell r="N58">
            <v>114671</v>
          </cell>
        </row>
        <row r="59">
          <cell r="N59">
            <v>0</v>
          </cell>
        </row>
        <row r="61">
          <cell r="N61">
            <v>0</v>
          </cell>
        </row>
        <row r="64">
          <cell r="N64">
            <v>0</v>
          </cell>
        </row>
        <row r="66">
          <cell r="N66">
            <v>119404</v>
          </cell>
        </row>
        <row r="67">
          <cell r="N67">
            <v>0</v>
          </cell>
        </row>
        <row r="69">
          <cell r="N69">
            <v>0</v>
          </cell>
        </row>
        <row r="72">
          <cell r="N72">
            <v>0</v>
          </cell>
        </row>
        <row r="82">
          <cell r="N82">
            <v>0</v>
          </cell>
        </row>
        <row r="83">
          <cell r="N83">
            <v>0</v>
          </cell>
        </row>
        <row r="85">
          <cell r="N85">
            <v>0</v>
          </cell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3">
          <cell r="N93">
            <v>0</v>
          </cell>
        </row>
        <row r="96">
          <cell r="N96">
            <v>0</v>
          </cell>
        </row>
        <row r="98">
          <cell r="N98">
            <v>95172.19998183634</v>
          </cell>
        </row>
        <row r="99">
          <cell r="N99">
            <v>0</v>
          </cell>
        </row>
        <row r="101">
          <cell r="N101">
            <v>0</v>
          </cell>
        </row>
        <row r="104">
          <cell r="N104">
            <v>0</v>
          </cell>
        </row>
        <row r="106">
          <cell r="N106">
            <v>99325.80001816366</v>
          </cell>
        </row>
        <row r="107">
          <cell r="N107">
            <v>0</v>
          </cell>
        </row>
        <row r="109">
          <cell r="N109">
            <v>0</v>
          </cell>
        </row>
        <row r="112">
          <cell r="N112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Q124">
            <v>0</v>
          </cell>
          <cell r="U124">
            <v>0</v>
          </cell>
          <cell r="V124">
            <v>0</v>
          </cell>
        </row>
        <row r="125">
          <cell r="N125">
            <v>0</v>
          </cell>
        </row>
        <row r="126">
          <cell r="R126">
            <v>0</v>
          </cell>
          <cell r="T126">
            <v>0</v>
          </cell>
        </row>
        <row r="127">
          <cell r="S127">
            <v>0</v>
          </cell>
          <cell r="W127">
            <v>0</v>
          </cell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Q132">
            <v>0</v>
          </cell>
          <cell r="U132">
            <v>0</v>
          </cell>
          <cell r="V132">
            <v>0</v>
          </cell>
        </row>
        <row r="133">
          <cell r="N133">
            <v>0</v>
          </cell>
        </row>
        <row r="134">
          <cell r="R134">
            <v>0</v>
          </cell>
          <cell r="T134">
            <v>0</v>
          </cell>
        </row>
        <row r="135">
          <cell r="S135">
            <v>0</v>
          </cell>
          <cell r="W135">
            <v>0</v>
          </cell>
        </row>
        <row r="136">
          <cell r="N136">
            <v>0</v>
          </cell>
        </row>
        <row r="138">
          <cell r="N138">
            <v>245721</v>
          </cell>
        </row>
        <row r="139">
          <cell r="N139">
            <v>0</v>
          </cell>
        </row>
        <row r="140">
          <cell r="Q140">
            <v>0</v>
          </cell>
          <cell r="U140">
            <v>0</v>
          </cell>
          <cell r="V140">
            <v>0</v>
          </cell>
        </row>
        <row r="141">
          <cell r="N141">
            <v>0</v>
          </cell>
        </row>
        <row r="142">
          <cell r="R142">
            <v>0</v>
          </cell>
          <cell r="T142">
            <v>0</v>
          </cell>
        </row>
        <row r="143">
          <cell r="S143">
            <v>0</v>
          </cell>
          <cell r="W143">
            <v>0</v>
          </cell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8">
          <cell r="Q148">
            <v>0</v>
          </cell>
          <cell r="U148">
            <v>0</v>
          </cell>
          <cell r="V148">
            <v>0</v>
          </cell>
        </row>
        <row r="149">
          <cell r="N149">
            <v>0</v>
          </cell>
        </row>
        <row r="150">
          <cell r="R150">
            <v>0</v>
          </cell>
          <cell r="T150">
            <v>0</v>
          </cell>
        </row>
        <row r="151">
          <cell r="S151">
            <v>0</v>
          </cell>
          <cell r="W151">
            <v>0</v>
          </cell>
        </row>
        <row r="152">
          <cell r="N152">
            <v>0</v>
          </cell>
        </row>
        <row r="162">
          <cell r="N162">
            <v>0</v>
          </cell>
        </row>
        <row r="163">
          <cell r="N163">
            <v>0</v>
          </cell>
        </row>
        <row r="164">
          <cell r="Q164">
            <v>0</v>
          </cell>
          <cell r="U164">
            <v>0</v>
          </cell>
          <cell r="V164">
            <v>0</v>
          </cell>
        </row>
        <row r="165">
          <cell r="N165">
            <v>0</v>
          </cell>
        </row>
        <row r="166">
          <cell r="R166">
            <v>0</v>
          </cell>
          <cell r="T166">
            <v>0</v>
          </cell>
        </row>
        <row r="167">
          <cell r="S167">
            <v>0</v>
          </cell>
          <cell r="W167">
            <v>0</v>
          </cell>
        </row>
        <row r="168">
          <cell r="N168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>
            <v>0</v>
          </cell>
          <cell r="U172">
            <v>0</v>
          </cell>
          <cell r="V172">
            <v>0</v>
          </cell>
        </row>
        <row r="173">
          <cell r="N173">
            <v>0</v>
          </cell>
        </row>
        <row r="174">
          <cell r="R174">
            <v>0</v>
          </cell>
          <cell r="T174">
            <v>0</v>
          </cell>
        </row>
        <row r="175">
          <cell r="S175">
            <v>0</v>
          </cell>
          <cell r="W175">
            <v>0</v>
          </cell>
        </row>
        <row r="176">
          <cell r="N176">
            <v>0</v>
          </cell>
        </row>
        <row r="178">
          <cell r="N178">
            <v>94188.412496594319</v>
          </cell>
        </row>
        <row r="179">
          <cell r="N179">
            <v>0</v>
          </cell>
        </row>
        <row r="180">
          <cell r="Q180">
            <v>0</v>
          </cell>
          <cell r="U180">
            <v>0</v>
          </cell>
          <cell r="V180">
            <v>0</v>
          </cell>
        </row>
        <row r="181">
          <cell r="N181">
            <v>0</v>
          </cell>
        </row>
        <row r="182">
          <cell r="R182">
            <v>0</v>
          </cell>
          <cell r="T182">
            <v>0</v>
          </cell>
        </row>
        <row r="183">
          <cell r="S183">
            <v>0</v>
          </cell>
          <cell r="W183">
            <v>0</v>
          </cell>
        </row>
        <row r="184">
          <cell r="N184">
            <v>0</v>
          </cell>
        </row>
        <row r="186">
          <cell r="N186">
            <v>18623.587503405684</v>
          </cell>
        </row>
        <row r="187">
          <cell r="N187">
            <v>0</v>
          </cell>
        </row>
        <row r="188">
          <cell r="Q188">
            <v>0</v>
          </cell>
          <cell r="U188">
            <v>0</v>
          </cell>
          <cell r="V188">
            <v>0</v>
          </cell>
        </row>
        <row r="189">
          <cell r="N189">
            <v>0</v>
          </cell>
        </row>
        <row r="190">
          <cell r="R190">
            <v>0</v>
          </cell>
          <cell r="T190">
            <v>0</v>
          </cell>
        </row>
        <row r="191">
          <cell r="S191">
            <v>0</v>
          </cell>
          <cell r="W191">
            <v>0</v>
          </cell>
        </row>
        <row r="192">
          <cell r="N192">
            <v>0</v>
          </cell>
        </row>
        <row r="202">
          <cell r="N202">
            <v>0</v>
          </cell>
        </row>
        <row r="203">
          <cell r="N203">
            <v>0</v>
          </cell>
        </row>
        <row r="205">
          <cell r="N205">
            <v>0</v>
          </cell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3">
          <cell r="N213">
            <v>0</v>
          </cell>
        </row>
        <row r="216">
          <cell r="N216">
            <v>0</v>
          </cell>
        </row>
        <row r="218">
          <cell r="N218">
            <v>14629</v>
          </cell>
        </row>
        <row r="219">
          <cell r="N219">
            <v>0</v>
          </cell>
        </row>
        <row r="221">
          <cell r="N221">
            <v>0</v>
          </cell>
        </row>
        <row r="224">
          <cell r="N224">
            <v>0</v>
          </cell>
        </row>
        <row r="226">
          <cell r="N226">
            <v>90877</v>
          </cell>
        </row>
        <row r="227">
          <cell r="N227">
            <v>0</v>
          </cell>
        </row>
        <row r="229">
          <cell r="N229">
            <v>0</v>
          </cell>
        </row>
        <row r="232">
          <cell r="N232">
            <v>0</v>
          </cell>
        </row>
        <row r="242">
          <cell r="N242">
            <v>0</v>
          </cell>
        </row>
        <row r="243">
          <cell r="N243">
            <v>0</v>
          </cell>
        </row>
        <row r="245">
          <cell r="N245">
            <v>0</v>
          </cell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3">
          <cell r="N253">
            <v>0</v>
          </cell>
        </row>
        <row r="256">
          <cell r="N256">
            <v>0</v>
          </cell>
        </row>
        <row r="258">
          <cell r="N258">
            <v>71707</v>
          </cell>
        </row>
        <row r="259">
          <cell r="N259">
            <v>0</v>
          </cell>
        </row>
        <row r="261">
          <cell r="N261">
            <v>0</v>
          </cell>
        </row>
        <row r="264">
          <cell r="N264">
            <v>0</v>
          </cell>
        </row>
        <row r="266">
          <cell r="N266">
            <v>58802</v>
          </cell>
        </row>
        <row r="267">
          <cell r="N267">
            <v>0</v>
          </cell>
        </row>
        <row r="269">
          <cell r="N269">
            <v>0</v>
          </cell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5">
          <cell r="N285">
            <v>0</v>
          </cell>
        </row>
        <row r="288">
          <cell r="N288">
            <v>0</v>
          </cell>
        </row>
        <row r="290">
          <cell r="N290">
            <v>0</v>
          </cell>
        </row>
        <row r="291">
          <cell r="N291">
            <v>0</v>
          </cell>
        </row>
        <row r="293">
          <cell r="N293">
            <v>0</v>
          </cell>
        </row>
        <row r="296">
          <cell r="N296">
            <v>0</v>
          </cell>
        </row>
        <row r="298">
          <cell r="N298">
            <v>775794.68749432382</v>
          </cell>
        </row>
        <row r="299">
          <cell r="N299">
            <v>0</v>
          </cell>
        </row>
        <row r="301">
          <cell r="N301">
            <v>0</v>
          </cell>
        </row>
        <row r="304">
          <cell r="N304">
            <v>0</v>
          </cell>
        </row>
        <row r="306">
          <cell r="N306">
            <v>31039.312505676146</v>
          </cell>
        </row>
        <row r="307">
          <cell r="N307">
            <v>0</v>
          </cell>
        </row>
        <row r="309">
          <cell r="N309">
            <v>0</v>
          </cell>
        </row>
        <row r="312">
          <cell r="N312">
            <v>0</v>
          </cell>
        </row>
        <row r="322">
          <cell r="N322">
            <v>0</v>
          </cell>
        </row>
        <row r="323">
          <cell r="N323">
            <v>0</v>
          </cell>
        </row>
        <row r="325">
          <cell r="N325">
            <v>0</v>
          </cell>
        </row>
        <row r="328">
          <cell r="N328">
            <v>0</v>
          </cell>
        </row>
        <row r="330">
          <cell r="N330">
            <v>0</v>
          </cell>
        </row>
        <row r="331">
          <cell r="N331">
            <v>0</v>
          </cell>
        </row>
        <row r="333">
          <cell r="N333">
            <v>0</v>
          </cell>
        </row>
        <row r="336">
          <cell r="N336">
            <v>0</v>
          </cell>
        </row>
        <row r="338">
          <cell r="N338">
            <v>23552.137498864773</v>
          </cell>
        </row>
        <row r="339">
          <cell r="N339">
            <v>0</v>
          </cell>
        </row>
        <row r="341">
          <cell r="N341">
            <v>0</v>
          </cell>
        </row>
        <row r="344">
          <cell r="N344">
            <v>0</v>
          </cell>
        </row>
        <row r="346">
          <cell r="N346">
            <v>6207.8625011352287</v>
          </cell>
        </row>
        <row r="347">
          <cell r="N347">
            <v>0</v>
          </cell>
        </row>
        <row r="349">
          <cell r="N349">
            <v>0</v>
          </cell>
        </row>
        <row r="352">
          <cell r="N352">
            <v>0</v>
          </cell>
        </row>
        <row r="362">
          <cell r="N362">
            <v>0</v>
          </cell>
        </row>
        <row r="363">
          <cell r="N363">
            <v>0</v>
          </cell>
        </row>
        <row r="365">
          <cell r="N365">
            <v>0</v>
          </cell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3">
          <cell r="N373">
            <v>0</v>
          </cell>
        </row>
        <row r="376">
          <cell r="N376">
            <v>0</v>
          </cell>
        </row>
        <row r="378">
          <cell r="N378">
            <v>151059</v>
          </cell>
        </row>
        <row r="379">
          <cell r="N379">
            <v>0</v>
          </cell>
        </row>
        <row r="381">
          <cell r="N381">
            <v>0</v>
          </cell>
        </row>
        <row r="384">
          <cell r="N384">
            <v>0</v>
          </cell>
        </row>
        <row r="386">
          <cell r="N386">
            <v>186060</v>
          </cell>
        </row>
        <row r="387">
          <cell r="N387">
            <v>0</v>
          </cell>
        </row>
        <row r="389">
          <cell r="N389">
            <v>0</v>
          </cell>
        </row>
        <row r="392">
          <cell r="N392">
            <v>0</v>
          </cell>
        </row>
        <row r="402">
          <cell r="N402">
            <v>19255</v>
          </cell>
          <cell r="AA402">
            <v>76300</v>
          </cell>
        </row>
        <row r="403">
          <cell r="N403">
            <v>0</v>
          </cell>
        </row>
        <row r="404">
          <cell r="Q404">
            <v>0</v>
          </cell>
          <cell r="U404">
            <v>0</v>
          </cell>
          <cell r="V404">
            <v>0</v>
          </cell>
        </row>
        <row r="405">
          <cell r="N405">
            <v>0</v>
          </cell>
        </row>
        <row r="406">
          <cell r="R406">
            <v>0</v>
          </cell>
          <cell r="T406">
            <v>0</v>
          </cell>
        </row>
        <row r="407">
          <cell r="S407">
            <v>0</v>
          </cell>
          <cell r="W407">
            <v>0</v>
          </cell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2">
          <cell r="Q412">
            <v>0</v>
          </cell>
          <cell r="U412">
            <v>0</v>
          </cell>
          <cell r="V412">
            <v>0</v>
          </cell>
        </row>
        <row r="413">
          <cell r="N413">
            <v>0</v>
          </cell>
        </row>
        <row r="414">
          <cell r="R414">
            <v>0</v>
          </cell>
          <cell r="T414">
            <v>0</v>
          </cell>
        </row>
        <row r="415">
          <cell r="S415">
            <v>0</v>
          </cell>
          <cell r="W415">
            <v>0</v>
          </cell>
        </row>
        <row r="416">
          <cell r="N416">
            <v>0</v>
          </cell>
        </row>
        <row r="418">
          <cell r="N418">
            <v>39055</v>
          </cell>
        </row>
        <row r="419">
          <cell r="N419">
            <v>0</v>
          </cell>
        </row>
        <row r="420">
          <cell r="Q420">
            <v>0</v>
          </cell>
          <cell r="U420">
            <v>0</v>
          </cell>
          <cell r="V420">
            <v>0</v>
          </cell>
        </row>
        <row r="421">
          <cell r="N421">
            <v>0</v>
          </cell>
        </row>
        <row r="422">
          <cell r="R422">
            <v>0</v>
          </cell>
          <cell r="T422">
            <v>0</v>
          </cell>
        </row>
        <row r="423">
          <cell r="S423">
            <v>0</v>
          </cell>
          <cell r="W423">
            <v>0</v>
          </cell>
        </row>
        <row r="424">
          <cell r="N424">
            <v>0</v>
          </cell>
        </row>
        <row r="426">
          <cell r="N426">
            <v>55870.762510217057</v>
          </cell>
        </row>
        <row r="427">
          <cell r="N427">
            <v>0</v>
          </cell>
        </row>
        <row r="428">
          <cell r="Q428">
            <v>0</v>
          </cell>
          <cell r="U428">
            <v>0</v>
          </cell>
          <cell r="V428">
            <v>0</v>
          </cell>
        </row>
        <row r="429">
          <cell r="N429">
            <v>0</v>
          </cell>
        </row>
        <row r="430">
          <cell r="R430">
            <v>0</v>
          </cell>
          <cell r="T430">
            <v>0</v>
          </cell>
        </row>
        <row r="431">
          <cell r="S431">
            <v>0</v>
          </cell>
          <cell r="W431">
            <v>0</v>
          </cell>
        </row>
        <row r="432">
          <cell r="N432">
            <v>0</v>
          </cell>
        </row>
        <row r="442">
          <cell r="N442">
            <v>39479</v>
          </cell>
          <cell r="AA442">
            <v>42200</v>
          </cell>
        </row>
        <row r="443">
          <cell r="N443">
            <v>0</v>
          </cell>
        </row>
        <row r="444">
          <cell r="Q444">
            <v>0</v>
          </cell>
          <cell r="U444">
            <v>0</v>
          </cell>
          <cell r="V444">
            <v>0</v>
          </cell>
        </row>
        <row r="445">
          <cell r="N445">
            <v>0</v>
          </cell>
        </row>
        <row r="446">
          <cell r="R446">
            <v>0</v>
          </cell>
          <cell r="T446">
            <v>0</v>
          </cell>
        </row>
        <row r="447">
          <cell r="S447">
            <v>0</v>
          </cell>
          <cell r="W447">
            <v>0</v>
          </cell>
        </row>
        <row r="448">
          <cell r="N448">
            <v>0</v>
          </cell>
        </row>
        <row r="450">
          <cell r="N450">
            <v>0</v>
          </cell>
        </row>
        <row r="451">
          <cell r="N451">
            <v>0</v>
          </cell>
        </row>
        <row r="452">
          <cell r="Q452">
            <v>0</v>
          </cell>
          <cell r="U452">
            <v>0</v>
          </cell>
          <cell r="V452">
            <v>0</v>
          </cell>
        </row>
        <row r="453">
          <cell r="N453">
            <v>0</v>
          </cell>
        </row>
        <row r="454">
          <cell r="R454">
            <v>0</v>
          </cell>
          <cell r="T454">
            <v>0</v>
          </cell>
        </row>
        <row r="455">
          <cell r="S455">
            <v>0</v>
          </cell>
          <cell r="W455">
            <v>0</v>
          </cell>
        </row>
        <row r="456">
          <cell r="N456">
            <v>0</v>
          </cell>
        </row>
        <row r="458">
          <cell r="N458">
            <v>726265</v>
          </cell>
        </row>
        <row r="459">
          <cell r="N459">
            <v>0</v>
          </cell>
        </row>
        <row r="460">
          <cell r="Q460">
            <v>0</v>
          </cell>
          <cell r="U460">
            <v>0</v>
          </cell>
          <cell r="V460">
            <v>0</v>
          </cell>
        </row>
        <row r="461">
          <cell r="N461">
            <v>0</v>
          </cell>
        </row>
        <row r="462">
          <cell r="R462">
            <v>0</v>
          </cell>
          <cell r="T462">
            <v>0</v>
          </cell>
        </row>
        <row r="463">
          <cell r="S463">
            <v>0</v>
          </cell>
          <cell r="W463">
            <v>0</v>
          </cell>
        </row>
        <row r="464">
          <cell r="N464">
            <v>0</v>
          </cell>
        </row>
        <row r="466">
          <cell r="N466">
            <v>0</v>
          </cell>
        </row>
        <row r="467">
          <cell r="N467">
            <v>0</v>
          </cell>
        </row>
        <row r="468">
          <cell r="Q468">
            <v>0</v>
          </cell>
          <cell r="U468">
            <v>0</v>
          </cell>
          <cell r="V468">
            <v>0</v>
          </cell>
        </row>
        <row r="469">
          <cell r="N469">
            <v>0</v>
          </cell>
        </row>
        <row r="470">
          <cell r="R470">
            <v>0</v>
          </cell>
          <cell r="T470">
            <v>0</v>
          </cell>
        </row>
        <row r="471">
          <cell r="S471">
            <v>0</v>
          </cell>
          <cell r="W471">
            <v>0</v>
          </cell>
        </row>
        <row r="472">
          <cell r="N472">
            <v>0</v>
          </cell>
        </row>
        <row r="482">
          <cell r="N482">
            <v>6648</v>
          </cell>
        </row>
        <row r="483">
          <cell r="N483">
            <v>0</v>
          </cell>
        </row>
        <row r="485">
          <cell r="N485">
            <v>0</v>
          </cell>
        </row>
        <row r="487">
          <cell r="S487">
            <v>0</v>
          </cell>
          <cell r="W487">
            <v>0</v>
          </cell>
        </row>
        <row r="488">
          <cell r="N488">
            <v>0</v>
          </cell>
        </row>
        <row r="490">
          <cell r="N490">
            <v>0</v>
          </cell>
        </row>
        <row r="491">
          <cell r="N491">
            <v>0</v>
          </cell>
        </row>
        <row r="493">
          <cell r="N493">
            <v>0</v>
          </cell>
        </row>
        <row r="496">
          <cell r="N496">
            <v>0</v>
          </cell>
        </row>
        <row r="498">
          <cell r="N498">
            <v>432815</v>
          </cell>
        </row>
        <row r="499">
          <cell r="N499">
            <v>0</v>
          </cell>
        </row>
        <row r="501">
          <cell r="N501">
            <v>0</v>
          </cell>
        </row>
        <row r="504">
          <cell r="N504">
            <v>0</v>
          </cell>
        </row>
        <row r="506">
          <cell r="N506">
            <v>0</v>
          </cell>
        </row>
        <row r="507">
          <cell r="N507">
            <v>0</v>
          </cell>
        </row>
        <row r="509">
          <cell r="N509">
            <v>0</v>
          </cell>
        </row>
        <row r="512">
          <cell r="N512">
            <v>0</v>
          </cell>
        </row>
        <row r="522">
          <cell r="N522">
            <v>7449</v>
          </cell>
        </row>
        <row r="523">
          <cell r="N523">
            <v>0</v>
          </cell>
        </row>
        <row r="524">
          <cell r="Q524">
            <v>0</v>
          </cell>
          <cell r="U524">
            <v>0</v>
          </cell>
          <cell r="V524">
            <v>0</v>
          </cell>
        </row>
        <row r="525">
          <cell r="N525">
            <v>0</v>
          </cell>
        </row>
        <row r="526">
          <cell r="R526">
            <v>0</v>
          </cell>
          <cell r="T526">
            <v>0</v>
          </cell>
        </row>
        <row r="527">
          <cell r="S527">
            <v>0</v>
          </cell>
          <cell r="W527">
            <v>0</v>
          </cell>
        </row>
        <row r="528">
          <cell r="N528">
            <v>0</v>
          </cell>
        </row>
        <row r="530">
          <cell r="N530">
            <v>0</v>
          </cell>
        </row>
        <row r="531">
          <cell r="N531">
            <v>0</v>
          </cell>
        </row>
        <row r="532">
          <cell r="Q532">
            <v>0</v>
          </cell>
          <cell r="U532">
            <v>0</v>
          </cell>
          <cell r="V532">
            <v>0</v>
          </cell>
        </row>
        <row r="533">
          <cell r="N533">
            <v>0</v>
          </cell>
        </row>
        <row r="534">
          <cell r="R534">
            <v>0</v>
          </cell>
          <cell r="T534">
            <v>0</v>
          </cell>
        </row>
        <row r="535">
          <cell r="S535">
            <v>0</v>
          </cell>
          <cell r="W535">
            <v>0</v>
          </cell>
        </row>
        <row r="536">
          <cell r="N536">
            <v>0</v>
          </cell>
        </row>
        <row r="538">
          <cell r="N538">
            <v>0</v>
          </cell>
        </row>
        <row r="539">
          <cell r="N539">
            <v>0</v>
          </cell>
        </row>
        <row r="540">
          <cell r="Q540">
            <v>0</v>
          </cell>
          <cell r="U540">
            <v>0</v>
          </cell>
          <cell r="V540">
            <v>0</v>
          </cell>
        </row>
        <row r="541">
          <cell r="N541">
            <v>0</v>
          </cell>
        </row>
        <row r="542">
          <cell r="R542">
            <v>0</v>
          </cell>
          <cell r="T542">
            <v>0</v>
          </cell>
        </row>
        <row r="543">
          <cell r="S543">
            <v>0</v>
          </cell>
          <cell r="W543">
            <v>0</v>
          </cell>
        </row>
        <row r="544">
          <cell r="N544">
            <v>0</v>
          </cell>
        </row>
        <row r="546">
          <cell r="N546">
            <v>43455.037507946603</v>
          </cell>
        </row>
        <row r="547">
          <cell r="N547">
            <v>0</v>
          </cell>
        </row>
        <row r="548">
          <cell r="Q548">
            <v>0</v>
          </cell>
          <cell r="U548">
            <v>0</v>
          </cell>
          <cell r="V548">
            <v>0</v>
          </cell>
        </row>
        <row r="549">
          <cell r="N549">
            <v>0</v>
          </cell>
        </row>
        <row r="550">
          <cell r="R550">
            <v>0</v>
          </cell>
          <cell r="T550">
            <v>0</v>
          </cell>
        </row>
        <row r="551">
          <cell r="S551">
            <v>0</v>
          </cell>
          <cell r="W551">
            <v>0</v>
          </cell>
        </row>
        <row r="552">
          <cell r="N552">
            <v>0</v>
          </cell>
        </row>
        <row r="562">
          <cell r="N562">
            <v>65392</v>
          </cell>
        </row>
        <row r="563">
          <cell r="N563">
            <v>0</v>
          </cell>
        </row>
        <row r="564">
          <cell r="Q564">
            <v>0</v>
          </cell>
          <cell r="U564">
            <v>0</v>
          </cell>
          <cell r="V564">
            <v>0</v>
          </cell>
        </row>
        <row r="565">
          <cell r="N565">
            <v>0</v>
          </cell>
        </row>
        <row r="566">
          <cell r="R566">
            <v>0</v>
          </cell>
          <cell r="T566">
            <v>0</v>
          </cell>
        </row>
        <row r="567">
          <cell r="S567">
            <v>0</v>
          </cell>
          <cell r="W567">
            <v>0</v>
          </cell>
        </row>
        <row r="568">
          <cell r="N568">
            <v>0</v>
          </cell>
        </row>
        <row r="570">
          <cell r="N570">
            <v>0</v>
          </cell>
        </row>
        <row r="571">
          <cell r="N571">
            <v>0</v>
          </cell>
        </row>
        <row r="572">
          <cell r="Q572">
            <v>0</v>
          </cell>
          <cell r="U572">
            <v>0</v>
          </cell>
          <cell r="V572">
            <v>0</v>
          </cell>
        </row>
        <row r="573">
          <cell r="N573">
            <v>0</v>
          </cell>
        </row>
        <row r="574">
          <cell r="R574">
            <v>0</v>
          </cell>
          <cell r="T574">
            <v>0</v>
          </cell>
        </row>
        <row r="575">
          <cell r="S575">
            <v>0</v>
          </cell>
          <cell r="W575">
            <v>0</v>
          </cell>
        </row>
        <row r="576">
          <cell r="N576">
            <v>0</v>
          </cell>
        </row>
        <row r="578">
          <cell r="N578">
            <v>356033</v>
          </cell>
        </row>
        <row r="579">
          <cell r="N579">
            <v>0</v>
          </cell>
        </row>
        <row r="580">
          <cell r="Q580">
            <v>0</v>
          </cell>
          <cell r="U580">
            <v>0</v>
          </cell>
          <cell r="V580">
            <v>0</v>
          </cell>
        </row>
        <row r="581">
          <cell r="N581">
            <v>0</v>
          </cell>
        </row>
        <row r="582">
          <cell r="R582">
            <v>0</v>
          </cell>
          <cell r="T582">
            <v>0</v>
          </cell>
        </row>
        <row r="583">
          <cell r="S583">
            <v>0</v>
          </cell>
          <cell r="W583">
            <v>0</v>
          </cell>
        </row>
        <row r="584">
          <cell r="N584">
            <v>0</v>
          </cell>
        </row>
        <row r="586">
          <cell r="N586">
            <v>0</v>
          </cell>
        </row>
        <row r="587">
          <cell r="N587">
            <v>0</v>
          </cell>
        </row>
        <row r="588">
          <cell r="Q588">
            <v>0</v>
          </cell>
          <cell r="U588">
            <v>0</v>
          </cell>
          <cell r="V588">
            <v>0</v>
          </cell>
        </row>
        <row r="589">
          <cell r="N589">
            <v>0</v>
          </cell>
        </row>
        <row r="590">
          <cell r="R590">
            <v>0</v>
          </cell>
          <cell r="T590">
            <v>0</v>
          </cell>
        </row>
        <row r="591">
          <cell r="S591">
            <v>0</v>
          </cell>
          <cell r="W591">
            <v>0</v>
          </cell>
        </row>
        <row r="592">
          <cell r="N592">
            <v>0</v>
          </cell>
        </row>
        <row r="602">
          <cell r="N602">
            <v>0</v>
          </cell>
        </row>
        <row r="603">
          <cell r="N603">
            <v>0</v>
          </cell>
        </row>
        <row r="605">
          <cell r="N605">
            <v>0</v>
          </cell>
        </row>
        <row r="608">
          <cell r="N608">
            <v>0</v>
          </cell>
        </row>
        <row r="610">
          <cell r="N610">
            <v>0</v>
          </cell>
        </row>
        <row r="611">
          <cell r="N611">
            <v>0</v>
          </cell>
        </row>
        <row r="613">
          <cell r="N613">
            <v>0</v>
          </cell>
        </row>
        <row r="616">
          <cell r="N616">
            <v>0</v>
          </cell>
        </row>
        <row r="618">
          <cell r="N618">
            <v>33723.681227863053</v>
          </cell>
        </row>
        <row r="619">
          <cell r="N619">
            <v>0</v>
          </cell>
        </row>
        <row r="621">
          <cell r="N621">
            <v>0</v>
          </cell>
        </row>
        <row r="624">
          <cell r="N624">
            <v>0</v>
          </cell>
        </row>
        <row r="626">
          <cell r="N626">
            <v>121053.31877213695</v>
          </cell>
        </row>
        <row r="627">
          <cell r="N627">
            <v>0</v>
          </cell>
        </row>
        <row r="629">
          <cell r="N629">
            <v>0</v>
          </cell>
        </row>
        <row r="632">
          <cell r="N632">
            <v>0</v>
          </cell>
        </row>
      </sheetData>
      <sheetData sheetId="2">
        <row r="58">
          <cell r="N58">
            <v>0</v>
          </cell>
        </row>
        <row r="59">
          <cell r="N59">
            <v>0</v>
          </cell>
        </row>
        <row r="61">
          <cell r="N61">
            <v>0</v>
          </cell>
        </row>
        <row r="64">
          <cell r="N64">
            <v>0</v>
          </cell>
        </row>
        <row r="66">
          <cell r="N66">
            <v>21600</v>
          </cell>
        </row>
        <row r="67">
          <cell r="N67">
            <v>1000</v>
          </cell>
        </row>
        <row r="69">
          <cell r="N69">
            <v>0</v>
          </cell>
        </row>
        <row r="71">
          <cell r="S71">
            <v>25300</v>
          </cell>
          <cell r="W71">
            <v>0</v>
          </cell>
        </row>
        <row r="72">
          <cell r="N72">
            <v>0</v>
          </cell>
        </row>
        <row r="74">
          <cell r="N74">
            <v>0</v>
          </cell>
        </row>
        <row r="75">
          <cell r="N75">
            <v>0</v>
          </cell>
        </row>
        <row r="77">
          <cell r="N77">
            <v>0</v>
          </cell>
        </row>
        <row r="80">
          <cell r="N80">
            <v>0</v>
          </cell>
        </row>
        <row r="82">
          <cell r="N82">
            <v>0</v>
          </cell>
        </row>
        <row r="83">
          <cell r="N83">
            <v>0</v>
          </cell>
        </row>
        <row r="85">
          <cell r="N85">
            <v>0</v>
          </cell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3">
          <cell r="N93">
            <v>0</v>
          </cell>
        </row>
        <row r="96">
          <cell r="N96">
            <v>0</v>
          </cell>
        </row>
        <row r="98">
          <cell r="N98">
            <v>0</v>
          </cell>
        </row>
        <row r="99">
          <cell r="N99">
            <v>0</v>
          </cell>
        </row>
        <row r="101">
          <cell r="N101">
            <v>0</v>
          </cell>
        </row>
        <row r="104">
          <cell r="N104">
            <v>0</v>
          </cell>
        </row>
        <row r="114">
          <cell r="N114">
            <v>0</v>
          </cell>
        </row>
        <row r="115">
          <cell r="N115">
            <v>0</v>
          </cell>
        </row>
        <row r="117">
          <cell r="N117">
            <v>0</v>
          </cell>
        </row>
        <row r="120">
          <cell r="N120">
            <v>0</v>
          </cell>
        </row>
        <row r="122">
          <cell r="N122">
            <v>27725</v>
          </cell>
        </row>
        <row r="123">
          <cell r="N123">
            <v>159</v>
          </cell>
        </row>
        <row r="125">
          <cell r="N125">
            <v>0</v>
          </cell>
        </row>
        <row r="127">
          <cell r="S127">
            <v>32387</v>
          </cell>
          <cell r="W127">
            <v>0</v>
          </cell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3">
          <cell r="N133">
            <v>0</v>
          </cell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1">
          <cell r="N141">
            <v>0</v>
          </cell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9">
          <cell r="N149">
            <v>0</v>
          </cell>
        </row>
        <row r="152">
          <cell r="N152">
            <v>0</v>
          </cell>
        </row>
        <row r="154">
          <cell r="N154">
            <v>3838</v>
          </cell>
        </row>
        <row r="155">
          <cell r="N155">
            <v>0</v>
          </cell>
        </row>
        <row r="157">
          <cell r="N157">
            <v>0</v>
          </cell>
        </row>
        <row r="160">
          <cell r="N160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>
            <v>0</v>
          </cell>
          <cell r="U172">
            <v>0</v>
          </cell>
          <cell r="V172">
            <v>0</v>
          </cell>
        </row>
        <row r="173">
          <cell r="N173">
            <v>0</v>
          </cell>
        </row>
        <row r="174">
          <cell r="R174">
            <v>0</v>
          </cell>
          <cell r="T174">
            <v>0</v>
          </cell>
        </row>
        <row r="175">
          <cell r="S175">
            <v>0</v>
          </cell>
          <cell r="W175">
            <v>0</v>
          </cell>
        </row>
        <row r="176">
          <cell r="N176">
            <v>0</v>
          </cell>
        </row>
        <row r="178">
          <cell r="N178">
            <v>0</v>
          </cell>
        </row>
        <row r="179">
          <cell r="N179">
            <v>0</v>
          </cell>
        </row>
        <row r="180">
          <cell r="Q180">
            <v>0</v>
          </cell>
          <cell r="U180">
            <v>0</v>
          </cell>
          <cell r="V180">
            <v>0</v>
          </cell>
        </row>
        <row r="181">
          <cell r="N181">
            <v>0</v>
          </cell>
        </row>
        <row r="182">
          <cell r="R182">
            <v>0</v>
          </cell>
          <cell r="T182">
            <v>0</v>
          </cell>
        </row>
        <row r="183">
          <cell r="S183">
            <v>0</v>
          </cell>
          <cell r="W183">
            <v>0</v>
          </cell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Q188">
            <v>0</v>
          </cell>
          <cell r="U188">
            <v>0</v>
          </cell>
          <cell r="V188">
            <v>0</v>
          </cell>
        </row>
        <row r="189">
          <cell r="N189">
            <v>0</v>
          </cell>
        </row>
        <row r="190">
          <cell r="R190">
            <v>0</v>
          </cell>
          <cell r="T190">
            <v>0</v>
          </cell>
        </row>
        <row r="191">
          <cell r="S191">
            <v>0</v>
          </cell>
          <cell r="W191">
            <v>0</v>
          </cell>
        </row>
        <row r="192">
          <cell r="N192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Q196">
            <v>0</v>
          </cell>
          <cell r="U196">
            <v>0</v>
          </cell>
          <cell r="V196">
            <v>0</v>
          </cell>
        </row>
        <row r="197">
          <cell r="N197">
            <v>0</v>
          </cell>
        </row>
        <row r="198">
          <cell r="R198">
            <v>0</v>
          </cell>
          <cell r="T198">
            <v>0</v>
          </cell>
        </row>
        <row r="199">
          <cell r="S199">
            <v>0</v>
          </cell>
          <cell r="W199">
            <v>0</v>
          </cell>
        </row>
        <row r="200">
          <cell r="N200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Q204">
            <v>0</v>
          </cell>
          <cell r="U204">
            <v>0</v>
          </cell>
          <cell r="V204">
            <v>0</v>
          </cell>
        </row>
        <row r="205">
          <cell r="N205">
            <v>0</v>
          </cell>
        </row>
        <row r="206">
          <cell r="R206">
            <v>0</v>
          </cell>
          <cell r="T206">
            <v>0</v>
          </cell>
        </row>
        <row r="207">
          <cell r="S207">
            <v>0</v>
          </cell>
          <cell r="W207">
            <v>0</v>
          </cell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Q212">
            <v>0</v>
          </cell>
          <cell r="U212">
            <v>0</v>
          </cell>
          <cell r="V212">
            <v>0</v>
          </cell>
        </row>
        <row r="213">
          <cell r="N213">
            <v>0</v>
          </cell>
        </row>
        <row r="214">
          <cell r="R214">
            <v>0</v>
          </cell>
          <cell r="T214">
            <v>0</v>
          </cell>
        </row>
        <row r="215">
          <cell r="S215">
            <v>0</v>
          </cell>
          <cell r="W215">
            <v>0</v>
          </cell>
        </row>
        <row r="216">
          <cell r="N216">
            <v>0</v>
          </cell>
        </row>
        <row r="226">
          <cell r="N226">
            <v>0</v>
          </cell>
        </row>
        <row r="227">
          <cell r="N227">
            <v>0</v>
          </cell>
        </row>
        <row r="229">
          <cell r="N229">
            <v>0</v>
          </cell>
        </row>
        <row r="232">
          <cell r="N232">
            <v>0</v>
          </cell>
        </row>
        <row r="234">
          <cell r="N234">
            <v>38300</v>
          </cell>
        </row>
        <row r="235">
          <cell r="N235">
            <v>80</v>
          </cell>
        </row>
        <row r="237">
          <cell r="N237">
            <v>0</v>
          </cell>
        </row>
        <row r="239">
          <cell r="S239">
            <v>39739</v>
          </cell>
          <cell r="W239">
            <v>0</v>
          </cell>
        </row>
        <row r="240">
          <cell r="N240">
            <v>0</v>
          </cell>
        </row>
        <row r="242">
          <cell r="N242">
            <v>0</v>
          </cell>
        </row>
        <row r="243">
          <cell r="N243">
            <v>0</v>
          </cell>
        </row>
        <row r="245">
          <cell r="N245">
            <v>0</v>
          </cell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3">
          <cell r="N253">
            <v>0</v>
          </cell>
        </row>
        <row r="256">
          <cell r="N256">
            <v>0</v>
          </cell>
        </row>
        <row r="258">
          <cell r="N258">
            <v>11701</v>
          </cell>
        </row>
        <row r="259">
          <cell r="N259">
            <v>0</v>
          </cell>
        </row>
        <row r="261">
          <cell r="N261">
            <v>0</v>
          </cell>
        </row>
        <row r="264">
          <cell r="N264">
            <v>0</v>
          </cell>
        </row>
        <row r="266">
          <cell r="N266">
            <v>0</v>
          </cell>
        </row>
        <row r="267">
          <cell r="N267">
            <v>0</v>
          </cell>
        </row>
        <row r="269">
          <cell r="N269">
            <v>0</v>
          </cell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5">
          <cell r="N285">
            <v>0</v>
          </cell>
        </row>
        <row r="288">
          <cell r="N288">
            <v>0</v>
          </cell>
        </row>
        <row r="290">
          <cell r="N290">
            <v>44600</v>
          </cell>
        </row>
        <row r="291">
          <cell r="N291">
            <v>1248</v>
          </cell>
        </row>
        <row r="293">
          <cell r="N293">
            <v>0</v>
          </cell>
        </row>
        <row r="295">
          <cell r="S295">
            <v>49345</v>
          </cell>
          <cell r="W295">
            <v>0</v>
          </cell>
        </row>
        <row r="296">
          <cell r="N296">
            <v>0</v>
          </cell>
        </row>
        <row r="298">
          <cell r="N298">
            <v>0</v>
          </cell>
        </row>
        <row r="299">
          <cell r="N299">
            <v>0</v>
          </cell>
        </row>
        <row r="301">
          <cell r="N301">
            <v>0</v>
          </cell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9">
          <cell r="N309">
            <v>0</v>
          </cell>
        </row>
        <row r="312">
          <cell r="N312">
            <v>0</v>
          </cell>
        </row>
        <row r="314">
          <cell r="N314">
            <v>0</v>
          </cell>
        </row>
        <row r="315">
          <cell r="N315">
            <v>0</v>
          </cell>
        </row>
        <row r="317">
          <cell r="N317">
            <v>0</v>
          </cell>
        </row>
        <row r="320">
          <cell r="N320">
            <v>0</v>
          </cell>
        </row>
        <row r="322">
          <cell r="N322">
            <v>7500</v>
          </cell>
        </row>
        <row r="323">
          <cell r="N323">
            <v>0</v>
          </cell>
        </row>
        <row r="325">
          <cell r="N325">
            <v>0</v>
          </cell>
        </row>
        <row r="328">
          <cell r="N328">
            <v>0</v>
          </cell>
        </row>
        <row r="338">
          <cell r="N338">
            <v>0</v>
          </cell>
        </row>
        <row r="339">
          <cell r="N339">
            <v>0</v>
          </cell>
        </row>
        <row r="341">
          <cell r="N341">
            <v>0</v>
          </cell>
        </row>
        <row r="344">
          <cell r="N344">
            <v>0</v>
          </cell>
        </row>
        <row r="346">
          <cell r="N346">
            <v>30269.396986954238</v>
          </cell>
        </row>
        <row r="347">
          <cell r="N347">
            <v>126.14093959731544</v>
          </cell>
        </row>
        <row r="348">
          <cell r="V348">
            <v>0</v>
          </cell>
        </row>
        <row r="349">
          <cell r="N349">
            <v>0</v>
          </cell>
        </row>
        <row r="351">
          <cell r="S351">
            <v>36576.774405789947</v>
          </cell>
        </row>
        <row r="352">
          <cell r="N352">
            <v>0</v>
          </cell>
        </row>
        <row r="354">
          <cell r="N354">
            <v>0</v>
          </cell>
        </row>
        <row r="355">
          <cell r="N355">
            <v>0</v>
          </cell>
        </row>
        <row r="357">
          <cell r="N357">
            <v>0</v>
          </cell>
        </row>
        <row r="360">
          <cell r="N360">
            <v>0</v>
          </cell>
        </row>
        <row r="362">
          <cell r="N362">
            <v>0</v>
          </cell>
        </row>
        <row r="363">
          <cell r="N363">
            <v>0</v>
          </cell>
        </row>
        <row r="365">
          <cell r="N365">
            <v>0</v>
          </cell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3">
          <cell r="N373">
            <v>0</v>
          </cell>
        </row>
        <row r="376">
          <cell r="N376">
            <v>0</v>
          </cell>
        </row>
        <row r="378">
          <cell r="N378">
            <v>0</v>
          </cell>
        </row>
        <row r="379">
          <cell r="N379">
            <v>0</v>
          </cell>
        </row>
        <row r="381">
          <cell r="N381">
            <v>0</v>
          </cell>
        </row>
        <row r="384">
          <cell r="N384">
            <v>0</v>
          </cell>
        </row>
        <row r="394">
          <cell r="N394">
            <v>0</v>
          </cell>
        </row>
        <row r="395">
          <cell r="N395">
            <v>0</v>
          </cell>
        </row>
        <row r="397">
          <cell r="N397">
            <v>0</v>
          </cell>
        </row>
        <row r="400">
          <cell r="N400">
            <v>0</v>
          </cell>
        </row>
        <row r="402">
          <cell r="N402">
            <v>11400</v>
          </cell>
        </row>
        <row r="403">
          <cell r="N403">
            <v>200</v>
          </cell>
        </row>
        <row r="405">
          <cell r="N405">
            <v>0</v>
          </cell>
        </row>
        <row r="407">
          <cell r="S407">
            <v>14100</v>
          </cell>
          <cell r="W407">
            <v>0</v>
          </cell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3">
          <cell r="N413">
            <v>0</v>
          </cell>
        </row>
        <row r="416">
          <cell r="N416">
            <v>0</v>
          </cell>
        </row>
        <row r="418">
          <cell r="N418">
            <v>0</v>
          </cell>
        </row>
        <row r="419">
          <cell r="N419">
            <v>0</v>
          </cell>
        </row>
        <row r="421">
          <cell r="N421">
            <v>0</v>
          </cell>
        </row>
        <row r="424">
          <cell r="N424">
            <v>0</v>
          </cell>
        </row>
        <row r="426">
          <cell r="N426">
            <v>0</v>
          </cell>
        </row>
        <row r="427">
          <cell r="N427">
            <v>0</v>
          </cell>
        </row>
        <row r="429">
          <cell r="N429">
            <v>0</v>
          </cell>
        </row>
        <row r="432">
          <cell r="N432">
            <v>0</v>
          </cell>
        </row>
        <row r="434">
          <cell r="N434">
            <v>0</v>
          </cell>
        </row>
        <row r="435">
          <cell r="N435">
            <v>0</v>
          </cell>
        </row>
        <row r="437">
          <cell r="N437">
            <v>0</v>
          </cell>
        </row>
        <row r="440">
          <cell r="N440">
            <v>0</v>
          </cell>
        </row>
        <row r="450">
          <cell r="N450">
            <v>0</v>
          </cell>
        </row>
        <row r="451">
          <cell r="N451">
            <v>0</v>
          </cell>
        </row>
        <row r="453">
          <cell r="N453">
            <v>0</v>
          </cell>
        </row>
        <row r="456">
          <cell r="N456">
            <v>0</v>
          </cell>
        </row>
        <row r="458">
          <cell r="N458">
            <v>19328</v>
          </cell>
        </row>
        <row r="459">
          <cell r="N459">
            <v>299</v>
          </cell>
        </row>
        <row r="461">
          <cell r="N461">
            <v>0</v>
          </cell>
        </row>
        <row r="463">
          <cell r="S463">
            <v>19100</v>
          </cell>
          <cell r="W463">
            <v>0</v>
          </cell>
        </row>
        <row r="464">
          <cell r="N464">
            <v>0</v>
          </cell>
        </row>
        <row r="466">
          <cell r="N466">
            <v>3872</v>
          </cell>
        </row>
        <row r="467">
          <cell r="N467">
            <v>0</v>
          </cell>
        </row>
        <row r="469">
          <cell r="N469">
            <v>0</v>
          </cell>
        </row>
        <row r="472">
          <cell r="N472">
            <v>0</v>
          </cell>
        </row>
        <row r="474">
          <cell r="N474">
            <v>0</v>
          </cell>
        </row>
        <row r="475">
          <cell r="N475">
            <v>0</v>
          </cell>
        </row>
        <row r="477">
          <cell r="N477">
            <v>0</v>
          </cell>
        </row>
        <row r="480">
          <cell r="N480">
            <v>0</v>
          </cell>
        </row>
        <row r="482">
          <cell r="N482">
            <v>29105</v>
          </cell>
        </row>
        <row r="483">
          <cell r="N483">
            <v>0</v>
          </cell>
        </row>
        <row r="485">
          <cell r="N485">
            <v>0</v>
          </cell>
        </row>
        <row r="488">
          <cell r="N488">
            <v>0</v>
          </cell>
        </row>
        <row r="490">
          <cell r="N490">
            <v>0</v>
          </cell>
        </row>
        <row r="491">
          <cell r="N491">
            <v>0</v>
          </cell>
        </row>
        <row r="493">
          <cell r="N493">
            <v>0</v>
          </cell>
        </row>
        <row r="496">
          <cell r="N496">
            <v>0</v>
          </cell>
        </row>
        <row r="506">
          <cell r="N506">
            <v>0</v>
          </cell>
        </row>
        <row r="507">
          <cell r="N507">
            <v>0</v>
          </cell>
        </row>
        <row r="509">
          <cell r="N509">
            <v>0</v>
          </cell>
        </row>
        <row r="512">
          <cell r="N512">
            <v>0</v>
          </cell>
        </row>
        <row r="514">
          <cell r="N514">
            <v>127994.19220182099</v>
          </cell>
        </row>
        <row r="515">
          <cell r="N515">
            <v>1973.8590604026847</v>
          </cell>
        </row>
        <row r="516">
          <cell r="V516">
            <v>64000</v>
          </cell>
        </row>
        <row r="517">
          <cell r="N517">
            <v>0</v>
          </cell>
        </row>
        <row r="519">
          <cell r="S519">
            <v>65423.225594210046</v>
          </cell>
          <cell r="W519"/>
        </row>
        <row r="520">
          <cell r="N520">
            <v>0</v>
          </cell>
        </row>
        <row r="522">
          <cell r="N522">
            <v>0</v>
          </cell>
        </row>
        <row r="523">
          <cell r="N523">
            <v>0</v>
          </cell>
        </row>
        <row r="525">
          <cell r="N525">
            <v>0</v>
          </cell>
        </row>
        <row r="528">
          <cell r="N528">
            <v>0</v>
          </cell>
        </row>
        <row r="530">
          <cell r="N530">
            <v>0</v>
          </cell>
        </row>
        <row r="531">
          <cell r="N531">
            <v>0</v>
          </cell>
        </row>
        <row r="533">
          <cell r="N533">
            <v>0</v>
          </cell>
        </row>
        <row r="536">
          <cell r="N536">
            <v>0</v>
          </cell>
        </row>
        <row r="538">
          <cell r="N538">
            <v>0</v>
          </cell>
        </row>
        <row r="539">
          <cell r="N539">
            <v>0</v>
          </cell>
        </row>
        <row r="541">
          <cell r="N541">
            <v>0</v>
          </cell>
        </row>
        <row r="544">
          <cell r="N544">
            <v>0</v>
          </cell>
        </row>
        <row r="546">
          <cell r="N546">
            <v>0</v>
          </cell>
        </row>
        <row r="547">
          <cell r="N547">
            <v>0</v>
          </cell>
        </row>
        <row r="549">
          <cell r="N549">
            <v>0</v>
          </cell>
        </row>
        <row r="552">
          <cell r="N552">
            <v>0</v>
          </cell>
        </row>
        <row r="562">
          <cell r="N562">
            <v>253800</v>
          </cell>
        </row>
        <row r="563">
          <cell r="N563">
            <v>840</v>
          </cell>
        </row>
        <row r="565">
          <cell r="N565">
            <v>2860</v>
          </cell>
        </row>
        <row r="567">
          <cell r="S567">
            <v>298900</v>
          </cell>
          <cell r="W567">
            <v>75400</v>
          </cell>
        </row>
        <row r="568">
          <cell r="N568">
            <v>1500</v>
          </cell>
        </row>
        <row r="570">
          <cell r="N570">
            <v>20200</v>
          </cell>
        </row>
        <row r="571">
          <cell r="N571">
            <v>1124</v>
          </cell>
        </row>
        <row r="573">
          <cell r="N573">
            <v>0</v>
          </cell>
        </row>
        <row r="575">
          <cell r="S575">
            <v>39430</v>
          </cell>
          <cell r="W575">
            <v>0</v>
          </cell>
        </row>
        <row r="576">
          <cell r="N576">
            <v>0</v>
          </cell>
        </row>
        <row r="578">
          <cell r="N578">
            <v>0</v>
          </cell>
        </row>
        <row r="579">
          <cell r="N579">
            <v>0</v>
          </cell>
        </row>
        <row r="581">
          <cell r="N581">
            <v>0</v>
          </cell>
        </row>
        <row r="584">
          <cell r="N584">
            <v>0</v>
          </cell>
        </row>
        <row r="586">
          <cell r="N586">
            <v>0</v>
          </cell>
        </row>
        <row r="587">
          <cell r="N587">
            <v>0</v>
          </cell>
        </row>
        <row r="589">
          <cell r="N589">
            <v>0</v>
          </cell>
        </row>
        <row r="592">
          <cell r="N592">
            <v>0</v>
          </cell>
        </row>
        <row r="594">
          <cell r="N594">
            <v>0</v>
          </cell>
        </row>
        <row r="595">
          <cell r="N595">
            <v>0</v>
          </cell>
        </row>
        <row r="597">
          <cell r="N597">
            <v>0</v>
          </cell>
        </row>
        <row r="600">
          <cell r="N600">
            <v>0</v>
          </cell>
        </row>
        <row r="602">
          <cell r="N602">
            <v>80981</v>
          </cell>
        </row>
        <row r="603">
          <cell r="N603">
            <v>0</v>
          </cell>
        </row>
        <row r="605">
          <cell r="N605">
            <v>0</v>
          </cell>
        </row>
        <row r="608">
          <cell r="N608">
            <v>0</v>
          </cell>
        </row>
        <row r="618">
          <cell r="N618">
            <v>182000</v>
          </cell>
        </row>
        <row r="619">
          <cell r="N619">
            <v>0</v>
          </cell>
        </row>
        <row r="620">
          <cell r="Q620">
            <v>0</v>
          </cell>
          <cell r="U620">
            <v>0</v>
          </cell>
          <cell r="V620">
            <v>249000</v>
          </cell>
        </row>
        <row r="621">
          <cell r="N621">
            <v>0</v>
          </cell>
        </row>
        <row r="622">
          <cell r="R622">
            <v>0</v>
          </cell>
          <cell r="T622">
            <v>0</v>
          </cell>
        </row>
        <row r="623">
          <cell r="S623">
            <v>0</v>
          </cell>
          <cell r="W623">
            <v>0</v>
          </cell>
        </row>
        <row r="624">
          <cell r="N624">
            <v>0</v>
          </cell>
        </row>
        <row r="626">
          <cell r="N626">
            <v>78100</v>
          </cell>
        </row>
        <row r="627">
          <cell r="N627">
            <v>3100</v>
          </cell>
        </row>
        <row r="628">
          <cell r="Q628">
            <v>0</v>
          </cell>
          <cell r="U628">
            <v>0</v>
          </cell>
          <cell r="V628">
            <v>50300</v>
          </cell>
        </row>
        <row r="629">
          <cell r="N629">
            <v>0</v>
          </cell>
        </row>
        <row r="630">
          <cell r="R630">
            <v>0</v>
          </cell>
          <cell r="T630">
            <v>0</v>
          </cell>
        </row>
        <row r="631">
          <cell r="S631">
            <v>10100</v>
          </cell>
          <cell r="W631">
            <v>0</v>
          </cell>
        </row>
        <row r="632">
          <cell r="N632">
            <v>3000</v>
          </cell>
        </row>
        <row r="634">
          <cell r="N634">
            <v>0</v>
          </cell>
        </row>
        <row r="635">
          <cell r="N635">
            <v>0</v>
          </cell>
        </row>
        <row r="636">
          <cell r="Q636">
            <v>0</v>
          </cell>
          <cell r="U636">
            <v>0</v>
          </cell>
          <cell r="V636">
            <v>0</v>
          </cell>
        </row>
        <row r="637">
          <cell r="N637">
            <v>0</v>
          </cell>
        </row>
        <row r="638">
          <cell r="R638">
            <v>0</v>
          </cell>
          <cell r="T638">
            <v>0</v>
          </cell>
        </row>
        <row r="639">
          <cell r="S639">
            <v>0</v>
          </cell>
          <cell r="W639">
            <v>0</v>
          </cell>
        </row>
        <row r="640">
          <cell r="N640">
            <v>0</v>
          </cell>
        </row>
        <row r="642">
          <cell r="N642">
            <v>5228</v>
          </cell>
        </row>
        <row r="643">
          <cell r="N643">
            <v>0</v>
          </cell>
        </row>
        <row r="644">
          <cell r="Q644">
            <v>0</v>
          </cell>
          <cell r="U644">
            <v>0</v>
          </cell>
          <cell r="V644">
            <v>0</v>
          </cell>
        </row>
        <row r="645">
          <cell r="N645">
            <v>0</v>
          </cell>
        </row>
        <row r="646">
          <cell r="R646">
            <v>0</v>
          </cell>
          <cell r="T646">
            <v>0</v>
          </cell>
        </row>
        <row r="647">
          <cell r="S647">
            <v>0</v>
          </cell>
          <cell r="W647">
            <v>0</v>
          </cell>
        </row>
        <row r="648">
          <cell r="N648">
            <v>0</v>
          </cell>
        </row>
        <row r="650">
          <cell r="N650">
            <v>245500</v>
          </cell>
        </row>
        <row r="651">
          <cell r="N651">
            <v>0</v>
          </cell>
        </row>
        <row r="652">
          <cell r="Q652">
            <v>0</v>
          </cell>
          <cell r="U652">
            <v>0</v>
          </cell>
          <cell r="V652">
            <v>0</v>
          </cell>
        </row>
        <row r="653">
          <cell r="N653">
            <v>0</v>
          </cell>
        </row>
        <row r="654">
          <cell r="R654">
            <v>0</v>
          </cell>
          <cell r="T654">
            <v>0</v>
          </cell>
        </row>
        <row r="655">
          <cell r="S655">
            <v>0</v>
          </cell>
          <cell r="W655">
            <v>0</v>
          </cell>
        </row>
        <row r="656">
          <cell r="N656">
            <v>0</v>
          </cell>
        </row>
        <row r="658">
          <cell r="N658">
            <v>0</v>
          </cell>
        </row>
        <row r="659">
          <cell r="N659">
            <v>0</v>
          </cell>
        </row>
        <row r="660">
          <cell r="Q660">
            <v>0</v>
          </cell>
          <cell r="U660">
            <v>0</v>
          </cell>
          <cell r="V660">
            <v>0</v>
          </cell>
        </row>
        <row r="661">
          <cell r="N661">
            <v>0</v>
          </cell>
        </row>
        <row r="662">
          <cell r="R662">
            <v>0</v>
          </cell>
          <cell r="T662">
            <v>0</v>
          </cell>
        </row>
        <row r="663">
          <cell r="S663">
            <v>0</v>
          </cell>
          <cell r="W663">
            <v>0</v>
          </cell>
        </row>
        <row r="664">
          <cell r="N664">
            <v>0</v>
          </cell>
        </row>
        <row r="674">
          <cell r="N674">
            <v>51772</v>
          </cell>
        </row>
        <row r="675">
          <cell r="N675">
            <v>1383</v>
          </cell>
        </row>
        <row r="677">
          <cell r="N677">
            <v>0</v>
          </cell>
        </row>
        <row r="679">
          <cell r="S679">
            <v>74678</v>
          </cell>
          <cell r="W679">
            <v>0</v>
          </cell>
        </row>
        <row r="680">
          <cell r="N680">
            <v>0</v>
          </cell>
        </row>
        <row r="682">
          <cell r="N682">
            <v>2756</v>
          </cell>
        </row>
        <row r="683">
          <cell r="N683">
            <v>30</v>
          </cell>
        </row>
        <row r="685">
          <cell r="N685">
            <v>0</v>
          </cell>
        </row>
        <row r="687">
          <cell r="S687">
            <v>2965</v>
          </cell>
        </row>
        <row r="688">
          <cell r="N688">
            <v>0</v>
          </cell>
        </row>
        <row r="690">
          <cell r="N690">
            <v>0</v>
          </cell>
        </row>
        <row r="691">
          <cell r="N691">
            <v>0</v>
          </cell>
        </row>
        <row r="693">
          <cell r="N693">
            <v>0</v>
          </cell>
        </row>
        <row r="696">
          <cell r="N696">
            <v>0</v>
          </cell>
        </row>
        <row r="698">
          <cell r="N698">
            <v>0</v>
          </cell>
        </row>
        <row r="699">
          <cell r="N699">
            <v>0</v>
          </cell>
        </row>
        <row r="701">
          <cell r="N701">
            <v>0</v>
          </cell>
        </row>
        <row r="704">
          <cell r="N704">
            <v>0</v>
          </cell>
        </row>
        <row r="706">
          <cell r="N706">
            <v>0</v>
          </cell>
        </row>
        <row r="707">
          <cell r="N707">
            <v>0</v>
          </cell>
        </row>
        <row r="709">
          <cell r="N709">
            <v>0</v>
          </cell>
        </row>
        <row r="712">
          <cell r="N712">
            <v>0</v>
          </cell>
        </row>
        <row r="714">
          <cell r="N714">
            <v>7786</v>
          </cell>
        </row>
        <row r="715">
          <cell r="N715">
            <v>0</v>
          </cell>
        </row>
        <row r="717">
          <cell r="N717">
            <v>0</v>
          </cell>
        </row>
        <row r="720">
          <cell r="N720">
            <v>0</v>
          </cell>
        </row>
        <row r="730">
          <cell r="N730">
            <v>55162</v>
          </cell>
        </row>
        <row r="731">
          <cell r="N731">
            <v>766</v>
          </cell>
        </row>
        <row r="733">
          <cell r="N733">
            <v>0</v>
          </cell>
        </row>
        <row r="735">
          <cell r="S735">
            <v>73293</v>
          </cell>
          <cell r="W735">
            <v>0</v>
          </cell>
        </row>
        <row r="736">
          <cell r="N736">
            <v>0</v>
          </cell>
        </row>
        <row r="738">
          <cell r="N738">
            <v>8495</v>
          </cell>
        </row>
        <row r="739">
          <cell r="N739">
            <v>507</v>
          </cell>
        </row>
        <row r="740">
          <cell r="Q740">
            <v>0</v>
          </cell>
          <cell r="U740">
            <v>0</v>
          </cell>
          <cell r="V740">
            <v>0</v>
          </cell>
        </row>
        <row r="741">
          <cell r="N741">
            <v>0</v>
          </cell>
        </row>
        <row r="742">
          <cell r="R742">
            <v>0</v>
          </cell>
          <cell r="T742">
            <v>0</v>
          </cell>
        </row>
        <row r="743">
          <cell r="S743">
            <v>9481</v>
          </cell>
          <cell r="W743">
            <v>0</v>
          </cell>
        </row>
        <row r="744">
          <cell r="N744">
            <v>0</v>
          </cell>
        </row>
        <row r="746">
          <cell r="N746">
            <v>0</v>
          </cell>
        </row>
        <row r="747">
          <cell r="N747">
            <v>0</v>
          </cell>
        </row>
        <row r="748">
          <cell r="Q748">
            <v>0</v>
          </cell>
          <cell r="U748">
            <v>0</v>
          </cell>
          <cell r="V748">
            <v>0</v>
          </cell>
        </row>
        <row r="749">
          <cell r="N749">
            <v>0</v>
          </cell>
        </row>
        <row r="750">
          <cell r="R750">
            <v>0</v>
          </cell>
          <cell r="T750">
            <v>0</v>
          </cell>
        </row>
        <row r="751">
          <cell r="S751">
            <v>0</v>
          </cell>
          <cell r="W751">
            <v>0</v>
          </cell>
        </row>
        <row r="752">
          <cell r="N752">
            <v>0</v>
          </cell>
        </row>
        <row r="754">
          <cell r="N754">
            <v>0</v>
          </cell>
        </row>
        <row r="755">
          <cell r="N755">
            <v>0</v>
          </cell>
        </row>
        <row r="756">
          <cell r="Q756">
            <v>0</v>
          </cell>
          <cell r="U756">
            <v>0</v>
          </cell>
          <cell r="V756">
            <v>0</v>
          </cell>
        </row>
        <row r="757">
          <cell r="N757">
            <v>0</v>
          </cell>
        </row>
        <row r="758">
          <cell r="R758">
            <v>0</v>
          </cell>
          <cell r="T758">
            <v>0</v>
          </cell>
        </row>
        <row r="759">
          <cell r="S759">
            <v>0</v>
          </cell>
          <cell r="W759">
            <v>0</v>
          </cell>
        </row>
        <row r="760">
          <cell r="N760">
            <v>0</v>
          </cell>
        </row>
        <row r="762">
          <cell r="N762">
            <v>0</v>
          </cell>
        </row>
        <row r="763">
          <cell r="N763">
            <v>0</v>
          </cell>
        </row>
        <row r="764">
          <cell r="Q764">
            <v>0</v>
          </cell>
          <cell r="U764">
            <v>0</v>
          </cell>
          <cell r="V764">
            <v>0</v>
          </cell>
        </row>
        <row r="765">
          <cell r="N765">
            <v>0</v>
          </cell>
        </row>
        <row r="766">
          <cell r="R766">
            <v>0</v>
          </cell>
          <cell r="T766">
            <v>0</v>
          </cell>
        </row>
        <row r="767">
          <cell r="S767">
            <v>0</v>
          </cell>
          <cell r="W767">
            <v>0</v>
          </cell>
        </row>
        <row r="768">
          <cell r="N768">
            <v>0</v>
          </cell>
        </row>
        <row r="770">
          <cell r="N770">
            <v>12245</v>
          </cell>
        </row>
        <row r="771">
          <cell r="N771">
            <v>0</v>
          </cell>
        </row>
        <row r="772">
          <cell r="Q772">
            <v>0</v>
          </cell>
          <cell r="U772">
            <v>0</v>
          </cell>
          <cell r="V772">
            <v>0</v>
          </cell>
        </row>
        <row r="773">
          <cell r="N773">
            <v>0</v>
          </cell>
        </row>
        <row r="774">
          <cell r="R774">
            <v>0</v>
          </cell>
          <cell r="T774">
            <v>0</v>
          </cell>
        </row>
        <row r="775">
          <cell r="S775">
            <v>0</v>
          </cell>
          <cell r="W775">
            <v>0</v>
          </cell>
        </row>
        <row r="776">
          <cell r="N776">
            <v>0</v>
          </cell>
        </row>
        <row r="786">
          <cell r="N786">
            <v>0</v>
          </cell>
        </row>
        <row r="787">
          <cell r="N787">
            <v>0</v>
          </cell>
        </row>
        <row r="788">
          <cell r="Q788">
            <v>0</v>
          </cell>
          <cell r="U788">
            <v>0</v>
          </cell>
          <cell r="V788">
            <v>0</v>
          </cell>
        </row>
        <row r="789">
          <cell r="N789">
            <v>0</v>
          </cell>
        </row>
        <row r="790">
          <cell r="R790">
            <v>0</v>
          </cell>
          <cell r="T790">
            <v>0</v>
          </cell>
        </row>
        <row r="791">
          <cell r="S791">
            <v>0</v>
          </cell>
          <cell r="W791">
            <v>0</v>
          </cell>
        </row>
        <row r="792">
          <cell r="N792">
            <v>0</v>
          </cell>
        </row>
        <row r="794">
          <cell r="N794">
            <v>192900</v>
          </cell>
        </row>
        <row r="795">
          <cell r="N795">
            <v>26793</v>
          </cell>
        </row>
        <row r="796">
          <cell r="Q796">
            <v>0</v>
          </cell>
          <cell r="U796">
            <v>0</v>
          </cell>
          <cell r="V796">
            <v>181628</v>
          </cell>
        </row>
        <row r="797">
          <cell r="N797">
            <v>0</v>
          </cell>
        </row>
        <row r="798">
          <cell r="R798">
            <v>0</v>
          </cell>
          <cell r="T798">
            <v>0</v>
          </cell>
        </row>
        <row r="799">
          <cell r="S799">
            <v>32389</v>
          </cell>
          <cell r="W799">
            <v>0</v>
          </cell>
        </row>
        <row r="800">
          <cell r="N800">
            <v>0</v>
          </cell>
        </row>
        <row r="802">
          <cell r="N802">
            <v>0</v>
          </cell>
        </row>
        <row r="803">
          <cell r="N803">
            <v>0</v>
          </cell>
        </row>
        <row r="804">
          <cell r="Q804">
            <v>0</v>
          </cell>
          <cell r="U804">
            <v>0</v>
          </cell>
          <cell r="V804">
            <v>0</v>
          </cell>
        </row>
        <row r="805">
          <cell r="N805">
            <v>0</v>
          </cell>
        </row>
        <row r="806">
          <cell r="R806">
            <v>0</v>
          </cell>
          <cell r="T806">
            <v>0</v>
          </cell>
        </row>
        <row r="807">
          <cell r="S807">
            <v>0</v>
          </cell>
          <cell r="W807">
            <v>0</v>
          </cell>
        </row>
        <row r="808">
          <cell r="N808">
            <v>0</v>
          </cell>
        </row>
        <row r="810">
          <cell r="N810">
            <v>0</v>
          </cell>
        </row>
        <row r="811">
          <cell r="N811">
            <v>0</v>
          </cell>
        </row>
        <row r="812">
          <cell r="Q812">
            <v>0</v>
          </cell>
          <cell r="U812">
            <v>0</v>
          </cell>
          <cell r="V812">
            <v>0</v>
          </cell>
        </row>
        <row r="813">
          <cell r="N813">
            <v>0</v>
          </cell>
        </row>
        <row r="814">
          <cell r="R814">
            <v>0</v>
          </cell>
          <cell r="T814">
            <v>0</v>
          </cell>
        </row>
        <row r="815">
          <cell r="S815">
            <v>0</v>
          </cell>
          <cell r="W815">
            <v>0</v>
          </cell>
        </row>
        <row r="816">
          <cell r="N816">
            <v>0</v>
          </cell>
        </row>
        <row r="818">
          <cell r="N818">
            <v>40600</v>
          </cell>
        </row>
        <row r="819">
          <cell r="N819">
            <v>0</v>
          </cell>
        </row>
        <row r="820">
          <cell r="Q820">
            <v>0</v>
          </cell>
          <cell r="U820">
            <v>0</v>
          </cell>
          <cell r="V820">
            <v>0</v>
          </cell>
        </row>
        <row r="821">
          <cell r="N821">
            <v>0</v>
          </cell>
        </row>
        <row r="822">
          <cell r="R822">
            <v>0</v>
          </cell>
          <cell r="T822">
            <v>0</v>
          </cell>
        </row>
        <row r="823">
          <cell r="S823">
            <v>0</v>
          </cell>
          <cell r="W823">
            <v>0</v>
          </cell>
        </row>
        <row r="824">
          <cell r="N824">
            <v>0</v>
          </cell>
        </row>
        <row r="826">
          <cell r="N826">
            <v>16059</v>
          </cell>
        </row>
        <row r="827">
          <cell r="N827">
            <v>0</v>
          </cell>
        </row>
        <row r="828">
          <cell r="Q828">
            <v>0</v>
          </cell>
          <cell r="U828">
            <v>0</v>
          </cell>
          <cell r="V828">
            <v>0</v>
          </cell>
        </row>
        <row r="829">
          <cell r="N829">
            <v>0</v>
          </cell>
        </row>
        <row r="830">
          <cell r="R830">
            <v>0</v>
          </cell>
          <cell r="T830">
            <v>0</v>
          </cell>
        </row>
        <row r="831">
          <cell r="S831">
            <v>0</v>
          </cell>
          <cell r="W831">
            <v>0</v>
          </cell>
        </row>
        <row r="832">
          <cell r="N832">
            <v>0</v>
          </cell>
        </row>
        <row r="842">
          <cell r="N842">
            <v>0</v>
          </cell>
        </row>
        <row r="843">
          <cell r="N843">
            <v>0</v>
          </cell>
        </row>
        <row r="845">
          <cell r="N845">
            <v>0</v>
          </cell>
        </row>
        <row r="848">
          <cell r="N848">
            <v>0</v>
          </cell>
        </row>
        <row r="850">
          <cell r="N850">
            <v>123600</v>
          </cell>
        </row>
        <row r="851">
          <cell r="N851">
            <v>1000</v>
          </cell>
        </row>
        <row r="853">
          <cell r="N853">
            <v>0</v>
          </cell>
        </row>
        <row r="854">
          <cell r="R854">
            <v>0</v>
          </cell>
          <cell r="T854">
            <v>0</v>
          </cell>
        </row>
        <row r="855">
          <cell r="S855">
            <v>126700</v>
          </cell>
          <cell r="W855">
            <v>0</v>
          </cell>
        </row>
        <row r="856">
          <cell r="N856">
            <v>0</v>
          </cell>
        </row>
        <row r="858">
          <cell r="N858">
            <v>0</v>
          </cell>
        </row>
        <row r="859">
          <cell r="N859">
            <v>0</v>
          </cell>
        </row>
        <row r="861">
          <cell r="N861">
            <v>0</v>
          </cell>
        </row>
        <row r="864">
          <cell r="N864">
            <v>0</v>
          </cell>
        </row>
        <row r="866">
          <cell r="N866">
            <v>0</v>
          </cell>
        </row>
        <row r="867">
          <cell r="N867">
            <v>0</v>
          </cell>
        </row>
        <row r="869">
          <cell r="N869">
            <v>0</v>
          </cell>
        </row>
        <row r="872">
          <cell r="N872">
            <v>0</v>
          </cell>
        </row>
        <row r="874">
          <cell r="N874">
            <v>1600</v>
          </cell>
        </row>
        <row r="875">
          <cell r="N875">
            <v>0</v>
          </cell>
        </row>
        <row r="877">
          <cell r="N877">
            <v>0</v>
          </cell>
        </row>
        <row r="880">
          <cell r="N880">
            <v>0</v>
          </cell>
        </row>
        <row r="882">
          <cell r="N882">
            <v>0</v>
          </cell>
        </row>
        <row r="883">
          <cell r="N883">
            <v>0</v>
          </cell>
        </row>
        <row r="885">
          <cell r="N885">
            <v>0</v>
          </cell>
        </row>
        <row r="888">
          <cell r="N888">
            <v>0</v>
          </cell>
        </row>
      </sheetData>
      <sheetData sheetId="3">
        <row r="83">
          <cell r="N83">
            <v>2050</v>
          </cell>
        </row>
        <row r="85">
          <cell r="N85">
            <v>0</v>
          </cell>
        </row>
        <row r="86">
          <cell r="N86">
            <v>476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1729</v>
          </cell>
        </row>
        <row r="92">
          <cell r="N92">
            <v>4498</v>
          </cell>
        </row>
        <row r="94">
          <cell r="N94">
            <v>2254</v>
          </cell>
        </row>
        <row r="95">
          <cell r="N95">
            <v>0</v>
          </cell>
        </row>
        <row r="96">
          <cell r="N96">
            <v>96192.060477001709</v>
          </cell>
        </row>
        <row r="97">
          <cell r="N97">
            <v>0</v>
          </cell>
        </row>
        <row r="98">
          <cell r="N98">
            <v>2046.5439223697649</v>
          </cell>
        </row>
        <row r="99">
          <cell r="N99">
            <v>26902</v>
          </cell>
        </row>
        <row r="101">
          <cell r="N101">
            <v>350</v>
          </cell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5699.923391215526</v>
          </cell>
        </row>
        <row r="108">
          <cell r="N108">
            <v>8035</v>
          </cell>
        </row>
        <row r="110">
          <cell r="N110">
            <v>80522</v>
          </cell>
        </row>
        <row r="112">
          <cell r="N112">
            <v>0</v>
          </cell>
        </row>
        <row r="113">
          <cell r="N113">
            <v>12776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0</v>
          </cell>
        </row>
        <row r="119">
          <cell r="N119">
            <v>1315</v>
          </cell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2882.5326864147087</v>
          </cell>
        </row>
        <row r="126">
          <cell r="N126">
            <v>13588.939522998291</v>
          </cell>
        </row>
        <row r="128">
          <cell r="N128">
            <v>390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30915</v>
          </cell>
        </row>
        <row r="133">
          <cell r="N133">
            <v>0</v>
          </cell>
        </row>
        <row r="134">
          <cell r="N134">
            <v>2000</v>
          </cell>
        </row>
        <row r="135">
          <cell r="N135">
            <v>34607</v>
          </cell>
        </row>
        <row r="137">
          <cell r="N137">
            <v>0</v>
          </cell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6000</v>
          </cell>
        </row>
        <row r="144">
          <cell r="N144">
            <v>2667</v>
          </cell>
        </row>
        <row r="146">
          <cell r="N146">
            <v>0</v>
          </cell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64">
          <cell r="N164">
            <v>1604</v>
          </cell>
        </row>
        <row r="166">
          <cell r="N166">
            <v>0</v>
          </cell>
        </row>
        <row r="167">
          <cell r="N167">
            <v>359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119</v>
          </cell>
        </row>
        <row r="173">
          <cell r="N173">
            <v>609</v>
          </cell>
        </row>
        <row r="175">
          <cell r="N175">
            <v>0</v>
          </cell>
        </row>
        <row r="176">
          <cell r="N176">
            <v>0</v>
          </cell>
        </row>
        <row r="177">
          <cell r="N177">
            <v>138364.5</v>
          </cell>
        </row>
        <row r="178">
          <cell r="N178">
            <v>0</v>
          </cell>
        </row>
        <row r="179">
          <cell r="N179">
            <v>6366</v>
          </cell>
        </row>
        <row r="180">
          <cell r="N180">
            <v>67592</v>
          </cell>
        </row>
        <row r="182">
          <cell r="N182">
            <v>1767</v>
          </cell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8680</v>
          </cell>
        </row>
        <row r="189">
          <cell r="N189">
            <v>29379</v>
          </cell>
        </row>
        <row r="191">
          <cell r="N191">
            <v>212260</v>
          </cell>
        </row>
        <row r="193">
          <cell r="N193">
            <v>0</v>
          </cell>
        </row>
        <row r="194">
          <cell r="N194">
            <v>34864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346</v>
          </cell>
        </row>
        <row r="200">
          <cell r="N200">
            <v>1582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4503</v>
          </cell>
        </row>
        <row r="207">
          <cell r="N207">
            <v>50880</v>
          </cell>
        </row>
        <row r="209">
          <cell r="N209">
            <v>687</v>
          </cell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29809</v>
          </cell>
        </row>
        <row r="214">
          <cell r="N214">
            <v>0</v>
          </cell>
        </row>
        <row r="215">
          <cell r="N215">
            <v>0</v>
          </cell>
        </row>
        <row r="216">
          <cell r="N216">
            <v>59742</v>
          </cell>
        </row>
        <row r="218">
          <cell r="N218">
            <v>147</v>
          </cell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7555</v>
          </cell>
        </row>
        <row r="225">
          <cell r="N225">
            <v>20918</v>
          </cell>
        </row>
        <row r="227">
          <cell r="N227">
            <v>0</v>
          </cell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74696</v>
          </cell>
        </row>
        <row r="245">
          <cell r="N245">
            <v>2317</v>
          </cell>
        </row>
        <row r="247">
          <cell r="N247">
            <v>0</v>
          </cell>
        </row>
        <row r="248">
          <cell r="N248">
            <v>531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2340</v>
          </cell>
        </row>
        <row r="254">
          <cell r="N254">
            <v>4636.25</v>
          </cell>
        </row>
        <row r="256">
          <cell r="N256">
            <v>0</v>
          </cell>
        </row>
        <row r="257">
          <cell r="N257">
            <v>0</v>
          </cell>
        </row>
        <row r="258">
          <cell r="N258">
            <v>51652.75</v>
          </cell>
        </row>
        <row r="259">
          <cell r="N259">
            <v>0</v>
          </cell>
        </row>
        <row r="260">
          <cell r="N260">
            <v>0</v>
          </cell>
        </row>
        <row r="261">
          <cell r="N261">
            <v>21521</v>
          </cell>
        </row>
        <row r="263">
          <cell r="N263">
            <v>204</v>
          </cell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0</v>
          </cell>
        </row>
        <row r="270">
          <cell r="N270">
            <v>9432</v>
          </cell>
        </row>
        <row r="272">
          <cell r="N272">
            <v>102538</v>
          </cell>
        </row>
        <row r="274">
          <cell r="N274">
            <v>0</v>
          </cell>
        </row>
        <row r="275">
          <cell r="N275">
            <v>20369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279</v>
          </cell>
        </row>
        <row r="281">
          <cell r="N281">
            <v>391</v>
          </cell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0</v>
          </cell>
        </row>
        <row r="288">
          <cell r="N288">
            <v>11856</v>
          </cell>
        </row>
        <row r="290">
          <cell r="N290">
            <v>245</v>
          </cell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41873</v>
          </cell>
        </row>
        <row r="295">
          <cell r="N295">
            <v>0</v>
          </cell>
        </row>
        <row r="296">
          <cell r="N296">
            <v>0</v>
          </cell>
        </row>
        <row r="297">
          <cell r="N297">
            <v>58225</v>
          </cell>
        </row>
        <row r="299">
          <cell r="N299">
            <v>0</v>
          </cell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0</v>
          </cell>
        </row>
        <row r="306">
          <cell r="N306">
            <v>1391</v>
          </cell>
        </row>
        <row r="308">
          <cell r="N308">
            <v>0</v>
          </cell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4798</v>
          </cell>
        </row>
        <row r="326">
          <cell r="N326">
            <v>6768</v>
          </cell>
        </row>
        <row r="328">
          <cell r="N328">
            <v>0</v>
          </cell>
        </row>
        <row r="329">
          <cell r="N329">
            <v>1519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3273</v>
          </cell>
        </row>
        <row r="335">
          <cell r="N335">
            <v>11662</v>
          </cell>
        </row>
        <row r="337">
          <cell r="N337">
            <v>0</v>
          </cell>
        </row>
        <row r="338">
          <cell r="N338">
            <v>0</v>
          </cell>
        </row>
        <row r="339">
          <cell r="N339">
            <v>137297</v>
          </cell>
        </row>
        <row r="340">
          <cell r="N340">
            <v>0</v>
          </cell>
        </row>
        <row r="341">
          <cell r="N341">
            <v>1826</v>
          </cell>
        </row>
        <row r="342">
          <cell r="N342">
            <v>51164</v>
          </cell>
        </row>
        <row r="344">
          <cell r="N344">
            <v>422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9502</v>
          </cell>
        </row>
        <row r="351">
          <cell r="N351">
            <v>18023</v>
          </cell>
        </row>
        <row r="353">
          <cell r="N353">
            <v>110577</v>
          </cell>
        </row>
        <row r="355">
          <cell r="N355">
            <v>0</v>
          </cell>
        </row>
        <row r="356">
          <cell r="N356">
            <v>26802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668</v>
          </cell>
        </row>
        <row r="362">
          <cell r="N362">
            <v>1480</v>
          </cell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10838</v>
          </cell>
        </row>
        <row r="369">
          <cell r="N369">
            <v>40636</v>
          </cell>
        </row>
        <row r="371">
          <cell r="N371">
            <v>436</v>
          </cell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48547</v>
          </cell>
        </row>
        <row r="376">
          <cell r="N376">
            <v>0</v>
          </cell>
        </row>
        <row r="377">
          <cell r="N377">
            <v>5474</v>
          </cell>
        </row>
        <row r="378">
          <cell r="N378">
            <v>78612</v>
          </cell>
        </row>
        <row r="380">
          <cell r="N380">
            <v>0</v>
          </cell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14236</v>
          </cell>
        </row>
        <row r="387">
          <cell r="N387">
            <v>5857</v>
          </cell>
        </row>
        <row r="389">
          <cell r="N389">
            <v>0</v>
          </cell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19783</v>
          </cell>
        </row>
        <row r="407">
          <cell r="N407">
            <v>1654</v>
          </cell>
        </row>
        <row r="409">
          <cell r="N409">
            <v>0</v>
          </cell>
        </row>
        <row r="410">
          <cell r="N410">
            <v>382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4761</v>
          </cell>
        </row>
        <row r="416">
          <cell r="N416">
            <v>101873.7297297297</v>
          </cell>
        </row>
        <row r="417">
          <cell r="Q417">
            <v>86400</v>
          </cell>
        </row>
        <row r="418">
          <cell r="N418">
            <v>0</v>
          </cell>
        </row>
        <row r="419">
          <cell r="N419">
            <v>0</v>
          </cell>
        </row>
        <row r="420">
          <cell r="N420">
            <v>329</v>
          </cell>
        </row>
        <row r="421">
          <cell r="N421">
            <v>0</v>
          </cell>
        </row>
        <row r="422">
          <cell r="N422">
            <v>1728.0395280186726</v>
          </cell>
        </row>
        <row r="423">
          <cell r="N423">
            <v>32054</v>
          </cell>
        </row>
        <row r="425">
          <cell r="N425">
            <v>957</v>
          </cell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8748.3970755863247</v>
          </cell>
        </row>
        <row r="432">
          <cell r="N432">
            <v>19325</v>
          </cell>
        </row>
        <row r="434">
          <cell r="N434">
            <v>112598</v>
          </cell>
        </row>
        <row r="436">
          <cell r="N436">
            <v>0</v>
          </cell>
        </row>
        <row r="437">
          <cell r="N437">
            <v>17338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465</v>
          </cell>
        </row>
        <row r="443">
          <cell r="N443">
            <v>3816</v>
          </cell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9922.8336666652758</v>
          </cell>
        </row>
        <row r="450">
          <cell r="N450">
            <v>22492</v>
          </cell>
        </row>
        <row r="452">
          <cell r="N452">
            <v>469</v>
          </cell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40506</v>
          </cell>
        </row>
        <row r="457">
          <cell r="N457">
            <v>0</v>
          </cell>
        </row>
        <row r="458">
          <cell r="N458">
            <v>8500</v>
          </cell>
        </row>
        <row r="459">
          <cell r="N459">
            <v>49309</v>
          </cell>
        </row>
        <row r="461">
          <cell r="N461">
            <v>122</v>
          </cell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17700</v>
          </cell>
        </row>
        <row r="468">
          <cell r="N468">
            <v>3351</v>
          </cell>
        </row>
        <row r="470">
          <cell r="N470">
            <v>0</v>
          </cell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15933</v>
          </cell>
        </row>
        <row r="488">
          <cell r="N488">
            <v>908.86296296296291</v>
          </cell>
        </row>
        <row r="490">
          <cell r="N490">
            <v>0</v>
          </cell>
        </row>
        <row r="491">
          <cell r="N491">
            <v>220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1313</v>
          </cell>
        </row>
        <row r="497">
          <cell r="N497">
            <v>357.13703703703703</v>
          </cell>
        </row>
        <row r="499">
          <cell r="N499">
            <v>0</v>
          </cell>
        </row>
        <row r="500">
          <cell r="N500">
            <v>0</v>
          </cell>
        </row>
        <row r="501">
          <cell r="N501">
            <v>1090</v>
          </cell>
        </row>
        <row r="502">
          <cell r="N502">
            <v>0</v>
          </cell>
        </row>
        <row r="503">
          <cell r="N503">
            <v>1413.0485292871069</v>
          </cell>
        </row>
        <row r="504">
          <cell r="N504">
            <v>2660</v>
          </cell>
        </row>
        <row r="506">
          <cell r="N506">
            <v>35</v>
          </cell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4914.3901415614137</v>
          </cell>
        </row>
        <row r="513">
          <cell r="N513">
            <v>3985</v>
          </cell>
        </row>
        <row r="515">
          <cell r="N515">
            <v>62388</v>
          </cell>
        </row>
        <row r="517">
          <cell r="N517">
            <v>0</v>
          </cell>
        </row>
        <row r="518">
          <cell r="N518">
            <v>9778</v>
          </cell>
        </row>
        <row r="519">
          <cell r="N519">
            <v>0</v>
          </cell>
        </row>
        <row r="520">
          <cell r="N520">
            <v>0</v>
          </cell>
        </row>
        <row r="521">
          <cell r="N521">
            <v>0</v>
          </cell>
        </row>
        <row r="522">
          <cell r="N522">
            <v>0</v>
          </cell>
        </row>
        <row r="524">
          <cell r="N524">
            <v>702</v>
          </cell>
        </row>
        <row r="526">
          <cell r="N526">
            <v>0</v>
          </cell>
        </row>
        <row r="527">
          <cell r="N527">
            <v>0</v>
          </cell>
        </row>
        <row r="528">
          <cell r="N528">
            <v>0</v>
          </cell>
        </row>
        <row r="529">
          <cell r="N529">
            <v>0</v>
          </cell>
        </row>
        <row r="530">
          <cell r="N530">
            <v>1008.8948037636688</v>
          </cell>
        </row>
        <row r="531">
          <cell r="N531">
            <v>20336</v>
          </cell>
        </row>
        <row r="533">
          <cell r="N533">
            <v>324</v>
          </cell>
        </row>
        <row r="535">
          <cell r="N535">
            <v>0</v>
          </cell>
        </row>
        <row r="536">
          <cell r="N536">
            <v>0</v>
          </cell>
        </row>
        <row r="537">
          <cell r="N537">
            <v>19363</v>
          </cell>
        </row>
        <row r="538">
          <cell r="N538">
            <v>0</v>
          </cell>
        </row>
        <row r="539">
          <cell r="N539">
            <v>2905.5375943036365</v>
          </cell>
        </row>
        <row r="540">
          <cell r="N540">
            <v>40923</v>
          </cell>
        </row>
        <row r="542">
          <cell r="N542">
            <v>0</v>
          </cell>
        </row>
        <row r="544">
          <cell r="N544">
            <v>0</v>
          </cell>
        </row>
        <row r="545">
          <cell r="N545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N548">
            <v>13188.121937780792</v>
          </cell>
        </row>
        <row r="549">
          <cell r="N549">
            <v>1994</v>
          </cell>
        </row>
        <row r="551">
          <cell r="N551">
            <v>0</v>
          </cell>
        </row>
        <row r="553">
          <cell r="N553">
            <v>0</v>
          </cell>
        </row>
        <row r="554">
          <cell r="N554">
            <v>0</v>
          </cell>
        </row>
        <row r="555">
          <cell r="N555">
            <v>0</v>
          </cell>
        </row>
        <row r="556">
          <cell r="N556">
            <v>0</v>
          </cell>
        </row>
        <row r="557">
          <cell r="N557">
            <v>0</v>
          </cell>
        </row>
        <row r="558">
          <cell r="N558">
            <v>21</v>
          </cell>
        </row>
        <row r="569">
          <cell r="N569">
            <v>810</v>
          </cell>
        </row>
        <row r="571">
          <cell r="N571">
            <v>0</v>
          </cell>
        </row>
        <row r="572">
          <cell r="N572">
            <v>174</v>
          </cell>
        </row>
        <row r="573">
          <cell r="N573">
            <v>0</v>
          </cell>
        </row>
        <row r="574">
          <cell r="N574">
            <v>0</v>
          </cell>
        </row>
        <row r="575">
          <cell r="N575">
            <v>0</v>
          </cell>
        </row>
        <row r="576">
          <cell r="N576">
            <v>1103</v>
          </cell>
        </row>
        <row r="578">
          <cell r="N578">
            <v>5097</v>
          </cell>
        </row>
        <row r="580">
          <cell r="N580">
            <v>0</v>
          </cell>
        </row>
        <row r="581">
          <cell r="N581">
            <v>0</v>
          </cell>
        </row>
        <row r="582">
          <cell r="N582">
            <v>147801.27027027027</v>
          </cell>
        </row>
        <row r="583">
          <cell r="N583">
            <v>0</v>
          </cell>
        </row>
        <row r="584">
          <cell r="N584">
            <v>0</v>
          </cell>
        </row>
        <row r="585">
          <cell r="N585">
            <v>30228</v>
          </cell>
        </row>
        <row r="587">
          <cell r="N587">
            <v>0</v>
          </cell>
        </row>
        <row r="589">
          <cell r="N589">
            <v>0</v>
          </cell>
        </row>
        <row r="590">
          <cell r="N590">
            <v>0</v>
          </cell>
        </row>
        <row r="591">
          <cell r="N591">
            <v>0</v>
          </cell>
        </row>
        <row r="592">
          <cell r="N592">
            <v>0</v>
          </cell>
        </row>
        <row r="593">
          <cell r="N593">
            <v>7571.72972972973</v>
          </cell>
        </row>
        <row r="594">
          <cell r="N594">
            <v>30510</v>
          </cell>
        </row>
        <row r="596">
          <cell r="N596">
            <v>67775</v>
          </cell>
        </row>
        <row r="598">
          <cell r="N598">
            <v>0</v>
          </cell>
        </row>
        <row r="599">
          <cell r="N599">
            <v>11805</v>
          </cell>
        </row>
        <row r="600">
          <cell r="N600">
            <v>0</v>
          </cell>
        </row>
        <row r="601">
          <cell r="N601">
            <v>0</v>
          </cell>
        </row>
        <row r="602">
          <cell r="N602">
            <v>0</v>
          </cell>
        </row>
        <row r="603">
          <cell r="N603">
            <v>10</v>
          </cell>
        </row>
        <row r="605">
          <cell r="N605">
            <v>1622</v>
          </cell>
        </row>
        <row r="607">
          <cell r="N607">
            <v>0</v>
          </cell>
        </row>
        <row r="608">
          <cell r="N608">
            <v>0</v>
          </cell>
        </row>
        <row r="609">
          <cell r="N609">
            <v>0</v>
          </cell>
        </row>
        <row r="610">
          <cell r="N610">
            <v>0</v>
          </cell>
        </row>
        <row r="611">
          <cell r="N611">
            <v>374</v>
          </cell>
        </row>
        <row r="612">
          <cell r="N612">
            <v>36234</v>
          </cell>
        </row>
        <row r="614">
          <cell r="N614">
            <v>503</v>
          </cell>
        </row>
        <row r="616">
          <cell r="N616">
            <v>0</v>
          </cell>
        </row>
        <row r="617">
          <cell r="N617">
            <v>0</v>
          </cell>
        </row>
        <row r="618">
          <cell r="N618">
            <v>25409</v>
          </cell>
        </row>
        <row r="619">
          <cell r="N619">
            <v>0</v>
          </cell>
        </row>
        <row r="620">
          <cell r="N620">
            <v>0</v>
          </cell>
        </row>
        <row r="621">
          <cell r="N621">
            <v>65328</v>
          </cell>
        </row>
        <row r="623">
          <cell r="N623">
            <v>0</v>
          </cell>
        </row>
        <row r="625">
          <cell r="N625">
            <v>0</v>
          </cell>
        </row>
        <row r="626">
          <cell r="N626">
            <v>0</v>
          </cell>
        </row>
        <row r="627">
          <cell r="N627">
            <v>0</v>
          </cell>
        </row>
        <row r="628">
          <cell r="N628">
            <v>0</v>
          </cell>
        </row>
        <row r="629">
          <cell r="N629">
            <v>2800</v>
          </cell>
        </row>
        <row r="630">
          <cell r="N630">
            <v>1323</v>
          </cell>
        </row>
        <row r="632">
          <cell r="N632">
            <v>0</v>
          </cell>
        </row>
        <row r="634">
          <cell r="N634">
            <v>0</v>
          </cell>
        </row>
        <row r="635">
          <cell r="N635">
            <v>0</v>
          </cell>
        </row>
        <row r="636">
          <cell r="N636">
            <v>0</v>
          </cell>
        </row>
        <row r="637">
          <cell r="N637">
            <v>0</v>
          </cell>
        </row>
        <row r="638">
          <cell r="N638">
            <v>0</v>
          </cell>
        </row>
        <row r="639">
          <cell r="N639">
            <v>921</v>
          </cell>
        </row>
        <row r="650">
          <cell r="N650">
            <v>895.13703703703504</v>
          </cell>
        </row>
        <row r="652">
          <cell r="N652">
            <v>0</v>
          </cell>
        </row>
        <row r="653">
          <cell r="N653">
            <v>188</v>
          </cell>
        </row>
        <row r="654">
          <cell r="N654">
            <v>0</v>
          </cell>
        </row>
        <row r="655">
          <cell r="N655">
            <v>0</v>
          </cell>
        </row>
        <row r="656">
          <cell r="N656">
            <v>0</v>
          </cell>
        </row>
        <row r="657">
          <cell r="N657">
            <v>1115.862962962965</v>
          </cell>
        </row>
        <row r="659">
          <cell r="N659">
            <v>13843.196296296301</v>
          </cell>
        </row>
        <row r="661">
          <cell r="N661">
            <v>93827</v>
          </cell>
        </row>
        <row r="662">
          <cell r="N662">
            <v>0</v>
          </cell>
        </row>
        <row r="663">
          <cell r="N663">
            <v>278</v>
          </cell>
        </row>
        <row r="664">
          <cell r="N664">
            <v>0</v>
          </cell>
        </row>
        <row r="665">
          <cell r="N665">
            <v>15581</v>
          </cell>
        </row>
        <row r="666">
          <cell r="N666">
            <v>255161.80370370368</v>
          </cell>
        </row>
        <row r="668">
          <cell r="N668">
            <v>511</v>
          </cell>
        </row>
        <row r="670">
          <cell r="N670">
            <v>0</v>
          </cell>
        </row>
        <row r="671">
          <cell r="N671">
            <v>0</v>
          </cell>
        </row>
        <row r="672">
          <cell r="N672">
            <v>0</v>
          </cell>
        </row>
        <row r="673">
          <cell r="N673">
            <v>0</v>
          </cell>
        </row>
        <row r="674">
          <cell r="N674">
            <v>9609</v>
          </cell>
        </row>
        <row r="675">
          <cell r="N675">
            <v>10338.596296296433</v>
          </cell>
        </row>
        <row r="677">
          <cell r="N677">
            <v>40850.666666666664</v>
          </cell>
        </row>
        <row r="679">
          <cell r="N679">
            <v>0</v>
          </cell>
        </row>
        <row r="680">
          <cell r="N680">
            <v>6748</v>
          </cell>
        </row>
        <row r="681">
          <cell r="N681">
            <v>0</v>
          </cell>
        </row>
        <row r="682">
          <cell r="N682">
            <v>0</v>
          </cell>
        </row>
        <row r="683">
          <cell r="N683">
            <v>0</v>
          </cell>
        </row>
        <row r="684">
          <cell r="N684">
            <v>420.33333333333331</v>
          </cell>
        </row>
        <row r="686">
          <cell r="N686">
            <v>1136</v>
          </cell>
        </row>
        <row r="688">
          <cell r="N688">
            <v>0</v>
          </cell>
        </row>
        <row r="689">
          <cell r="N689">
            <v>0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N692">
            <v>2446</v>
          </cell>
        </row>
        <row r="693">
          <cell r="N693">
            <v>18834</v>
          </cell>
        </row>
        <row r="695">
          <cell r="N695">
            <v>615</v>
          </cell>
        </row>
        <row r="697">
          <cell r="N697">
            <v>0</v>
          </cell>
        </row>
        <row r="698">
          <cell r="N698">
            <v>0</v>
          </cell>
        </row>
        <row r="699">
          <cell r="N699">
            <v>28624</v>
          </cell>
        </row>
        <row r="700">
          <cell r="N700">
            <v>0</v>
          </cell>
        </row>
        <row r="701">
          <cell r="N701">
            <v>3697</v>
          </cell>
        </row>
        <row r="702">
          <cell r="N702">
            <v>51126.538160355296</v>
          </cell>
        </row>
        <row r="704">
          <cell r="N704">
            <v>5</v>
          </cell>
        </row>
        <row r="706">
          <cell r="N706">
            <v>0</v>
          </cell>
        </row>
        <row r="707">
          <cell r="N707">
            <v>0</v>
          </cell>
        </row>
        <row r="708">
          <cell r="N708">
            <v>0</v>
          </cell>
        </row>
        <row r="709">
          <cell r="N709">
            <v>0</v>
          </cell>
        </row>
        <row r="710">
          <cell r="N710">
            <v>15825</v>
          </cell>
        </row>
        <row r="711">
          <cell r="N711">
            <v>2927</v>
          </cell>
        </row>
        <row r="713">
          <cell r="N713">
            <v>0</v>
          </cell>
        </row>
        <row r="715">
          <cell r="N715">
            <v>0</v>
          </cell>
        </row>
        <row r="716">
          <cell r="N716">
            <v>0</v>
          </cell>
        </row>
        <row r="717">
          <cell r="N717">
            <v>0</v>
          </cell>
        </row>
        <row r="718">
          <cell r="N718">
            <v>0</v>
          </cell>
        </row>
        <row r="719">
          <cell r="N719">
            <v>0</v>
          </cell>
        </row>
        <row r="720">
          <cell r="N720">
            <v>9826.8655433483236</v>
          </cell>
        </row>
        <row r="731">
          <cell r="N731">
            <v>216</v>
          </cell>
        </row>
        <row r="733">
          <cell r="N733">
            <v>0</v>
          </cell>
        </row>
        <row r="734">
          <cell r="N734">
            <v>45</v>
          </cell>
        </row>
        <row r="735">
          <cell r="N735">
            <v>0</v>
          </cell>
        </row>
        <row r="736">
          <cell r="N736">
            <v>0</v>
          </cell>
        </row>
        <row r="737">
          <cell r="N737">
            <v>0</v>
          </cell>
        </row>
        <row r="738">
          <cell r="N738">
            <v>531</v>
          </cell>
        </row>
        <row r="740">
          <cell r="N740">
            <v>2604</v>
          </cell>
        </row>
        <row r="742">
          <cell r="N742">
            <v>1407</v>
          </cell>
        </row>
        <row r="743">
          <cell r="N743">
            <v>0</v>
          </cell>
        </row>
        <row r="744">
          <cell r="N744">
            <v>66308.999999999985</v>
          </cell>
        </row>
        <row r="745">
          <cell r="N745">
            <v>0</v>
          </cell>
        </row>
        <row r="746">
          <cell r="N746">
            <v>26201.781064183699</v>
          </cell>
        </row>
        <row r="747">
          <cell r="N747">
            <v>70635</v>
          </cell>
        </row>
        <row r="749">
          <cell r="N749">
            <v>328</v>
          </cell>
        </row>
        <row r="751">
          <cell r="N751">
            <v>0</v>
          </cell>
        </row>
        <row r="752">
          <cell r="N752">
            <v>0</v>
          </cell>
        </row>
        <row r="753">
          <cell r="N753">
            <v>0</v>
          </cell>
        </row>
        <row r="754">
          <cell r="N754">
            <v>0</v>
          </cell>
        </row>
        <row r="755">
          <cell r="N755">
            <v>14833.092384758043</v>
          </cell>
        </row>
        <row r="756">
          <cell r="N756">
            <v>29375</v>
          </cell>
        </row>
        <row r="758">
          <cell r="N758">
            <v>243038</v>
          </cell>
        </row>
        <row r="760">
          <cell r="N760">
            <v>0</v>
          </cell>
        </row>
        <row r="761">
          <cell r="N761">
            <v>57173</v>
          </cell>
        </row>
        <row r="762">
          <cell r="N762">
            <v>0</v>
          </cell>
        </row>
        <row r="763">
          <cell r="N763">
            <v>0</v>
          </cell>
        </row>
        <row r="764">
          <cell r="N764">
            <v>0</v>
          </cell>
        </row>
        <row r="765">
          <cell r="N765">
            <v>229</v>
          </cell>
        </row>
        <row r="767">
          <cell r="N767">
            <v>4786</v>
          </cell>
        </row>
        <row r="769">
          <cell r="N769">
            <v>0</v>
          </cell>
        </row>
        <row r="770">
          <cell r="N770">
            <v>0</v>
          </cell>
        </row>
        <row r="771">
          <cell r="N771">
            <v>0</v>
          </cell>
        </row>
        <row r="772">
          <cell r="N772">
            <v>0</v>
          </cell>
        </row>
        <row r="773">
          <cell r="N773">
            <v>16199.625184023862</v>
          </cell>
        </row>
        <row r="774">
          <cell r="N774">
            <v>53844</v>
          </cell>
        </row>
        <row r="776">
          <cell r="N776">
            <v>381</v>
          </cell>
        </row>
        <row r="778">
          <cell r="N778">
            <v>0</v>
          </cell>
        </row>
        <row r="779">
          <cell r="N779">
            <v>0</v>
          </cell>
        </row>
        <row r="780">
          <cell r="N780">
            <v>40102</v>
          </cell>
        </row>
        <row r="781">
          <cell r="N781">
            <v>0</v>
          </cell>
        </row>
        <row r="782">
          <cell r="N782">
            <v>19525.755214806035</v>
          </cell>
        </row>
        <row r="783">
          <cell r="N783">
            <v>100738</v>
          </cell>
        </row>
        <row r="785">
          <cell r="N785">
            <v>12</v>
          </cell>
        </row>
        <row r="787">
          <cell r="N787">
            <v>0</v>
          </cell>
        </row>
        <row r="788">
          <cell r="N788">
            <v>0</v>
          </cell>
        </row>
        <row r="789">
          <cell r="N789">
            <v>0</v>
          </cell>
        </row>
        <row r="790">
          <cell r="N790">
            <v>0</v>
          </cell>
        </row>
        <row r="791">
          <cell r="N791">
            <v>36240.665889145937</v>
          </cell>
        </row>
        <row r="792">
          <cell r="N792">
            <v>6906</v>
          </cell>
        </row>
        <row r="794">
          <cell r="N794">
            <v>0</v>
          </cell>
        </row>
        <row r="796">
          <cell r="N796">
            <v>0</v>
          </cell>
        </row>
        <row r="797">
          <cell r="N797">
            <v>0</v>
          </cell>
        </row>
        <row r="798">
          <cell r="N798">
            <v>0</v>
          </cell>
        </row>
        <row r="799">
          <cell r="N799">
            <v>0</v>
          </cell>
        </row>
        <row r="800">
          <cell r="N800">
            <v>0</v>
          </cell>
        </row>
        <row r="801">
          <cell r="N801">
            <v>496</v>
          </cell>
        </row>
        <row r="812">
          <cell r="N812">
            <v>5934</v>
          </cell>
        </row>
        <row r="814">
          <cell r="N814">
            <v>0</v>
          </cell>
        </row>
        <row r="815">
          <cell r="N815">
            <v>1375</v>
          </cell>
        </row>
        <row r="816">
          <cell r="N816">
            <v>0</v>
          </cell>
        </row>
        <row r="817">
          <cell r="N817">
            <v>0</v>
          </cell>
        </row>
        <row r="818">
          <cell r="N818">
            <v>0</v>
          </cell>
        </row>
        <row r="819">
          <cell r="N819">
            <v>1168</v>
          </cell>
        </row>
        <row r="821">
          <cell r="N821">
            <v>5930</v>
          </cell>
        </row>
        <row r="823">
          <cell r="N823">
            <v>0</v>
          </cell>
        </row>
        <row r="824">
          <cell r="R824">
            <v>0</v>
          </cell>
          <cell r="T824">
            <v>1660</v>
          </cell>
        </row>
        <row r="825">
          <cell r="N825">
            <v>264766</v>
          </cell>
        </row>
        <row r="826">
          <cell r="N826">
            <v>0</v>
          </cell>
        </row>
        <row r="827">
          <cell r="N827">
            <v>74480</v>
          </cell>
        </row>
        <row r="828">
          <cell r="N828">
            <v>227064</v>
          </cell>
        </row>
        <row r="830">
          <cell r="N830">
            <v>2113</v>
          </cell>
        </row>
        <row r="832">
          <cell r="N832">
            <v>0</v>
          </cell>
        </row>
        <row r="833">
          <cell r="N833">
            <v>0</v>
          </cell>
        </row>
        <row r="834">
          <cell r="N834">
            <v>0</v>
          </cell>
        </row>
        <row r="835">
          <cell r="N835">
            <v>0</v>
          </cell>
        </row>
        <row r="836">
          <cell r="N836">
            <v>45990</v>
          </cell>
        </row>
        <row r="837">
          <cell r="N837">
            <v>68596</v>
          </cell>
        </row>
        <row r="839">
          <cell r="N839">
            <v>388683</v>
          </cell>
        </row>
        <row r="841">
          <cell r="N841">
            <v>0</v>
          </cell>
        </row>
        <row r="842">
          <cell r="N842">
            <v>72942</v>
          </cell>
        </row>
        <row r="843">
          <cell r="N843">
            <v>0</v>
          </cell>
        </row>
        <row r="844">
          <cell r="N844">
            <v>0</v>
          </cell>
        </row>
        <row r="845">
          <cell r="N845">
            <v>0</v>
          </cell>
        </row>
        <row r="846">
          <cell r="N846">
            <v>1232</v>
          </cell>
        </row>
        <row r="848">
          <cell r="N848">
            <v>10010</v>
          </cell>
        </row>
        <row r="850">
          <cell r="N850">
            <v>0</v>
          </cell>
        </row>
        <row r="851">
          <cell r="N851">
            <v>0</v>
          </cell>
        </row>
        <row r="852">
          <cell r="N852">
            <v>0</v>
          </cell>
        </row>
        <row r="853">
          <cell r="N853">
            <v>0</v>
          </cell>
        </row>
        <row r="854">
          <cell r="N854">
            <v>65310</v>
          </cell>
        </row>
        <row r="855">
          <cell r="N855">
            <v>149854</v>
          </cell>
        </row>
        <row r="857">
          <cell r="N857">
            <v>694</v>
          </cell>
        </row>
        <row r="859">
          <cell r="N859">
            <v>0</v>
          </cell>
        </row>
        <row r="860">
          <cell r="N860">
            <v>0</v>
          </cell>
        </row>
        <row r="861">
          <cell r="N861">
            <v>83144</v>
          </cell>
        </row>
        <row r="862">
          <cell r="N862">
            <v>0</v>
          </cell>
        </row>
        <row r="863">
          <cell r="N863">
            <v>38310</v>
          </cell>
        </row>
        <row r="864">
          <cell r="N864">
            <v>200453</v>
          </cell>
        </row>
        <row r="866">
          <cell r="N866">
            <v>53</v>
          </cell>
        </row>
        <row r="868">
          <cell r="N868">
            <v>0</v>
          </cell>
        </row>
        <row r="869">
          <cell r="N869">
            <v>0</v>
          </cell>
        </row>
        <row r="870">
          <cell r="N870">
            <v>0</v>
          </cell>
        </row>
        <row r="871">
          <cell r="N871">
            <v>0</v>
          </cell>
        </row>
        <row r="872">
          <cell r="N872">
            <v>141490</v>
          </cell>
        </row>
        <row r="873">
          <cell r="N873">
            <v>24033</v>
          </cell>
        </row>
        <row r="875">
          <cell r="N875">
            <v>0</v>
          </cell>
        </row>
        <row r="877">
          <cell r="N877">
            <v>0</v>
          </cell>
        </row>
        <row r="878">
          <cell r="N878">
            <v>0</v>
          </cell>
        </row>
        <row r="879">
          <cell r="N879">
            <v>0</v>
          </cell>
        </row>
        <row r="880">
          <cell r="N880">
            <v>0</v>
          </cell>
        </row>
        <row r="881">
          <cell r="N881">
            <v>0</v>
          </cell>
        </row>
        <row r="882">
          <cell r="N882">
            <v>17146</v>
          </cell>
        </row>
        <row r="893">
          <cell r="N893">
            <v>5087</v>
          </cell>
        </row>
        <row r="895">
          <cell r="N895">
            <v>0</v>
          </cell>
        </row>
        <row r="896">
          <cell r="N896">
            <v>1181</v>
          </cell>
        </row>
        <row r="897">
          <cell r="N897">
            <v>0</v>
          </cell>
        </row>
        <row r="898">
          <cell r="N898">
            <v>0</v>
          </cell>
        </row>
        <row r="899">
          <cell r="N899">
            <v>0</v>
          </cell>
        </row>
        <row r="900">
          <cell r="N900">
            <v>11011</v>
          </cell>
        </row>
        <row r="902">
          <cell r="N902">
            <v>19111</v>
          </cell>
        </row>
        <row r="903">
          <cell r="Q903">
            <v>36439</v>
          </cell>
        </row>
        <row r="904">
          <cell r="N904">
            <v>1141009</v>
          </cell>
        </row>
        <row r="905">
          <cell r="N905">
            <v>0</v>
          </cell>
        </row>
        <row r="906">
          <cell r="N906">
            <v>594000</v>
          </cell>
        </row>
        <row r="907">
          <cell r="N907">
            <v>0</v>
          </cell>
        </row>
        <row r="908">
          <cell r="N908">
            <v>39426</v>
          </cell>
        </row>
        <row r="909">
          <cell r="N909">
            <v>1877619</v>
          </cell>
        </row>
        <row r="911">
          <cell r="N911">
            <v>632</v>
          </cell>
        </row>
        <row r="913">
          <cell r="N913">
            <v>0</v>
          </cell>
        </row>
        <row r="914">
          <cell r="N914">
            <v>0</v>
          </cell>
        </row>
        <row r="915">
          <cell r="N915">
            <v>0</v>
          </cell>
        </row>
        <row r="916">
          <cell r="N916">
            <v>0</v>
          </cell>
        </row>
        <row r="917">
          <cell r="N917">
            <v>50776</v>
          </cell>
        </row>
        <row r="918">
          <cell r="N918">
            <v>50910</v>
          </cell>
        </row>
        <row r="920">
          <cell r="N920">
            <v>547626</v>
          </cell>
        </row>
        <row r="922">
          <cell r="N922">
            <v>0</v>
          </cell>
        </row>
        <row r="923">
          <cell r="N923">
            <v>114291</v>
          </cell>
        </row>
        <row r="924">
          <cell r="N924">
            <v>0</v>
          </cell>
        </row>
        <row r="925">
          <cell r="N925">
            <v>0</v>
          </cell>
        </row>
        <row r="926">
          <cell r="N926">
            <v>0</v>
          </cell>
        </row>
        <row r="927">
          <cell r="N927">
            <v>66319</v>
          </cell>
        </row>
        <row r="929">
          <cell r="N929">
            <v>42000</v>
          </cell>
        </row>
        <row r="931">
          <cell r="N931">
            <v>0</v>
          </cell>
        </row>
        <row r="932">
          <cell r="N932">
            <v>0</v>
          </cell>
        </row>
        <row r="933">
          <cell r="N933">
            <v>0</v>
          </cell>
        </row>
        <row r="934">
          <cell r="N934">
            <v>0</v>
          </cell>
        </row>
        <row r="935">
          <cell r="N935">
            <v>37803</v>
          </cell>
        </row>
        <row r="936">
          <cell r="N936">
            <v>140489</v>
          </cell>
        </row>
        <row r="938">
          <cell r="N938">
            <v>156</v>
          </cell>
        </row>
        <row r="940">
          <cell r="N940">
            <v>0</v>
          </cell>
        </row>
        <row r="941">
          <cell r="N941">
            <v>0</v>
          </cell>
        </row>
        <row r="942">
          <cell r="N942">
            <v>52156</v>
          </cell>
        </row>
        <row r="943">
          <cell r="N943">
            <v>0</v>
          </cell>
        </row>
        <row r="944">
          <cell r="N944">
            <v>101600</v>
          </cell>
        </row>
        <row r="945">
          <cell r="N945">
            <v>114365</v>
          </cell>
        </row>
        <row r="947">
          <cell r="N947">
            <v>0</v>
          </cell>
        </row>
        <row r="949">
          <cell r="N949">
            <v>0</v>
          </cell>
        </row>
        <row r="950">
          <cell r="N950">
            <v>0</v>
          </cell>
        </row>
        <row r="951">
          <cell r="N951">
            <v>0</v>
          </cell>
        </row>
        <row r="952">
          <cell r="N952">
            <v>0</v>
          </cell>
        </row>
        <row r="953">
          <cell r="N953">
            <v>149779</v>
          </cell>
        </row>
        <row r="954">
          <cell r="N954">
            <v>27904</v>
          </cell>
        </row>
        <row r="956">
          <cell r="N956">
            <v>0</v>
          </cell>
        </row>
        <row r="958">
          <cell r="N958">
            <v>0</v>
          </cell>
        </row>
        <row r="959">
          <cell r="N959">
            <v>0</v>
          </cell>
        </row>
        <row r="960">
          <cell r="N960">
            <v>0</v>
          </cell>
        </row>
        <row r="961">
          <cell r="N961">
            <v>0</v>
          </cell>
        </row>
        <row r="962">
          <cell r="N962">
            <v>0</v>
          </cell>
        </row>
        <row r="963">
          <cell r="N963">
            <v>10281</v>
          </cell>
        </row>
        <row r="974">
          <cell r="N974">
            <v>7755</v>
          </cell>
        </row>
        <row r="975">
          <cell r="N975">
            <v>0</v>
          </cell>
        </row>
        <row r="976">
          <cell r="N976">
            <v>0</v>
          </cell>
        </row>
        <row r="977">
          <cell r="N977">
            <v>1801</v>
          </cell>
        </row>
        <row r="978">
          <cell r="N978">
            <v>0</v>
          </cell>
        </row>
        <row r="979">
          <cell r="N979">
            <v>0</v>
          </cell>
        </row>
        <row r="980">
          <cell r="N980">
            <v>0</v>
          </cell>
        </row>
        <row r="981">
          <cell r="N981">
            <v>12687</v>
          </cell>
        </row>
        <row r="983">
          <cell r="N983">
            <v>2200</v>
          </cell>
        </row>
        <row r="984">
          <cell r="N984">
            <v>0</v>
          </cell>
        </row>
        <row r="985">
          <cell r="N985">
            <v>0</v>
          </cell>
        </row>
        <row r="986">
          <cell r="N986">
            <v>0</v>
          </cell>
        </row>
        <row r="987">
          <cell r="N987">
            <v>2684</v>
          </cell>
        </row>
        <row r="988">
          <cell r="N988">
            <v>0</v>
          </cell>
        </row>
        <row r="989">
          <cell r="N989">
            <v>16777</v>
          </cell>
        </row>
        <row r="990">
          <cell r="N990">
            <v>12076</v>
          </cell>
        </row>
        <row r="992">
          <cell r="N992">
            <v>123</v>
          </cell>
        </row>
        <row r="993">
          <cell r="N993">
            <v>0</v>
          </cell>
        </row>
        <row r="994">
          <cell r="N994">
            <v>0</v>
          </cell>
        </row>
        <row r="995">
          <cell r="N995">
            <v>0</v>
          </cell>
        </row>
        <row r="996">
          <cell r="N996">
            <v>0</v>
          </cell>
        </row>
        <row r="997">
          <cell r="N997">
            <v>0</v>
          </cell>
        </row>
        <row r="998">
          <cell r="N998">
            <v>12020</v>
          </cell>
        </row>
        <row r="999">
          <cell r="N999">
            <v>11107</v>
          </cell>
        </row>
        <row r="1001">
          <cell r="N1001">
            <v>47802</v>
          </cell>
        </row>
        <row r="1002">
          <cell r="N1002">
            <v>0</v>
          </cell>
        </row>
        <row r="1003">
          <cell r="N1003">
            <v>0</v>
          </cell>
        </row>
        <row r="1004">
          <cell r="N1004">
            <v>6038</v>
          </cell>
        </row>
        <row r="1005">
          <cell r="N1005">
            <v>0</v>
          </cell>
        </row>
        <row r="1006">
          <cell r="N1006">
            <v>0</v>
          </cell>
        </row>
        <row r="1007">
          <cell r="N1007">
            <v>0</v>
          </cell>
        </row>
        <row r="1008">
          <cell r="N1008">
            <v>299</v>
          </cell>
        </row>
        <row r="1010">
          <cell r="N1010">
            <v>7491</v>
          </cell>
        </row>
        <row r="1011">
          <cell r="N1011">
            <v>0</v>
          </cell>
        </row>
        <row r="1012">
          <cell r="N1012">
            <v>0</v>
          </cell>
        </row>
        <row r="1013">
          <cell r="N1013">
            <v>0</v>
          </cell>
        </row>
        <row r="1014">
          <cell r="N1014">
            <v>0</v>
          </cell>
        </row>
        <row r="1015">
          <cell r="N1015">
            <v>0</v>
          </cell>
        </row>
        <row r="1016">
          <cell r="N1016">
            <v>2759</v>
          </cell>
        </row>
        <row r="1017">
          <cell r="N1017">
            <v>15427</v>
          </cell>
        </row>
        <row r="1019">
          <cell r="N1019">
            <v>256</v>
          </cell>
        </row>
        <row r="1020">
          <cell r="N1020">
            <v>0</v>
          </cell>
        </row>
        <row r="1021">
          <cell r="N1021">
            <v>0</v>
          </cell>
        </row>
        <row r="1022">
          <cell r="N1022">
            <v>0</v>
          </cell>
        </row>
        <row r="1023">
          <cell r="N1023">
            <v>36783.5</v>
          </cell>
        </row>
        <row r="1024">
          <cell r="N1024">
            <v>0</v>
          </cell>
        </row>
        <row r="1025">
          <cell r="N1025">
            <v>6291</v>
          </cell>
        </row>
        <row r="1026">
          <cell r="N1026">
            <v>35467</v>
          </cell>
        </row>
        <row r="1028">
          <cell r="N1028">
            <v>0</v>
          </cell>
        </row>
        <row r="1029">
          <cell r="N1029">
            <v>0</v>
          </cell>
        </row>
        <row r="1030">
          <cell r="N1030">
            <v>0</v>
          </cell>
        </row>
        <row r="1031">
          <cell r="N1031">
            <v>0</v>
          </cell>
        </row>
        <row r="1032">
          <cell r="N1032">
            <v>0</v>
          </cell>
        </row>
        <row r="1033">
          <cell r="N1033">
            <v>0</v>
          </cell>
        </row>
        <row r="1034">
          <cell r="N1034">
            <v>13793</v>
          </cell>
        </row>
        <row r="1035">
          <cell r="N1035">
            <v>2917</v>
          </cell>
        </row>
        <row r="1037">
          <cell r="N1037">
            <v>0</v>
          </cell>
        </row>
        <row r="1038">
          <cell r="N1038">
            <v>0</v>
          </cell>
        </row>
        <row r="1039">
          <cell r="N1039">
            <v>0</v>
          </cell>
        </row>
        <row r="1040">
          <cell r="N1040">
            <v>0</v>
          </cell>
        </row>
        <row r="1041">
          <cell r="N1041">
            <v>0</v>
          </cell>
        </row>
        <row r="1042">
          <cell r="N1042">
            <v>0</v>
          </cell>
        </row>
        <row r="1043">
          <cell r="N1043">
            <v>0</v>
          </cell>
        </row>
        <row r="1044">
          <cell r="N1044">
            <v>3657</v>
          </cell>
        </row>
        <row r="1055">
          <cell r="N1055">
            <v>9107</v>
          </cell>
        </row>
        <row r="1057">
          <cell r="N1057">
            <v>0</v>
          </cell>
        </row>
        <row r="1058">
          <cell r="N1058">
            <v>1976</v>
          </cell>
        </row>
        <row r="1059">
          <cell r="N1059">
            <v>0</v>
          </cell>
        </row>
        <row r="1060">
          <cell r="N1060">
            <v>0</v>
          </cell>
        </row>
        <row r="1061">
          <cell r="N1061">
            <v>0</v>
          </cell>
        </row>
        <row r="1062">
          <cell r="N1062">
            <v>9234</v>
          </cell>
        </row>
        <row r="1064">
          <cell r="N1064">
            <v>42616</v>
          </cell>
        </row>
        <row r="1065">
          <cell r="Q1065">
            <v>0</v>
          </cell>
          <cell r="U1065"/>
          <cell r="V1065"/>
        </row>
        <row r="1066">
          <cell r="N1066">
            <v>5169</v>
          </cell>
        </row>
        <row r="1067">
          <cell r="N1067">
            <v>0</v>
          </cell>
        </row>
        <row r="1068">
          <cell r="N1068">
            <v>4675</v>
          </cell>
        </row>
        <row r="1069">
          <cell r="N1069">
            <v>0</v>
          </cell>
        </row>
        <row r="1070">
          <cell r="N1070">
            <v>1796</v>
          </cell>
        </row>
        <row r="1071">
          <cell r="N1071">
            <v>234535</v>
          </cell>
        </row>
        <row r="1073">
          <cell r="N1073">
            <v>0</v>
          </cell>
        </row>
        <row r="1075">
          <cell r="N1075">
            <v>0</v>
          </cell>
        </row>
        <row r="1076">
          <cell r="N1076">
            <v>0</v>
          </cell>
        </row>
        <row r="1077">
          <cell r="N1077">
            <v>0</v>
          </cell>
        </row>
        <row r="1078">
          <cell r="N1078">
            <v>0</v>
          </cell>
        </row>
        <row r="1079">
          <cell r="N1079">
            <v>14186</v>
          </cell>
        </row>
        <row r="1080">
          <cell r="N1080">
            <v>17857.666666666715</v>
          </cell>
        </row>
        <row r="1082">
          <cell r="N1082">
            <v>190103.4</v>
          </cell>
        </row>
        <row r="1084">
          <cell r="N1084">
            <v>0</v>
          </cell>
        </row>
        <row r="1085">
          <cell r="N1085">
            <v>31928</v>
          </cell>
        </row>
        <row r="1086">
          <cell r="N1086">
            <v>0</v>
          </cell>
        </row>
        <row r="1087">
          <cell r="N1087">
            <v>0</v>
          </cell>
        </row>
        <row r="1088">
          <cell r="N1088">
            <v>0</v>
          </cell>
        </row>
        <row r="1089">
          <cell r="N1089">
            <v>188.60000000000002</v>
          </cell>
        </row>
        <row r="1091">
          <cell r="N1091">
            <v>6137</v>
          </cell>
        </row>
        <row r="1093">
          <cell r="N1093">
            <v>0</v>
          </cell>
        </row>
        <row r="1094">
          <cell r="N1094">
            <v>0</v>
          </cell>
        </row>
        <row r="1095">
          <cell r="N1095">
            <v>0</v>
          </cell>
        </row>
        <row r="1096">
          <cell r="N1096">
            <v>0</v>
          </cell>
        </row>
        <row r="1097">
          <cell r="N1097">
            <v>7540</v>
          </cell>
        </row>
        <row r="1098">
          <cell r="N1098">
            <v>25967</v>
          </cell>
        </row>
        <row r="1100">
          <cell r="N1100">
            <v>435.60000000000582</v>
          </cell>
        </row>
        <row r="1102">
          <cell r="N1102">
            <v>0</v>
          </cell>
        </row>
        <row r="1103">
          <cell r="N1103">
            <v>0</v>
          </cell>
        </row>
        <row r="1104">
          <cell r="N1104">
            <v>44064</v>
          </cell>
        </row>
        <row r="1105">
          <cell r="N1105">
            <v>0</v>
          </cell>
        </row>
        <row r="1106">
          <cell r="N1106">
            <v>11240</v>
          </cell>
        </row>
        <row r="1107">
          <cell r="N1107">
            <v>54349.399999999994</v>
          </cell>
        </row>
        <row r="1109">
          <cell r="N1109">
            <v>0</v>
          </cell>
        </row>
        <row r="1111">
          <cell r="N1111">
            <v>0</v>
          </cell>
        </row>
        <row r="1112">
          <cell r="N1112">
            <v>0</v>
          </cell>
        </row>
        <row r="1113">
          <cell r="N1113">
            <v>0</v>
          </cell>
        </row>
        <row r="1114">
          <cell r="N1114">
            <v>0</v>
          </cell>
        </row>
        <row r="1115">
          <cell r="N1115">
            <v>32237</v>
          </cell>
        </row>
        <row r="1116">
          <cell r="N1116">
            <v>9291.3333333333339</v>
          </cell>
        </row>
        <row r="1118">
          <cell r="N1118">
            <v>0</v>
          </cell>
        </row>
        <row r="1120">
          <cell r="N1120">
            <v>0</v>
          </cell>
        </row>
        <row r="1121">
          <cell r="N1121">
            <v>0</v>
          </cell>
        </row>
        <row r="1122">
          <cell r="N1122">
            <v>0</v>
          </cell>
        </row>
        <row r="1123">
          <cell r="N1123">
            <v>0</v>
          </cell>
        </row>
        <row r="1124">
          <cell r="N1124">
            <v>0</v>
          </cell>
        </row>
        <row r="1125">
          <cell r="N1125">
            <v>7760</v>
          </cell>
        </row>
        <row r="1136">
          <cell r="N1136">
            <v>7658</v>
          </cell>
        </row>
        <row r="1138">
          <cell r="N1138">
            <v>0</v>
          </cell>
        </row>
        <row r="1139">
          <cell r="N1139">
            <v>1742</v>
          </cell>
        </row>
        <row r="1140">
          <cell r="N1140">
            <v>0</v>
          </cell>
        </row>
        <row r="1141">
          <cell r="N1141">
            <v>0</v>
          </cell>
        </row>
        <row r="1142">
          <cell r="N1142">
            <v>0</v>
          </cell>
        </row>
        <row r="1143">
          <cell r="N1143">
            <v>6651</v>
          </cell>
        </row>
        <row r="1145">
          <cell r="N1145">
            <v>113173</v>
          </cell>
        </row>
        <row r="1147">
          <cell r="N1147">
            <v>321953</v>
          </cell>
        </row>
        <row r="1148">
          <cell r="N1148">
            <v>1040</v>
          </cell>
        </row>
        <row r="1149">
          <cell r="N1149">
            <v>624146</v>
          </cell>
        </row>
        <row r="1150">
          <cell r="N1150">
            <v>0</v>
          </cell>
        </row>
        <row r="1151">
          <cell r="N1151">
            <v>97467.726743434745</v>
          </cell>
        </row>
        <row r="1152">
          <cell r="N1152">
            <v>1095464.0604770016</v>
          </cell>
        </row>
        <row r="1154">
          <cell r="N1154">
            <v>420</v>
          </cell>
        </row>
        <row r="1156">
          <cell r="N1156">
            <v>0</v>
          </cell>
        </row>
        <row r="1157">
          <cell r="N1157">
            <v>0</v>
          </cell>
        </row>
        <row r="1158">
          <cell r="N1158">
            <v>0</v>
          </cell>
        </row>
        <row r="1159">
          <cell r="N1159">
            <v>0</v>
          </cell>
        </row>
        <row r="1160">
          <cell r="N1160">
            <v>27289.420534983561</v>
          </cell>
        </row>
        <row r="1161">
          <cell r="N1161">
            <v>16336</v>
          </cell>
        </row>
        <row r="1163">
          <cell r="N1163">
            <v>174446</v>
          </cell>
        </row>
        <row r="1165">
          <cell r="N1165">
            <v>0</v>
          </cell>
        </row>
        <row r="1166">
          <cell r="N1166">
            <v>79682</v>
          </cell>
        </row>
        <row r="1167">
          <cell r="N1167">
            <v>0</v>
          </cell>
        </row>
        <row r="1168">
          <cell r="N1168">
            <v>0</v>
          </cell>
        </row>
        <row r="1169">
          <cell r="N1169">
            <v>0</v>
          </cell>
        </row>
        <row r="1170">
          <cell r="N1170">
            <v>268</v>
          </cell>
        </row>
        <row r="1172">
          <cell r="N1172">
            <v>2798</v>
          </cell>
        </row>
        <row r="1174">
          <cell r="N1174">
            <v>0</v>
          </cell>
        </row>
        <row r="1175">
          <cell r="N1175">
            <v>0</v>
          </cell>
        </row>
        <row r="1176">
          <cell r="N1176">
            <v>0</v>
          </cell>
        </row>
        <row r="1177">
          <cell r="N1177">
            <v>0</v>
          </cell>
        </row>
        <row r="1178">
          <cell r="N1178">
            <v>20461.85272158169</v>
          </cell>
        </row>
        <row r="1179">
          <cell r="N1179">
            <v>62271</v>
          </cell>
        </row>
        <row r="1181">
          <cell r="N1181">
            <v>408</v>
          </cell>
        </row>
        <row r="1183">
          <cell r="N1183">
            <v>0</v>
          </cell>
        </row>
        <row r="1184">
          <cell r="N1184">
            <v>0</v>
          </cell>
        </row>
        <row r="1185">
          <cell r="N1185">
            <v>56403</v>
          </cell>
        </row>
        <row r="1186">
          <cell r="N1186">
            <v>0</v>
          </cell>
        </row>
        <row r="1187">
          <cell r="N1187">
            <v>22100</v>
          </cell>
        </row>
        <row r="1188">
          <cell r="N1188">
            <v>75365</v>
          </cell>
        </row>
        <row r="1190">
          <cell r="N1190">
            <v>0</v>
          </cell>
        </row>
        <row r="1192">
          <cell r="N1192">
            <v>0</v>
          </cell>
        </row>
        <row r="1193">
          <cell r="N1193">
            <v>0</v>
          </cell>
        </row>
        <row r="1194">
          <cell r="N1194">
            <v>0</v>
          </cell>
        </row>
        <row r="1195">
          <cell r="N1195">
            <v>0</v>
          </cell>
        </row>
        <row r="1196">
          <cell r="N1196">
            <v>64200</v>
          </cell>
        </row>
        <row r="1197">
          <cell r="N1197">
            <v>10650</v>
          </cell>
        </row>
        <row r="1199">
          <cell r="N1199">
            <v>0</v>
          </cell>
        </row>
        <row r="1201">
          <cell r="N1201">
            <v>0</v>
          </cell>
        </row>
        <row r="1202">
          <cell r="N1202">
            <v>0</v>
          </cell>
        </row>
        <row r="1203">
          <cell r="N1203">
            <v>0</v>
          </cell>
        </row>
        <row r="1204">
          <cell r="N1204">
            <v>0</v>
          </cell>
        </row>
        <row r="1205">
          <cell r="N1205">
            <v>0</v>
          </cell>
        </row>
        <row r="1206">
          <cell r="N1206">
            <v>8260</v>
          </cell>
        </row>
        <row r="1217">
          <cell r="N1217">
            <v>619</v>
          </cell>
        </row>
        <row r="1219">
          <cell r="N1219">
            <v>0</v>
          </cell>
        </row>
        <row r="1220">
          <cell r="N1220">
            <v>144</v>
          </cell>
        </row>
        <row r="1221">
          <cell r="N1221">
            <v>0</v>
          </cell>
        </row>
        <row r="1222">
          <cell r="N1222">
            <v>0</v>
          </cell>
        </row>
        <row r="1223">
          <cell r="N1223">
            <v>0</v>
          </cell>
        </row>
        <row r="1224">
          <cell r="N1224">
            <v>1281.137037037035</v>
          </cell>
        </row>
        <row r="1226">
          <cell r="N1226">
            <v>46484</v>
          </cell>
        </row>
        <row r="1227">
          <cell r="Q1227"/>
        </row>
        <row r="1228">
          <cell r="N1228">
            <v>2392</v>
          </cell>
        </row>
        <row r="1229">
          <cell r="N1229">
            <v>10812</v>
          </cell>
        </row>
        <row r="1230">
          <cell r="N1230">
            <v>25129.066666666811</v>
          </cell>
        </row>
        <row r="1231">
          <cell r="N1231">
            <v>0</v>
          </cell>
        </row>
        <row r="1232">
          <cell r="N1232">
            <v>19473.043350610751</v>
          </cell>
        </row>
        <row r="1233">
          <cell r="N1233">
            <v>120814.88998272244</v>
          </cell>
        </row>
        <row r="1235">
          <cell r="N1235">
            <v>3480</v>
          </cell>
        </row>
        <row r="1237">
          <cell r="N1237">
            <v>0</v>
          </cell>
        </row>
        <row r="1238">
          <cell r="N1238">
            <v>0</v>
          </cell>
        </row>
        <row r="1239">
          <cell r="N1239">
            <v>0</v>
          </cell>
        </row>
        <row r="1240">
          <cell r="N1240">
            <v>0</v>
          </cell>
        </row>
        <row r="1241">
          <cell r="N1241">
            <v>21741.017126390954</v>
          </cell>
        </row>
        <row r="1242">
          <cell r="N1242">
            <v>30153.982873609042</v>
          </cell>
        </row>
        <row r="1244">
          <cell r="N1244">
            <v>192096.93333333332</v>
          </cell>
        </row>
        <row r="1246">
          <cell r="N1246">
            <v>0</v>
          </cell>
        </row>
        <row r="1247">
          <cell r="N1247">
            <v>23055</v>
          </cell>
        </row>
        <row r="1248">
          <cell r="N1248">
            <v>0</v>
          </cell>
        </row>
        <row r="1249">
          <cell r="N1249">
            <v>0</v>
          </cell>
        </row>
        <row r="1250">
          <cell r="N1250">
            <v>0</v>
          </cell>
        </row>
        <row r="1251">
          <cell r="N1251">
            <v>2069.0666666666716</v>
          </cell>
        </row>
        <row r="1253">
          <cell r="N1253">
            <v>5010</v>
          </cell>
        </row>
        <row r="1255">
          <cell r="N1255">
            <v>0</v>
          </cell>
        </row>
        <row r="1256">
          <cell r="N1256">
            <v>0</v>
          </cell>
        </row>
        <row r="1257">
          <cell r="N1257">
            <v>0</v>
          </cell>
        </row>
        <row r="1258">
          <cell r="N1258">
            <v>0</v>
          </cell>
        </row>
        <row r="1259">
          <cell r="N1259">
            <v>15642.939522998297</v>
          </cell>
        </row>
        <row r="1260">
          <cell r="N1260">
            <v>63697.060477001709</v>
          </cell>
        </row>
        <row r="1262">
          <cell r="N1262">
            <v>1095</v>
          </cell>
        </row>
        <row r="1264">
          <cell r="N1264">
            <v>0</v>
          </cell>
        </row>
        <row r="1265">
          <cell r="N1265">
            <v>0</v>
          </cell>
        </row>
        <row r="1266">
          <cell r="N1266">
            <v>51689</v>
          </cell>
        </row>
        <row r="1267">
          <cell r="N1267">
            <v>0</v>
          </cell>
        </row>
        <row r="1268">
          <cell r="N1268">
            <v>2400</v>
          </cell>
        </row>
        <row r="1269">
          <cell r="N1269">
            <v>101729.06183964471</v>
          </cell>
        </row>
        <row r="1271">
          <cell r="N1271">
            <v>21</v>
          </cell>
        </row>
        <row r="1273">
          <cell r="N1273">
            <v>0</v>
          </cell>
        </row>
        <row r="1274">
          <cell r="N1274">
            <v>0</v>
          </cell>
        </row>
        <row r="1275">
          <cell r="N1275">
            <v>0</v>
          </cell>
        </row>
        <row r="1276">
          <cell r="N1276">
            <v>0</v>
          </cell>
        </row>
        <row r="1277">
          <cell r="N1277">
            <v>58700</v>
          </cell>
        </row>
        <row r="1278">
          <cell r="N1278">
            <v>11048.666666666666</v>
          </cell>
        </row>
        <row r="1280">
          <cell r="N1280">
            <v>0</v>
          </cell>
        </row>
        <row r="1282">
          <cell r="N1282">
            <v>0</v>
          </cell>
        </row>
        <row r="1283">
          <cell r="N1283">
            <v>0</v>
          </cell>
        </row>
        <row r="1284">
          <cell r="N1284">
            <v>0</v>
          </cell>
        </row>
        <row r="1285">
          <cell r="N1285">
            <v>0</v>
          </cell>
        </row>
        <row r="1286">
          <cell r="N1286">
            <v>0</v>
          </cell>
        </row>
        <row r="1287">
          <cell r="N1287">
            <v>8984.1344566516764</v>
          </cell>
        </row>
      </sheetData>
      <sheetData sheetId="4"/>
      <sheetData sheetId="5">
        <row r="4">
          <cell r="C4">
            <v>57</v>
          </cell>
        </row>
        <row r="5">
          <cell r="C5">
            <v>28.5</v>
          </cell>
        </row>
        <row r="6">
          <cell r="C6">
            <v>171</v>
          </cell>
        </row>
        <row r="7">
          <cell r="C7">
            <v>361</v>
          </cell>
        </row>
        <row r="8">
          <cell r="C8">
            <v>171</v>
          </cell>
        </row>
        <row r="9">
          <cell r="C9">
            <v>209</v>
          </cell>
        </row>
        <row r="10">
          <cell r="C10">
            <v>85.5</v>
          </cell>
        </row>
        <row r="11">
          <cell r="C11">
            <v>152</v>
          </cell>
        </row>
        <row r="12">
          <cell r="C12">
            <v>171</v>
          </cell>
        </row>
        <row r="13">
          <cell r="C13">
            <v>912</v>
          </cell>
        </row>
        <row r="14">
          <cell r="C14">
            <v>342</v>
          </cell>
        </row>
        <row r="15">
          <cell r="C15">
            <v>152</v>
          </cell>
        </row>
        <row r="16">
          <cell r="C16">
            <v>171</v>
          </cell>
        </row>
        <row r="17">
          <cell r="C17">
            <v>226.97400000000002</v>
          </cell>
        </row>
        <row r="18">
          <cell r="C18">
            <v>400.02600000000001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ria.saxe@lansstyrelsen.se" TargetMode="External"/><Relationship Id="rId2" Type="http://schemas.openxmlformats.org/officeDocument/2006/relationships/hyperlink" Target="http://extra.lansstyrelsen.se/energi/Sv/statistik/Sidor/default.aspx" TargetMode="External"/><Relationship Id="rId1" Type="http://schemas.openxmlformats.org/officeDocument/2006/relationships/hyperlink" Target="mailto:ronja.englund@wsp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B9" sqref="B9"/>
    </sheetView>
  </sheetViews>
  <sheetFormatPr defaultRowHeight="15.75"/>
  <cols>
    <col min="2" max="2" width="56.375" bestFit="1" customWidth="1"/>
    <col min="3" max="3" width="50.25" bestFit="1" customWidth="1"/>
    <col min="5" max="5" width="85.375" customWidth="1"/>
  </cols>
  <sheetData>
    <row r="1" spans="2:5" ht="16.5" thickBot="1">
      <c r="C1" s="184"/>
    </row>
    <row r="2" spans="2:5">
      <c r="B2" s="185" t="s">
        <v>93</v>
      </c>
      <c r="C2" s="196">
        <v>43626</v>
      </c>
    </row>
    <row r="3" spans="2:5">
      <c r="B3" s="186" t="s">
        <v>94</v>
      </c>
      <c r="C3" s="197">
        <v>43794</v>
      </c>
    </row>
    <row r="4" spans="2:5">
      <c r="B4" s="187" t="s">
        <v>95</v>
      </c>
      <c r="C4" s="198" t="s">
        <v>96</v>
      </c>
    </row>
    <row r="5" spans="2:5">
      <c r="B5" s="187" t="s">
        <v>97</v>
      </c>
      <c r="C5" s="199" t="s">
        <v>98</v>
      </c>
    </row>
    <row r="6" spans="2:5">
      <c r="B6" s="186" t="s">
        <v>99</v>
      </c>
      <c r="C6" s="198" t="s">
        <v>106</v>
      </c>
    </row>
    <row r="7" spans="2:5" ht="16.5" thickBot="1">
      <c r="B7" s="188" t="s">
        <v>97</v>
      </c>
      <c r="C7" s="200" t="s">
        <v>105</v>
      </c>
    </row>
    <row r="10" spans="2:5" ht="16.5" thickBot="1"/>
    <row r="11" spans="2:5" ht="155.25" customHeight="1">
      <c r="B11" s="203" t="s">
        <v>100</v>
      </c>
      <c r="C11" s="204"/>
      <c r="E11" s="205" t="s">
        <v>101</v>
      </c>
    </row>
    <row r="12" spans="2:5">
      <c r="B12" s="189"/>
      <c r="C12" s="190"/>
      <c r="E12" s="206"/>
    </row>
    <row r="13" spans="2:5">
      <c r="B13" s="191" t="s">
        <v>102</v>
      </c>
      <c r="C13" s="190"/>
      <c r="E13" s="206"/>
    </row>
    <row r="14" spans="2:5" ht="16.5" thickBot="1">
      <c r="B14" s="192" t="s">
        <v>103</v>
      </c>
      <c r="C14" s="193"/>
      <c r="E14" s="206"/>
    </row>
    <row r="15" spans="2:5">
      <c r="E15" s="206"/>
    </row>
    <row r="16" spans="2:5" ht="16.5" thickBot="1">
      <c r="B16" s="194"/>
      <c r="E16" s="206"/>
    </row>
    <row r="17" spans="2:5" ht="153.75" customHeight="1" thickBot="1">
      <c r="B17" s="208" t="s">
        <v>104</v>
      </c>
      <c r="C17" s="209"/>
      <c r="E17" s="206"/>
    </row>
    <row r="18" spans="2:5">
      <c r="B18" s="195"/>
      <c r="E18" s="206"/>
    </row>
    <row r="19" spans="2:5">
      <c r="E19" s="206"/>
    </row>
    <row r="20" spans="2:5">
      <c r="E20" s="206"/>
    </row>
    <row r="21" spans="2:5">
      <c r="E21" s="206"/>
    </row>
    <row r="22" spans="2:5">
      <c r="E22" s="206"/>
    </row>
    <row r="23" spans="2:5" ht="16.5" thickBot="1">
      <c r="E23" s="207"/>
    </row>
  </sheetData>
  <mergeCells count="3">
    <mergeCell ref="B11:C11"/>
    <mergeCell ref="E11:E23"/>
    <mergeCell ref="B17:C17"/>
  </mergeCells>
  <hyperlinks>
    <hyperlink ref="C5" r:id="rId1"/>
    <hyperlink ref="B14" r:id="rId2"/>
    <hyperlink ref="C7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H10" zoomScale="70" zoomScaleNormal="70" workbookViewId="0">
      <selection activeCell="M30" sqref="M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0" t="s">
        <v>80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73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2" t="s">
        <v>60</v>
      </c>
      <c r="C4" s="81" t="s">
        <v>58</v>
      </c>
      <c r="D4" s="81" t="s">
        <v>59</v>
      </c>
      <c r="E4" s="27"/>
      <c r="F4" s="81" t="s">
        <v>61</v>
      </c>
      <c r="G4" s="27"/>
      <c r="H4" s="27"/>
      <c r="I4" s="81" t="s">
        <v>62</v>
      </c>
      <c r="J4" s="27"/>
      <c r="K4" s="27"/>
      <c r="L4" s="27"/>
      <c r="M4" s="27"/>
      <c r="N4" s="28"/>
      <c r="O4" s="28"/>
      <c r="P4" s="83" t="s">
        <v>66</v>
      </c>
      <c r="Q4" s="30"/>
      <c r="AG4" s="30"/>
      <c r="AH4" s="30"/>
    </row>
    <row r="5" spans="1:34" ht="15.75">
      <c r="A5" s="5" t="s">
        <v>52</v>
      </c>
      <c r="B5" s="59"/>
      <c r="C5" s="96">
        <f>[2]Solceller!$C$10</f>
        <v>85.5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106">
        <f>SUM(D5:O5)</f>
        <v>0</v>
      </c>
      <c r="Q5" s="53"/>
      <c r="AG5" s="53"/>
      <c r="AH5" s="53"/>
    </row>
    <row r="6" spans="1:34" ht="15.75">
      <c r="A6" s="5" t="s">
        <v>57</v>
      </c>
      <c r="B6" s="59"/>
      <c r="C6" s="92">
        <v>0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106">
        <f t="shared" ref="P6:P11" si="0">SUM(D6:O6)</f>
        <v>0</v>
      </c>
      <c r="Q6" s="53"/>
      <c r="AG6" s="53"/>
      <c r="AH6" s="53"/>
    </row>
    <row r="7" spans="1:34" ht="15.75">
      <c r="A7" s="5" t="s">
        <v>17</v>
      </c>
      <c r="B7" s="59"/>
      <c r="C7" s="131">
        <f>[2]Elproduktion!$N$282</f>
        <v>0</v>
      </c>
      <c r="D7" s="92">
        <f>[2]Elproduktion!$N$283</f>
        <v>0</v>
      </c>
      <c r="E7" s="92">
        <f>[2]Elproduktion!$Q$284</f>
        <v>0</v>
      </c>
      <c r="F7" s="92">
        <f>[2]Elproduktion!$N$285</f>
        <v>0</v>
      </c>
      <c r="G7" s="92">
        <f>[2]Elproduktion!$R$286</f>
        <v>0</v>
      </c>
      <c r="H7" s="92">
        <f>[2]Elproduktion!$S$287</f>
        <v>0</v>
      </c>
      <c r="I7" s="92">
        <f>[2]Elproduktion!$N$288</f>
        <v>0</v>
      </c>
      <c r="J7" s="92">
        <f>[2]Elproduktion!$T$286</f>
        <v>0</v>
      </c>
      <c r="K7" s="92">
        <f>[2]Elproduktion!$U$284</f>
        <v>0</v>
      </c>
      <c r="L7" s="92">
        <f>[2]Elproduktion!$V$284</f>
        <v>0</v>
      </c>
      <c r="M7" s="92">
        <f>[2]Elproduktion!$W$287</f>
        <v>0</v>
      </c>
      <c r="N7" s="92"/>
      <c r="O7" s="92"/>
      <c r="P7" s="106">
        <f t="shared" si="0"/>
        <v>0</v>
      </c>
      <c r="Q7" s="53"/>
      <c r="AG7" s="53"/>
      <c r="AH7" s="53"/>
    </row>
    <row r="8" spans="1:34" ht="15.75">
      <c r="A8" s="5" t="s">
        <v>10</v>
      </c>
      <c r="B8" s="59"/>
      <c r="C8" s="131">
        <f>[2]Elproduktion!$N$290</f>
        <v>0</v>
      </c>
      <c r="D8" s="92">
        <f>[2]Elproduktion!$N$291</f>
        <v>0</v>
      </c>
      <c r="E8" s="92">
        <f>[2]Elproduktion!$Q$292</f>
        <v>0</v>
      </c>
      <c r="F8" s="92">
        <f>[2]Elproduktion!$N$293</f>
        <v>0</v>
      </c>
      <c r="G8" s="92">
        <f>[2]Elproduktion!$R$294</f>
        <v>0</v>
      </c>
      <c r="H8" s="92">
        <f>[2]Elproduktion!$S$295</f>
        <v>0</v>
      </c>
      <c r="I8" s="92">
        <f>[2]Elproduktion!$N$296</f>
        <v>0</v>
      </c>
      <c r="J8" s="92">
        <f>[2]Elproduktion!$T$294</f>
        <v>0</v>
      </c>
      <c r="K8" s="92">
        <f>[2]Elproduktion!$U$292</f>
        <v>0</v>
      </c>
      <c r="L8" s="92">
        <f>[2]Elproduktion!$V$292</f>
        <v>0</v>
      </c>
      <c r="M8" s="92">
        <f>[2]Elproduktion!$W$295</f>
        <v>0</v>
      </c>
      <c r="N8" s="92"/>
      <c r="O8" s="92"/>
      <c r="P8" s="106">
        <f t="shared" si="0"/>
        <v>0</v>
      </c>
      <c r="Q8" s="53"/>
      <c r="AG8" s="53"/>
      <c r="AH8" s="53"/>
    </row>
    <row r="9" spans="1:34" ht="15.75">
      <c r="A9" s="5" t="s">
        <v>11</v>
      </c>
      <c r="B9" s="59"/>
      <c r="C9" s="133">
        <f>[2]Elproduktion!$N$298</f>
        <v>775794.68749432382</v>
      </c>
      <c r="D9" s="92">
        <f>[2]Elproduktion!$N$299</f>
        <v>0</v>
      </c>
      <c r="E9" s="92">
        <f>[2]Elproduktion!$Q$300</f>
        <v>0</v>
      </c>
      <c r="F9" s="92">
        <f>[2]Elproduktion!$N$301</f>
        <v>0</v>
      </c>
      <c r="G9" s="92">
        <f>[2]Elproduktion!$R$302</f>
        <v>0</v>
      </c>
      <c r="H9" s="92">
        <f>[2]Elproduktion!$S$303</f>
        <v>0</v>
      </c>
      <c r="I9" s="92">
        <f>[2]Elproduktion!$N$304</f>
        <v>0</v>
      </c>
      <c r="J9" s="92">
        <f>[2]Elproduktion!$T$302</f>
        <v>0</v>
      </c>
      <c r="K9" s="92">
        <f>[2]Elproduktion!$U$300</f>
        <v>0</v>
      </c>
      <c r="L9" s="92">
        <f>[2]Elproduktion!$V$300</f>
        <v>0</v>
      </c>
      <c r="M9" s="92">
        <f>[2]Elproduktion!$W$303</f>
        <v>0</v>
      </c>
      <c r="N9" s="92"/>
      <c r="O9" s="92"/>
      <c r="P9" s="106">
        <f t="shared" si="0"/>
        <v>0</v>
      </c>
      <c r="Q9" s="53"/>
      <c r="AG9" s="53"/>
      <c r="AH9" s="53"/>
    </row>
    <row r="10" spans="1:34" ht="15.75">
      <c r="A10" s="5" t="s">
        <v>12</v>
      </c>
      <c r="B10" s="59"/>
      <c r="C10" s="134">
        <f>[2]Elproduktion!$N$306</f>
        <v>31039.312505676146</v>
      </c>
      <c r="D10" s="92">
        <f>[2]Elproduktion!$N$307</f>
        <v>0</v>
      </c>
      <c r="E10" s="92">
        <f>[2]Elproduktion!$Q$308</f>
        <v>0</v>
      </c>
      <c r="F10" s="92">
        <f>[2]Elproduktion!$N$309</f>
        <v>0</v>
      </c>
      <c r="G10" s="92">
        <f>[2]Elproduktion!$R$310</f>
        <v>0</v>
      </c>
      <c r="H10" s="92">
        <f>[2]Elproduktion!$S$311</f>
        <v>0</v>
      </c>
      <c r="I10" s="92">
        <f>[2]Elproduktion!$N$312</f>
        <v>0</v>
      </c>
      <c r="J10" s="92">
        <f>[2]Elproduktion!$T$310</f>
        <v>0</v>
      </c>
      <c r="K10" s="92">
        <f>[2]Elproduktion!$U$308</f>
        <v>0</v>
      </c>
      <c r="L10" s="92">
        <f>[2]Elproduktion!$V$308</f>
        <v>0</v>
      </c>
      <c r="M10" s="92">
        <f>[2]Elproduktion!$W$311</f>
        <v>0</v>
      </c>
      <c r="N10" s="92"/>
      <c r="O10" s="92"/>
      <c r="P10" s="106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B11" s="59"/>
      <c r="C11" s="176">
        <f>SUM(C5:C10)</f>
        <v>806919.5</v>
      </c>
      <c r="D11" s="92">
        <f t="shared" ref="D11:O11" si="1">SUM(D5:D10)</f>
        <v>0</v>
      </c>
      <c r="E11" s="92">
        <f t="shared" si="1"/>
        <v>0</v>
      </c>
      <c r="F11" s="92">
        <f t="shared" si="1"/>
        <v>0</v>
      </c>
      <c r="G11" s="92">
        <f t="shared" si="1"/>
        <v>0</v>
      </c>
      <c r="H11" s="92">
        <f t="shared" si="1"/>
        <v>0</v>
      </c>
      <c r="I11" s="92">
        <f t="shared" si="1"/>
        <v>0</v>
      </c>
      <c r="J11" s="92">
        <f t="shared" si="1"/>
        <v>0</v>
      </c>
      <c r="K11" s="92">
        <f t="shared" si="1"/>
        <v>0</v>
      </c>
      <c r="L11" s="92">
        <f t="shared" si="1"/>
        <v>0</v>
      </c>
      <c r="M11" s="92">
        <f t="shared" si="1"/>
        <v>0</v>
      </c>
      <c r="N11" s="92">
        <f t="shared" si="1"/>
        <v>0</v>
      </c>
      <c r="O11" s="92">
        <f t="shared" si="1"/>
        <v>0</v>
      </c>
      <c r="P11" s="106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80" t="str">
        <f>A2</f>
        <v>2039 Älvdalen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73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2" t="s">
        <v>60</v>
      </c>
      <c r="B17" s="81" t="s">
        <v>63</v>
      </c>
      <c r="C17" s="49"/>
      <c r="D17" s="81" t="s">
        <v>59</v>
      </c>
      <c r="E17" s="27"/>
      <c r="F17" s="81" t="s">
        <v>61</v>
      </c>
      <c r="G17" s="27"/>
      <c r="H17" s="27"/>
      <c r="I17" s="81" t="s">
        <v>62</v>
      </c>
      <c r="J17" s="27"/>
      <c r="K17" s="27"/>
      <c r="L17" s="27"/>
      <c r="M17" s="27"/>
      <c r="N17" s="28"/>
      <c r="O17" s="28"/>
      <c r="P17" s="83" t="s">
        <v>66</v>
      </c>
      <c r="Q17" s="30"/>
      <c r="AG17" s="30"/>
      <c r="AH17" s="30"/>
    </row>
    <row r="18" spans="1:34" ht="15.75">
      <c r="A18" s="5" t="s">
        <v>17</v>
      </c>
      <c r="B18" s="114">
        <f>[2]Fjärrvärmeproduktion!$N$394</f>
        <v>0</v>
      </c>
      <c r="C18" s="106"/>
      <c r="D18" s="114">
        <f>[2]Fjärrvärmeproduktion!$N$395</f>
        <v>0</v>
      </c>
      <c r="E18" s="106">
        <f>[2]Fjärrvärmeproduktion!$Q$396</f>
        <v>0</v>
      </c>
      <c r="F18" s="106">
        <f>[2]Fjärrvärmeproduktion!$N$397</f>
        <v>0</v>
      </c>
      <c r="G18" s="106">
        <f>[2]Fjärrvärmeproduktion!$R$398</f>
        <v>0</v>
      </c>
      <c r="H18" s="114">
        <f>[2]Fjärrvärmeproduktion!$S$399</f>
        <v>0</v>
      </c>
      <c r="I18" s="106">
        <f>[2]Fjärrvärmeproduktion!$N$400</f>
        <v>0</v>
      </c>
      <c r="J18" s="106">
        <f>[2]Fjärrvärmeproduktion!$T$398</f>
        <v>0</v>
      </c>
      <c r="K18" s="106">
        <f>[2]Fjärrvärmeproduktion!$U$396</f>
        <v>0</v>
      </c>
      <c r="L18" s="106">
        <f>[2]Fjärrvärmeproduktion!$V$396</f>
        <v>0</v>
      </c>
      <c r="M18" s="106">
        <f>[2]Fjärrvärmeproduktion!$W$399</f>
        <v>0</v>
      </c>
      <c r="N18" s="106"/>
      <c r="O18" s="106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21">
        <f>[2]Fjärrvärmeproduktion!$N$402</f>
        <v>11400</v>
      </c>
      <c r="C19" s="106"/>
      <c r="D19" s="121">
        <f>[2]Fjärrvärmeproduktion!$N$403</f>
        <v>200</v>
      </c>
      <c r="E19" s="106">
        <f>[2]Fjärrvärmeproduktion!$Q$404</f>
        <v>0</v>
      </c>
      <c r="F19" s="106">
        <f>[2]Fjärrvärmeproduktion!$N$405</f>
        <v>0</v>
      </c>
      <c r="G19" s="106">
        <f>[2]Fjärrvärmeproduktion!$R$406</f>
        <v>0</v>
      </c>
      <c r="H19" s="121">
        <f>[2]Fjärrvärmeproduktion!$S$407</f>
        <v>14100</v>
      </c>
      <c r="I19" s="106">
        <f>[2]Fjärrvärmeproduktion!$N$408</f>
        <v>0</v>
      </c>
      <c r="J19" s="106">
        <f>[2]Fjärrvärmeproduktion!$T$406</f>
        <v>0</v>
      </c>
      <c r="K19" s="106">
        <f>[2]Fjärrvärmeproduktion!$U$404</f>
        <v>0</v>
      </c>
      <c r="L19" s="106">
        <f>[2]Fjärrvärmeproduktion!$V$404</f>
        <v>0</v>
      </c>
      <c r="M19" s="106">
        <f>[2]Fjärrvärmeproduktion!$W$407</f>
        <v>0</v>
      </c>
      <c r="N19" s="106"/>
      <c r="O19" s="106"/>
      <c r="P19" s="105">
        <f t="shared" ref="P19:P24" si="2">SUM(C19:O19)</f>
        <v>14300</v>
      </c>
      <c r="Q19" s="4"/>
      <c r="R19" s="4"/>
      <c r="S19" s="4"/>
      <c r="T19" s="4"/>
    </row>
    <row r="20" spans="1:34" ht="15.75">
      <c r="A20" s="5" t="s">
        <v>19</v>
      </c>
      <c r="B20" s="114">
        <f>[2]Fjärrvärmeproduktion!$N$410</f>
        <v>0</v>
      </c>
      <c r="C20" s="106"/>
      <c r="D20" s="114">
        <f>[2]Fjärrvärmeproduktion!$N$411</f>
        <v>0</v>
      </c>
      <c r="E20" s="106">
        <f>[2]Fjärrvärmeproduktion!$Q$412</f>
        <v>0</v>
      </c>
      <c r="F20" s="106">
        <f>[2]Fjärrvärmeproduktion!$N$413</f>
        <v>0</v>
      </c>
      <c r="G20" s="106">
        <f>[2]Fjärrvärmeproduktion!$R$414</f>
        <v>0</v>
      </c>
      <c r="H20" s="114">
        <f>[2]Fjärrvärmeproduktion!$S$415</f>
        <v>0</v>
      </c>
      <c r="I20" s="106">
        <f>[2]Fjärrvärmeproduktion!$N$416</f>
        <v>0</v>
      </c>
      <c r="J20" s="106">
        <f>[2]Fjärrvärmeproduktion!$T$414</f>
        <v>0</v>
      </c>
      <c r="K20" s="106">
        <f>[2]Fjärrvärmeproduktion!$U$412</f>
        <v>0</v>
      </c>
      <c r="L20" s="106">
        <f>[2]Fjärrvärmeproduktion!$V$412</f>
        <v>0</v>
      </c>
      <c r="M20" s="106">
        <f>[2]Fjärrvärmeproduktion!$W$415</f>
        <v>0</v>
      </c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114">
        <f>[2]Fjärrvärmeproduktion!$N$418</f>
        <v>0</v>
      </c>
      <c r="C21" s="106"/>
      <c r="D21" s="114">
        <f>[2]Fjärrvärmeproduktion!$N$419</f>
        <v>0</v>
      </c>
      <c r="E21" s="106">
        <f>[2]Fjärrvärmeproduktion!$Q$420</f>
        <v>0</v>
      </c>
      <c r="F21" s="106">
        <f>[2]Fjärrvärmeproduktion!$N$421</f>
        <v>0</v>
      </c>
      <c r="G21" s="106">
        <f>[2]Fjärrvärmeproduktion!$R$422</f>
        <v>0</v>
      </c>
      <c r="H21" s="114">
        <f>[2]Fjärrvärmeproduktion!$S$423</f>
        <v>0</v>
      </c>
      <c r="I21" s="106">
        <f>[2]Fjärrvärmeproduktion!$N$424</f>
        <v>0</v>
      </c>
      <c r="J21" s="106">
        <f>[2]Fjärrvärmeproduktion!$T$422</f>
        <v>0</v>
      </c>
      <c r="K21" s="106">
        <f>[2]Fjärrvärmeproduktion!$U$420</f>
        <v>0</v>
      </c>
      <c r="L21" s="106">
        <f>[2]Fjärrvärmeproduktion!$V$420</f>
        <v>0</v>
      </c>
      <c r="M21" s="106">
        <f>[2]Fjärrvärmeproduktion!$W$423</f>
        <v>0</v>
      </c>
      <c r="N21" s="106"/>
      <c r="O21" s="106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21</v>
      </c>
      <c r="B22" s="114">
        <f>[2]Fjärrvärmeproduktion!$N$426</f>
        <v>0</v>
      </c>
      <c r="C22" s="106"/>
      <c r="D22" s="114">
        <f>[2]Fjärrvärmeproduktion!$N$427</f>
        <v>0</v>
      </c>
      <c r="E22" s="106">
        <f>[2]Fjärrvärmeproduktion!$Q$428</f>
        <v>0</v>
      </c>
      <c r="F22" s="106">
        <f>[2]Fjärrvärmeproduktion!$N$429</f>
        <v>0</v>
      </c>
      <c r="G22" s="106">
        <f>[2]Fjärrvärmeproduktion!$R$430</f>
        <v>0</v>
      </c>
      <c r="H22" s="114">
        <f>[2]Fjärrvärmeproduktion!$S$431</f>
        <v>0</v>
      </c>
      <c r="I22" s="106">
        <f>[2]Fjärrvärmeproduktion!$N$432</f>
        <v>0</v>
      </c>
      <c r="J22" s="106">
        <f>[2]Fjärrvärmeproduktion!$T$430</f>
        <v>0</v>
      </c>
      <c r="K22" s="106">
        <f>[2]Fjärrvärmeproduktion!$U$428</f>
        <v>0</v>
      </c>
      <c r="L22" s="106">
        <f>[2]Fjärrvärmeproduktion!$V$428</f>
        <v>0</v>
      </c>
      <c r="M22" s="106">
        <f>[2]Fjärrvärmeproduktion!$W$431</f>
        <v>0</v>
      </c>
      <c r="N22" s="106"/>
      <c r="O22" s="106"/>
      <c r="P22" s="106">
        <f t="shared" si="2"/>
        <v>0</v>
      </c>
      <c r="Q22" s="31"/>
      <c r="R22" s="43" t="s">
        <v>23</v>
      </c>
      <c r="S22" s="89" t="str">
        <f>P43/1000 &amp;" GWh"</f>
        <v>454,20583027027 GWh</v>
      </c>
      <c r="T22" s="38"/>
      <c r="U22" s="36"/>
    </row>
    <row r="23" spans="1:34" ht="15.75">
      <c r="A23" s="5" t="s">
        <v>22</v>
      </c>
      <c r="B23" s="114">
        <f>[2]Fjärrvärmeproduktion!$N$434</f>
        <v>0</v>
      </c>
      <c r="C23" s="106"/>
      <c r="D23" s="114">
        <f>[2]Fjärrvärmeproduktion!$N$435</f>
        <v>0</v>
      </c>
      <c r="E23" s="106">
        <f>[2]Fjärrvärmeproduktion!$Q$436</f>
        <v>0</v>
      </c>
      <c r="F23" s="106">
        <f>[2]Fjärrvärmeproduktion!$N$437</f>
        <v>0</v>
      </c>
      <c r="G23" s="106">
        <f>[2]Fjärrvärmeproduktion!$R$438</f>
        <v>0</v>
      </c>
      <c r="H23" s="114">
        <f>[2]Fjärrvärmeproduktion!$S$439</f>
        <v>0</v>
      </c>
      <c r="I23" s="106">
        <f>[2]Fjärrvärmeproduktion!$N$440</f>
        <v>0</v>
      </c>
      <c r="J23" s="106">
        <f>[2]Fjärrvärmeproduktion!$T$438</f>
        <v>0</v>
      </c>
      <c r="K23" s="106">
        <f>[2]Fjärrvärmeproduktion!$U$436</f>
        <v>0</v>
      </c>
      <c r="L23" s="106">
        <f>[2]Fjärrvärmeproduktion!$V$436</f>
        <v>0</v>
      </c>
      <c r="M23" s="106">
        <f>[2]Fjärrvärmeproduktion!$W$439</f>
        <v>0</v>
      </c>
      <c r="N23" s="106"/>
      <c r="O23" s="106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105">
        <f>SUM(B18:B23)</f>
        <v>11400</v>
      </c>
      <c r="C24" s="106">
        <f t="shared" ref="C24:O24" si="3">SUM(C18:C23)</f>
        <v>0</v>
      </c>
      <c r="D24" s="105">
        <f t="shared" si="3"/>
        <v>200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05">
        <f t="shared" si="3"/>
        <v>14100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05">
        <f t="shared" si="2"/>
        <v>14300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6" t="str">
        <f>C30</f>
        <v>El</v>
      </c>
      <c r="S25" s="60" t="str">
        <f>C43/1000 &amp;" GWh"</f>
        <v>178,90956 GWh</v>
      </c>
      <c r="T25" s="42">
        <f>C$44</f>
        <v>0.39389534012265282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7" t="str">
        <f>D30</f>
        <v>Oljeprodukter</v>
      </c>
      <c r="S26" s="60" t="str">
        <f>D43/1000 &amp;" GWh"</f>
        <v>76,007 GWh</v>
      </c>
      <c r="T26" s="42">
        <f>D$44</f>
        <v>0.16734043232067908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7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7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80" t="str">
        <f>A2</f>
        <v>2039 Älvdalen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7" t="str">
        <f>G30</f>
        <v>Biodrivmedel</v>
      </c>
      <c r="S29" s="60" t="str">
        <f>G43/1000&amp;" GWh"</f>
        <v>11,979 GWh</v>
      </c>
      <c r="T29" s="42">
        <f>G$44</f>
        <v>2.6373505581978166E-2</v>
      </c>
      <c r="U29" s="36"/>
    </row>
    <row r="30" spans="1:34" ht="30">
      <c r="A30" s="6">
        <v>2017</v>
      </c>
      <c r="B30" s="67" t="s">
        <v>71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72</v>
      </c>
      <c r="K30" s="54" t="s">
        <v>6</v>
      </c>
      <c r="L30" s="54" t="s">
        <v>7</v>
      </c>
      <c r="M30" s="98" t="s">
        <v>73</v>
      </c>
      <c r="N30" s="55" t="s">
        <v>68</v>
      </c>
      <c r="O30" s="55" t="s">
        <v>68</v>
      </c>
      <c r="P30" s="57" t="s">
        <v>28</v>
      </c>
      <c r="Q30" s="31"/>
      <c r="R30" s="86" t="str">
        <f>H30</f>
        <v>Biobränslen</v>
      </c>
      <c r="S30" s="60" t="str">
        <f>H43/1000&amp;" GWh"</f>
        <v>187,31027027027 GWh</v>
      </c>
      <c r="T30" s="42">
        <f>H$44</f>
        <v>0.41239072197469007</v>
      </c>
      <c r="U30" s="36"/>
    </row>
    <row r="31" spans="1:34" s="29" customFormat="1">
      <c r="A31" s="26"/>
      <c r="B31" s="81" t="s">
        <v>65</v>
      </c>
      <c r="C31" s="84" t="s">
        <v>64</v>
      </c>
      <c r="D31" s="81" t="s">
        <v>59</v>
      </c>
      <c r="E31" s="27"/>
      <c r="F31" s="81" t="s">
        <v>61</v>
      </c>
      <c r="G31" s="81" t="s">
        <v>89</v>
      </c>
      <c r="H31" s="81" t="s">
        <v>69</v>
      </c>
      <c r="I31" s="81" t="s">
        <v>62</v>
      </c>
      <c r="J31" s="27"/>
      <c r="K31" s="27"/>
      <c r="L31" s="27"/>
      <c r="M31" s="27"/>
      <c r="N31" s="28"/>
      <c r="O31" s="28"/>
      <c r="P31" s="83" t="s">
        <v>67</v>
      </c>
      <c r="Q31" s="32"/>
      <c r="R31" s="86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29</v>
      </c>
      <c r="B32" s="114">
        <f>[2]Slutanvändning!$N$575</f>
        <v>0</v>
      </c>
      <c r="C32" s="106">
        <f>[2]Slutanvändning!$N$576</f>
        <v>1103</v>
      </c>
      <c r="D32" s="114">
        <f>[2]Slutanvändning!$N$569</f>
        <v>810</v>
      </c>
      <c r="E32" s="106">
        <f>[2]Slutanvändning!$Q$570</f>
        <v>0</v>
      </c>
      <c r="F32" s="114">
        <f>[2]Slutanvändning!$N$571</f>
        <v>0</v>
      </c>
      <c r="G32" s="106">
        <f>[2]Slutanvändning!$N$572</f>
        <v>174</v>
      </c>
      <c r="H32" s="114">
        <f>[2]Slutanvändning!$N$573</f>
        <v>0</v>
      </c>
      <c r="I32" s="106">
        <f>[2]Slutanvändning!$N$574</f>
        <v>0</v>
      </c>
      <c r="J32" s="106"/>
      <c r="K32" s="106">
        <f>[2]Slutanvändning!$U$570</f>
        <v>0</v>
      </c>
      <c r="L32" s="106">
        <f>[2]Slutanvändning!$V$570</f>
        <v>0</v>
      </c>
      <c r="M32" s="106"/>
      <c r="N32" s="106"/>
      <c r="O32" s="106"/>
      <c r="P32" s="106">
        <f t="shared" ref="P32:P38" si="4">SUM(B32:N32)</f>
        <v>2087</v>
      </c>
      <c r="Q32" s="33"/>
      <c r="R32" s="87" t="str">
        <f>J30</f>
        <v>Beckolja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32</v>
      </c>
      <c r="B33" s="114">
        <f>[2]Slutanvändning!$N$584</f>
        <v>0</v>
      </c>
      <c r="C33" s="106">
        <f>[2]Slutanvändning!$N$585</f>
        <v>30228</v>
      </c>
      <c r="D33" s="114">
        <f>[2]Slutanvändning!$N$578</f>
        <v>5097</v>
      </c>
      <c r="E33" s="106">
        <f>[2]Slutanvändning!$Q$579</f>
        <v>0</v>
      </c>
      <c r="F33" s="123">
        <f>[2]Slutanvändning!$N$580</f>
        <v>0</v>
      </c>
      <c r="G33" s="106">
        <f>[2]Slutanvändning!$N$581</f>
        <v>0</v>
      </c>
      <c r="H33" s="123">
        <f>[2]Slutanvändning!$N$582</f>
        <v>147801.27027027027</v>
      </c>
      <c r="I33" s="106">
        <f>[2]Slutanvändning!$N$583</f>
        <v>0</v>
      </c>
      <c r="J33" s="106"/>
      <c r="K33" s="106">
        <f>[2]Slutanvändning!$U$579</f>
        <v>0</v>
      </c>
      <c r="L33" s="106">
        <f>[2]Slutanvändning!$V$579</f>
        <v>0</v>
      </c>
      <c r="M33" s="106"/>
      <c r="N33" s="106"/>
      <c r="O33" s="106"/>
      <c r="P33" s="159">
        <f t="shared" si="4"/>
        <v>183126.27027027027</v>
      </c>
      <c r="Q33" s="33"/>
      <c r="R33" s="86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33</v>
      </c>
      <c r="B34" s="122">
        <f>[2]Slutanvändning!$N$593</f>
        <v>7571.72972972973</v>
      </c>
      <c r="C34" s="106">
        <f>[2]Slutanvändning!$N$594</f>
        <v>30510</v>
      </c>
      <c r="D34" s="114">
        <f>[2]Slutanvändning!$N$587</f>
        <v>0</v>
      </c>
      <c r="E34" s="106">
        <f>[2]Slutanvändning!$Q$588</f>
        <v>0</v>
      </c>
      <c r="F34" s="114">
        <f>[2]Slutanvändning!$N$589</f>
        <v>0</v>
      </c>
      <c r="G34" s="106">
        <f>[2]Slutanvändning!$N$590</f>
        <v>0</v>
      </c>
      <c r="H34" s="114">
        <f>[2]Slutanvändning!$N$591</f>
        <v>0</v>
      </c>
      <c r="I34" s="106">
        <f>[2]Slutanvändning!$N$592</f>
        <v>0</v>
      </c>
      <c r="J34" s="106"/>
      <c r="K34" s="106">
        <f>[2]Slutanvändning!$U$588</f>
        <v>0</v>
      </c>
      <c r="L34" s="106">
        <f>[2]Slutanvändning!$V$588</f>
        <v>0</v>
      </c>
      <c r="M34" s="106"/>
      <c r="N34" s="106"/>
      <c r="O34" s="106"/>
      <c r="P34" s="173">
        <f t="shared" si="4"/>
        <v>38081.729729729734</v>
      </c>
      <c r="Q34" s="33"/>
      <c r="R34" s="87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34</v>
      </c>
      <c r="B35" s="114">
        <f>[2]Slutanvändning!$N$602</f>
        <v>0</v>
      </c>
      <c r="C35" s="106">
        <f>[2]Slutanvändning!$N$603</f>
        <v>10</v>
      </c>
      <c r="D35" s="114">
        <f>[2]Slutanvändning!$N$596</f>
        <v>67775</v>
      </c>
      <c r="E35" s="106">
        <f>[2]Slutanvändning!$Q$597</f>
        <v>0</v>
      </c>
      <c r="F35" s="114">
        <f>[2]Slutanvändning!$N$598</f>
        <v>0</v>
      </c>
      <c r="G35" s="106">
        <f>[2]Slutanvändning!$N$599</f>
        <v>11805</v>
      </c>
      <c r="H35" s="114">
        <f>[2]Slutanvändning!$N$600</f>
        <v>0</v>
      </c>
      <c r="I35" s="106">
        <f>[2]Slutanvändning!$N$601</f>
        <v>0</v>
      </c>
      <c r="J35" s="106"/>
      <c r="K35" s="106">
        <f>[2]Slutanvändning!$U$597</f>
        <v>0</v>
      </c>
      <c r="L35" s="106">
        <f>[2]Slutanvändning!$V$597</f>
        <v>0</v>
      </c>
      <c r="M35" s="106"/>
      <c r="N35" s="106"/>
      <c r="O35" s="106"/>
      <c r="P35" s="106">
        <f>SUM(B35:N35)</f>
        <v>79590</v>
      </c>
      <c r="Q35" s="33"/>
      <c r="R35" s="86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35</v>
      </c>
      <c r="B36" s="123">
        <f>[2]Slutanvändning!$N$611</f>
        <v>374</v>
      </c>
      <c r="C36" s="106">
        <f>[2]Slutanvändning!$N$612</f>
        <v>36234</v>
      </c>
      <c r="D36" s="123">
        <f>[2]Slutanvändning!$N$605</f>
        <v>1622</v>
      </c>
      <c r="E36" s="106">
        <f>[2]Slutanvändning!$Q$606</f>
        <v>0</v>
      </c>
      <c r="F36" s="114">
        <f>[2]Slutanvändning!$N$607</f>
        <v>0</v>
      </c>
      <c r="G36" s="106">
        <f>[2]Slutanvändning!$N$608</f>
        <v>0</v>
      </c>
      <c r="H36" s="114">
        <f>[2]Slutanvändning!$N$609</f>
        <v>0</v>
      </c>
      <c r="I36" s="106">
        <f>[2]Slutanvändning!$N$610</f>
        <v>0</v>
      </c>
      <c r="J36" s="106"/>
      <c r="K36" s="106">
        <f>[2]Slutanvändning!$U$606</f>
        <v>0</v>
      </c>
      <c r="L36" s="106">
        <f>[2]Slutanvändning!$V$606</f>
        <v>0</v>
      </c>
      <c r="M36" s="106"/>
      <c r="N36" s="106"/>
      <c r="O36" s="106"/>
      <c r="P36" s="159">
        <f t="shared" si="4"/>
        <v>38230</v>
      </c>
      <c r="Q36" s="33"/>
      <c r="R36" s="86" t="str">
        <f>N30</f>
        <v>Övrigt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36</v>
      </c>
      <c r="B37" s="167">
        <f>[2]Slutanvändning!$N$620</f>
        <v>0</v>
      </c>
      <c r="C37" s="106">
        <f>[2]Slutanvändning!$N$621</f>
        <v>65328</v>
      </c>
      <c r="D37" s="123">
        <f>[2]Slutanvändning!$N$614</f>
        <v>503</v>
      </c>
      <c r="E37" s="106">
        <f>[2]Slutanvändning!$Q$615</f>
        <v>0</v>
      </c>
      <c r="F37" s="114">
        <f>[2]Slutanvändning!$N$616</f>
        <v>0</v>
      </c>
      <c r="G37" s="106">
        <f>[2]Slutanvändning!$N$617</f>
        <v>0</v>
      </c>
      <c r="H37" s="114">
        <f>[2]Slutanvändning!$N$618</f>
        <v>25409</v>
      </c>
      <c r="I37" s="106">
        <f>[2]Slutanvändning!$N$619</f>
        <v>0</v>
      </c>
      <c r="J37" s="106"/>
      <c r="K37" s="106">
        <f>[2]Slutanvändning!$U$615</f>
        <v>0</v>
      </c>
      <c r="L37" s="106">
        <f>[2]Slutanvändning!$V$615</f>
        <v>0</v>
      </c>
      <c r="M37" s="106"/>
      <c r="N37" s="106"/>
      <c r="O37" s="106"/>
      <c r="P37" s="173">
        <f t="shared" si="4"/>
        <v>91240</v>
      </c>
      <c r="Q37" s="33"/>
      <c r="R37" s="87" t="str">
        <f>O30</f>
        <v>Övrigt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37</v>
      </c>
      <c r="B38" s="148">
        <f>[2]Slutanvändning!$N$629</f>
        <v>2800</v>
      </c>
      <c r="C38" s="106">
        <f>[2]Slutanvändning!$N$630</f>
        <v>1323</v>
      </c>
      <c r="D38" s="114">
        <f>[2]Slutanvändning!$N$623</f>
        <v>0</v>
      </c>
      <c r="E38" s="106">
        <f>[2]Slutanvändning!$Q$624</f>
        <v>0</v>
      </c>
      <c r="F38" s="114">
        <f>[2]Slutanvändning!$N$625</f>
        <v>0</v>
      </c>
      <c r="G38" s="106">
        <f>[2]Slutanvändning!$N$626</f>
        <v>0</v>
      </c>
      <c r="H38" s="114">
        <f>[2]Slutanvändning!$N$627</f>
        <v>0</v>
      </c>
      <c r="I38" s="106">
        <f>[2]Slutanvändning!$N$628</f>
        <v>0</v>
      </c>
      <c r="J38" s="106"/>
      <c r="K38" s="106">
        <f>[2]Slutanvändning!$U$624</f>
        <v>0</v>
      </c>
      <c r="L38" s="106">
        <f>[2]Slutanvändning!$V$624</f>
        <v>0</v>
      </c>
      <c r="M38" s="106"/>
      <c r="N38" s="106"/>
      <c r="O38" s="106"/>
      <c r="P38" s="105">
        <f t="shared" si="4"/>
        <v>4123</v>
      </c>
      <c r="Q38" s="33"/>
      <c r="R38" s="44"/>
      <c r="S38" s="29"/>
      <c r="T38" s="40"/>
      <c r="U38" s="36"/>
    </row>
    <row r="39" spans="1:47" ht="15.75">
      <c r="A39" s="5" t="s">
        <v>38</v>
      </c>
      <c r="B39" s="114">
        <f>[2]Slutanvändning!$N$638</f>
        <v>0</v>
      </c>
      <c r="C39" s="106">
        <f>[2]Slutanvändning!$N$639</f>
        <v>921</v>
      </c>
      <c r="D39" s="114">
        <f>[2]Slutanvändning!$N$632</f>
        <v>0</v>
      </c>
      <c r="E39" s="106">
        <f>[2]Slutanvändning!$Q$633</f>
        <v>0</v>
      </c>
      <c r="F39" s="114">
        <f>[2]Slutanvändning!$N$634</f>
        <v>0</v>
      </c>
      <c r="G39" s="106">
        <f>[2]Slutanvändning!$N$635</f>
        <v>0</v>
      </c>
      <c r="H39" s="114">
        <f>[2]Slutanvändning!$N$636</f>
        <v>0</v>
      </c>
      <c r="I39" s="106">
        <f>[2]Slutanvändning!$N$637</f>
        <v>0</v>
      </c>
      <c r="J39" s="106"/>
      <c r="K39" s="106">
        <f>[2]Slutanvändning!$U$633</f>
        <v>0</v>
      </c>
      <c r="L39" s="106">
        <f>[2]Slutanvändning!$V$633</f>
        <v>0</v>
      </c>
      <c r="M39" s="106"/>
      <c r="N39" s="106"/>
      <c r="O39" s="106"/>
      <c r="P39" s="106">
        <f>SUM(B39:N39)</f>
        <v>921</v>
      </c>
      <c r="Q39" s="33"/>
      <c r="R39" s="41"/>
      <c r="S39" s="10"/>
      <c r="T39" s="64"/>
    </row>
    <row r="40" spans="1:47" ht="15.75">
      <c r="A40" s="5" t="s">
        <v>13</v>
      </c>
      <c r="B40" s="105">
        <f>SUM(B32:B39)</f>
        <v>10745.72972972973</v>
      </c>
      <c r="C40" s="106">
        <f t="shared" ref="C40:O40" si="5">SUM(C32:C39)</f>
        <v>165657</v>
      </c>
      <c r="D40" s="106">
        <f t="shared" si="5"/>
        <v>75807</v>
      </c>
      <c r="E40" s="106">
        <f t="shared" si="5"/>
        <v>0</v>
      </c>
      <c r="F40" s="159">
        <f>SUM(F32:F39)</f>
        <v>0</v>
      </c>
      <c r="G40" s="106">
        <f t="shared" si="5"/>
        <v>11979</v>
      </c>
      <c r="H40" s="159">
        <f t="shared" si="5"/>
        <v>173210.27027027027</v>
      </c>
      <c r="I40" s="106">
        <f t="shared" si="5"/>
        <v>0</v>
      </c>
      <c r="J40" s="106">
        <f t="shared" si="5"/>
        <v>0</v>
      </c>
      <c r="K40" s="106">
        <f t="shared" si="5"/>
        <v>0</v>
      </c>
      <c r="L40" s="106">
        <f t="shared" si="5"/>
        <v>0</v>
      </c>
      <c r="M40" s="106">
        <f t="shared" si="5"/>
        <v>0</v>
      </c>
      <c r="N40" s="106">
        <f t="shared" si="5"/>
        <v>0</v>
      </c>
      <c r="O40" s="106">
        <f t="shared" si="5"/>
        <v>0</v>
      </c>
      <c r="P40" s="173">
        <f>SUM(B40:N40)</f>
        <v>437399</v>
      </c>
      <c r="Q40" s="33"/>
      <c r="R40" s="41"/>
      <c r="S40" s="10" t="s">
        <v>24</v>
      </c>
      <c r="T40" s="64" t="s">
        <v>25</v>
      </c>
    </row>
    <row r="41" spans="1:47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66"/>
      <c r="R41" s="41" t="s">
        <v>39</v>
      </c>
      <c r="S41" s="65" t="str">
        <f>(B46+C46)/1000 &amp;" GWh"</f>
        <v>13,9068302702703 GWh</v>
      </c>
      <c r="T41" s="143"/>
    </row>
    <row r="42" spans="1:47">
      <c r="A42" s="46" t="s">
        <v>42</v>
      </c>
      <c r="B42" s="115">
        <f>B39+B38+B37</f>
        <v>2800</v>
      </c>
      <c r="C42" s="115">
        <f>C39+C38+C37</f>
        <v>67572</v>
      </c>
      <c r="D42" s="115">
        <f>D39+D38+D37</f>
        <v>503</v>
      </c>
      <c r="E42" s="115">
        <f t="shared" ref="E42:P42" si="6">E39+E38+E37</f>
        <v>0</v>
      </c>
      <c r="F42" s="116">
        <f t="shared" si="6"/>
        <v>0</v>
      </c>
      <c r="G42" s="115">
        <f t="shared" si="6"/>
        <v>0</v>
      </c>
      <c r="H42" s="115">
        <f t="shared" si="6"/>
        <v>25409</v>
      </c>
      <c r="I42" s="116">
        <f t="shared" si="6"/>
        <v>0</v>
      </c>
      <c r="J42" s="115">
        <f t="shared" si="6"/>
        <v>0</v>
      </c>
      <c r="K42" s="115">
        <f t="shared" si="6"/>
        <v>0</v>
      </c>
      <c r="L42" s="115">
        <f t="shared" si="6"/>
        <v>0</v>
      </c>
      <c r="M42" s="115">
        <f t="shared" si="6"/>
        <v>0</v>
      </c>
      <c r="N42" s="115">
        <f t="shared" si="6"/>
        <v>0</v>
      </c>
      <c r="O42" s="115">
        <f t="shared" si="6"/>
        <v>0</v>
      </c>
      <c r="P42" s="115">
        <f t="shared" si="6"/>
        <v>96284</v>
      </c>
      <c r="Q42" s="34"/>
      <c r="R42" s="41" t="s">
        <v>40</v>
      </c>
      <c r="S42" s="11" t="str">
        <f>P42/1000 &amp;" GWh"</f>
        <v>96,284 GWh</v>
      </c>
      <c r="T42" s="42">
        <f>P42/P40</f>
        <v>0.22012853252979545</v>
      </c>
    </row>
    <row r="43" spans="1:47">
      <c r="A43" s="47" t="s">
        <v>44</v>
      </c>
      <c r="B43" s="117"/>
      <c r="C43" s="118">
        <f>C40+C24-C7+C46</f>
        <v>178909.56</v>
      </c>
      <c r="D43" s="118">
        <f t="shared" ref="D43:O43" si="7">D11+D24+D40</f>
        <v>76007</v>
      </c>
      <c r="E43" s="118">
        <f t="shared" si="7"/>
        <v>0</v>
      </c>
      <c r="F43" s="118">
        <f t="shared" si="7"/>
        <v>0</v>
      </c>
      <c r="G43" s="118">
        <f t="shared" si="7"/>
        <v>11979</v>
      </c>
      <c r="H43" s="118">
        <f t="shared" si="7"/>
        <v>187310.27027027027</v>
      </c>
      <c r="I43" s="118">
        <f t="shared" si="7"/>
        <v>0</v>
      </c>
      <c r="J43" s="118">
        <f t="shared" si="7"/>
        <v>0</v>
      </c>
      <c r="K43" s="118">
        <f t="shared" si="7"/>
        <v>0</v>
      </c>
      <c r="L43" s="118">
        <f t="shared" si="7"/>
        <v>0</v>
      </c>
      <c r="M43" s="118">
        <f t="shared" si="7"/>
        <v>0</v>
      </c>
      <c r="N43" s="118">
        <f t="shared" si="7"/>
        <v>0</v>
      </c>
      <c r="O43" s="118">
        <f t="shared" si="7"/>
        <v>0</v>
      </c>
      <c r="P43" s="119">
        <f>SUM(C43:O43)</f>
        <v>454205.83027027023</v>
      </c>
      <c r="Q43" s="34"/>
      <c r="R43" s="41" t="s">
        <v>41</v>
      </c>
      <c r="S43" s="11" t="str">
        <f>P36/1000 &amp;" GWh"</f>
        <v>38,23 GWh</v>
      </c>
      <c r="T43" s="62">
        <f>P36/P40</f>
        <v>8.7403034757738363E-2</v>
      </c>
    </row>
    <row r="44" spans="1:47">
      <c r="A44" s="47" t="s">
        <v>45</v>
      </c>
      <c r="B44" s="130"/>
      <c r="C44" s="136">
        <f>C43/$P$43</f>
        <v>0.39389534012265282</v>
      </c>
      <c r="D44" s="136">
        <f t="shared" ref="D44:P44" si="8">D43/$P$43</f>
        <v>0.16734043232067908</v>
      </c>
      <c r="E44" s="136">
        <f t="shared" si="8"/>
        <v>0</v>
      </c>
      <c r="F44" s="136">
        <f t="shared" si="8"/>
        <v>0</v>
      </c>
      <c r="G44" s="136">
        <f t="shared" si="8"/>
        <v>2.6373505581978166E-2</v>
      </c>
      <c r="H44" s="136">
        <f t="shared" si="8"/>
        <v>0.41239072197469007</v>
      </c>
      <c r="I44" s="136">
        <f t="shared" si="8"/>
        <v>0</v>
      </c>
      <c r="J44" s="136">
        <f t="shared" si="8"/>
        <v>0</v>
      </c>
      <c r="K44" s="136">
        <f t="shared" si="8"/>
        <v>0</v>
      </c>
      <c r="L44" s="136">
        <f t="shared" si="8"/>
        <v>0</v>
      </c>
      <c r="M44" s="136">
        <f t="shared" si="8"/>
        <v>0</v>
      </c>
      <c r="N44" s="136">
        <f t="shared" si="8"/>
        <v>0</v>
      </c>
      <c r="O44" s="136">
        <f t="shared" si="8"/>
        <v>0</v>
      </c>
      <c r="P44" s="136">
        <f t="shared" si="8"/>
        <v>1</v>
      </c>
      <c r="Q44" s="34"/>
      <c r="R44" s="41" t="s">
        <v>43</v>
      </c>
      <c r="S44" s="11" t="str">
        <f>P34/1000 &amp;" GWh"</f>
        <v>38,0817297297297 GWh</v>
      </c>
      <c r="T44" s="42">
        <f>P34/P40</f>
        <v>8.7064053026480931E-2</v>
      </c>
      <c r="U44" s="36"/>
    </row>
    <row r="45" spans="1:47">
      <c r="A45" s="48"/>
      <c r="B45" s="131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30</v>
      </c>
      <c r="S45" s="11" t="str">
        <f>P32/1000 &amp;" GWh"</f>
        <v>2,087 GWh</v>
      </c>
      <c r="T45" s="42">
        <f>P32/P40</f>
        <v>4.7713872231075058E-3</v>
      </c>
      <c r="U45" s="36"/>
    </row>
    <row r="46" spans="1:47">
      <c r="A46" s="48" t="s">
        <v>48</v>
      </c>
      <c r="B46" s="68">
        <f>B24-B40</f>
        <v>654.27027027026998</v>
      </c>
      <c r="C46" s="68">
        <f>(C24+C40)*0.08</f>
        <v>13252.56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46</v>
      </c>
      <c r="S46" s="11" t="str">
        <f>P33/1000 &amp;" GWh"</f>
        <v>183,12627027027 GWh</v>
      </c>
      <c r="T46" s="62">
        <f>P33/P40</f>
        <v>0.41867098523378027</v>
      </c>
      <c r="U46" s="36"/>
    </row>
    <row r="47" spans="1:47">
      <c r="A47" s="48" t="s">
        <v>50</v>
      </c>
      <c r="B47" s="137">
        <f>B46/B24</f>
        <v>5.739212897107631E-2</v>
      </c>
      <c r="C47" s="137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47</v>
      </c>
      <c r="S47" s="11" t="str">
        <f>P35/1000 &amp;" GWh"</f>
        <v>79,59 GWh</v>
      </c>
      <c r="T47" s="62">
        <f>P35/P40</f>
        <v>0.18196200722909747</v>
      </c>
    </row>
    <row r="48" spans="1:47" ht="15.75" thickBot="1">
      <c r="A48" s="13"/>
      <c r="B48" s="149"/>
      <c r="C48" s="151"/>
      <c r="D48" s="151"/>
      <c r="E48" s="151"/>
      <c r="F48" s="152"/>
      <c r="G48" s="151"/>
      <c r="H48" s="151"/>
      <c r="I48" s="152"/>
      <c r="J48" s="151"/>
      <c r="K48" s="151"/>
      <c r="L48" s="151"/>
      <c r="M48" s="151"/>
      <c r="N48" s="152"/>
      <c r="O48" s="152"/>
      <c r="P48" s="152"/>
      <c r="Q48" s="88"/>
      <c r="R48" s="69" t="s">
        <v>49</v>
      </c>
      <c r="S48" s="70" t="str">
        <f>P40/1000 &amp;" GWh"</f>
        <v>437,399 GWh</v>
      </c>
      <c r="T48" s="71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3"/>
      <c r="C58" s="19"/>
      <c r="D58" s="74"/>
      <c r="E58" s="74"/>
      <c r="F58" s="75"/>
      <c r="G58" s="74"/>
      <c r="H58" s="74"/>
      <c r="I58" s="75"/>
      <c r="J58" s="74"/>
      <c r="K58" s="74"/>
      <c r="L58" s="74"/>
      <c r="M58" s="45"/>
      <c r="N58" s="85"/>
      <c r="O58" s="85"/>
      <c r="P58" s="76"/>
      <c r="Q58" s="10"/>
      <c r="R58" s="10"/>
      <c r="S58" s="45"/>
      <c r="T58" s="50"/>
    </row>
    <row r="59" spans="1:47" ht="15.75">
      <c r="A59" s="10"/>
      <c r="B59" s="73"/>
      <c r="C59" s="19"/>
      <c r="D59" s="74"/>
      <c r="E59" s="74"/>
      <c r="F59" s="75"/>
      <c r="G59" s="74"/>
      <c r="H59" s="74"/>
      <c r="I59" s="75"/>
      <c r="J59" s="74"/>
      <c r="K59" s="74"/>
      <c r="L59" s="74"/>
      <c r="M59" s="45"/>
      <c r="N59" s="85"/>
      <c r="O59" s="85"/>
      <c r="P59" s="76"/>
      <c r="Q59" s="10"/>
      <c r="R59" s="10"/>
      <c r="S59" s="20"/>
      <c r="T59" s="21"/>
    </row>
    <row r="60" spans="1:47" ht="15.75">
      <c r="A60" s="10"/>
      <c r="B60" s="73"/>
      <c r="C60" s="19"/>
      <c r="D60" s="74"/>
      <c r="E60" s="74"/>
      <c r="F60" s="75"/>
      <c r="G60" s="74"/>
      <c r="H60" s="74"/>
      <c r="I60" s="75"/>
      <c r="J60" s="74"/>
      <c r="K60" s="74"/>
      <c r="L60" s="74"/>
      <c r="M60" s="45"/>
      <c r="N60" s="85"/>
      <c r="O60" s="85"/>
      <c r="P60" s="76"/>
      <c r="Q60" s="10"/>
      <c r="R60" s="10"/>
      <c r="S60" s="10"/>
      <c r="T60" s="45"/>
    </row>
    <row r="61" spans="1:47" ht="15.75">
      <c r="A61" s="9"/>
      <c r="B61" s="73"/>
      <c r="C61" s="19"/>
      <c r="D61" s="74"/>
      <c r="E61" s="74"/>
      <c r="F61" s="75"/>
      <c r="G61" s="74"/>
      <c r="H61" s="74"/>
      <c r="I61" s="75"/>
      <c r="J61" s="74"/>
      <c r="K61" s="74"/>
      <c r="L61" s="74"/>
      <c r="M61" s="45"/>
      <c r="N61" s="85"/>
      <c r="O61" s="85"/>
      <c r="P61" s="76"/>
      <c r="Q61" s="10"/>
      <c r="R61" s="10"/>
      <c r="S61" s="78"/>
      <c r="T61" s="79"/>
    </row>
    <row r="62" spans="1:47" ht="15.75">
      <c r="A62" s="10"/>
      <c r="B62" s="73"/>
      <c r="C62" s="19"/>
      <c r="D62" s="73"/>
      <c r="E62" s="73"/>
      <c r="F62" s="77"/>
      <c r="G62" s="73"/>
      <c r="H62" s="73"/>
      <c r="I62" s="77"/>
      <c r="J62" s="73"/>
      <c r="K62" s="73"/>
      <c r="L62" s="73"/>
      <c r="M62" s="45"/>
      <c r="N62" s="85"/>
      <c r="O62" s="85"/>
      <c r="P62" s="76"/>
      <c r="Q62" s="10"/>
      <c r="R62" s="10"/>
      <c r="S62" s="45"/>
      <c r="T62" s="50"/>
    </row>
    <row r="63" spans="1:47" ht="15.75">
      <c r="A63" s="10"/>
      <c r="B63" s="73"/>
      <c r="C63" s="10"/>
      <c r="D63" s="73"/>
      <c r="E63" s="73"/>
      <c r="F63" s="77"/>
      <c r="G63" s="73"/>
      <c r="H63" s="73"/>
      <c r="I63" s="77"/>
      <c r="J63" s="73"/>
      <c r="K63" s="73"/>
      <c r="L63" s="73"/>
      <c r="M63" s="10"/>
      <c r="N63" s="76"/>
      <c r="O63" s="76"/>
      <c r="P63" s="76"/>
      <c r="Q63" s="10"/>
      <c r="R63" s="10"/>
      <c r="S63" s="45"/>
      <c r="T63" s="50"/>
    </row>
    <row r="64" spans="1:47" ht="15.75">
      <c r="A64" s="10"/>
      <c r="B64" s="73"/>
      <c r="C64" s="10"/>
      <c r="D64" s="73"/>
      <c r="E64" s="73"/>
      <c r="F64" s="77"/>
      <c r="G64" s="73"/>
      <c r="H64" s="73"/>
      <c r="I64" s="77"/>
      <c r="J64" s="73"/>
      <c r="K64" s="73"/>
      <c r="L64" s="73"/>
      <c r="M64" s="10"/>
      <c r="N64" s="76"/>
      <c r="O64" s="76"/>
      <c r="P64" s="76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3"/>
      <c r="L65" s="73"/>
      <c r="M65" s="10"/>
      <c r="N65" s="76"/>
      <c r="O65" s="76"/>
      <c r="P65" s="76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3"/>
      <c r="L66" s="73"/>
      <c r="M66" s="10"/>
      <c r="N66" s="76"/>
      <c r="O66" s="76"/>
      <c r="P66" s="76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3"/>
      <c r="L67" s="73"/>
      <c r="M67" s="10"/>
      <c r="N67" s="76"/>
      <c r="O67" s="76"/>
      <c r="P67" s="76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3"/>
      <c r="L68" s="73"/>
      <c r="M68" s="10"/>
      <c r="N68" s="76"/>
      <c r="O68" s="76"/>
      <c r="P68" s="76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3"/>
      <c r="L69" s="73"/>
      <c r="M69" s="10"/>
      <c r="N69" s="76"/>
      <c r="O69" s="76"/>
      <c r="P69" s="76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3"/>
      <c r="L70" s="73"/>
      <c r="M70" s="10"/>
      <c r="N70" s="76"/>
      <c r="O70" s="76"/>
      <c r="P70" s="76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3"/>
      <c r="L71" s="73"/>
      <c r="M71" s="10"/>
      <c r="N71" s="76"/>
      <c r="O71" s="76"/>
      <c r="P71" s="76"/>
      <c r="Q71" s="10"/>
    </row>
  </sheetData>
  <pageMargins left="0.7" right="0.7" top="0.75" bottom="0.75" header="0.3" footer="0.3"/>
  <pageSetup paperSize="9" orientation="portrait" horizontalDpi="300" verticalDpi="0" copies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H4" zoomScale="68" zoomScaleNormal="70" workbookViewId="0">
      <selection activeCell="M30" sqref="M30"/>
    </sheetView>
  </sheetViews>
  <sheetFormatPr defaultColWidth="8.625" defaultRowHeight="15"/>
  <cols>
    <col min="1" max="1" width="49.5" style="12" customWidth="1"/>
    <col min="2" max="2" width="18.75" style="52" bestFit="1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0" t="s">
        <v>81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73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2" t="s">
        <v>60</v>
      </c>
      <c r="C4" s="81" t="s">
        <v>58</v>
      </c>
      <c r="D4" s="81" t="s">
        <v>59</v>
      </c>
      <c r="E4" s="27"/>
      <c r="F4" s="81" t="s">
        <v>61</v>
      </c>
      <c r="G4" s="27"/>
      <c r="H4" s="27"/>
      <c r="I4" s="81" t="s">
        <v>62</v>
      </c>
      <c r="J4" s="27"/>
      <c r="K4" s="27"/>
      <c r="L4" s="27"/>
      <c r="M4" s="27"/>
      <c r="N4" s="28"/>
      <c r="O4" s="28"/>
      <c r="P4" s="83" t="s">
        <v>66</v>
      </c>
      <c r="Q4" s="30"/>
      <c r="AG4" s="30"/>
      <c r="AH4" s="30"/>
    </row>
    <row r="5" spans="1:34" ht="15.75">
      <c r="A5" s="5" t="s">
        <v>52</v>
      </c>
      <c r="B5" s="59"/>
      <c r="C5" s="96">
        <f>[2]Solceller!$C$11</f>
        <v>152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106">
        <f>SUM(D5:O5)</f>
        <v>0</v>
      </c>
      <c r="Q5" s="53"/>
      <c r="AG5" s="53"/>
      <c r="AH5" s="53"/>
    </row>
    <row r="6" spans="1:34" ht="15.75">
      <c r="A6" s="5" t="s">
        <v>57</v>
      </c>
      <c r="B6" s="59"/>
      <c r="C6" s="92">
        <v>0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106">
        <f t="shared" ref="P6:P11" si="0">SUM(D6:O6)</f>
        <v>0</v>
      </c>
      <c r="Q6" s="53"/>
      <c r="AG6" s="53"/>
      <c r="AH6" s="53"/>
    </row>
    <row r="7" spans="1:34" ht="15.75">
      <c r="A7" s="5" t="s">
        <v>17</v>
      </c>
      <c r="B7" s="59"/>
      <c r="C7" s="131">
        <f>[2]Elproduktion!$N$322</f>
        <v>0</v>
      </c>
      <c r="D7" s="92">
        <f>[2]Elproduktion!$N$323</f>
        <v>0</v>
      </c>
      <c r="E7" s="92">
        <f>[2]Elproduktion!$Q$324</f>
        <v>0</v>
      </c>
      <c r="F7" s="92">
        <f>[2]Elproduktion!$N$325</f>
        <v>0</v>
      </c>
      <c r="G7" s="92">
        <f>[2]Elproduktion!$R$326</f>
        <v>0</v>
      </c>
      <c r="H7" s="92">
        <f>[2]Elproduktion!$S$327</f>
        <v>0</v>
      </c>
      <c r="I7" s="92">
        <f>[2]Elproduktion!$N$328</f>
        <v>0</v>
      </c>
      <c r="J7" s="92">
        <f>[2]Elproduktion!$T$326</f>
        <v>0</v>
      </c>
      <c r="K7" s="92">
        <f>[2]Elproduktion!$U$324</f>
        <v>0</v>
      </c>
      <c r="L7" s="92">
        <f>[2]Elproduktion!$V$324</f>
        <v>0</v>
      </c>
      <c r="M7" s="92">
        <f>[2]Elproduktion!$W$327</f>
        <v>0</v>
      </c>
      <c r="N7" s="92"/>
      <c r="O7" s="92"/>
      <c r="P7" s="106">
        <f t="shared" si="0"/>
        <v>0</v>
      </c>
      <c r="Q7" s="53"/>
      <c r="AG7" s="53"/>
      <c r="AH7" s="53"/>
    </row>
    <row r="8" spans="1:34" ht="15.75">
      <c r="A8" s="5" t="s">
        <v>10</v>
      </c>
      <c r="B8" s="59"/>
      <c r="C8" s="133">
        <f>[2]Elproduktion!$N$330</f>
        <v>0</v>
      </c>
      <c r="D8" s="92">
        <f>[2]Elproduktion!$N$331</f>
        <v>0</v>
      </c>
      <c r="E8" s="92">
        <f>[2]Elproduktion!$Q$332</f>
        <v>0</v>
      </c>
      <c r="F8" s="92">
        <f>[2]Elproduktion!$N$333</f>
        <v>0</v>
      </c>
      <c r="G8" s="92">
        <f>[2]Elproduktion!$R$334</f>
        <v>0</v>
      </c>
      <c r="H8" s="92">
        <f>[2]Elproduktion!$S$335</f>
        <v>0</v>
      </c>
      <c r="I8" s="92">
        <f>[2]Elproduktion!$N$336</f>
        <v>0</v>
      </c>
      <c r="J8" s="92">
        <f>[2]Elproduktion!$T$334</f>
        <v>0</v>
      </c>
      <c r="K8" s="92">
        <f>[2]Elproduktion!$U$332</f>
        <v>0</v>
      </c>
      <c r="L8" s="92">
        <f>[2]Elproduktion!$V$332</f>
        <v>0</v>
      </c>
      <c r="M8" s="92">
        <f>[2]Elproduktion!$W$335</f>
        <v>0</v>
      </c>
      <c r="N8" s="92"/>
      <c r="O8" s="92"/>
      <c r="P8" s="106">
        <f t="shared" si="0"/>
        <v>0</v>
      </c>
      <c r="Q8" s="53"/>
      <c r="AG8" s="53"/>
      <c r="AH8" s="53"/>
    </row>
    <row r="9" spans="1:34" ht="15.75">
      <c r="A9" s="5" t="s">
        <v>11</v>
      </c>
      <c r="B9" s="59"/>
      <c r="C9" s="133">
        <f>[2]Elproduktion!$N$338</f>
        <v>23552.137498864773</v>
      </c>
      <c r="D9" s="92">
        <f>[2]Elproduktion!$N$339</f>
        <v>0</v>
      </c>
      <c r="E9" s="92">
        <f>[2]Elproduktion!$Q$340</f>
        <v>0</v>
      </c>
      <c r="F9" s="92">
        <f>[2]Elproduktion!$N$341</f>
        <v>0</v>
      </c>
      <c r="G9" s="92">
        <f>[2]Elproduktion!$R$342</f>
        <v>0</v>
      </c>
      <c r="H9" s="92">
        <f>[2]Elproduktion!$S$343</f>
        <v>0</v>
      </c>
      <c r="I9" s="92">
        <f>[2]Elproduktion!$N$344</f>
        <v>0</v>
      </c>
      <c r="J9" s="92">
        <f>[2]Elproduktion!$T$342</f>
        <v>0</v>
      </c>
      <c r="K9" s="92">
        <f>[2]Elproduktion!$U$340</f>
        <v>0</v>
      </c>
      <c r="L9" s="92">
        <f>[2]Elproduktion!$V$340</f>
        <v>0</v>
      </c>
      <c r="M9" s="92">
        <f>[2]Elproduktion!$W$343</f>
        <v>0</v>
      </c>
      <c r="N9" s="92"/>
      <c r="O9" s="92"/>
      <c r="P9" s="106">
        <f t="shared" si="0"/>
        <v>0</v>
      </c>
      <c r="Q9" s="53"/>
      <c r="AG9" s="53"/>
      <c r="AH9" s="53"/>
    </row>
    <row r="10" spans="1:34" ht="15.75">
      <c r="A10" s="5" t="s">
        <v>12</v>
      </c>
      <c r="B10" s="59"/>
      <c r="C10" s="134">
        <f>[2]Elproduktion!$N$346</f>
        <v>6207.8625011352287</v>
      </c>
      <c r="D10" s="92">
        <f>[2]Elproduktion!$N$347</f>
        <v>0</v>
      </c>
      <c r="E10" s="92">
        <f>[2]Elproduktion!$Q$348</f>
        <v>0</v>
      </c>
      <c r="F10" s="92">
        <f>[2]Elproduktion!$N$349</f>
        <v>0</v>
      </c>
      <c r="G10" s="92">
        <f>[2]Elproduktion!$R$350</f>
        <v>0</v>
      </c>
      <c r="H10" s="92">
        <f>[2]Elproduktion!$S$351</f>
        <v>0</v>
      </c>
      <c r="I10" s="92">
        <f>[2]Elproduktion!$N$352</f>
        <v>0</v>
      </c>
      <c r="J10" s="92">
        <f>[2]Elproduktion!$T$350</f>
        <v>0</v>
      </c>
      <c r="K10" s="92">
        <f>[2]Elproduktion!$U$348</f>
        <v>0</v>
      </c>
      <c r="L10" s="92">
        <f>[2]Elproduktion!$V$348</f>
        <v>0</v>
      </c>
      <c r="M10" s="92">
        <f>[2]Elproduktion!$W$351</f>
        <v>0</v>
      </c>
      <c r="N10" s="92"/>
      <c r="O10" s="92"/>
      <c r="P10" s="106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B11" s="59"/>
      <c r="C11" s="92">
        <f>SUM(C5:C10)</f>
        <v>29912</v>
      </c>
      <c r="D11" s="92">
        <f t="shared" ref="D11:O11" si="1">SUM(D5:D10)</f>
        <v>0</v>
      </c>
      <c r="E11" s="92">
        <f t="shared" si="1"/>
        <v>0</v>
      </c>
      <c r="F11" s="92">
        <f t="shared" si="1"/>
        <v>0</v>
      </c>
      <c r="G11" s="92">
        <f t="shared" si="1"/>
        <v>0</v>
      </c>
      <c r="H11" s="92">
        <f t="shared" si="1"/>
        <v>0</v>
      </c>
      <c r="I11" s="92">
        <f t="shared" si="1"/>
        <v>0</v>
      </c>
      <c r="J11" s="92">
        <f t="shared" si="1"/>
        <v>0</v>
      </c>
      <c r="K11" s="92">
        <f t="shared" si="1"/>
        <v>0</v>
      </c>
      <c r="L11" s="92">
        <f t="shared" si="1"/>
        <v>0</v>
      </c>
      <c r="M11" s="92">
        <f t="shared" si="1"/>
        <v>0</v>
      </c>
      <c r="N11" s="92">
        <f t="shared" si="1"/>
        <v>0</v>
      </c>
      <c r="O11" s="92">
        <f t="shared" si="1"/>
        <v>0</v>
      </c>
      <c r="P11" s="106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80" t="str">
        <f>A2</f>
        <v>2061 Smedjebacken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73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2" t="s">
        <v>60</v>
      </c>
      <c r="B17" s="81" t="s">
        <v>63</v>
      </c>
      <c r="C17" s="49"/>
      <c r="D17" s="81" t="s">
        <v>59</v>
      </c>
      <c r="E17" s="27"/>
      <c r="F17" s="81" t="s">
        <v>61</v>
      </c>
      <c r="G17" s="27"/>
      <c r="H17" s="27"/>
      <c r="I17" s="81" t="s">
        <v>62</v>
      </c>
      <c r="J17" s="27"/>
      <c r="K17" s="27"/>
      <c r="L17" s="27"/>
      <c r="M17" s="27"/>
      <c r="N17" s="28"/>
      <c r="O17" s="28"/>
      <c r="P17" s="83" t="s">
        <v>66</v>
      </c>
      <c r="Q17" s="30"/>
      <c r="AG17" s="30"/>
      <c r="AH17" s="30"/>
    </row>
    <row r="18" spans="1:34" ht="15.75">
      <c r="A18" s="5" t="s">
        <v>17</v>
      </c>
      <c r="B18" s="114">
        <f>[2]Fjärrvärmeproduktion!$N$450</f>
        <v>0</v>
      </c>
      <c r="C18" s="106"/>
      <c r="D18" s="106">
        <f>[2]Fjärrvärmeproduktion!$N$451</f>
        <v>0</v>
      </c>
      <c r="E18" s="106">
        <f>[2]Fjärrvärmeproduktion!$Q$452</f>
        <v>0</v>
      </c>
      <c r="F18" s="106">
        <f>[2]Fjärrvärmeproduktion!$N$453</f>
        <v>0</v>
      </c>
      <c r="G18" s="106">
        <f>[2]Fjärrvärmeproduktion!$R$454</f>
        <v>0</v>
      </c>
      <c r="H18" s="114">
        <f>[2]Fjärrvärmeproduktion!$S$455</f>
        <v>0</v>
      </c>
      <c r="I18" s="106">
        <f>[2]Fjärrvärmeproduktion!$N$456</f>
        <v>0</v>
      </c>
      <c r="J18" s="106">
        <f>[2]Fjärrvärmeproduktion!$T$454</f>
        <v>0</v>
      </c>
      <c r="K18" s="106">
        <f>[2]Fjärrvärmeproduktion!$U$452</f>
        <v>0</v>
      </c>
      <c r="L18" s="106">
        <f>[2]Fjärrvärmeproduktion!$V$452</f>
        <v>0</v>
      </c>
      <c r="M18" s="106">
        <f>[2]Fjärrvärmeproduktion!$W$455</f>
        <v>0</v>
      </c>
      <c r="N18" s="106"/>
      <c r="O18" s="106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21">
        <f>[2]Fjärrvärmeproduktion!$N$458</f>
        <v>19328</v>
      </c>
      <c r="C19" s="106"/>
      <c r="D19" s="106">
        <f>[2]Fjärrvärmeproduktion!$N$459</f>
        <v>299</v>
      </c>
      <c r="E19" s="106">
        <f>[2]Fjärrvärmeproduktion!$Q$460</f>
        <v>0</v>
      </c>
      <c r="F19" s="106">
        <f>[2]Fjärrvärmeproduktion!$N$461</f>
        <v>0</v>
      </c>
      <c r="G19" s="106">
        <f>[2]Fjärrvärmeproduktion!$R$462</f>
        <v>0</v>
      </c>
      <c r="H19" s="121">
        <f>[2]Fjärrvärmeproduktion!$S$463</f>
        <v>19100</v>
      </c>
      <c r="I19" s="106">
        <f>[2]Fjärrvärmeproduktion!$N$464</f>
        <v>0</v>
      </c>
      <c r="J19" s="106">
        <f>[2]Fjärrvärmeproduktion!$T$462</f>
        <v>0</v>
      </c>
      <c r="K19" s="106">
        <f>[2]Fjärrvärmeproduktion!$U$460</f>
        <v>0</v>
      </c>
      <c r="L19" s="106">
        <f>[2]Fjärrvärmeproduktion!$V$460</f>
        <v>0</v>
      </c>
      <c r="M19" s="106">
        <f>[2]Fjärrvärmeproduktion!$W$463</f>
        <v>0</v>
      </c>
      <c r="N19" s="106"/>
      <c r="O19" s="106"/>
      <c r="P19" s="105">
        <f t="shared" ref="P19:P24" si="2">SUM(C19:O19)</f>
        <v>19399</v>
      </c>
      <c r="Q19" s="4"/>
      <c r="R19" s="4"/>
      <c r="S19" s="4"/>
      <c r="T19" s="4"/>
    </row>
    <row r="20" spans="1:34" ht="15.75">
      <c r="A20" s="5" t="s">
        <v>19</v>
      </c>
      <c r="B20" s="114">
        <f>[2]Fjärrvärmeproduktion!$N$466</f>
        <v>3872</v>
      </c>
      <c r="C20" s="159">
        <f>B20*1.015</f>
        <v>3930.0799999999995</v>
      </c>
      <c r="D20" s="106">
        <f>[2]Fjärrvärmeproduktion!$N$467</f>
        <v>0</v>
      </c>
      <c r="E20" s="106">
        <f>[2]Fjärrvärmeproduktion!$Q$468</f>
        <v>0</v>
      </c>
      <c r="F20" s="106">
        <f>[2]Fjärrvärmeproduktion!$N$469</f>
        <v>0</v>
      </c>
      <c r="G20" s="106">
        <f>[2]Fjärrvärmeproduktion!$R$470</f>
        <v>0</v>
      </c>
      <c r="H20" s="114">
        <f>[2]Fjärrvärmeproduktion!$S$471</f>
        <v>0</v>
      </c>
      <c r="I20" s="106">
        <f>[2]Fjärrvärmeproduktion!$N$472</f>
        <v>0</v>
      </c>
      <c r="J20" s="106">
        <f>[2]Fjärrvärmeproduktion!$T$470</f>
        <v>0</v>
      </c>
      <c r="K20" s="106">
        <f>[2]Fjärrvärmeproduktion!$U$468</f>
        <v>0</v>
      </c>
      <c r="L20" s="106">
        <f>[2]Fjärrvärmeproduktion!$V$468</f>
        <v>0</v>
      </c>
      <c r="M20" s="106">
        <f>[2]Fjärrvärmeproduktion!$W$471</f>
        <v>0</v>
      </c>
      <c r="N20" s="106"/>
      <c r="O20" s="106"/>
      <c r="P20" s="159">
        <f t="shared" si="2"/>
        <v>3930.0799999999995</v>
      </c>
      <c r="Q20" s="4"/>
      <c r="R20" s="4"/>
      <c r="S20" s="4"/>
      <c r="T20" s="4"/>
    </row>
    <row r="21" spans="1:34" ht="16.5" thickBot="1">
      <c r="A21" s="5" t="s">
        <v>20</v>
      </c>
      <c r="B21" s="121">
        <f>[2]Fjärrvärmeproduktion!$N$474</f>
        <v>0</v>
      </c>
      <c r="C21" s="106"/>
      <c r="D21" s="106">
        <f>[2]Fjärrvärmeproduktion!$N$475</f>
        <v>0</v>
      </c>
      <c r="E21" s="106">
        <f>[2]Fjärrvärmeproduktion!$Q$476</f>
        <v>0</v>
      </c>
      <c r="F21" s="106">
        <f>[2]Fjärrvärmeproduktion!$N$477</f>
        <v>0</v>
      </c>
      <c r="G21" s="106">
        <f>[2]Fjärrvärmeproduktion!$R$478</f>
        <v>0</v>
      </c>
      <c r="H21" s="114">
        <f>[2]Fjärrvärmeproduktion!$S$479</f>
        <v>0</v>
      </c>
      <c r="I21" s="106">
        <f>[2]Fjärrvärmeproduktion!$N$480</f>
        <v>0</v>
      </c>
      <c r="J21" s="106">
        <f>[2]Fjärrvärmeproduktion!$T$478</f>
        <v>0</v>
      </c>
      <c r="K21" s="106">
        <f>[2]Fjärrvärmeproduktion!$U$476</f>
        <v>0</v>
      </c>
      <c r="L21" s="106">
        <f>[2]Fjärrvärmeproduktion!$V$476</f>
        <v>0</v>
      </c>
      <c r="M21" s="106">
        <f>[2]Fjärrvärmeproduktion!$W$479</f>
        <v>0</v>
      </c>
      <c r="N21" s="106"/>
      <c r="O21" s="106"/>
      <c r="P21" s="105">
        <f t="shared" si="2"/>
        <v>0</v>
      </c>
      <c r="Q21" s="4"/>
      <c r="R21" s="37"/>
      <c r="S21" s="37"/>
      <c r="T21" s="37"/>
    </row>
    <row r="22" spans="1:34" ht="15.75">
      <c r="A22" s="5" t="s">
        <v>21</v>
      </c>
      <c r="B22" s="114">
        <f>[2]Fjärrvärmeproduktion!$N$482</f>
        <v>29105</v>
      </c>
      <c r="C22" s="106"/>
      <c r="D22" s="106">
        <f>[2]Fjärrvärmeproduktion!$N$483</f>
        <v>0</v>
      </c>
      <c r="E22" s="106">
        <f>[2]Fjärrvärmeproduktion!$Q$484</f>
        <v>0</v>
      </c>
      <c r="F22" s="106">
        <f>[2]Fjärrvärmeproduktion!$N$485</f>
        <v>0</v>
      </c>
      <c r="G22" s="106">
        <f>[2]Fjärrvärmeproduktion!$R$486</f>
        <v>0</v>
      </c>
      <c r="H22" s="114">
        <f>[2]Fjärrvärmeproduktion!$S$487</f>
        <v>0</v>
      </c>
      <c r="I22" s="106">
        <f>[2]Fjärrvärmeproduktion!$N$488</f>
        <v>0</v>
      </c>
      <c r="J22" s="106">
        <f>[2]Fjärrvärmeproduktion!$T$486</f>
        <v>0</v>
      </c>
      <c r="K22" s="106">
        <f>[2]Fjärrvärmeproduktion!$U$484</f>
        <v>0</v>
      </c>
      <c r="L22" s="106">
        <f>[2]Fjärrvärmeproduktion!$V$484</f>
        <v>0</v>
      </c>
      <c r="M22" s="106">
        <f>[2]Fjärrvärmeproduktion!$W$487</f>
        <v>0</v>
      </c>
      <c r="N22" s="106"/>
      <c r="O22" s="106"/>
      <c r="P22" s="106">
        <f t="shared" si="2"/>
        <v>0</v>
      </c>
      <c r="Q22" s="31"/>
      <c r="R22" s="43" t="s">
        <v>23</v>
      </c>
      <c r="S22" s="89" t="str">
        <f>P43/1000 &amp;" GWh"</f>
        <v>588,8955664 GWh</v>
      </c>
      <c r="T22" s="38"/>
      <c r="U22" s="36"/>
    </row>
    <row r="23" spans="1:34" ht="15.75">
      <c r="A23" s="5" t="s">
        <v>22</v>
      </c>
      <c r="B23" s="121">
        <f>[2]Fjärrvärmeproduktion!$N$490</f>
        <v>0</v>
      </c>
      <c r="C23" s="106"/>
      <c r="D23" s="106">
        <f>[2]Fjärrvärmeproduktion!$N$491</f>
        <v>0</v>
      </c>
      <c r="E23" s="106">
        <f>[2]Fjärrvärmeproduktion!$Q$492</f>
        <v>0</v>
      </c>
      <c r="F23" s="106">
        <f>[2]Fjärrvärmeproduktion!$N$493</f>
        <v>0</v>
      </c>
      <c r="G23" s="106">
        <f>[2]Fjärrvärmeproduktion!$R$494</f>
        <v>0</v>
      </c>
      <c r="H23" s="114">
        <f>[2]Fjärrvärmeproduktion!$S$495</f>
        <v>0</v>
      </c>
      <c r="I23" s="106">
        <f>[2]Fjärrvärmeproduktion!$N$496</f>
        <v>0</v>
      </c>
      <c r="J23" s="106">
        <f>[2]Fjärrvärmeproduktion!$T$494</f>
        <v>0</v>
      </c>
      <c r="K23" s="106">
        <f>[2]Fjärrvärmeproduktion!$U$492</f>
        <v>0</v>
      </c>
      <c r="L23" s="106">
        <f>[2]Fjärrvärmeproduktion!$V$492</f>
        <v>0</v>
      </c>
      <c r="M23" s="106">
        <f>[2]Fjärrvärmeproduktion!$W$495</f>
        <v>0</v>
      </c>
      <c r="N23" s="106"/>
      <c r="O23" s="106"/>
      <c r="P23" s="105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105">
        <f>SUM(B18:B23)</f>
        <v>52305</v>
      </c>
      <c r="C24" s="106">
        <f t="shared" ref="C24:O24" si="3">SUM(C18:C23)</f>
        <v>3930.0799999999995</v>
      </c>
      <c r="D24" s="106">
        <f t="shared" si="3"/>
        <v>299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06">
        <f t="shared" si="3"/>
        <v>19100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05">
        <f t="shared" si="2"/>
        <v>23329.08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31"/>
      <c r="R25" s="86" t="str">
        <f>C30</f>
        <v>El</v>
      </c>
      <c r="S25" s="60" t="str">
        <f>C43/1000 &amp;" GWh"</f>
        <v>381,9755664 GWh</v>
      </c>
      <c r="T25" s="42">
        <f>C$44</f>
        <v>0.64863039933390809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7" t="str">
        <f>D30</f>
        <v>Oljeprodukter</v>
      </c>
      <c r="S26" s="60" t="str">
        <f>D43/1000 &amp;" GWh"</f>
        <v>58,155 GWh</v>
      </c>
      <c r="T26" s="42">
        <f>D$44</f>
        <v>9.8752653811794766E-2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7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7" t="str">
        <f>F30</f>
        <v>Gasol/naturgas</v>
      </c>
      <c r="S28" s="63" t="str">
        <f>F43/1000 &amp;" GWh"</f>
        <v>93,827 GWh</v>
      </c>
      <c r="T28" s="42">
        <f>F$44</f>
        <v>0.15932706128792481</v>
      </c>
      <c r="U28" s="36"/>
    </row>
    <row r="29" spans="1:34" ht="15.75">
      <c r="A29" s="80" t="str">
        <f>A2</f>
        <v>2061 Smedjebacken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7" t="str">
        <f>G30</f>
        <v>Biodrivmedel</v>
      </c>
      <c r="S29" s="60" t="str">
        <f>G43/1000&amp;" GWh"</f>
        <v>6,936 GWh</v>
      </c>
      <c r="T29" s="42">
        <f>G$44</f>
        <v>1.1777979655035827E-2</v>
      </c>
      <c r="U29" s="36"/>
    </row>
    <row r="30" spans="1:34" ht="30">
      <c r="A30" s="6">
        <v>2017</v>
      </c>
      <c r="B30" s="67" t="s">
        <v>71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72</v>
      </c>
      <c r="K30" s="54" t="s">
        <v>6</v>
      </c>
      <c r="L30" s="54" t="s">
        <v>7</v>
      </c>
      <c r="M30" s="98" t="s">
        <v>73</v>
      </c>
      <c r="N30" s="55" t="s">
        <v>68</v>
      </c>
      <c r="O30" s="55" t="s">
        <v>68</v>
      </c>
      <c r="P30" s="57" t="s">
        <v>28</v>
      </c>
      <c r="Q30" s="31"/>
      <c r="R30" s="86" t="str">
        <f>H30</f>
        <v>Biobränslen</v>
      </c>
      <c r="S30" s="60" t="str">
        <f>H43/1000&amp;" GWh"</f>
        <v>48,002 GWh</v>
      </c>
      <c r="T30" s="42">
        <f>H$44</f>
        <v>8.1511905911336474E-2</v>
      </c>
      <c r="U30" s="36"/>
    </row>
    <row r="31" spans="1:34" s="29" customFormat="1">
      <c r="A31" s="26"/>
      <c r="B31" s="81" t="s">
        <v>65</v>
      </c>
      <c r="C31" s="84" t="s">
        <v>64</v>
      </c>
      <c r="D31" s="81" t="s">
        <v>59</v>
      </c>
      <c r="E31" s="27"/>
      <c r="F31" s="81" t="s">
        <v>61</v>
      </c>
      <c r="G31" s="81" t="s">
        <v>89</v>
      </c>
      <c r="H31" s="81" t="s">
        <v>69</v>
      </c>
      <c r="I31" s="81" t="s">
        <v>62</v>
      </c>
      <c r="J31" s="27"/>
      <c r="K31" s="27"/>
      <c r="L31" s="27"/>
      <c r="M31" s="27"/>
      <c r="N31" s="28"/>
      <c r="O31" s="28"/>
      <c r="P31" s="83" t="s">
        <v>67</v>
      </c>
      <c r="Q31" s="32"/>
      <c r="R31" s="86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29</v>
      </c>
      <c r="B32" s="92">
        <f>[2]Slutanvändning!$N$656</f>
        <v>0</v>
      </c>
      <c r="C32" s="133">
        <f>[2]Slutanvändning!$N$657</f>
        <v>1115.862962962965</v>
      </c>
      <c r="D32" s="133">
        <f>[2]Slutanvändning!$N$650</f>
        <v>895.13703703703504</v>
      </c>
      <c r="E32" s="92">
        <f>[2]Slutanvändning!$Q$651</f>
        <v>0</v>
      </c>
      <c r="F32" s="92">
        <f>[2]Slutanvändning!$N$652</f>
        <v>0</v>
      </c>
      <c r="G32" s="92">
        <f>[2]Slutanvändning!$N$653</f>
        <v>188</v>
      </c>
      <c r="H32" s="92">
        <f>[2]Slutanvändning!$N$654</f>
        <v>0</v>
      </c>
      <c r="I32" s="92">
        <f>[2]Slutanvändning!$N$655</f>
        <v>0</v>
      </c>
      <c r="J32" s="92"/>
      <c r="K32" s="92">
        <f>[2]Slutanvändning!$U$651</f>
        <v>0</v>
      </c>
      <c r="L32" s="92">
        <f>[2]Slutanvändning!$V$651</f>
        <v>0</v>
      </c>
      <c r="M32" s="92"/>
      <c r="N32" s="92"/>
      <c r="O32" s="92"/>
      <c r="P32" s="157">
        <f t="shared" ref="P32:P38" si="4">SUM(B32:N32)</f>
        <v>2199</v>
      </c>
      <c r="Q32" s="33"/>
      <c r="R32" s="87" t="str">
        <f>J30</f>
        <v>Beckolja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32</v>
      </c>
      <c r="B33" s="92">
        <f>[2]Slutanvändning!$N$665</f>
        <v>15581</v>
      </c>
      <c r="C33" s="162">
        <f>[2]Slutanvändning!$N$666</f>
        <v>255161.80370370368</v>
      </c>
      <c r="D33" s="133">
        <f>[2]Slutanvändning!$N$659</f>
        <v>13843.196296296301</v>
      </c>
      <c r="E33" s="92">
        <f>[2]Slutanvändning!$Q$660</f>
        <v>0</v>
      </c>
      <c r="F33" s="171">
        <f>[2]Slutanvändning!$N$661</f>
        <v>93827</v>
      </c>
      <c r="G33" s="92">
        <f>[2]Slutanvändning!$N$662</f>
        <v>0</v>
      </c>
      <c r="H33" s="157">
        <f>[2]Slutanvändning!$N$663</f>
        <v>278</v>
      </c>
      <c r="I33" s="92">
        <f>[2]Slutanvändning!$N$664</f>
        <v>0</v>
      </c>
      <c r="J33" s="92"/>
      <c r="K33" s="92">
        <f>[2]Slutanvändning!$U$660</f>
        <v>0</v>
      </c>
      <c r="L33" s="92">
        <f>[2]Slutanvändning!$V$660</f>
        <v>0</v>
      </c>
      <c r="M33" s="92"/>
      <c r="N33" s="92"/>
      <c r="O33" s="92"/>
      <c r="P33" s="160">
        <f t="shared" si="4"/>
        <v>378691</v>
      </c>
      <c r="Q33" s="33"/>
      <c r="R33" s="86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33</v>
      </c>
      <c r="B34" s="92">
        <f>[2]Slutanvändning!$N$674</f>
        <v>9609</v>
      </c>
      <c r="C34" s="133">
        <f>[2]Slutanvändning!$N$675</f>
        <v>10338.596296296433</v>
      </c>
      <c r="D34" s="131">
        <f>[2]Slutanvändning!$N$668</f>
        <v>511</v>
      </c>
      <c r="E34" s="92">
        <f>[2]Slutanvändning!$Q$669</f>
        <v>0</v>
      </c>
      <c r="F34" s="92">
        <f>[2]Slutanvändning!$N$670</f>
        <v>0</v>
      </c>
      <c r="G34" s="92">
        <f>[2]Slutanvändning!$N$671</f>
        <v>0</v>
      </c>
      <c r="H34" s="92">
        <f>[2]Slutanvändning!$N$672</f>
        <v>0</v>
      </c>
      <c r="I34" s="92">
        <f>[2]Slutanvändning!$N$673</f>
        <v>0</v>
      </c>
      <c r="J34" s="92"/>
      <c r="K34" s="92">
        <f>[2]Slutanvändning!$U$669</f>
        <v>0</v>
      </c>
      <c r="L34" s="92">
        <f>[2]Slutanvändning!$V$669</f>
        <v>0</v>
      </c>
      <c r="M34" s="92"/>
      <c r="N34" s="92"/>
      <c r="O34" s="92"/>
      <c r="P34" s="157">
        <f t="shared" si="4"/>
        <v>20458.596296296433</v>
      </c>
      <c r="Q34" s="33"/>
      <c r="R34" s="87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34</v>
      </c>
      <c r="B35" s="92">
        <f>[2]Slutanvändning!$N$683</f>
        <v>0</v>
      </c>
      <c r="C35" s="133">
        <f>[2]Slutanvändning!$N$684</f>
        <v>420.33333333333331</v>
      </c>
      <c r="D35" s="133">
        <f>[2]Slutanvändning!$N$677</f>
        <v>40850.666666666664</v>
      </c>
      <c r="E35" s="92">
        <f>[2]Slutanvändning!$Q$678</f>
        <v>0</v>
      </c>
      <c r="F35" s="92">
        <f>[2]Slutanvändning!$N$679</f>
        <v>0</v>
      </c>
      <c r="G35" s="92">
        <f>[2]Slutanvändning!$N$680</f>
        <v>6748</v>
      </c>
      <c r="H35" s="92">
        <f>[2]Slutanvändning!$N$681</f>
        <v>0</v>
      </c>
      <c r="I35" s="92">
        <f>[2]Slutanvändning!$N$682</f>
        <v>0</v>
      </c>
      <c r="J35" s="92"/>
      <c r="K35" s="92">
        <f>[2]Slutanvändning!$U$678</f>
        <v>0</v>
      </c>
      <c r="L35" s="92">
        <f>[2]Slutanvändning!$V$678</f>
        <v>0</v>
      </c>
      <c r="M35" s="92"/>
      <c r="N35" s="92"/>
      <c r="O35" s="92"/>
      <c r="P35" s="157">
        <f>SUM(B35:N35)</f>
        <v>48019</v>
      </c>
      <c r="Q35" s="33"/>
      <c r="R35" s="86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35</v>
      </c>
      <c r="B36" s="92">
        <f>[2]Slutanvändning!$N$692</f>
        <v>2446</v>
      </c>
      <c r="C36" s="131">
        <f>[2]Slutanvändning!$N$693</f>
        <v>18834</v>
      </c>
      <c r="D36" s="131">
        <f>[2]Slutanvändning!$N$686</f>
        <v>1136</v>
      </c>
      <c r="E36" s="92">
        <f>[2]Slutanvändning!$Q$687</f>
        <v>0</v>
      </c>
      <c r="F36" s="92">
        <f>[2]Slutanvändning!$N$688</f>
        <v>0</v>
      </c>
      <c r="G36" s="92">
        <f>[2]Slutanvändning!$N$689</f>
        <v>0</v>
      </c>
      <c r="H36" s="92">
        <f>[2]Slutanvändning!$N$690</f>
        <v>0</v>
      </c>
      <c r="I36" s="92">
        <f>[2]Slutanvändning!$N$691</f>
        <v>0</v>
      </c>
      <c r="J36" s="92"/>
      <c r="K36" s="92">
        <f>[2]Slutanvändning!$U$687</f>
        <v>0</v>
      </c>
      <c r="L36" s="92">
        <f>[2]Slutanvändning!$V$687</f>
        <v>0</v>
      </c>
      <c r="M36" s="92"/>
      <c r="N36" s="92"/>
      <c r="O36" s="92"/>
      <c r="P36" s="92">
        <f t="shared" si="4"/>
        <v>22416</v>
      </c>
      <c r="Q36" s="33"/>
      <c r="R36" s="86" t="str">
        <f>N30</f>
        <v>Övrigt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36</v>
      </c>
      <c r="B37" s="92">
        <f>[2]Slutanvändning!$N$701</f>
        <v>3697</v>
      </c>
      <c r="C37" s="133">
        <f>[2]Slutanvändning!$N$702</f>
        <v>51126.538160355296</v>
      </c>
      <c r="D37" s="131">
        <f>[2]Slutanvändning!$N$695</f>
        <v>615</v>
      </c>
      <c r="E37" s="92">
        <f>[2]Slutanvändning!$Q$696</f>
        <v>0</v>
      </c>
      <c r="F37" s="92">
        <f>[2]Slutanvändning!$N$697</f>
        <v>0</v>
      </c>
      <c r="G37" s="92">
        <f>[2]Slutanvändning!$N$698</f>
        <v>0</v>
      </c>
      <c r="H37" s="92">
        <f>[2]Slutanvändning!$N$699</f>
        <v>28624</v>
      </c>
      <c r="I37" s="92">
        <f>[2]Slutanvändning!$N$700</f>
        <v>0</v>
      </c>
      <c r="J37" s="92"/>
      <c r="K37" s="92">
        <f>[2]Slutanvändning!$U$696</f>
        <v>0</v>
      </c>
      <c r="L37" s="92">
        <f>[2]Slutanvändning!$V$696</f>
        <v>0</v>
      </c>
      <c r="M37" s="92"/>
      <c r="N37" s="92"/>
      <c r="O37" s="92"/>
      <c r="P37" s="157">
        <f t="shared" si="4"/>
        <v>84062.538160355296</v>
      </c>
      <c r="Q37" s="33"/>
      <c r="R37" s="87" t="str">
        <f>O30</f>
        <v>Övrigt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37</v>
      </c>
      <c r="B38" s="92">
        <f>[2]Slutanvändning!$N$710</f>
        <v>15825</v>
      </c>
      <c r="C38" s="131">
        <f>[2]Slutanvändning!$N$711</f>
        <v>2927</v>
      </c>
      <c r="D38" s="131">
        <f>[2]Slutanvändning!$N$704</f>
        <v>5</v>
      </c>
      <c r="E38" s="92">
        <f>[2]Slutanvändning!$Q$705</f>
        <v>0</v>
      </c>
      <c r="F38" s="92">
        <f>[2]Slutanvändning!$N$706</f>
        <v>0</v>
      </c>
      <c r="G38" s="92">
        <f>[2]Slutanvändning!$N$707</f>
        <v>0</v>
      </c>
      <c r="H38" s="92">
        <f>[2]Slutanvändning!$N$708</f>
        <v>0</v>
      </c>
      <c r="I38" s="92">
        <f>[2]Slutanvändning!$N$709</f>
        <v>0</v>
      </c>
      <c r="J38" s="92"/>
      <c r="K38" s="92">
        <f>[2]Slutanvändning!$U$705</f>
        <v>0</v>
      </c>
      <c r="L38" s="92">
        <f>[2]Slutanvändning!$V$705</f>
        <v>0</v>
      </c>
      <c r="M38" s="92"/>
      <c r="N38" s="92"/>
      <c r="O38" s="92"/>
      <c r="P38" s="92">
        <f t="shared" si="4"/>
        <v>18757</v>
      </c>
      <c r="Q38" s="33"/>
      <c r="R38" s="44"/>
      <c r="S38" s="29"/>
      <c r="T38" s="40"/>
      <c r="U38" s="36"/>
    </row>
    <row r="39" spans="1:47" ht="15.75">
      <c r="A39" s="5" t="s">
        <v>38</v>
      </c>
      <c r="B39" s="92">
        <f>[2]Slutanvändning!$N$719</f>
        <v>0</v>
      </c>
      <c r="C39" s="133">
        <f>[2]Slutanvändning!$N$720</f>
        <v>9826.8655433483236</v>
      </c>
      <c r="D39" s="131">
        <f>[2]Slutanvändning!$N$713</f>
        <v>0</v>
      </c>
      <c r="E39" s="92">
        <f>[2]Slutanvändning!$Q$714</f>
        <v>0</v>
      </c>
      <c r="F39" s="92">
        <f>[2]Slutanvändning!$N$715</f>
        <v>0</v>
      </c>
      <c r="G39" s="92">
        <f>[2]Slutanvändning!$N$716</f>
        <v>0</v>
      </c>
      <c r="H39" s="92">
        <f>[2]Slutanvändning!$N$717</f>
        <v>0</v>
      </c>
      <c r="I39" s="92">
        <f>[2]Slutanvändning!$N$718</f>
        <v>0</v>
      </c>
      <c r="J39" s="92"/>
      <c r="K39" s="92">
        <f>[2]Slutanvändning!$U$714</f>
        <v>0</v>
      </c>
      <c r="L39" s="92">
        <f>[2]Slutanvändning!$V$714</f>
        <v>0</v>
      </c>
      <c r="M39" s="92"/>
      <c r="N39" s="92"/>
      <c r="O39" s="92"/>
      <c r="P39" s="157">
        <f>SUM(B39:N39)</f>
        <v>9826.8655433483236</v>
      </c>
      <c r="Q39" s="33"/>
      <c r="R39" s="41"/>
      <c r="S39" s="10"/>
      <c r="T39" s="64"/>
    </row>
    <row r="40" spans="1:47" ht="15.75">
      <c r="A40" s="5" t="s">
        <v>13</v>
      </c>
      <c r="B40" s="92">
        <f>SUM(B32:B39)</f>
        <v>47158</v>
      </c>
      <c r="C40" s="157">
        <f t="shared" ref="C40:O40" si="5">SUM(C32:C39)</f>
        <v>349751</v>
      </c>
      <c r="D40" s="92">
        <f t="shared" si="5"/>
        <v>57856</v>
      </c>
      <c r="E40" s="92">
        <f t="shared" si="5"/>
        <v>0</v>
      </c>
      <c r="F40" s="171">
        <f>SUM(F32:F39)</f>
        <v>93827</v>
      </c>
      <c r="G40" s="92">
        <f t="shared" si="5"/>
        <v>6936</v>
      </c>
      <c r="H40" s="157">
        <f t="shared" si="5"/>
        <v>28902</v>
      </c>
      <c r="I40" s="92">
        <f t="shared" si="5"/>
        <v>0</v>
      </c>
      <c r="J40" s="92">
        <f t="shared" si="5"/>
        <v>0</v>
      </c>
      <c r="K40" s="92">
        <f t="shared" si="5"/>
        <v>0</v>
      </c>
      <c r="L40" s="92">
        <f t="shared" si="5"/>
        <v>0</v>
      </c>
      <c r="M40" s="92">
        <f t="shared" si="5"/>
        <v>0</v>
      </c>
      <c r="N40" s="92">
        <f t="shared" si="5"/>
        <v>0</v>
      </c>
      <c r="O40" s="92">
        <f t="shared" si="5"/>
        <v>0</v>
      </c>
      <c r="P40" s="160">
        <f>SUM(B40:N40)</f>
        <v>584430</v>
      </c>
      <c r="Q40" s="33"/>
      <c r="R40" s="41"/>
      <c r="S40" s="10" t="s">
        <v>24</v>
      </c>
      <c r="T40" s="64" t="s">
        <v>25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39</v>
      </c>
      <c r="S41" s="65" t="str">
        <f>(B46+C46)/1000 &amp;" GWh"</f>
        <v>33,4414864 GWh</v>
      </c>
      <c r="T41" s="143"/>
    </row>
    <row r="42" spans="1:47">
      <c r="A42" s="46" t="s">
        <v>42</v>
      </c>
      <c r="B42" s="125">
        <f>B39+B38+B37</f>
        <v>19522</v>
      </c>
      <c r="C42" s="125">
        <f>C39+C38+C37</f>
        <v>63880.403703703618</v>
      </c>
      <c r="D42" s="125">
        <f>D39+D38+D37</f>
        <v>620</v>
      </c>
      <c r="E42" s="125">
        <f t="shared" ref="E42:P42" si="6">E39+E38+E37</f>
        <v>0</v>
      </c>
      <c r="F42" s="126">
        <f t="shared" si="6"/>
        <v>0</v>
      </c>
      <c r="G42" s="125">
        <f t="shared" si="6"/>
        <v>0</v>
      </c>
      <c r="H42" s="125">
        <f t="shared" si="6"/>
        <v>28624</v>
      </c>
      <c r="I42" s="126">
        <f t="shared" si="6"/>
        <v>0</v>
      </c>
      <c r="J42" s="125">
        <f t="shared" si="6"/>
        <v>0</v>
      </c>
      <c r="K42" s="125">
        <f t="shared" si="6"/>
        <v>0</v>
      </c>
      <c r="L42" s="125">
        <f t="shared" si="6"/>
        <v>0</v>
      </c>
      <c r="M42" s="125">
        <f t="shared" si="6"/>
        <v>0</v>
      </c>
      <c r="N42" s="125">
        <f t="shared" si="6"/>
        <v>0</v>
      </c>
      <c r="O42" s="125">
        <f t="shared" si="6"/>
        <v>0</v>
      </c>
      <c r="P42" s="125">
        <f t="shared" si="6"/>
        <v>112646.40370370362</v>
      </c>
      <c r="Q42" s="34"/>
      <c r="R42" s="41" t="s">
        <v>40</v>
      </c>
      <c r="S42" s="11" t="str">
        <f>P42/1000 &amp;" GWh"</f>
        <v>112,646403703704 GWh</v>
      </c>
      <c r="T42" s="42">
        <f>P42/P40</f>
        <v>0.19274575860873605</v>
      </c>
    </row>
    <row r="43" spans="1:47">
      <c r="A43" s="47" t="s">
        <v>44</v>
      </c>
      <c r="B43" s="127"/>
      <c r="C43" s="128">
        <f>C40+C24-C7+C46</f>
        <v>381975.56640000001</v>
      </c>
      <c r="D43" s="128">
        <f t="shared" ref="D43:O43" si="7">D11+D24+D40</f>
        <v>58155</v>
      </c>
      <c r="E43" s="128">
        <f t="shared" si="7"/>
        <v>0</v>
      </c>
      <c r="F43" s="128">
        <f t="shared" si="7"/>
        <v>93827</v>
      </c>
      <c r="G43" s="128">
        <f t="shared" si="7"/>
        <v>6936</v>
      </c>
      <c r="H43" s="128">
        <f t="shared" si="7"/>
        <v>48002</v>
      </c>
      <c r="I43" s="128">
        <f t="shared" si="7"/>
        <v>0</v>
      </c>
      <c r="J43" s="128">
        <f t="shared" si="7"/>
        <v>0</v>
      </c>
      <c r="K43" s="128">
        <f t="shared" si="7"/>
        <v>0</v>
      </c>
      <c r="L43" s="128">
        <f t="shared" si="7"/>
        <v>0</v>
      </c>
      <c r="M43" s="128">
        <f t="shared" si="7"/>
        <v>0</v>
      </c>
      <c r="N43" s="128">
        <f t="shared" si="7"/>
        <v>0</v>
      </c>
      <c r="O43" s="128">
        <f t="shared" si="7"/>
        <v>0</v>
      </c>
      <c r="P43" s="129">
        <f>SUM(C43:O43)</f>
        <v>588895.56640000001</v>
      </c>
      <c r="Q43" s="34"/>
      <c r="R43" s="41" t="s">
        <v>41</v>
      </c>
      <c r="S43" s="11" t="str">
        <f>P36/1000 &amp;" GWh"</f>
        <v>22,416 GWh</v>
      </c>
      <c r="T43" s="62">
        <f>P36/P40</f>
        <v>3.8355320568759302E-2</v>
      </c>
    </row>
    <row r="44" spans="1:47">
      <c r="A44" s="47" t="s">
        <v>45</v>
      </c>
      <c r="B44" s="130"/>
      <c r="C44" s="136">
        <f>C43/$P$43</f>
        <v>0.64863039933390809</v>
      </c>
      <c r="D44" s="136">
        <f t="shared" ref="D44:P44" si="8">D43/$P$43</f>
        <v>9.8752653811794766E-2</v>
      </c>
      <c r="E44" s="136">
        <f t="shared" si="8"/>
        <v>0</v>
      </c>
      <c r="F44" s="136">
        <f t="shared" si="8"/>
        <v>0.15932706128792481</v>
      </c>
      <c r="G44" s="136">
        <f t="shared" si="8"/>
        <v>1.1777979655035827E-2</v>
      </c>
      <c r="H44" s="136">
        <f t="shared" si="8"/>
        <v>8.1511905911336474E-2</v>
      </c>
      <c r="I44" s="136">
        <f t="shared" si="8"/>
        <v>0</v>
      </c>
      <c r="J44" s="136">
        <f t="shared" si="8"/>
        <v>0</v>
      </c>
      <c r="K44" s="136">
        <f t="shared" si="8"/>
        <v>0</v>
      </c>
      <c r="L44" s="136">
        <f t="shared" si="8"/>
        <v>0</v>
      </c>
      <c r="M44" s="136">
        <f t="shared" si="8"/>
        <v>0</v>
      </c>
      <c r="N44" s="136">
        <f t="shared" si="8"/>
        <v>0</v>
      </c>
      <c r="O44" s="136">
        <f t="shared" si="8"/>
        <v>0</v>
      </c>
      <c r="P44" s="136">
        <f t="shared" si="8"/>
        <v>1</v>
      </c>
      <c r="Q44" s="34"/>
      <c r="R44" s="41" t="s">
        <v>43</v>
      </c>
      <c r="S44" s="11" t="str">
        <f>P34/1000 &amp;" GWh"</f>
        <v>20,4585962962964 GWh</v>
      </c>
      <c r="T44" s="42">
        <f>P34/P40</f>
        <v>3.5006067957319836E-2</v>
      </c>
      <c r="U44" s="36"/>
    </row>
    <row r="45" spans="1:47">
      <c r="A45" s="48"/>
      <c r="B45" s="131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30</v>
      </c>
      <c r="S45" s="11" t="str">
        <f>P32/1000 &amp;" GWh"</f>
        <v>2,199 GWh</v>
      </c>
      <c r="T45" s="42">
        <f>P32/P40</f>
        <v>3.7626405215338021E-3</v>
      </c>
      <c r="U45" s="36"/>
    </row>
    <row r="46" spans="1:47">
      <c r="A46" s="48" t="s">
        <v>48</v>
      </c>
      <c r="B46" s="68">
        <f>B24-B40</f>
        <v>5147</v>
      </c>
      <c r="C46" s="68">
        <f>(C24+C40)*0.08</f>
        <v>28294.486400000002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46</v>
      </c>
      <c r="S46" s="11" t="str">
        <f>P33/1000 &amp;" GWh"</f>
        <v>378,691 GWh</v>
      </c>
      <c r="T46" s="62">
        <f>P33/P40</f>
        <v>0.64796639460671079</v>
      </c>
      <c r="U46" s="36"/>
    </row>
    <row r="47" spans="1:47">
      <c r="A47" s="48" t="s">
        <v>50</v>
      </c>
      <c r="B47" s="137">
        <f>B46/B24</f>
        <v>9.8403594302647932E-2</v>
      </c>
      <c r="C47" s="137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47</v>
      </c>
      <c r="S47" s="11" t="str">
        <f>P35/1000 &amp;" GWh"</f>
        <v>48,019 GWh</v>
      </c>
      <c r="T47" s="62">
        <f>P35/P40</f>
        <v>8.2163817736940273E-2</v>
      </c>
    </row>
    <row r="48" spans="1:47" ht="15.75" thickBot="1">
      <c r="A48" s="13"/>
      <c r="B48" s="149"/>
      <c r="C48" s="150"/>
      <c r="D48" s="151"/>
      <c r="E48" s="151"/>
      <c r="F48" s="152"/>
      <c r="G48" s="151"/>
      <c r="H48" s="151"/>
      <c r="I48" s="152"/>
      <c r="J48" s="151"/>
      <c r="K48" s="151"/>
      <c r="L48" s="151"/>
      <c r="M48" s="150"/>
      <c r="N48" s="153"/>
      <c r="O48" s="153"/>
      <c r="P48" s="153"/>
      <c r="Q48" s="88"/>
      <c r="R48" s="69" t="s">
        <v>49</v>
      </c>
      <c r="S48" s="70" t="str">
        <f>P40/1000 &amp;" GWh"</f>
        <v>584,43 GWh</v>
      </c>
      <c r="T48" s="71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3"/>
      <c r="C58" s="19"/>
      <c r="D58" s="74"/>
      <c r="E58" s="74"/>
      <c r="F58" s="75"/>
      <c r="G58" s="74"/>
      <c r="H58" s="74"/>
      <c r="I58" s="75"/>
      <c r="J58" s="74"/>
      <c r="K58" s="74"/>
      <c r="L58" s="74"/>
      <c r="M58" s="45"/>
      <c r="N58" s="85"/>
      <c r="O58" s="85"/>
      <c r="P58" s="76"/>
      <c r="Q58" s="10"/>
      <c r="R58" s="10"/>
      <c r="S58" s="45"/>
      <c r="T58" s="50"/>
    </row>
    <row r="59" spans="1:47" ht="15.75">
      <c r="A59" s="10"/>
      <c r="B59" s="73"/>
      <c r="C59" s="19"/>
      <c r="D59" s="74"/>
      <c r="E59" s="74"/>
      <c r="F59" s="75"/>
      <c r="G59" s="74"/>
      <c r="H59" s="74"/>
      <c r="I59" s="75"/>
      <c r="J59" s="74"/>
      <c r="K59" s="74"/>
      <c r="L59" s="74"/>
      <c r="M59" s="45"/>
      <c r="N59" s="85"/>
      <c r="O59" s="85"/>
      <c r="P59" s="76"/>
      <c r="Q59" s="10"/>
      <c r="R59" s="10"/>
      <c r="S59" s="20"/>
      <c r="T59" s="21"/>
    </row>
    <row r="60" spans="1:47" ht="15.75">
      <c r="A60" s="10"/>
      <c r="B60" s="73"/>
      <c r="C60" s="19"/>
      <c r="D60" s="74"/>
      <c r="E60" s="74"/>
      <c r="F60" s="75"/>
      <c r="G60" s="74"/>
      <c r="H60" s="74"/>
      <c r="I60" s="75"/>
      <c r="J60" s="74"/>
      <c r="K60" s="74"/>
      <c r="L60" s="74"/>
      <c r="M60" s="45"/>
      <c r="N60" s="85"/>
      <c r="O60" s="85"/>
      <c r="P60" s="76"/>
      <c r="Q60" s="10"/>
      <c r="R60" s="10"/>
      <c r="S60" s="10"/>
      <c r="T60" s="45"/>
    </row>
    <row r="61" spans="1:47" ht="15.75">
      <c r="A61" s="9"/>
      <c r="B61" s="73"/>
      <c r="C61" s="19"/>
      <c r="D61" s="74"/>
      <c r="E61" s="74"/>
      <c r="F61" s="75"/>
      <c r="G61" s="74"/>
      <c r="H61" s="74"/>
      <c r="I61" s="75"/>
      <c r="J61" s="74"/>
      <c r="K61" s="74"/>
      <c r="L61" s="74"/>
      <c r="M61" s="45"/>
      <c r="N61" s="85"/>
      <c r="O61" s="85"/>
      <c r="P61" s="76"/>
      <c r="Q61" s="10"/>
      <c r="R61" s="10"/>
      <c r="S61" s="78"/>
      <c r="T61" s="79"/>
    </row>
    <row r="62" spans="1:47" ht="15.75">
      <c r="A62" s="10"/>
      <c r="B62" s="73"/>
      <c r="C62" s="19"/>
      <c r="D62" s="73"/>
      <c r="E62" s="73"/>
      <c r="F62" s="77"/>
      <c r="G62" s="73"/>
      <c r="H62" s="73"/>
      <c r="I62" s="77"/>
      <c r="J62" s="73"/>
      <c r="K62" s="73"/>
      <c r="L62" s="73"/>
      <c r="M62" s="45"/>
      <c r="N62" s="85"/>
      <c r="O62" s="85"/>
      <c r="P62" s="76"/>
      <c r="Q62" s="10"/>
      <c r="R62" s="10"/>
      <c r="S62" s="45"/>
      <c r="T62" s="50"/>
    </row>
    <row r="63" spans="1:47" ht="15.75">
      <c r="A63" s="10"/>
      <c r="B63" s="73"/>
      <c r="C63" s="10"/>
      <c r="D63" s="73"/>
      <c r="E63" s="73"/>
      <c r="F63" s="77"/>
      <c r="G63" s="73"/>
      <c r="H63" s="73"/>
      <c r="I63" s="77"/>
      <c r="J63" s="73"/>
      <c r="K63" s="73"/>
      <c r="L63" s="73"/>
      <c r="M63" s="10"/>
      <c r="N63" s="76"/>
      <c r="O63" s="76"/>
      <c r="P63" s="76"/>
      <c r="Q63" s="10"/>
      <c r="R63" s="10"/>
      <c r="S63" s="45"/>
      <c r="T63" s="50"/>
    </row>
    <row r="64" spans="1:47" ht="15.75">
      <c r="A64" s="10"/>
      <c r="B64" s="73"/>
      <c r="C64" s="10"/>
      <c r="D64" s="73"/>
      <c r="E64" s="73"/>
      <c r="F64" s="77"/>
      <c r="G64" s="73"/>
      <c r="H64" s="73"/>
      <c r="I64" s="77"/>
      <c r="J64" s="73"/>
      <c r="K64" s="73"/>
      <c r="L64" s="73"/>
      <c r="M64" s="10"/>
      <c r="N64" s="76"/>
      <c r="O64" s="76"/>
      <c r="P64" s="76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3"/>
      <c r="L65" s="73"/>
      <c r="M65" s="10"/>
      <c r="N65" s="76"/>
      <c r="O65" s="76"/>
      <c r="P65" s="76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3"/>
      <c r="L66" s="73"/>
      <c r="M66" s="10"/>
      <c r="N66" s="76"/>
      <c r="O66" s="76"/>
      <c r="P66" s="76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3"/>
      <c r="L67" s="73"/>
      <c r="M67" s="10"/>
      <c r="N67" s="76"/>
      <c r="O67" s="76"/>
      <c r="P67" s="76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3"/>
      <c r="L68" s="73"/>
      <c r="M68" s="10"/>
      <c r="N68" s="76"/>
      <c r="O68" s="76"/>
      <c r="P68" s="76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3"/>
      <c r="L69" s="73"/>
      <c r="M69" s="10"/>
      <c r="N69" s="76"/>
      <c r="O69" s="76"/>
      <c r="P69" s="76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3"/>
      <c r="L70" s="73"/>
      <c r="M70" s="10"/>
      <c r="N70" s="76"/>
      <c r="O70" s="76"/>
      <c r="P70" s="76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3"/>
      <c r="L71" s="73"/>
      <c r="M71" s="10"/>
      <c r="N71" s="76"/>
      <c r="O71" s="76"/>
      <c r="P71" s="76"/>
      <c r="Q71" s="10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D4" zoomScale="70" zoomScaleNormal="70" workbookViewId="0">
      <selection activeCell="M30" sqref="M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0" t="s">
        <v>82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73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2" t="s">
        <v>60</v>
      </c>
      <c r="C4" s="81" t="s">
        <v>58</v>
      </c>
      <c r="D4" s="81" t="s">
        <v>59</v>
      </c>
      <c r="E4" s="27"/>
      <c r="F4" s="81" t="s">
        <v>61</v>
      </c>
      <c r="G4" s="27"/>
      <c r="H4" s="27"/>
      <c r="I4" s="81" t="s">
        <v>62</v>
      </c>
      <c r="J4" s="27"/>
      <c r="K4" s="27"/>
      <c r="L4" s="27"/>
      <c r="M4" s="27"/>
      <c r="N4" s="28"/>
      <c r="O4" s="28"/>
      <c r="P4" s="83" t="s">
        <v>66</v>
      </c>
      <c r="Q4" s="30"/>
      <c r="AG4" s="30"/>
      <c r="AH4" s="30"/>
    </row>
    <row r="5" spans="1:34" ht="15.75">
      <c r="A5" s="5" t="s">
        <v>52</v>
      </c>
      <c r="B5" s="59"/>
      <c r="C5" s="96">
        <f>[2]Solceller!$C$12</f>
        <v>171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106">
        <f>SUM(D5:O5)</f>
        <v>0</v>
      </c>
      <c r="Q5" s="53"/>
      <c r="AG5" s="53"/>
      <c r="AH5" s="53"/>
    </row>
    <row r="6" spans="1:34" ht="15.75">
      <c r="A6" s="5" t="s">
        <v>57</v>
      </c>
      <c r="B6" s="59"/>
      <c r="C6" s="92">
        <v>0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106">
        <f t="shared" ref="P6:P11" si="0">SUM(D6:O6)</f>
        <v>0</v>
      </c>
      <c r="Q6" s="53"/>
      <c r="AG6" s="53"/>
      <c r="AH6" s="53"/>
    </row>
    <row r="7" spans="1:34" ht="15.75">
      <c r="A7" s="5" t="s">
        <v>17</v>
      </c>
      <c r="B7" s="59"/>
      <c r="C7" s="92">
        <f>[2]Elproduktion!$N$362</f>
        <v>0</v>
      </c>
      <c r="D7" s="92">
        <f>[2]Elproduktion!$N$363</f>
        <v>0</v>
      </c>
      <c r="E7" s="92">
        <f>[2]Elproduktion!$Q$367</f>
        <v>0</v>
      </c>
      <c r="F7" s="92">
        <f>[2]Elproduktion!$N$365</f>
        <v>0</v>
      </c>
      <c r="G7" s="92">
        <f>[2]Elproduktion!$R$366</f>
        <v>0</v>
      </c>
      <c r="H7" s="92">
        <f>[2]Elproduktion!$S$367</f>
        <v>0</v>
      </c>
      <c r="I7" s="92">
        <f>[2]Elproduktion!$N$368</f>
        <v>0</v>
      </c>
      <c r="J7" s="92">
        <f>[2]Elproduktion!$T$366</f>
        <v>0</v>
      </c>
      <c r="K7" s="92">
        <f>[2]Elproduktion!$U$367</f>
        <v>0</v>
      </c>
      <c r="L7" s="92">
        <f>[2]Elproduktion!$V$367</f>
        <v>0</v>
      </c>
      <c r="M7" s="92">
        <f>[2]Elproduktion!$W$367</f>
        <v>0</v>
      </c>
      <c r="N7" s="92"/>
      <c r="O7" s="92"/>
      <c r="P7" s="106">
        <f t="shared" si="0"/>
        <v>0</v>
      </c>
      <c r="Q7" s="53"/>
      <c r="AG7" s="53"/>
      <c r="AH7" s="53"/>
    </row>
    <row r="8" spans="1:34" ht="15.75">
      <c r="A8" s="5" t="s">
        <v>10</v>
      </c>
      <c r="B8" s="59"/>
      <c r="C8" s="92">
        <f>[2]Elproduktion!$N$370</f>
        <v>0</v>
      </c>
      <c r="D8" s="92">
        <f>[2]Elproduktion!$N$371</f>
        <v>0</v>
      </c>
      <c r="E8" s="92">
        <f>[2]Elproduktion!$Q$375</f>
        <v>0</v>
      </c>
      <c r="F8" s="92">
        <f>[2]Elproduktion!$N$373</f>
        <v>0</v>
      </c>
      <c r="G8" s="92">
        <f>[2]Elproduktion!$R$374</f>
        <v>0</v>
      </c>
      <c r="H8" s="92">
        <f>[2]Elproduktion!$S$375</f>
        <v>0</v>
      </c>
      <c r="I8" s="92">
        <f>[2]Elproduktion!$N$376</f>
        <v>0</v>
      </c>
      <c r="J8" s="92">
        <f>[2]Elproduktion!$T$374</f>
        <v>0</v>
      </c>
      <c r="K8" s="92">
        <f>[2]Elproduktion!$U$375</f>
        <v>0</v>
      </c>
      <c r="L8" s="92">
        <f>[2]Elproduktion!$V$375</f>
        <v>0</v>
      </c>
      <c r="M8" s="92">
        <f>[2]Elproduktion!$W$375</f>
        <v>0</v>
      </c>
      <c r="N8" s="92"/>
      <c r="O8" s="92"/>
      <c r="P8" s="106">
        <f t="shared" si="0"/>
        <v>0</v>
      </c>
      <c r="Q8" s="53"/>
      <c r="AG8" s="53"/>
      <c r="AH8" s="53"/>
    </row>
    <row r="9" spans="1:34" ht="15.75">
      <c r="A9" s="5" t="s">
        <v>11</v>
      </c>
      <c r="B9" s="59"/>
      <c r="C9" s="92">
        <f>[2]Elproduktion!$N$378</f>
        <v>151059</v>
      </c>
      <c r="D9" s="92">
        <f>[2]Elproduktion!$N$379</f>
        <v>0</v>
      </c>
      <c r="E9" s="92">
        <f>[2]Elproduktion!$Q$383</f>
        <v>0</v>
      </c>
      <c r="F9" s="92">
        <f>[2]Elproduktion!$N$381</f>
        <v>0</v>
      </c>
      <c r="G9" s="92">
        <f>[2]Elproduktion!$R$382</f>
        <v>0</v>
      </c>
      <c r="H9" s="92">
        <f>[2]Elproduktion!$S$383</f>
        <v>0</v>
      </c>
      <c r="I9" s="92">
        <f>[2]Elproduktion!$N$384</f>
        <v>0</v>
      </c>
      <c r="J9" s="92">
        <f>[2]Elproduktion!$T$382</f>
        <v>0</v>
      </c>
      <c r="K9" s="92">
        <f>[2]Elproduktion!$U$383</f>
        <v>0</v>
      </c>
      <c r="L9" s="92">
        <f>[2]Elproduktion!$V$383</f>
        <v>0</v>
      </c>
      <c r="M9" s="92">
        <f>[2]Elproduktion!$W$383</f>
        <v>0</v>
      </c>
      <c r="N9" s="92"/>
      <c r="O9" s="92"/>
      <c r="P9" s="106">
        <f t="shared" si="0"/>
        <v>0</v>
      </c>
      <c r="Q9" s="53"/>
      <c r="AG9" s="53"/>
      <c r="AH9" s="53"/>
    </row>
    <row r="10" spans="1:34" ht="15.75">
      <c r="A10" s="5" t="s">
        <v>12</v>
      </c>
      <c r="B10" s="59"/>
      <c r="C10" s="92">
        <f>[2]Elproduktion!$N$386</f>
        <v>186060</v>
      </c>
      <c r="D10" s="92">
        <f>[2]Elproduktion!$N$387</f>
        <v>0</v>
      </c>
      <c r="E10" s="92">
        <f>[2]Elproduktion!$Q$391</f>
        <v>0</v>
      </c>
      <c r="F10" s="92">
        <f>[2]Elproduktion!$N$389</f>
        <v>0</v>
      </c>
      <c r="G10" s="92">
        <f>[2]Elproduktion!$R$390</f>
        <v>0</v>
      </c>
      <c r="H10" s="92">
        <f>[2]Elproduktion!$S$391</f>
        <v>0</v>
      </c>
      <c r="I10" s="92">
        <f>[2]Elproduktion!$N$392</f>
        <v>0</v>
      </c>
      <c r="J10" s="92">
        <f>[2]Elproduktion!$T$390</f>
        <v>0</v>
      </c>
      <c r="K10" s="92">
        <f>[2]Elproduktion!$U$391</f>
        <v>0</v>
      </c>
      <c r="L10" s="92">
        <f>[2]Elproduktion!$V$391</f>
        <v>0</v>
      </c>
      <c r="M10" s="92">
        <f>[2]Elproduktion!$W$391</f>
        <v>0</v>
      </c>
      <c r="N10" s="92"/>
      <c r="O10" s="92"/>
      <c r="P10" s="106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B11" s="59"/>
      <c r="C11" s="96">
        <f>SUM(C5:C10)</f>
        <v>337290</v>
      </c>
      <c r="D11" s="92">
        <f t="shared" ref="D11:O11" si="1">SUM(D5:D10)</f>
        <v>0</v>
      </c>
      <c r="E11" s="92">
        <f t="shared" si="1"/>
        <v>0</v>
      </c>
      <c r="F11" s="92">
        <f t="shared" si="1"/>
        <v>0</v>
      </c>
      <c r="G11" s="92">
        <f t="shared" si="1"/>
        <v>0</v>
      </c>
      <c r="H11" s="92">
        <f t="shared" si="1"/>
        <v>0</v>
      </c>
      <c r="I11" s="92">
        <f t="shared" si="1"/>
        <v>0</v>
      </c>
      <c r="J11" s="92">
        <f t="shared" si="1"/>
        <v>0</v>
      </c>
      <c r="K11" s="92">
        <f t="shared" si="1"/>
        <v>0</v>
      </c>
      <c r="L11" s="92">
        <f t="shared" si="1"/>
        <v>0</v>
      </c>
      <c r="M11" s="92">
        <f t="shared" si="1"/>
        <v>0</v>
      </c>
      <c r="N11" s="92">
        <f t="shared" si="1"/>
        <v>0</v>
      </c>
      <c r="O11" s="92">
        <f t="shared" si="1"/>
        <v>0</v>
      </c>
      <c r="P11" s="106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80" t="str">
        <f>A2</f>
        <v>2062 Mora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73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2" t="s">
        <v>60</v>
      </c>
      <c r="B17" s="81" t="s">
        <v>63</v>
      </c>
      <c r="C17" s="49"/>
      <c r="D17" s="81" t="s">
        <v>59</v>
      </c>
      <c r="E17" s="27"/>
      <c r="F17" s="81" t="s">
        <v>61</v>
      </c>
      <c r="G17" s="27"/>
      <c r="H17" s="27"/>
      <c r="I17" s="81" t="s">
        <v>62</v>
      </c>
      <c r="J17" s="27"/>
      <c r="K17" s="27"/>
      <c r="L17" s="27"/>
      <c r="M17" s="27"/>
      <c r="N17" s="28"/>
      <c r="O17" s="28"/>
      <c r="P17" s="83" t="s">
        <v>66</v>
      </c>
      <c r="Q17" s="30"/>
      <c r="AG17" s="30"/>
      <c r="AH17" s="30"/>
    </row>
    <row r="18" spans="1:34" ht="15.75">
      <c r="A18" s="5" t="s">
        <v>17</v>
      </c>
      <c r="B18" s="114">
        <f>[2]Fjärrvärmeproduktion!$N$506</f>
        <v>0</v>
      </c>
      <c r="C18" s="106"/>
      <c r="D18" s="114">
        <f>[2]Fjärrvärmeproduktion!$N$507</f>
        <v>0</v>
      </c>
      <c r="E18" s="106">
        <f>[2]Fjärrvärmeproduktion!$Q$508</f>
        <v>0</v>
      </c>
      <c r="F18" s="106">
        <f>[2]Fjärrvärmeproduktion!$N$509</f>
        <v>0</v>
      </c>
      <c r="G18" s="106">
        <f>[2]Fjärrvärmeproduktion!$R$510</f>
        <v>0</v>
      </c>
      <c r="H18" s="114">
        <f>[2]Fjärrvärmeproduktion!$S$511</f>
        <v>0</v>
      </c>
      <c r="I18" s="106">
        <f>[2]Fjärrvärmeproduktion!$N$512</f>
        <v>0</v>
      </c>
      <c r="J18" s="106">
        <f>[2]Fjärrvärmeproduktion!$T$510</f>
        <v>0</v>
      </c>
      <c r="K18" s="106">
        <f>[2]Fjärrvärmeproduktion!$U$508</f>
        <v>0</v>
      </c>
      <c r="L18" s="106">
        <f>[2]Fjärrvärmeproduktion!$V$508</f>
        <v>0</v>
      </c>
      <c r="M18" s="114">
        <f>[2]Fjärrvärmeproduktion!$W$511</f>
        <v>0</v>
      </c>
      <c r="N18" s="106"/>
      <c r="O18" s="106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22">
        <f>[2]Fjärrvärmeproduktion!$N$514+[2]Fjärrvärmeproduktion!$N$546</f>
        <v>127994.19220182099</v>
      </c>
      <c r="C19" s="106"/>
      <c r="D19" s="122">
        <f>[2]Fjärrvärmeproduktion!$N$515</f>
        <v>1973.8590604026847</v>
      </c>
      <c r="E19" s="106">
        <f>[2]Fjärrvärmeproduktion!$Q$516</f>
        <v>0</v>
      </c>
      <c r="F19" s="106">
        <f>[2]Fjärrvärmeproduktion!$N$517</f>
        <v>0</v>
      </c>
      <c r="G19" s="106">
        <f>[2]Fjärrvärmeproduktion!$R$518</f>
        <v>0</v>
      </c>
      <c r="H19" s="122">
        <f>[2]Fjärrvärmeproduktion!$S$519</f>
        <v>65423.225594210046</v>
      </c>
      <c r="I19" s="106">
        <f>[2]Fjärrvärmeproduktion!$N$520</f>
        <v>0</v>
      </c>
      <c r="J19" s="106">
        <f>[2]Fjärrvärmeproduktion!$T$518</f>
        <v>0</v>
      </c>
      <c r="K19" s="106">
        <f>[2]Fjärrvärmeproduktion!$U$516</f>
        <v>0</v>
      </c>
      <c r="L19" s="173">
        <f>[2]Fjärrvärmeproduktion!$V$516</f>
        <v>64000</v>
      </c>
      <c r="M19" s="121">
        <f>[2]Fjärrvärmeproduktion!$W$519</f>
        <v>0</v>
      </c>
      <c r="N19" s="106"/>
      <c r="O19" s="106"/>
      <c r="P19" s="173">
        <f t="shared" ref="P19:P24" si="2">SUM(C19:O19)</f>
        <v>131397.08465461273</v>
      </c>
      <c r="Q19" s="4"/>
      <c r="R19" s="4"/>
      <c r="S19" s="4"/>
      <c r="T19" s="4"/>
    </row>
    <row r="20" spans="1:34" ht="15.75">
      <c r="A20" s="5" t="s">
        <v>19</v>
      </c>
      <c r="B20" s="114">
        <f>[2]Fjärrvärmeproduktion!$N$522</f>
        <v>0</v>
      </c>
      <c r="C20" s="106"/>
      <c r="D20" s="114">
        <f>[2]Fjärrvärmeproduktion!$N$523</f>
        <v>0</v>
      </c>
      <c r="E20" s="106">
        <f>[2]Fjärrvärmeproduktion!$Q$524</f>
        <v>0</v>
      </c>
      <c r="F20" s="106">
        <f>[2]Fjärrvärmeproduktion!$N$525</f>
        <v>0</v>
      </c>
      <c r="G20" s="106">
        <f>[2]Fjärrvärmeproduktion!$R$526</f>
        <v>0</v>
      </c>
      <c r="H20" s="114">
        <f>[2]Fjärrvärmeproduktion!$S$527</f>
        <v>0</v>
      </c>
      <c r="I20" s="106">
        <f>[2]Fjärrvärmeproduktion!$N$528</f>
        <v>0</v>
      </c>
      <c r="J20" s="106">
        <f>[2]Fjärrvärmeproduktion!$T$526</f>
        <v>0</v>
      </c>
      <c r="K20" s="106">
        <f>[2]Fjärrvärmeproduktion!$U$524</f>
        <v>0</v>
      </c>
      <c r="L20" s="106">
        <f>[2]Fjärrvärmeproduktion!$V$524</f>
        <v>0</v>
      </c>
      <c r="M20" s="114">
        <f>[2]Fjärrvärmeproduktion!$W$527</f>
        <v>0</v>
      </c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114">
        <f>[2]Fjärrvärmeproduktion!$N$530</f>
        <v>0</v>
      </c>
      <c r="C21" s="106"/>
      <c r="D21" s="114">
        <f>[2]Fjärrvärmeproduktion!$N$531</f>
        <v>0</v>
      </c>
      <c r="E21" s="106">
        <f>[2]Fjärrvärmeproduktion!$Q$532</f>
        <v>0</v>
      </c>
      <c r="F21" s="106">
        <f>[2]Fjärrvärmeproduktion!$N$533</f>
        <v>0</v>
      </c>
      <c r="G21" s="106">
        <f>[2]Fjärrvärmeproduktion!$R$534</f>
        <v>0</v>
      </c>
      <c r="H21" s="114">
        <f>[2]Fjärrvärmeproduktion!$S$535</f>
        <v>0</v>
      </c>
      <c r="I21" s="106">
        <f>[2]Fjärrvärmeproduktion!$N$536</f>
        <v>0</v>
      </c>
      <c r="J21" s="106">
        <f>[2]Fjärrvärmeproduktion!$T$534</f>
        <v>0</v>
      </c>
      <c r="K21" s="106">
        <f>[2]Fjärrvärmeproduktion!$U$532</f>
        <v>0</v>
      </c>
      <c r="L21" s="106">
        <f>[2]Fjärrvärmeproduktion!$V$532</f>
        <v>0</v>
      </c>
      <c r="M21" s="114">
        <f>[2]Fjärrvärmeproduktion!$W$535</f>
        <v>0</v>
      </c>
      <c r="N21" s="106"/>
      <c r="O21" s="106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21</v>
      </c>
      <c r="B22" s="114">
        <f>[2]Fjärrvärmeproduktion!$N$538</f>
        <v>0</v>
      </c>
      <c r="C22" s="106"/>
      <c r="D22" s="114">
        <f>[2]Fjärrvärmeproduktion!$N$539</f>
        <v>0</v>
      </c>
      <c r="E22" s="106">
        <f>[2]Fjärrvärmeproduktion!$Q$540</f>
        <v>0</v>
      </c>
      <c r="F22" s="106">
        <f>[2]Fjärrvärmeproduktion!$N$541</f>
        <v>0</v>
      </c>
      <c r="G22" s="106">
        <f>[2]Fjärrvärmeproduktion!$R$542</f>
        <v>0</v>
      </c>
      <c r="H22" s="114">
        <f>[2]Fjärrvärmeproduktion!$S$543</f>
        <v>0</v>
      </c>
      <c r="I22" s="106">
        <f>[2]Fjärrvärmeproduktion!$N$544</f>
        <v>0</v>
      </c>
      <c r="J22" s="106">
        <f>[2]Fjärrvärmeproduktion!$T$542</f>
        <v>0</v>
      </c>
      <c r="K22" s="106">
        <f>[2]Fjärrvärmeproduktion!$U$540</f>
        <v>0</v>
      </c>
      <c r="L22" s="106">
        <f>[2]Fjärrvärmeproduktion!$V$540</f>
        <v>0</v>
      </c>
      <c r="M22" s="114">
        <f>[2]Fjärrvärmeproduktion!$W$543</f>
        <v>0</v>
      </c>
      <c r="N22" s="106"/>
      <c r="O22" s="106"/>
      <c r="P22" s="106">
        <f t="shared" si="2"/>
        <v>0</v>
      </c>
      <c r="Q22" s="31"/>
      <c r="R22" s="43" t="s">
        <v>23</v>
      </c>
      <c r="S22" s="89" t="str">
        <f>P43/1000 &amp;" GWh"</f>
        <v>831,572404654613 GWh</v>
      </c>
      <c r="T22" s="38"/>
      <c r="U22" s="36"/>
    </row>
    <row r="23" spans="1:34" ht="15.75">
      <c r="A23" s="5" t="s">
        <v>22</v>
      </c>
      <c r="B23" s="122">
        <v>0</v>
      </c>
      <c r="C23" s="106"/>
      <c r="D23" s="114">
        <f>[2]Fjärrvärmeproduktion!$N$547</f>
        <v>0</v>
      </c>
      <c r="E23" s="106">
        <f>[2]Fjärrvärmeproduktion!$Q$548</f>
        <v>0</v>
      </c>
      <c r="F23" s="106">
        <f>[2]Fjärrvärmeproduktion!$N$549</f>
        <v>0</v>
      </c>
      <c r="G23" s="106">
        <f>[2]Fjärrvärmeproduktion!$R$550</f>
        <v>0</v>
      </c>
      <c r="H23" s="114">
        <f>[2]Fjärrvärmeproduktion!$S$551</f>
        <v>0</v>
      </c>
      <c r="I23" s="106">
        <f>[2]Fjärrvärmeproduktion!$N$552</f>
        <v>0</v>
      </c>
      <c r="J23" s="106">
        <f>[2]Fjärrvärmeproduktion!$T$550</f>
        <v>0</v>
      </c>
      <c r="K23" s="106">
        <f>[2]Fjärrvärmeproduktion!$U$548</f>
        <v>0</v>
      </c>
      <c r="L23" s="106">
        <f>[2]Fjärrvärmeproduktion!$V$548</f>
        <v>0</v>
      </c>
      <c r="M23" s="114">
        <f>[2]Fjärrvärmeproduktion!$W$551</f>
        <v>0</v>
      </c>
      <c r="N23" s="106"/>
      <c r="O23" s="106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173">
        <f>SUM(B18:B23)</f>
        <v>127994.19220182099</v>
      </c>
      <c r="C24" s="106">
        <f t="shared" ref="C24:O24" si="3">SUM(C18:C23)</f>
        <v>0</v>
      </c>
      <c r="D24" s="173">
        <f t="shared" si="3"/>
        <v>1973.8590604026847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73">
        <f t="shared" si="3"/>
        <v>65423.225594210046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73">
        <f t="shared" si="3"/>
        <v>64000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73">
        <f t="shared" si="2"/>
        <v>131397.08465461273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31"/>
      <c r="R25" s="86" t="str">
        <f>C30</f>
        <v>El</v>
      </c>
      <c r="S25" s="60" t="str">
        <f>C43/1000 &amp;" GWh"</f>
        <v>283,77432 GWh</v>
      </c>
      <c r="T25" s="42">
        <f>C$44</f>
        <v>0.34125028489595383</v>
      </c>
      <c r="U25" s="36"/>
    </row>
    <row r="26" spans="1:34" ht="15.75">
      <c r="B26" s="114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31"/>
      <c r="R26" s="87" t="str">
        <f>D30</f>
        <v>Oljeprodukter</v>
      </c>
      <c r="S26" s="60" t="str">
        <f>D43/1000 &amp;" GWh"</f>
        <v>253,338859060403 GWh</v>
      </c>
      <c r="T26" s="42">
        <f>D$44</f>
        <v>0.30465039200720601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7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7" t="str">
        <f>F30</f>
        <v>Gasol/naturgas</v>
      </c>
      <c r="S28" s="63" t="str">
        <f>F43/1000 &amp;" GWh"</f>
        <v>1,407 GWh</v>
      </c>
      <c r="T28" s="42">
        <f>F$44</f>
        <v>1.6919753374745362E-3</v>
      </c>
      <c r="U28" s="36"/>
    </row>
    <row r="29" spans="1:34" ht="15.75">
      <c r="A29" s="80" t="str">
        <f>A2</f>
        <v>2062 Mora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7" t="str">
        <f>G30</f>
        <v>Biodrivmedel</v>
      </c>
      <c r="S29" s="60" t="str">
        <f>G43/1000&amp;" GWh"</f>
        <v>57,218 GWh</v>
      </c>
      <c r="T29" s="42">
        <f>G$44</f>
        <v>6.88069970572978E-2</v>
      </c>
      <c r="U29" s="36"/>
    </row>
    <row r="30" spans="1:34" ht="30">
      <c r="A30" s="6">
        <v>2017</v>
      </c>
      <c r="B30" s="67" t="s">
        <v>71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72</v>
      </c>
      <c r="K30" s="54" t="s">
        <v>6</v>
      </c>
      <c r="L30" s="54" t="s">
        <v>7</v>
      </c>
      <c r="M30" s="98" t="s">
        <v>73</v>
      </c>
      <c r="N30" s="55" t="s">
        <v>68</v>
      </c>
      <c r="O30" s="55" t="s">
        <v>68</v>
      </c>
      <c r="P30" s="57" t="s">
        <v>28</v>
      </c>
      <c r="Q30" s="31"/>
      <c r="R30" s="86" t="str">
        <f>H30</f>
        <v>Biobränslen</v>
      </c>
      <c r="S30" s="60" t="str">
        <f>H43/1000&amp;" GWh"</f>
        <v>171,83422559421 GWh</v>
      </c>
      <c r="T30" s="42">
        <f>H$44</f>
        <v>0.20663771985745494</v>
      </c>
      <c r="U30" s="36"/>
    </row>
    <row r="31" spans="1:34" s="29" customFormat="1">
      <c r="A31" s="26"/>
      <c r="B31" s="81" t="s">
        <v>65</v>
      </c>
      <c r="C31" s="84" t="s">
        <v>64</v>
      </c>
      <c r="D31" s="81" t="s">
        <v>59</v>
      </c>
      <c r="E31" s="27"/>
      <c r="F31" s="81" t="s">
        <v>61</v>
      </c>
      <c r="G31" s="81" t="s">
        <v>89</v>
      </c>
      <c r="H31" s="81" t="s">
        <v>69</v>
      </c>
      <c r="I31" s="81" t="s">
        <v>62</v>
      </c>
      <c r="J31" s="27"/>
      <c r="K31" s="27"/>
      <c r="L31" s="27"/>
      <c r="M31" s="27"/>
      <c r="N31" s="28"/>
      <c r="O31" s="28"/>
      <c r="P31" s="83" t="s">
        <v>67</v>
      </c>
      <c r="Q31" s="32"/>
      <c r="R31" s="86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29</v>
      </c>
      <c r="B32" s="92">
        <f>[2]Slutanvändning!$N$737</f>
        <v>0</v>
      </c>
      <c r="C32" s="92">
        <f>[2]Slutanvändning!$N$738</f>
        <v>531</v>
      </c>
      <c r="D32" s="131">
        <f>[2]Slutanvändning!$N$731</f>
        <v>216</v>
      </c>
      <c r="E32" s="92">
        <f>[2]Slutanvändning!$Q$732</f>
        <v>0</v>
      </c>
      <c r="F32" s="92">
        <f>[2]Slutanvändning!$N$733</f>
        <v>0</v>
      </c>
      <c r="G32" s="92">
        <f>[2]Slutanvändning!$N$734</f>
        <v>45</v>
      </c>
      <c r="H32" s="92">
        <f>[2]Slutanvändning!$N$735</f>
        <v>0</v>
      </c>
      <c r="I32" s="92">
        <f>[2]Slutanvändning!$N$736</f>
        <v>0</v>
      </c>
      <c r="J32" s="92"/>
      <c r="K32" s="92">
        <f>[2]Slutanvändning!$U$732</f>
        <v>0</v>
      </c>
      <c r="L32" s="92">
        <f>[2]Slutanvändning!$V$732</f>
        <v>0</v>
      </c>
      <c r="M32" s="92"/>
      <c r="N32" s="92"/>
      <c r="O32" s="92"/>
      <c r="P32" s="92">
        <f t="shared" ref="P32:P38" si="4">SUM(B32:N32)</f>
        <v>792</v>
      </c>
      <c r="Q32" s="33"/>
      <c r="R32" s="87" t="str">
        <f>J30</f>
        <v>Beckolja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32</v>
      </c>
      <c r="B33" s="176">
        <f>[2]Slutanvändning!$N$746</f>
        <v>26201.781064183699</v>
      </c>
      <c r="C33" s="92">
        <f>[2]Slutanvändning!$N$747</f>
        <v>70635</v>
      </c>
      <c r="D33" s="162">
        <f>[2]Slutanvändning!$N$740</f>
        <v>2604</v>
      </c>
      <c r="E33" s="92">
        <f>[2]Slutanvändning!$Q$741</f>
        <v>0</v>
      </c>
      <c r="F33" s="171">
        <f>[2]Slutanvändning!$N$742</f>
        <v>1407</v>
      </c>
      <c r="G33" s="92">
        <f>[2]Slutanvändning!$N$743</f>
        <v>0</v>
      </c>
      <c r="H33" s="157">
        <f>[2]Slutanvändning!$N$744</f>
        <v>66308.999999999985</v>
      </c>
      <c r="I33" s="92">
        <f>[2]Slutanvändning!$N$745</f>
        <v>0</v>
      </c>
      <c r="J33" s="92"/>
      <c r="K33" s="92">
        <f>[2]Slutanvändning!$U$741</f>
        <v>0</v>
      </c>
      <c r="L33" s="92">
        <f>[2]Slutanvändning!$V$741</f>
        <v>0</v>
      </c>
      <c r="M33" s="92"/>
      <c r="N33" s="92"/>
      <c r="O33" s="92"/>
      <c r="P33" s="177">
        <f t="shared" si="4"/>
        <v>167156.78106418368</v>
      </c>
      <c r="Q33" s="33"/>
      <c r="R33" s="86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33</v>
      </c>
      <c r="B34" s="176">
        <f>[2]Slutanvändning!$N$755</f>
        <v>14833.092384758043</v>
      </c>
      <c r="C34" s="92">
        <f>[2]Slutanvändning!$N$756</f>
        <v>29375</v>
      </c>
      <c r="D34" s="131">
        <f>[2]Slutanvändning!$N$749</f>
        <v>328</v>
      </c>
      <c r="E34" s="92">
        <f>[2]Slutanvändning!$Q$750</f>
        <v>0</v>
      </c>
      <c r="F34" s="92">
        <f>[2]Slutanvändning!$N$751</f>
        <v>0</v>
      </c>
      <c r="G34" s="92">
        <f>[2]Slutanvändning!$N$752</f>
        <v>0</v>
      </c>
      <c r="H34" s="92">
        <f>[2]Slutanvändning!$N$753</f>
        <v>0</v>
      </c>
      <c r="I34" s="92">
        <f>[2]Slutanvändning!$N$754</f>
        <v>0</v>
      </c>
      <c r="J34" s="92"/>
      <c r="K34" s="92">
        <f>[2]Slutanvändning!$U$750</f>
        <v>0</v>
      </c>
      <c r="L34" s="92">
        <f>[2]Slutanvändning!$V$750</f>
        <v>0</v>
      </c>
      <c r="M34" s="92"/>
      <c r="N34" s="92"/>
      <c r="O34" s="92"/>
      <c r="P34" s="176">
        <f t="shared" si="4"/>
        <v>44536.092384758042</v>
      </c>
      <c r="Q34" s="33"/>
      <c r="R34" s="87" t="str">
        <f>L30</f>
        <v>Avfall</v>
      </c>
      <c r="S34" s="60" t="str">
        <f>L43/1000&amp;" GWh"</f>
        <v>64 GWh</v>
      </c>
      <c r="T34" s="42">
        <f>L$44</f>
        <v>7.696263084461287E-2</v>
      </c>
      <c r="U34" s="36"/>
      <c r="V34" s="8"/>
      <c r="W34" s="58"/>
    </row>
    <row r="35" spans="1:47" ht="15.75">
      <c r="A35" s="5" t="s">
        <v>34</v>
      </c>
      <c r="B35" s="92">
        <f>[2]Slutanvändning!$N$764</f>
        <v>0</v>
      </c>
      <c r="C35" s="92">
        <f>[2]Slutanvändning!$N$765</f>
        <v>229</v>
      </c>
      <c r="D35" s="131">
        <f>[2]Slutanvändning!$N$758</f>
        <v>243038</v>
      </c>
      <c r="E35" s="92">
        <f>[2]Slutanvändning!$Q$759</f>
        <v>0</v>
      </c>
      <c r="F35" s="92">
        <f>[2]Slutanvändning!$N$760</f>
        <v>0</v>
      </c>
      <c r="G35" s="92">
        <f>[2]Slutanvändning!$N$761</f>
        <v>57173</v>
      </c>
      <c r="H35" s="92">
        <f>[2]Slutanvändning!$N$762</f>
        <v>0</v>
      </c>
      <c r="I35" s="92">
        <f>[2]Slutanvändning!$N$763</f>
        <v>0</v>
      </c>
      <c r="J35" s="92"/>
      <c r="K35" s="92">
        <f>[2]Slutanvändning!$U$759</f>
        <v>0</v>
      </c>
      <c r="L35" s="92">
        <f>[2]Slutanvändning!$V$759</f>
        <v>0</v>
      </c>
      <c r="M35" s="92"/>
      <c r="N35" s="92"/>
      <c r="O35" s="92"/>
      <c r="P35" s="92">
        <f>SUM(B35:N35)</f>
        <v>300440</v>
      </c>
      <c r="Q35" s="33"/>
      <c r="R35" s="86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35</v>
      </c>
      <c r="B36" s="176">
        <f>[2]Slutanvändning!$N$773</f>
        <v>16199.625184023862</v>
      </c>
      <c r="C36" s="92">
        <f>[2]Slutanvändning!$N$774</f>
        <v>53844</v>
      </c>
      <c r="D36" s="131">
        <f>[2]Slutanvändning!$N$767</f>
        <v>4786</v>
      </c>
      <c r="E36" s="92">
        <f>[2]Slutanvändning!$Q$768</f>
        <v>0</v>
      </c>
      <c r="F36" s="92">
        <f>[2]Slutanvändning!$N$769</f>
        <v>0</v>
      </c>
      <c r="G36" s="92">
        <f>[2]Slutanvändning!$N$770</f>
        <v>0</v>
      </c>
      <c r="H36" s="92">
        <f>[2]Slutanvändning!$N$771</f>
        <v>0</v>
      </c>
      <c r="I36" s="92">
        <f>[2]Slutanvändning!$N$772</f>
        <v>0</v>
      </c>
      <c r="J36" s="92"/>
      <c r="K36" s="92">
        <f>[2]Slutanvändning!$U$768</f>
        <v>0</v>
      </c>
      <c r="L36" s="92">
        <f>[2]Slutanvändning!$V$768</f>
        <v>0</v>
      </c>
      <c r="M36" s="92"/>
      <c r="N36" s="92"/>
      <c r="O36" s="92"/>
      <c r="P36" s="176">
        <f t="shared" si="4"/>
        <v>74829.625184023869</v>
      </c>
      <c r="Q36" s="33"/>
      <c r="R36" s="86" t="str">
        <f>N30</f>
        <v>Övrigt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36</v>
      </c>
      <c r="B37" s="176">
        <f>[2]Slutanvändning!$N$782</f>
        <v>19525.755214806035</v>
      </c>
      <c r="C37" s="92">
        <f>[2]Slutanvändning!$N$783</f>
        <v>100738</v>
      </c>
      <c r="D37" s="131">
        <f>[2]Slutanvändning!$N$776</f>
        <v>381</v>
      </c>
      <c r="E37" s="92">
        <f>[2]Slutanvändning!$Q$777</f>
        <v>0</v>
      </c>
      <c r="F37" s="92">
        <f>[2]Slutanvändning!$N$778</f>
        <v>0</v>
      </c>
      <c r="G37" s="92">
        <f>[2]Slutanvändning!$N$779</f>
        <v>0</v>
      </c>
      <c r="H37" s="92">
        <f>[2]Slutanvändning!$N$780</f>
        <v>40102</v>
      </c>
      <c r="I37" s="92">
        <f>[2]Slutanvändning!$N$781</f>
        <v>0</v>
      </c>
      <c r="J37" s="92"/>
      <c r="K37" s="92">
        <f>[2]Slutanvändning!$U$777</f>
        <v>0</v>
      </c>
      <c r="L37" s="92">
        <f>[2]Slutanvändning!$V$777</f>
        <v>0</v>
      </c>
      <c r="M37" s="92"/>
      <c r="N37" s="92"/>
      <c r="O37" s="92"/>
      <c r="P37" s="176">
        <f t="shared" si="4"/>
        <v>160746.75521480603</v>
      </c>
      <c r="Q37" s="33"/>
      <c r="R37" s="87" t="str">
        <f>O30</f>
        <v>Övrigt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37</v>
      </c>
      <c r="B38" s="176">
        <f>[2]Slutanvändning!$N$791</f>
        <v>36240.665889145937</v>
      </c>
      <c r="C38" s="92">
        <f>[2]Slutanvändning!$N$792</f>
        <v>6906</v>
      </c>
      <c r="D38" s="131">
        <f>[2]Slutanvändning!$N$785</f>
        <v>12</v>
      </c>
      <c r="E38" s="92">
        <f>[2]Slutanvändning!$Q$786</f>
        <v>0</v>
      </c>
      <c r="F38" s="92">
        <f>[2]Slutanvändning!$N$787</f>
        <v>0</v>
      </c>
      <c r="G38" s="92">
        <f>[2]Slutanvändning!$N$788</f>
        <v>0</v>
      </c>
      <c r="H38" s="92">
        <f>[2]Slutanvändning!$N$789</f>
        <v>0</v>
      </c>
      <c r="I38" s="92">
        <f>[2]Slutanvändning!$N$790</f>
        <v>0</v>
      </c>
      <c r="J38" s="92"/>
      <c r="K38" s="92">
        <f>[2]Slutanvändning!$U$786</f>
        <v>0</v>
      </c>
      <c r="L38" s="92">
        <f>[2]Slutanvändning!$V$786</f>
        <v>0</v>
      </c>
      <c r="M38" s="92"/>
      <c r="N38" s="92"/>
      <c r="O38" s="92"/>
      <c r="P38" s="176">
        <f t="shared" si="4"/>
        <v>43158.665889145937</v>
      </c>
      <c r="Q38" s="33"/>
      <c r="R38" s="44"/>
      <c r="S38" s="29"/>
      <c r="T38" s="40"/>
      <c r="U38" s="36"/>
    </row>
    <row r="39" spans="1:47" ht="15.75">
      <c r="A39" s="5" t="s">
        <v>38</v>
      </c>
      <c r="B39" s="92">
        <f>[2]Slutanvändning!$N$800</f>
        <v>0</v>
      </c>
      <c r="C39" s="92">
        <f>[2]Slutanvändning!$N$801</f>
        <v>496</v>
      </c>
      <c r="D39" s="131">
        <f>[2]Slutanvändning!$N$794</f>
        <v>0</v>
      </c>
      <c r="E39" s="92">
        <f>[2]Slutanvändning!$Q$795</f>
        <v>0</v>
      </c>
      <c r="F39" s="92">
        <f>[2]Slutanvändning!$N$796</f>
        <v>0</v>
      </c>
      <c r="G39" s="92">
        <f>[2]Slutanvändning!$N$797</f>
        <v>0</v>
      </c>
      <c r="H39" s="92">
        <f>[2]Slutanvändning!$N$798</f>
        <v>0</v>
      </c>
      <c r="I39" s="92">
        <f>[2]Slutanvändning!$N$799</f>
        <v>0</v>
      </c>
      <c r="J39" s="92"/>
      <c r="K39" s="92">
        <f>[2]Slutanvändning!$U$795</f>
        <v>0</v>
      </c>
      <c r="L39" s="92">
        <f>[2]Slutanvändning!$V$795</f>
        <v>0</v>
      </c>
      <c r="M39" s="92"/>
      <c r="N39" s="92"/>
      <c r="O39" s="92"/>
      <c r="P39" s="92">
        <f>SUM(B39:N39)</f>
        <v>496</v>
      </c>
      <c r="Q39" s="33"/>
      <c r="R39" s="41"/>
      <c r="S39" s="10"/>
      <c r="T39" s="64"/>
    </row>
    <row r="40" spans="1:47" ht="15.75">
      <c r="A40" s="5" t="s">
        <v>13</v>
      </c>
      <c r="B40" s="176">
        <f>SUM(B32:B39)</f>
        <v>113000.91973691758</v>
      </c>
      <c r="C40" s="92">
        <f t="shared" ref="C40:O40" si="5">SUM(C32:C39)</f>
        <v>262754</v>
      </c>
      <c r="D40" s="157">
        <f t="shared" si="5"/>
        <v>251365</v>
      </c>
      <c r="E40" s="92">
        <f t="shared" si="5"/>
        <v>0</v>
      </c>
      <c r="F40" s="171">
        <f>SUM(F32:F39)</f>
        <v>1407</v>
      </c>
      <c r="G40" s="92">
        <f t="shared" si="5"/>
        <v>57218</v>
      </c>
      <c r="H40" s="157">
        <f t="shared" si="5"/>
        <v>106410.99999999999</v>
      </c>
      <c r="I40" s="92">
        <f t="shared" si="5"/>
        <v>0</v>
      </c>
      <c r="J40" s="92">
        <f t="shared" si="5"/>
        <v>0</v>
      </c>
      <c r="K40" s="92">
        <f t="shared" si="5"/>
        <v>0</v>
      </c>
      <c r="L40" s="92">
        <f t="shared" si="5"/>
        <v>0</v>
      </c>
      <c r="M40" s="92">
        <f t="shared" si="5"/>
        <v>0</v>
      </c>
      <c r="N40" s="92">
        <f t="shared" si="5"/>
        <v>0</v>
      </c>
      <c r="O40" s="92">
        <f t="shared" si="5"/>
        <v>0</v>
      </c>
      <c r="P40" s="176">
        <f>SUM(B40:N40)</f>
        <v>792155.9197369176</v>
      </c>
      <c r="Q40" s="33"/>
      <c r="R40" s="41"/>
      <c r="S40" s="10" t="s">
        <v>24</v>
      </c>
      <c r="T40" s="64" t="s">
        <v>25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39</v>
      </c>
      <c r="S41" s="65" t="str">
        <f>(B46+C46)/1000 &amp;" GWh"</f>
        <v>36,0135924649034 GWh</v>
      </c>
      <c r="T41" s="143"/>
    </row>
    <row r="42" spans="1:47">
      <c r="A42" s="46" t="s">
        <v>42</v>
      </c>
      <c r="B42" s="125">
        <f>B39+B38+B37</f>
        <v>55766.421103951972</v>
      </c>
      <c r="C42" s="125">
        <f>C39+C38+C37</f>
        <v>108140</v>
      </c>
      <c r="D42" s="125">
        <f>D39+D38+D37</f>
        <v>393</v>
      </c>
      <c r="E42" s="125">
        <f t="shared" ref="E42:P42" si="6">E39+E38+E37</f>
        <v>0</v>
      </c>
      <c r="F42" s="126">
        <f t="shared" si="6"/>
        <v>0</v>
      </c>
      <c r="G42" s="125">
        <f t="shared" si="6"/>
        <v>0</v>
      </c>
      <c r="H42" s="125">
        <f t="shared" si="6"/>
        <v>40102</v>
      </c>
      <c r="I42" s="126">
        <f t="shared" si="6"/>
        <v>0</v>
      </c>
      <c r="J42" s="125">
        <f t="shared" si="6"/>
        <v>0</v>
      </c>
      <c r="K42" s="125">
        <f t="shared" si="6"/>
        <v>0</v>
      </c>
      <c r="L42" s="125">
        <f t="shared" si="6"/>
        <v>0</v>
      </c>
      <c r="M42" s="125">
        <f t="shared" si="6"/>
        <v>0</v>
      </c>
      <c r="N42" s="125">
        <f t="shared" si="6"/>
        <v>0</v>
      </c>
      <c r="O42" s="125">
        <f t="shared" si="6"/>
        <v>0</v>
      </c>
      <c r="P42" s="125">
        <f t="shared" si="6"/>
        <v>204401.42110395199</v>
      </c>
      <c r="Q42" s="34"/>
      <c r="R42" s="41" t="s">
        <v>40</v>
      </c>
      <c r="S42" s="11" t="str">
        <f>P42/1000 &amp;" GWh"</f>
        <v>204,401421103952 GWh</v>
      </c>
      <c r="T42" s="42">
        <f>P42/P40</f>
        <v>0.25803180410724647</v>
      </c>
    </row>
    <row r="43" spans="1:47">
      <c r="A43" s="47" t="s">
        <v>44</v>
      </c>
      <c r="B43" s="127"/>
      <c r="C43" s="128">
        <f>C40+C24-C7+C46</f>
        <v>283774.32</v>
      </c>
      <c r="D43" s="128">
        <f t="shared" ref="D43:O43" si="7">D11+D24+D40</f>
        <v>253338.8590604027</v>
      </c>
      <c r="E43" s="128">
        <f t="shared" si="7"/>
        <v>0</v>
      </c>
      <c r="F43" s="128">
        <f t="shared" si="7"/>
        <v>1407</v>
      </c>
      <c r="G43" s="128">
        <f t="shared" si="7"/>
        <v>57218</v>
      </c>
      <c r="H43" s="128">
        <f t="shared" si="7"/>
        <v>171834.22559421003</v>
      </c>
      <c r="I43" s="128">
        <f t="shared" si="7"/>
        <v>0</v>
      </c>
      <c r="J43" s="128">
        <f t="shared" si="7"/>
        <v>0</v>
      </c>
      <c r="K43" s="128">
        <f t="shared" si="7"/>
        <v>0</v>
      </c>
      <c r="L43" s="128">
        <f t="shared" si="7"/>
        <v>64000</v>
      </c>
      <c r="M43" s="128">
        <f t="shared" si="7"/>
        <v>0</v>
      </c>
      <c r="N43" s="128">
        <f t="shared" si="7"/>
        <v>0</v>
      </c>
      <c r="O43" s="128">
        <f t="shared" si="7"/>
        <v>0</v>
      </c>
      <c r="P43" s="129">
        <f>SUM(C43:O43)</f>
        <v>831572.40465461276</v>
      </c>
      <c r="Q43" s="34"/>
      <c r="R43" s="41" t="s">
        <v>41</v>
      </c>
      <c r="S43" s="11" t="str">
        <f>P36/1000 &amp;" GWh"</f>
        <v>74,8296251840239 GWh</v>
      </c>
      <c r="T43" s="62">
        <f>P36/P40</f>
        <v>9.4463253154600538E-2</v>
      </c>
    </row>
    <row r="44" spans="1:47">
      <c r="A44" s="47" t="s">
        <v>45</v>
      </c>
      <c r="B44" s="130"/>
      <c r="C44" s="136">
        <f>C43/$P$43</f>
        <v>0.34125028489595383</v>
      </c>
      <c r="D44" s="136">
        <f t="shared" ref="D44:P44" si="8">D43/$P$43</f>
        <v>0.30465039200720601</v>
      </c>
      <c r="E44" s="136">
        <f t="shared" si="8"/>
        <v>0</v>
      </c>
      <c r="F44" s="136">
        <f t="shared" si="8"/>
        <v>1.6919753374745362E-3</v>
      </c>
      <c r="G44" s="136">
        <f t="shared" si="8"/>
        <v>6.88069970572978E-2</v>
      </c>
      <c r="H44" s="136">
        <f t="shared" si="8"/>
        <v>0.20663771985745494</v>
      </c>
      <c r="I44" s="136">
        <f t="shared" si="8"/>
        <v>0</v>
      </c>
      <c r="J44" s="136">
        <f t="shared" si="8"/>
        <v>0</v>
      </c>
      <c r="K44" s="136">
        <f t="shared" si="8"/>
        <v>0</v>
      </c>
      <c r="L44" s="136">
        <f t="shared" si="8"/>
        <v>7.696263084461287E-2</v>
      </c>
      <c r="M44" s="136">
        <f t="shared" si="8"/>
        <v>0</v>
      </c>
      <c r="N44" s="136">
        <f t="shared" si="8"/>
        <v>0</v>
      </c>
      <c r="O44" s="136">
        <f t="shared" si="8"/>
        <v>0</v>
      </c>
      <c r="P44" s="136">
        <f t="shared" si="8"/>
        <v>1</v>
      </c>
      <c r="Q44" s="34"/>
      <c r="R44" s="41" t="s">
        <v>43</v>
      </c>
      <c r="S44" s="11" t="str">
        <f>P34/1000 &amp;" GWh"</f>
        <v>44,536092384758 GWh</v>
      </c>
      <c r="T44" s="42">
        <f>P34/P40</f>
        <v>5.6221371670805535E-2</v>
      </c>
      <c r="U44" s="36"/>
    </row>
    <row r="45" spans="1:47">
      <c r="A45" s="48"/>
      <c r="B45" s="131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30</v>
      </c>
      <c r="S45" s="11" t="str">
        <f>P32/1000 &amp;" GWh"</f>
        <v>0,792 GWh</v>
      </c>
      <c r="T45" s="42">
        <f>P32/P40</f>
        <v>9.9980317039482657E-4</v>
      </c>
      <c r="U45" s="36"/>
    </row>
    <row r="46" spans="1:47">
      <c r="A46" s="48" t="s">
        <v>48</v>
      </c>
      <c r="B46" s="68">
        <f>B24-B40</f>
        <v>14993.272464903406</v>
      </c>
      <c r="C46" s="68">
        <f>(C24+C40)*0.08</f>
        <v>21020.32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46</v>
      </c>
      <c r="S46" s="11" t="str">
        <f>P33/1000 &amp;" GWh"</f>
        <v>167,156781064184 GWh</v>
      </c>
      <c r="T46" s="62">
        <f>P33/P40</f>
        <v>0.21101499957192521</v>
      </c>
      <c r="U46" s="36"/>
    </row>
    <row r="47" spans="1:47">
      <c r="A47" s="48" t="s">
        <v>50</v>
      </c>
      <c r="B47" s="137">
        <f>B46/B24</f>
        <v>0.11714025618648417</v>
      </c>
      <c r="C47" s="137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47</v>
      </c>
      <c r="S47" s="11" t="str">
        <f>P35/1000 &amp;" GWh"</f>
        <v>300,44 GWh</v>
      </c>
      <c r="T47" s="62">
        <f>P35/P40</f>
        <v>0.37926876832502743</v>
      </c>
    </row>
    <row r="48" spans="1:47" ht="15.75" thickBot="1">
      <c r="A48" s="13"/>
      <c r="B48" s="149"/>
      <c r="C48" s="150"/>
      <c r="D48" s="151"/>
      <c r="E48" s="151"/>
      <c r="F48" s="152"/>
      <c r="G48" s="151"/>
      <c r="H48" s="151"/>
      <c r="I48" s="152"/>
      <c r="J48" s="151"/>
      <c r="K48" s="151"/>
      <c r="L48" s="151"/>
      <c r="M48" s="150"/>
      <c r="N48" s="153"/>
      <c r="O48" s="153"/>
      <c r="P48" s="153"/>
      <c r="Q48" s="88"/>
      <c r="R48" s="69" t="s">
        <v>49</v>
      </c>
      <c r="S48" s="70" t="str">
        <f>P40/1000 &amp;" GWh"</f>
        <v>792,155919736918 GWh</v>
      </c>
      <c r="T48" s="71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9"/>
      <c r="C49" s="150"/>
      <c r="D49" s="151"/>
      <c r="E49" s="151"/>
      <c r="F49" s="152"/>
      <c r="G49" s="151"/>
      <c r="H49" s="151"/>
      <c r="I49" s="152"/>
      <c r="J49" s="151"/>
      <c r="K49" s="151"/>
      <c r="L49" s="151"/>
      <c r="M49" s="150"/>
      <c r="N49" s="153"/>
      <c r="O49" s="153"/>
      <c r="P49" s="153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3"/>
      <c r="C58" s="19"/>
      <c r="D58" s="74"/>
      <c r="E58" s="74"/>
      <c r="F58" s="75"/>
      <c r="G58" s="74"/>
      <c r="H58" s="74"/>
      <c r="I58" s="75"/>
      <c r="J58" s="74"/>
      <c r="K58" s="74"/>
      <c r="L58" s="74"/>
      <c r="M58" s="45"/>
      <c r="N58" s="85"/>
      <c r="O58" s="85"/>
      <c r="P58" s="76"/>
      <c r="Q58" s="10"/>
      <c r="R58" s="10"/>
      <c r="S58" s="45"/>
      <c r="T58" s="50"/>
    </row>
    <row r="59" spans="1:47" ht="15.75">
      <c r="A59" s="10"/>
      <c r="B59" s="73"/>
      <c r="C59" s="19"/>
      <c r="D59" s="74"/>
      <c r="E59" s="74"/>
      <c r="F59" s="75"/>
      <c r="G59" s="74"/>
      <c r="H59" s="74"/>
      <c r="I59" s="75"/>
      <c r="J59" s="74"/>
      <c r="K59" s="74"/>
      <c r="L59" s="74"/>
      <c r="M59" s="45"/>
      <c r="N59" s="85"/>
      <c r="O59" s="85"/>
      <c r="P59" s="76"/>
      <c r="Q59" s="10"/>
      <c r="R59" s="10"/>
      <c r="S59" s="20"/>
      <c r="T59" s="21"/>
    </row>
    <row r="60" spans="1:47" ht="15.75">
      <c r="A60" s="10"/>
      <c r="B60" s="73"/>
      <c r="C60" s="19"/>
      <c r="D60" s="74"/>
      <c r="E60" s="74"/>
      <c r="F60" s="75"/>
      <c r="G60" s="74"/>
      <c r="H60" s="74"/>
      <c r="I60" s="75"/>
      <c r="J60" s="74"/>
      <c r="K60" s="74"/>
      <c r="L60" s="74"/>
      <c r="M60" s="45"/>
      <c r="N60" s="85"/>
      <c r="O60" s="85"/>
      <c r="P60" s="76"/>
      <c r="Q60" s="10"/>
      <c r="R60" s="10"/>
      <c r="S60" s="10"/>
      <c r="T60" s="45"/>
    </row>
    <row r="61" spans="1:47" ht="15.75">
      <c r="A61" s="9"/>
      <c r="B61" s="73"/>
      <c r="C61" s="19"/>
      <c r="D61" s="74"/>
      <c r="E61" s="74"/>
      <c r="F61" s="75"/>
      <c r="G61" s="74"/>
      <c r="H61" s="74"/>
      <c r="I61" s="75"/>
      <c r="J61" s="74"/>
      <c r="K61" s="74"/>
      <c r="L61" s="74"/>
      <c r="M61" s="45"/>
      <c r="N61" s="85"/>
      <c r="O61" s="85"/>
      <c r="P61" s="76"/>
      <c r="Q61" s="10"/>
      <c r="R61" s="10"/>
      <c r="S61" s="78"/>
      <c r="T61" s="79"/>
    </row>
    <row r="62" spans="1:47" ht="15.75">
      <c r="A62" s="10"/>
      <c r="B62" s="73"/>
      <c r="C62" s="19"/>
      <c r="D62" s="73"/>
      <c r="E62" s="73"/>
      <c r="F62" s="77"/>
      <c r="G62" s="73"/>
      <c r="H62" s="73"/>
      <c r="I62" s="77"/>
      <c r="J62" s="73"/>
      <c r="K62" s="73"/>
      <c r="L62" s="73"/>
      <c r="M62" s="45"/>
      <c r="N62" s="85"/>
      <c r="O62" s="85"/>
      <c r="P62" s="76"/>
      <c r="Q62" s="10"/>
      <c r="R62" s="10"/>
      <c r="S62" s="45"/>
      <c r="T62" s="50"/>
    </row>
    <row r="63" spans="1:47" ht="15.75">
      <c r="A63" s="10"/>
      <c r="B63" s="73"/>
      <c r="C63" s="10"/>
      <c r="D63" s="73"/>
      <c r="E63" s="73"/>
      <c r="F63" s="77"/>
      <c r="G63" s="73"/>
      <c r="H63" s="73"/>
      <c r="I63" s="77"/>
      <c r="J63" s="73"/>
      <c r="K63" s="73"/>
      <c r="L63" s="73"/>
      <c r="M63" s="10"/>
      <c r="N63" s="76"/>
      <c r="O63" s="76"/>
      <c r="P63" s="76"/>
      <c r="Q63" s="10"/>
      <c r="R63" s="10"/>
      <c r="S63" s="45"/>
      <c r="T63" s="50"/>
    </row>
    <row r="64" spans="1:47" ht="15.75">
      <c r="A64" s="10"/>
      <c r="B64" s="73"/>
      <c r="C64" s="10"/>
      <c r="D64" s="73"/>
      <c r="E64" s="73"/>
      <c r="F64" s="77"/>
      <c r="G64" s="73"/>
      <c r="H64" s="73"/>
      <c r="I64" s="77"/>
      <c r="J64" s="73"/>
      <c r="K64" s="73"/>
      <c r="L64" s="73"/>
      <c r="M64" s="10"/>
      <c r="N64" s="76"/>
      <c r="O64" s="76"/>
      <c r="P64" s="76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3"/>
      <c r="L65" s="73"/>
      <c r="M65" s="10"/>
      <c r="N65" s="76"/>
      <c r="O65" s="76"/>
      <c r="P65" s="76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3"/>
      <c r="L66" s="73"/>
      <c r="M66" s="10"/>
      <c r="N66" s="76"/>
      <c r="O66" s="76"/>
      <c r="P66" s="76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3"/>
      <c r="L67" s="73"/>
      <c r="M67" s="10"/>
      <c r="N67" s="76"/>
      <c r="O67" s="76"/>
      <c r="P67" s="76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3"/>
      <c r="L68" s="73"/>
      <c r="M68" s="10"/>
      <c r="N68" s="76"/>
      <c r="O68" s="76"/>
      <c r="P68" s="76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3"/>
      <c r="L69" s="73"/>
      <c r="M69" s="10"/>
      <c r="N69" s="76"/>
      <c r="O69" s="76"/>
      <c r="P69" s="76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3"/>
      <c r="L70" s="73"/>
      <c r="M70" s="10"/>
      <c r="N70" s="76"/>
      <c r="O70" s="76"/>
      <c r="P70" s="76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3"/>
      <c r="L71" s="73"/>
      <c r="M71" s="10"/>
      <c r="N71" s="76"/>
      <c r="O71" s="76"/>
      <c r="P71" s="76"/>
      <c r="Q71" s="10"/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F1" zoomScale="70" zoomScaleNormal="70" workbookViewId="0">
      <selection activeCell="M30" sqref="M30"/>
    </sheetView>
  </sheetViews>
  <sheetFormatPr defaultColWidth="8.625" defaultRowHeight="15"/>
  <cols>
    <col min="1" max="1" width="49.5" style="12" customWidth="1"/>
    <col min="2" max="2" width="18.875" style="52" bestFit="1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0" t="s">
        <v>83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73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2" t="s">
        <v>60</v>
      </c>
      <c r="C4" s="81" t="s">
        <v>58</v>
      </c>
      <c r="D4" s="81" t="s">
        <v>59</v>
      </c>
      <c r="E4" s="27"/>
      <c r="F4" s="81" t="s">
        <v>61</v>
      </c>
      <c r="G4" s="27"/>
      <c r="H4" s="27"/>
      <c r="I4" s="81" t="s">
        <v>62</v>
      </c>
      <c r="J4" s="27"/>
      <c r="K4" s="27"/>
      <c r="L4" s="27"/>
      <c r="M4" s="27"/>
      <c r="N4" s="28"/>
      <c r="O4" s="28"/>
      <c r="P4" s="83" t="s">
        <v>66</v>
      </c>
      <c r="Q4" s="30"/>
      <c r="AG4" s="30"/>
      <c r="AH4" s="30"/>
    </row>
    <row r="5" spans="1:34" ht="15.75">
      <c r="A5" s="5" t="s">
        <v>52</v>
      </c>
      <c r="B5" s="59"/>
      <c r="C5" s="96">
        <f>[2]Solceller!$C$13</f>
        <v>912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106">
        <f>SUM(D5:O5)</f>
        <v>0</v>
      </c>
      <c r="Q5" s="53"/>
      <c r="AG5" s="53"/>
      <c r="AH5" s="53"/>
    </row>
    <row r="6" spans="1:34" ht="15.75">
      <c r="A6" s="5" t="s">
        <v>57</v>
      </c>
      <c r="B6" s="59"/>
      <c r="C6" s="157">
        <f>[2]Elproduktion!$N$402</f>
        <v>19255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106">
        <f t="shared" ref="P6:P11" si="0">SUM(D6:O6)</f>
        <v>0</v>
      </c>
      <c r="Q6" s="53"/>
      <c r="AG6" s="53"/>
      <c r="AH6" s="53"/>
    </row>
    <row r="7" spans="1:34" ht="15.75">
      <c r="A7" s="5" t="s">
        <v>17</v>
      </c>
      <c r="B7" s="59"/>
      <c r="C7" s="161">
        <f>[2]Elproduktion!$AA$402</f>
        <v>76300</v>
      </c>
      <c r="D7" s="157">
        <f>[2]Elproduktion!$N$403</f>
        <v>0</v>
      </c>
      <c r="E7" s="92">
        <f>[2]Elproduktion!$Q$404</f>
        <v>0</v>
      </c>
      <c r="F7" s="92">
        <f>[2]Elproduktion!$N$405</f>
        <v>0</v>
      </c>
      <c r="G7" s="157">
        <f>[2]Elproduktion!$R$406</f>
        <v>0</v>
      </c>
      <c r="H7" s="157">
        <f>[2]Elproduktion!$S$407</f>
        <v>0</v>
      </c>
      <c r="I7" s="157">
        <f>[2]Elproduktion!$N$408</f>
        <v>0</v>
      </c>
      <c r="J7" s="92">
        <f>[2]Elproduktion!$T$406</f>
        <v>0</v>
      </c>
      <c r="K7" s="92">
        <f>[2]Elproduktion!$U$404</f>
        <v>0</v>
      </c>
      <c r="L7" s="92">
        <f>[2]Elproduktion!$V$404</f>
        <v>0</v>
      </c>
      <c r="M7" s="92">
        <f>[2]Elproduktion!$W$407</f>
        <v>0</v>
      </c>
      <c r="N7" s="92"/>
      <c r="O7" s="92"/>
      <c r="P7" s="159">
        <f t="shared" si="0"/>
        <v>0</v>
      </c>
      <c r="Q7" s="53"/>
      <c r="AG7" s="53"/>
      <c r="AH7" s="53"/>
    </row>
    <row r="8" spans="1:34" ht="15.75">
      <c r="A8" s="5" t="s">
        <v>10</v>
      </c>
      <c r="B8" s="59"/>
      <c r="C8" s="131">
        <f>[2]Elproduktion!$N$410</f>
        <v>0</v>
      </c>
      <c r="D8" s="92">
        <f>[2]Elproduktion!$N$411</f>
        <v>0</v>
      </c>
      <c r="E8" s="92">
        <f>[2]Elproduktion!$Q$412</f>
        <v>0</v>
      </c>
      <c r="F8" s="92">
        <f>[2]Elproduktion!$N$413</f>
        <v>0</v>
      </c>
      <c r="G8" s="92">
        <f>[2]Elproduktion!$R$414</f>
        <v>0</v>
      </c>
      <c r="H8" s="92">
        <f>[2]Elproduktion!$S$415</f>
        <v>0</v>
      </c>
      <c r="I8" s="92">
        <f>[2]Elproduktion!$N$416</f>
        <v>0</v>
      </c>
      <c r="J8" s="92">
        <f>[2]Elproduktion!$T$414</f>
        <v>0</v>
      </c>
      <c r="K8" s="92">
        <f>[2]Elproduktion!$U$412</f>
        <v>0</v>
      </c>
      <c r="L8" s="92">
        <f>[2]Elproduktion!$V$412</f>
        <v>0</v>
      </c>
      <c r="M8" s="92">
        <f>[2]Elproduktion!$W$415</f>
        <v>0</v>
      </c>
      <c r="N8" s="92"/>
      <c r="O8" s="92"/>
      <c r="P8" s="106">
        <f t="shared" si="0"/>
        <v>0</v>
      </c>
      <c r="Q8" s="53"/>
      <c r="AG8" s="53"/>
      <c r="AH8" s="53"/>
    </row>
    <row r="9" spans="1:34" ht="15.75">
      <c r="A9" s="5" t="s">
        <v>11</v>
      </c>
      <c r="B9" s="59"/>
      <c r="C9" s="131">
        <f>[2]Elproduktion!$N$418</f>
        <v>39055</v>
      </c>
      <c r="D9" s="92">
        <f>[2]Elproduktion!$N$419</f>
        <v>0</v>
      </c>
      <c r="E9" s="92">
        <f>[2]Elproduktion!$Q$420</f>
        <v>0</v>
      </c>
      <c r="F9" s="92">
        <f>[2]Elproduktion!$N$421</f>
        <v>0</v>
      </c>
      <c r="G9" s="92">
        <f>[2]Elproduktion!$R$422</f>
        <v>0</v>
      </c>
      <c r="H9" s="92">
        <f>[2]Elproduktion!$S$423</f>
        <v>0</v>
      </c>
      <c r="I9" s="92">
        <f>[2]Elproduktion!$N$424</f>
        <v>0</v>
      </c>
      <c r="J9" s="92">
        <f>[2]Elproduktion!$T$422</f>
        <v>0</v>
      </c>
      <c r="K9" s="92">
        <f>[2]Elproduktion!$U$420</f>
        <v>0</v>
      </c>
      <c r="L9" s="92">
        <f>[2]Elproduktion!$V$420</f>
        <v>0</v>
      </c>
      <c r="M9" s="92">
        <f>[2]Elproduktion!$W$423</f>
        <v>0</v>
      </c>
      <c r="N9" s="92"/>
      <c r="O9" s="92"/>
      <c r="P9" s="106">
        <f t="shared" si="0"/>
        <v>0</v>
      </c>
      <c r="Q9" s="53"/>
      <c r="AG9" s="53"/>
      <c r="AH9" s="53"/>
    </row>
    <row r="10" spans="1:34" ht="15.75">
      <c r="A10" s="5" t="s">
        <v>12</v>
      </c>
      <c r="B10" s="59"/>
      <c r="C10" s="135">
        <f>[2]Elproduktion!$N$426</f>
        <v>55870.762510217057</v>
      </c>
      <c r="D10" s="92">
        <f>[2]Elproduktion!$N$427</f>
        <v>0</v>
      </c>
      <c r="E10" s="92">
        <f>[2]Elproduktion!$Q$428</f>
        <v>0</v>
      </c>
      <c r="F10" s="92">
        <f>[2]Elproduktion!$N$429</f>
        <v>0</v>
      </c>
      <c r="G10" s="92">
        <f>[2]Elproduktion!$R$430</f>
        <v>0</v>
      </c>
      <c r="H10" s="92">
        <f>[2]Elproduktion!$S$431</f>
        <v>0</v>
      </c>
      <c r="I10" s="92">
        <f>[2]Elproduktion!$N$432</f>
        <v>0</v>
      </c>
      <c r="J10" s="92">
        <f>[2]Elproduktion!$T$430</f>
        <v>0</v>
      </c>
      <c r="K10" s="92">
        <f>[2]Elproduktion!$U$428</f>
        <v>0</v>
      </c>
      <c r="L10" s="92">
        <f>[2]Elproduktion!$V$428</f>
        <v>0</v>
      </c>
      <c r="M10" s="92">
        <f>[2]Elproduktion!$W$431</f>
        <v>0</v>
      </c>
      <c r="N10" s="92"/>
      <c r="O10" s="92"/>
      <c r="P10" s="106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B11" s="59"/>
      <c r="C11" s="176">
        <f>SUM(C5:C10)</f>
        <v>191392.76251021706</v>
      </c>
      <c r="D11" s="92">
        <f t="shared" ref="D11:O11" si="1">SUM(D5:D10)</f>
        <v>0</v>
      </c>
      <c r="E11" s="92">
        <f t="shared" si="1"/>
        <v>0</v>
      </c>
      <c r="F11" s="92">
        <f t="shared" si="1"/>
        <v>0</v>
      </c>
      <c r="G11" s="157">
        <f t="shared" si="1"/>
        <v>0</v>
      </c>
      <c r="H11" s="157">
        <f t="shared" si="1"/>
        <v>0</v>
      </c>
      <c r="I11" s="157">
        <f t="shared" si="1"/>
        <v>0</v>
      </c>
      <c r="J11" s="92">
        <f t="shared" si="1"/>
        <v>0</v>
      </c>
      <c r="K11" s="92">
        <f t="shared" si="1"/>
        <v>0</v>
      </c>
      <c r="L11" s="92">
        <f t="shared" si="1"/>
        <v>0</v>
      </c>
      <c r="M11" s="92">
        <f t="shared" si="1"/>
        <v>0</v>
      </c>
      <c r="N11" s="92">
        <f t="shared" si="1"/>
        <v>0</v>
      </c>
      <c r="O11" s="92">
        <f t="shared" si="1"/>
        <v>0</v>
      </c>
      <c r="P11" s="159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80" t="str">
        <f>A2</f>
        <v>2080 Falun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73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2" t="s">
        <v>60</v>
      </c>
      <c r="B17" s="81" t="s">
        <v>63</v>
      </c>
      <c r="C17" s="49"/>
      <c r="D17" s="81" t="s">
        <v>59</v>
      </c>
      <c r="E17" s="27"/>
      <c r="F17" s="81" t="s">
        <v>61</v>
      </c>
      <c r="G17" s="27"/>
      <c r="H17" s="27"/>
      <c r="I17" s="81" t="s">
        <v>62</v>
      </c>
      <c r="J17" s="27"/>
      <c r="K17" s="27"/>
      <c r="L17" s="27"/>
      <c r="M17" s="27"/>
      <c r="N17" s="28"/>
      <c r="O17" s="28"/>
      <c r="P17" s="83" t="s">
        <v>66</v>
      </c>
      <c r="Q17" s="30"/>
      <c r="AG17" s="30"/>
      <c r="AH17" s="30"/>
    </row>
    <row r="18" spans="1:34" ht="15.75">
      <c r="A18" s="5" t="s">
        <v>17</v>
      </c>
      <c r="B18" s="167">
        <f>[2]Fjärrvärmeproduktion!$N$562+[2]Fjärrvärmeproduktion!$N$602</f>
        <v>334781</v>
      </c>
      <c r="C18" s="106"/>
      <c r="D18" s="105">
        <f>[2]Fjärrvärmeproduktion!$N$563</f>
        <v>840</v>
      </c>
      <c r="E18" s="105">
        <f>[2]Fjärrvärmeproduktion!$Q$564</f>
        <v>0</v>
      </c>
      <c r="F18" s="105">
        <f>[2]Fjärrvärmeproduktion!$N$565</f>
        <v>2860</v>
      </c>
      <c r="G18" s="105">
        <f>[2]Fjärrvärmeproduktion!$R$566</f>
        <v>0</v>
      </c>
      <c r="H18" s="105">
        <f>[2]Fjärrvärmeproduktion!$S$567</f>
        <v>298900</v>
      </c>
      <c r="I18" s="106">
        <f>[2]Fjärrvärmeproduktion!$N$568</f>
        <v>1500</v>
      </c>
      <c r="J18" s="106">
        <f>[2]Fjärrvärmeproduktion!$T$566</f>
        <v>0</v>
      </c>
      <c r="K18" s="106">
        <f>[2]Fjärrvärmeproduktion!$U$564</f>
        <v>0</v>
      </c>
      <c r="L18" s="106">
        <f>[2]Fjärrvärmeproduktion!$V$564</f>
        <v>0</v>
      </c>
      <c r="M18" s="105">
        <f>[2]Fjärrvärmeproduktion!$W$567</f>
        <v>75400</v>
      </c>
      <c r="N18" s="106"/>
      <c r="O18" s="106"/>
      <c r="P18" s="105">
        <f>SUM(C18:O18)</f>
        <v>379500</v>
      </c>
      <c r="Q18" s="4"/>
      <c r="R18" s="4"/>
      <c r="S18" s="4"/>
      <c r="T18" s="4"/>
    </row>
    <row r="19" spans="1:34" ht="15.75">
      <c r="A19" s="5" t="s">
        <v>18</v>
      </c>
      <c r="B19" s="167">
        <f>[2]Fjärrvärmeproduktion!$N$570</f>
        <v>20200</v>
      </c>
      <c r="C19" s="106"/>
      <c r="D19" s="105">
        <f>[2]Fjärrvärmeproduktion!$N$571</f>
        <v>1124</v>
      </c>
      <c r="E19" s="106">
        <f>[2]Fjärrvärmeproduktion!$Q$572</f>
        <v>0</v>
      </c>
      <c r="F19" s="106">
        <f>[2]Fjärrvärmeproduktion!$N$573</f>
        <v>0</v>
      </c>
      <c r="G19" s="106">
        <f>[2]Fjärrvärmeproduktion!$R$574</f>
        <v>0</v>
      </c>
      <c r="H19" s="105">
        <f>[2]Fjärrvärmeproduktion!$S$575</f>
        <v>39430</v>
      </c>
      <c r="I19" s="106">
        <f>[2]Fjärrvärmeproduktion!$N$576</f>
        <v>0</v>
      </c>
      <c r="J19" s="106">
        <f>[2]Fjärrvärmeproduktion!$T$574</f>
        <v>0</v>
      </c>
      <c r="K19" s="106">
        <f>[2]Fjärrvärmeproduktion!$U$572</f>
        <v>0</v>
      </c>
      <c r="L19" s="106">
        <f>[2]Fjärrvärmeproduktion!$V$572</f>
        <v>0</v>
      </c>
      <c r="M19" s="106">
        <f>[2]Fjärrvärmeproduktion!$W$575</f>
        <v>0</v>
      </c>
      <c r="N19" s="106"/>
      <c r="O19" s="106"/>
      <c r="P19" s="105">
        <f t="shared" ref="P19:P24" si="2">SUM(C19:O19)</f>
        <v>40554</v>
      </c>
      <c r="Q19" s="4"/>
      <c r="R19" s="4"/>
      <c r="S19" s="4"/>
      <c r="T19" s="4"/>
    </row>
    <row r="20" spans="1:34" ht="15.75">
      <c r="A20" s="5" t="s">
        <v>19</v>
      </c>
      <c r="B20" s="121">
        <f>[2]Fjärrvärmeproduktion!$N$578</f>
        <v>0</v>
      </c>
      <c r="C20" s="106"/>
      <c r="D20" s="106">
        <f>[2]Fjärrvärmeproduktion!$N$579</f>
        <v>0</v>
      </c>
      <c r="E20" s="106">
        <f>[2]Fjärrvärmeproduktion!$Q$580</f>
        <v>0</v>
      </c>
      <c r="F20" s="106">
        <f>[2]Fjärrvärmeproduktion!$N$581</f>
        <v>0</v>
      </c>
      <c r="G20" s="106">
        <f>[2]Fjärrvärmeproduktion!$R$582</f>
        <v>0</v>
      </c>
      <c r="H20" s="106">
        <f>[2]Fjärrvärmeproduktion!$S$583</f>
        <v>0</v>
      </c>
      <c r="I20" s="106">
        <f>[2]Fjärrvärmeproduktion!$N$584</f>
        <v>0</v>
      </c>
      <c r="J20" s="106">
        <f>[2]Fjärrvärmeproduktion!$T$582</f>
        <v>0</v>
      </c>
      <c r="K20" s="106">
        <f>[2]Fjärrvärmeproduktion!$U$580</f>
        <v>0</v>
      </c>
      <c r="L20" s="106">
        <f>[2]Fjärrvärmeproduktion!$V$580</f>
        <v>0</v>
      </c>
      <c r="M20" s="106">
        <f>[2]Fjärrvärmeproduktion!$W$583</f>
        <v>0</v>
      </c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121">
        <f>[2]Fjärrvärmeproduktion!$N$586</f>
        <v>0</v>
      </c>
      <c r="C21" s="106"/>
      <c r="D21" s="106">
        <f>[2]Fjärrvärmeproduktion!$N$587</f>
        <v>0</v>
      </c>
      <c r="E21" s="106">
        <f>[2]Fjärrvärmeproduktion!$Q$588</f>
        <v>0</v>
      </c>
      <c r="F21" s="106">
        <f>[2]Fjärrvärmeproduktion!$N$589</f>
        <v>0</v>
      </c>
      <c r="G21" s="106">
        <f>[2]Fjärrvärmeproduktion!$R$590</f>
        <v>0</v>
      </c>
      <c r="H21" s="106">
        <f>[2]Fjärrvärmeproduktion!$S$591</f>
        <v>0</v>
      </c>
      <c r="I21" s="106">
        <f>[2]Fjärrvärmeproduktion!$N$592</f>
        <v>0</v>
      </c>
      <c r="J21" s="106">
        <f>[2]Fjärrvärmeproduktion!$T$590</f>
        <v>0</v>
      </c>
      <c r="K21" s="106">
        <f>[2]Fjärrvärmeproduktion!$U$588</f>
        <v>0</v>
      </c>
      <c r="L21" s="106">
        <f>[2]Fjärrvärmeproduktion!$V$588</f>
        <v>0</v>
      </c>
      <c r="M21" s="106">
        <f>[2]Fjärrvärmeproduktion!$W$591</f>
        <v>0</v>
      </c>
      <c r="N21" s="106"/>
      <c r="O21" s="106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21</v>
      </c>
      <c r="B22" s="114">
        <f>[2]Fjärrvärmeproduktion!$N$594</f>
        <v>0</v>
      </c>
      <c r="C22" s="106"/>
      <c r="D22" s="106">
        <f>[2]Fjärrvärmeproduktion!$N$595</f>
        <v>0</v>
      </c>
      <c r="E22" s="106">
        <f>[2]Fjärrvärmeproduktion!$Q$596</f>
        <v>0</v>
      </c>
      <c r="F22" s="106">
        <f>[2]Fjärrvärmeproduktion!$N$597</f>
        <v>0</v>
      </c>
      <c r="G22" s="106">
        <f>[2]Fjärrvärmeproduktion!$R$598</f>
        <v>0</v>
      </c>
      <c r="H22" s="106">
        <f>[2]Fjärrvärmeproduktion!$S$599</f>
        <v>0</v>
      </c>
      <c r="I22" s="106">
        <f>[2]Fjärrvärmeproduktion!$N$600</f>
        <v>0</v>
      </c>
      <c r="J22" s="106">
        <f>[2]Fjärrvärmeproduktion!$T$598</f>
        <v>0</v>
      </c>
      <c r="K22" s="106">
        <f>[2]Fjärrvärmeproduktion!$U$596</f>
        <v>0</v>
      </c>
      <c r="L22" s="106">
        <f>[2]Fjärrvärmeproduktion!$V$596</f>
        <v>0</v>
      </c>
      <c r="M22" s="106">
        <f>[2]Fjärrvärmeproduktion!$W$599</f>
        <v>0</v>
      </c>
      <c r="N22" s="106"/>
      <c r="O22" s="106"/>
      <c r="P22" s="106">
        <f t="shared" si="2"/>
        <v>0</v>
      </c>
      <c r="Q22" s="31"/>
      <c r="R22" s="43" t="s">
        <v>23</v>
      </c>
      <c r="S22" s="89" t="str">
        <f>P43/1000 &amp;" GWh"</f>
        <v>1925,76768 GWh</v>
      </c>
      <c r="T22" s="38"/>
      <c r="U22" s="36"/>
    </row>
    <row r="23" spans="1:34" ht="15.75">
      <c r="A23" s="5" t="s">
        <v>22</v>
      </c>
      <c r="B23" s="123">
        <v>0</v>
      </c>
      <c r="C23" s="106"/>
      <c r="D23" s="106">
        <f>[2]Fjärrvärmeproduktion!$N$603</f>
        <v>0</v>
      </c>
      <c r="E23" s="106">
        <f>[2]Fjärrvärmeproduktion!$Q$604</f>
        <v>0</v>
      </c>
      <c r="F23" s="106">
        <f>[2]Fjärrvärmeproduktion!$N$605</f>
        <v>0</v>
      </c>
      <c r="G23" s="106">
        <f>[2]Fjärrvärmeproduktion!$R$606</f>
        <v>0</v>
      </c>
      <c r="H23" s="106">
        <f>[2]Fjärrvärmeproduktion!$S$607</f>
        <v>0</v>
      </c>
      <c r="I23" s="106">
        <f>[2]Fjärrvärmeproduktion!$N$608</f>
        <v>0</v>
      </c>
      <c r="J23" s="106">
        <f>[2]Fjärrvärmeproduktion!$T$606</f>
        <v>0</v>
      </c>
      <c r="K23" s="106">
        <f>[2]Fjärrvärmeproduktion!$U$604</f>
        <v>0</v>
      </c>
      <c r="L23" s="106">
        <f>[2]Fjärrvärmeproduktion!$V$604</f>
        <v>0</v>
      </c>
      <c r="M23" s="106">
        <f>[2]Fjärrvärmeproduktion!$W$607</f>
        <v>0</v>
      </c>
      <c r="N23" s="106"/>
      <c r="O23" s="106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173">
        <f>SUM(B18:B23)</f>
        <v>354981</v>
      </c>
      <c r="C24" s="106">
        <f t="shared" ref="C24:O24" si="3">SUM(C18:C23)</f>
        <v>0</v>
      </c>
      <c r="D24" s="105">
        <f t="shared" si="3"/>
        <v>1964</v>
      </c>
      <c r="E24" s="106">
        <f t="shared" si="3"/>
        <v>0</v>
      </c>
      <c r="F24" s="106">
        <f t="shared" si="3"/>
        <v>2860</v>
      </c>
      <c r="G24" s="106">
        <f t="shared" si="3"/>
        <v>0</v>
      </c>
      <c r="H24" s="105">
        <f t="shared" si="3"/>
        <v>338330</v>
      </c>
      <c r="I24" s="106">
        <f t="shared" si="3"/>
        <v>1500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05">
        <f t="shared" si="3"/>
        <v>75400</v>
      </c>
      <c r="N24" s="106">
        <f t="shared" si="3"/>
        <v>0</v>
      </c>
      <c r="O24" s="106">
        <f t="shared" si="3"/>
        <v>0</v>
      </c>
      <c r="P24" s="105">
        <f t="shared" si="2"/>
        <v>420054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31"/>
      <c r="R25" s="86" t="str">
        <f>C30</f>
        <v>El</v>
      </c>
      <c r="S25" s="60" t="str">
        <f>C43/1000 &amp;" GWh"</f>
        <v>668,40968 GWh</v>
      </c>
      <c r="T25" s="42">
        <f>C$44</f>
        <v>0.3470873911436711</v>
      </c>
      <c r="U25" s="36"/>
    </row>
    <row r="26" spans="1:34" ht="15.75">
      <c r="A26" s="6" t="s">
        <v>90</v>
      </c>
      <c r="B26" s="114">
        <f>'FV imp-exp'!B4</f>
        <v>51450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31"/>
      <c r="R26" s="87" t="str">
        <f>D30</f>
        <v>Oljeprodukter</v>
      </c>
      <c r="S26" s="60" t="str">
        <f>D43/1000 &amp;" GWh"</f>
        <v>415,381 GWh</v>
      </c>
      <c r="T26" s="42">
        <f>D$44</f>
        <v>0.2156963190907846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7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7" t="str">
        <f>F30</f>
        <v>Gasol/naturgas</v>
      </c>
      <c r="S28" s="63" t="str">
        <f>F43/1000 &amp;" GWh"</f>
        <v>2,86 GWh</v>
      </c>
      <c r="T28" s="42">
        <f>F$44</f>
        <v>1.4851220267649314E-3</v>
      </c>
      <c r="U28" s="36"/>
    </row>
    <row r="29" spans="1:34" ht="15.75">
      <c r="A29" s="80" t="str">
        <f>A2</f>
        <v>2080 Falun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7" t="str">
        <f>G30</f>
        <v>Biodrivmedel</v>
      </c>
      <c r="S29" s="60" t="str">
        <f>G43/1000&amp;" GWh"</f>
        <v>74,317 GWh</v>
      </c>
      <c r="T29" s="42">
        <f>G$44</f>
        <v>3.8590843938143146E-2</v>
      </c>
      <c r="U29" s="36"/>
    </row>
    <row r="30" spans="1:34" ht="30">
      <c r="A30" s="6">
        <v>2017</v>
      </c>
      <c r="B30" s="67" t="s">
        <v>71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72</v>
      </c>
      <c r="K30" s="54" t="s">
        <v>6</v>
      </c>
      <c r="L30" s="54" t="s">
        <v>7</v>
      </c>
      <c r="M30" s="98" t="s">
        <v>73</v>
      </c>
      <c r="N30" s="55" t="s">
        <v>68</v>
      </c>
      <c r="O30" s="55" t="s">
        <v>68</v>
      </c>
      <c r="P30" s="57" t="s">
        <v>28</v>
      </c>
      <c r="Q30" s="31"/>
      <c r="R30" s="86" t="str">
        <f>H30</f>
        <v>Biobränslen</v>
      </c>
      <c r="S30" s="60" t="str">
        <f>H43/1000&amp;" GWh"</f>
        <v>686,24 GWh</v>
      </c>
      <c r="T30" s="42">
        <f>H$44</f>
        <v>0.35634620267383443</v>
      </c>
      <c r="U30" s="36"/>
    </row>
    <row r="31" spans="1:34" s="29" customFormat="1">
      <c r="A31" s="26"/>
      <c r="B31" s="81" t="s">
        <v>65</v>
      </c>
      <c r="C31" s="84" t="s">
        <v>64</v>
      </c>
      <c r="D31" s="81" t="s">
        <v>59</v>
      </c>
      <c r="E31" s="27"/>
      <c r="F31" s="81" t="s">
        <v>61</v>
      </c>
      <c r="G31" s="81" t="s">
        <v>89</v>
      </c>
      <c r="H31" s="81" t="s">
        <v>69</v>
      </c>
      <c r="I31" s="81" t="s">
        <v>62</v>
      </c>
      <c r="J31" s="27"/>
      <c r="K31" s="27"/>
      <c r="L31" s="27"/>
      <c r="M31" s="27"/>
      <c r="N31" s="28"/>
      <c r="O31" s="28"/>
      <c r="P31" s="83" t="s">
        <v>67</v>
      </c>
      <c r="Q31" s="32"/>
      <c r="R31" s="86" t="str">
        <f>I30</f>
        <v>Biogas</v>
      </c>
      <c r="S31" s="60" t="str">
        <f>I43/1000 &amp;" GWh"</f>
        <v>1,5 GWh</v>
      </c>
      <c r="T31" s="42">
        <f>I$44</f>
        <v>7.7891015389769131E-4</v>
      </c>
      <c r="U31" s="35"/>
      <c r="AG31" s="30"/>
      <c r="AH31" s="30"/>
    </row>
    <row r="32" spans="1:34" ht="15.75">
      <c r="A32" s="5" t="s">
        <v>29</v>
      </c>
      <c r="B32" s="92">
        <f>[2]Slutanvändning!$N$818</f>
        <v>0</v>
      </c>
      <c r="C32" s="92">
        <f>[2]Slutanvändning!$N$819</f>
        <v>1168</v>
      </c>
      <c r="D32" s="92">
        <f>[2]Slutanvändning!$N$812</f>
        <v>5934</v>
      </c>
      <c r="E32" s="92">
        <f>[2]Slutanvändning!$Q$813</f>
        <v>0</v>
      </c>
      <c r="F32" s="92">
        <f>[2]Slutanvändning!$N$814</f>
        <v>0</v>
      </c>
      <c r="G32" s="92">
        <f>[2]Slutanvändning!$N$815</f>
        <v>1375</v>
      </c>
      <c r="H32" s="92">
        <f>[2]Slutanvändning!$N$816</f>
        <v>0</v>
      </c>
      <c r="I32" s="92">
        <f>[2]Slutanvändning!$N$817</f>
        <v>0</v>
      </c>
      <c r="J32" s="92">
        <v>0</v>
      </c>
      <c r="K32" s="92">
        <f>[2]Slutanvändning!$U$813</f>
        <v>0</v>
      </c>
      <c r="L32" s="92">
        <f>[2]Slutanvändning!$V$813</f>
        <v>0</v>
      </c>
      <c r="M32" s="92"/>
      <c r="N32" s="92"/>
      <c r="O32" s="92"/>
      <c r="P32" s="92">
        <f t="shared" ref="P32:P38" si="4">SUM(B32:N32)</f>
        <v>8477</v>
      </c>
      <c r="Q32" s="33"/>
      <c r="R32" s="87" t="str">
        <f>J30</f>
        <v>Beckolja</v>
      </c>
      <c r="S32" s="60" t="str">
        <f>J43/1000 &amp;" GWh"</f>
        <v>1,66 GWh</v>
      </c>
      <c r="T32" s="42">
        <f>J$44</f>
        <v>8.6199390364677831E-4</v>
      </c>
      <c r="U32" s="36"/>
    </row>
    <row r="33" spans="1:47" ht="15.75">
      <c r="A33" s="5" t="s">
        <v>32</v>
      </c>
      <c r="B33" s="96">
        <f>[2]Slutanvändning!$N$827</f>
        <v>74480</v>
      </c>
      <c r="C33" s="92">
        <f>[2]Slutanvändning!$N$828</f>
        <v>227064</v>
      </c>
      <c r="D33" s="92">
        <f>[2]Slutanvändning!$N$821</f>
        <v>5930</v>
      </c>
      <c r="E33" s="92">
        <f>[2]Slutanvändning!$Q$822</f>
        <v>0</v>
      </c>
      <c r="F33" s="92">
        <f>[2]Slutanvändning!$N$823</f>
        <v>0</v>
      </c>
      <c r="G33" s="92">
        <f>[2]Slutanvändning!$R$824</f>
        <v>0</v>
      </c>
      <c r="H33" s="157">
        <f>[2]Slutanvändning!$N$825</f>
        <v>264766</v>
      </c>
      <c r="I33" s="92">
        <f>[2]Slutanvändning!$N$826</f>
        <v>0</v>
      </c>
      <c r="J33" s="171">
        <f>[2]Slutanvändning!$T$824</f>
        <v>1660</v>
      </c>
      <c r="K33" s="92">
        <f>[2]Slutanvändning!$U$822</f>
        <v>0</v>
      </c>
      <c r="L33" s="92">
        <f>[2]Slutanvändning!$V$822</f>
        <v>0</v>
      </c>
      <c r="M33" s="92"/>
      <c r="N33" s="92"/>
      <c r="O33" s="92"/>
      <c r="P33" s="177">
        <f t="shared" si="4"/>
        <v>573900</v>
      </c>
      <c r="Q33" s="33"/>
      <c r="R33" s="86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33</v>
      </c>
      <c r="B34" s="96">
        <f>[2]Slutanvändning!$N$836</f>
        <v>45990</v>
      </c>
      <c r="C34" s="92">
        <f>[2]Slutanvändning!$N$837</f>
        <v>68596</v>
      </c>
      <c r="D34" s="92">
        <f>[2]Slutanvändning!$N$830</f>
        <v>2113</v>
      </c>
      <c r="E34" s="92">
        <f>[2]Slutanvändning!$Q$831</f>
        <v>0</v>
      </c>
      <c r="F34" s="92">
        <f>[2]Slutanvändning!$N$832</f>
        <v>0</v>
      </c>
      <c r="G34" s="92">
        <f>[2]Slutanvändning!$N$833</f>
        <v>0</v>
      </c>
      <c r="H34" s="92">
        <f>[2]Slutanvändning!$N$834</f>
        <v>0</v>
      </c>
      <c r="I34" s="92">
        <f>[2]Slutanvändning!$N$835</f>
        <v>0</v>
      </c>
      <c r="J34" s="92">
        <v>0</v>
      </c>
      <c r="K34" s="92">
        <f>[2]Slutanvändning!$U$831</f>
        <v>0</v>
      </c>
      <c r="L34" s="92">
        <f>[2]Slutanvändning!$V$831</f>
        <v>0</v>
      </c>
      <c r="M34" s="92"/>
      <c r="N34" s="92"/>
      <c r="O34" s="92"/>
      <c r="P34" s="96">
        <f t="shared" si="4"/>
        <v>116699</v>
      </c>
      <c r="Q34" s="33"/>
      <c r="R34" s="87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34</v>
      </c>
      <c r="B35" s="92">
        <f>[2]Slutanvändning!$N$845</f>
        <v>0</v>
      </c>
      <c r="C35" s="92">
        <f>[2]Slutanvändning!$N$846</f>
        <v>1232</v>
      </c>
      <c r="D35" s="92">
        <f>[2]Slutanvändning!$N$839</f>
        <v>388683</v>
      </c>
      <c r="E35" s="92">
        <f>[2]Slutanvändning!$Q$840</f>
        <v>0</v>
      </c>
      <c r="F35" s="92">
        <f>[2]Slutanvändning!$N$841</f>
        <v>0</v>
      </c>
      <c r="G35" s="92">
        <f>[2]Slutanvändning!$N$842</f>
        <v>72942</v>
      </c>
      <c r="H35" s="92">
        <f>[2]Slutanvändning!$N$843</f>
        <v>0</v>
      </c>
      <c r="I35" s="92">
        <f>[2]Slutanvändning!$N$844</f>
        <v>0</v>
      </c>
      <c r="J35" s="92">
        <v>0</v>
      </c>
      <c r="K35" s="92">
        <f>[2]Slutanvändning!$U$840</f>
        <v>0</v>
      </c>
      <c r="L35" s="92">
        <f>[2]Slutanvändning!$V$840</f>
        <v>0</v>
      </c>
      <c r="M35" s="92"/>
      <c r="N35" s="92"/>
      <c r="O35" s="92"/>
      <c r="P35" s="92">
        <f>SUM(B35:N35)</f>
        <v>462857</v>
      </c>
      <c r="Q35" s="33"/>
      <c r="R35" s="86" t="str">
        <f>M30</f>
        <v>RT-flis</v>
      </c>
      <c r="S35" s="60" t="str">
        <f>M43/1000&amp;" GWh"</f>
        <v>75,4 GWh</v>
      </c>
      <c r="T35" s="42">
        <f>M$44</f>
        <v>3.9153217069257285E-2</v>
      </c>
      <c r="U35" s="36"/>
    </row>
    <row r="36" spans="1:47" ht="15.75">
      <c r="A36" s="5" t="s">
        <v>35</v>
      </c>
      <c r="B36" s="96">
        <f>[2]Slutanvändning!$N$854</f>
        <v>65310</v>
      </c>
      <c r="C36" s="92">
        <f>[2]Slutanvändning!$N$855</f>
        <v>149854</v>
      </c>
      <c r="D36" s="92">
        <f>[2]Slutanvändning!$N$848</f>
        <v>10010</v>
      </c>
      <c r="E36" s="92">
        <f>[2]Slutanvändning!$Q$849</f>
        <v>0</v>
      </c>
      <c r="F36" s="92">
        <f>[2]Slutanvändning!$N$850</f>
        <v>0</v>
      </c>
      <c r="G36" s="92">
        <f>[2]Slutanvändning!$N$851</f>
        <v>0</v>
      </c>
      <c r="H36" s="92">
        <f>[2]Slutanvändning!$N$852</f>
        <v>0</v>
      </c>
      <c r="I36" s="92">
        <f>[2]Slutanvändning!$N$853</f>
        <v>0</v>
      </c>
      <c r="J36" s="92">
        <v>0</v>
      </c>
      <c r="K36" s="92">
        <f>[2]Slutanvändning!$U$849</f>
        <v>0</v>
      </c>
      <c r="L36" s="92">
        <f>[2]Slutanvändning!$V$849</f>
        <v>0</v>
      </c>
      <c r="M36" s="92"/>
      <c r="N36" s="92"/>
      <c r="O36" s="92"/>
      <c r="P36" s="96">
        <f t="shared" si="4"/>
        <v>225174</v>
      </c>
      <c r="Q36" s="33"/>
      <c r="R36" s="86" t="str">
        <f>N30</f>
        <v>Övrigt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36</v>
      </c>
      <c r="B37" s="96">
        <f>[2]Slutanvändning!$N$863</f>
        <v>38310</v>
      </c>
      <c r="C37" s="92">
        <f>[2]Slutanvändning!$N$864</f>
        <v>200453</v>
      </c>
      <c r="D37" s="92">
        <f>[2]Slutanvändning!$N$857</f>
        <v>694</v>
      </c>
      <c r="E37" s="92">
        <f>[2]Slutanvändning!$Q$858</f>
        <v>0</v>
      </c>
      <c r="F37" s="92">
        <f>[2]Slutanvändning!$N$859</f>
        <v>0</v>
      </c>
      <c r="G37" s="92">
        <f>[2]Slutanvändning!$N$860</f>
        <v>0</v>
      </c>
      <c r="H37" s="92">
        <f>[2]Slutanvändning!$N$861</f>
        <v>83144</v>
      </c>
      <c r="I37" s="92">
        <f>[2]Slutanvändning!$N$862</f>
        <v>0</v>
      </c>
      <c r="J37" s="92">
        <v>0</v>
      </c>
      <c r="K37" s="92">
        <f>[2]Slutanvändning!$U$858</f>
        <v>0</v>
      </c>
      <c r="L37" s="92">
        <f>[2]Slutanvändning!$V$858</f>
        <v>0</v>
      </c>
      <c r="M37" s="92"/>
      <c r="N37" s="92"/>
      <c r="O37" s="92"/>
      <c r="P37" s="96">
        <f t="shared" si="4"/>
        <v>322601</v>
      </c>
      <c r="Q37" s="33"/>
      <c r="R37" s="87" t="str">
        <f>O30</f>
        <v>Övrigt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37</v>
      </c>
      <c r="B38" s="92">
        <f>[2]Slutanvändning!$N$872</f>
        <v>141490</v>
      </c>
      <c r="C38" s="92">
        <f>[2]Slutanvändning!$N$873</f>
        <v>24033</v>
      </c>
      <c r="D38" s="92">
        <f>[2]Slutanvändning!$N$866</f>
        <v>53</v>
      </c>
      <c r="E38" s="92">
        <f>[2]Slutanvändning!$Q$867</f>
        <v>0</v>
      </c>
      <c r="F38" s="92">
        <f>[2]Slutanvändning!$N$868</f>
        <v>0</v>
      </c>
      <c r="G38" s="92">
        <f>[2]Slutanvändning!$N$869</f>
        <v>0</v>
      </c>
      <c r="H38" s="92">
        <f>[2]Slutanvändning!$N$870</f>
        <v>0</v>
      </c>
      <c r="I38" s="92">
        <f>[2]Slutanvändning!$N$871</f>
        <v>0</v>
      </c>
      <c r="J38" s="92">
        <v>0</v>
      </c>
      <c r="K38" s="92">
        <f>[2]Slutanvändning!$U$867</f>
        <v>0</v>
      </c>
      <c r="L38" s="92">
        <f>[2]Slutanvändning!$V$867</f>
        <v>0</v>
      </c>
      <c r="M38" s="92"/>
      <c r="N38" s="92"/>
      <c r="O38" s="92"/>
      <c r="P38" s="92">
        <f t="shared" si="4"/>
        <v>165576</v>
      </c>
      <c r="Q38" s="33"/>
      <c r="R38" s="44"/>
      <c r="S38" s="29"/>
      <c r="T38" s="40"/>
      <c r="U38" s="36"/>
    </row>
    <row r="39" spans="1:47" ht="15.75">
      <c r="A39" s="5" t="s">
        <v>38</v>
      </c>
      <c r="B39" s="92">
        <f>[2]Slutanvändning!$N$881</f>
        <v>0</v>
      </c>
      <c r="C39" s="92">
        <f>[2]Slutanvändning!$N$882</f>
        <v>17146</v>
      </c>
      <c r="D39" s="92">
        <f>[2]Slutanvändning!$N$875</f>
        <v>0</v>
      </c>
      <c r="E39" s="92">
        <f>[2]Slutanvändning!$Q$876</f>
        <v>0</v>
      </c>
      <c r="F39" s="92">
        <f>[2]Slutanvändning!$N$877</f>
        <v>0</v>
      </c>
      <c r="G39" s="92">
        <f>[2]Slutanvändning!$N$878</f>
        <v>0</v>
      </c>
      <c r="H39" s="92">
        <f>[2]Slutanvändning!$N$879</f>
        <v>0</v>
      </c>
      <c r="I39" s="92">
        <f>[2]Slutanvändning!$N$880</f>
        <v>0</v>
      </c>
      <c r="J39" s="92">
        <v>0</v>
      </c>
      <c r="K39" s="92">
        <f>[2]Slutanvändning!$U$876</f>
        <v>0</v>
      </c>
      <c r="L39" s="92">
        <f>[2]Slutanvändning!$V$876</f>
        <v>0</v>
      </c>
      <c r="M39" s="92"/>
      <c r="N39" s="92"/>
      <c r="O39" s="92"/>
      <c r="P39" s="92">
        <f>SUM(B39:N39)</f>
        <v>17146</v>
      </c>
      <c r="Q39" s="33"/>
      <c r="R39" s="41"/>
      <c r="S39" s="10"/>
      <c r="T39" s="64"/>
    </row>
    <row r="40" spans="1:47" ht="15.75">
      <c r="A40" s="5" t="s">
        <v>13</v>
      </c>
      <c r="B40" s="96">
        <f>SUM(B32:B39)</f>
        <v>365580</v>
      </c>
      <c r="C40" s="92">
        <f t="shared" ref="C40:O40" si="5">SUM(C32:C39)</f>
        <v>689546</v>
      </c>
      <c r="D40" s="92">
        <f t="shared" si="5"/>
        <v>413417</v>
      </c>
      <c r="E40" s="92">
        <f t="shared" si="5"/>
        <v>0</v>
      </c>
      <c r="F40" s="92">
        <f>SUM(F32:F39)</f>
        <v>0</v>
      </c>
      <c r="G40" s="92">
        <f t="shared" si="5"/>
        <v>74317</v>
      </c>
      <c r="H40" s="157">
        <f t="shared" si="5"/>
        <v>347910</v>
      </c>
      <c r="I40" s="92">
        <f t="shared" si="5"/>
        <v>0</v>
      </c>
      <c r="J40" s="171">
        <f t="shared" si="5"/>
        <v>1660</v>
      </c>
      <c r="K40" s="92">
        <f t="shared" si="5"/>
        <v>0</v>
      </c>
      <c r="L40" s="92">
        <f t="shared" si="5"/>
        <v>0</v>
      </c>
      <c r="M40" s="92">
        <f t="shared" si="5"/>
        <v>0</v>
      </c>
      <c r="N40" s="92">
        <f t="shared" si="5"/>
        <v>0</v>
      </c>
      <c r="O40" s="92">
        <f t="shared" si="5"/>
        <v>0</v>
      </c>
      <c r="P40" s="96">
        <f>SUM(B40:N40)</f>
        <v>1892430</v>
      </c>
      <c r="Q40" s="33"/>
      <c r="R40" s="41"/>
      <c r="S40" s="10" t="s">
        <v>24</v>
      </c>
      <c r="T40" s="64" t="s">
        <v>25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39</v>
      </c>
      <c r="S41" s="65" t="str">
        <f>(B46+C46)/1000 &amp;" GWh"</f>
        <v>96,01468 GWh</v>
      </c>
      <c r="T41" s="143"/>
    </row>
    <row r="42" spans="1:47">
      <c r="A42" s="46" t="s">
        <v>42</v>
      </c>
      <c r="B42" s="125">
        <f>B39+B38+B37</f>
        <v>179800</v>
      </c>
      <c r="C42" s="125">
        <f>C39+C38+C37</f>
        <v>241632</v>
      </c>
      <c r="D42" s="125">
        <f>D39+D38+D37</f>
        <v>747</v>
      </c>
      <c r="E42" s="125">
        <f t="shared" ref="E42:P42" si="6">E39+E38+E37</f>
        <v>0</v>
      </c>
      <c r="F42" s="126">
        <f t="shared" si="6"/>
        <v>0</v>
      </c>
      <c r="G42" s="125">
        <f t="shared" si="6"/>
        <v>0</v>
      </c>
      <c r="H42" s="125">
        <f t="shared" si="6"/>
        <v>83144</v>
      </c>
      <c r="I42" s="126">
        <f t="shared" si="6"/>
        <v>0</v>
      </c>
      <c r="J42" s="125">
        <f t="shared" si="6"/>
        <v>0</v>
      </c>
      <c r="K42" s="125">
        <f t="shared" si="6"/>
        <v>0</v>
      </c>
      <c r="L42" s="125">
        <f t="shared" si="6"/>
        <v>0</v>
      </c>
      <c r="M42" s="125">
        <f t="shared" si="6"/>
        <v>0</v>
      </c>
      <c r="N42" s="125">
        <f t="shared" si="6"/>
        <v>0</v>
      </c>
      <c r="O42" s="125">
        <f t="shared" si="6"/>
        <v>0</v>
      </c>
      <c r="P42" s="125">
        <f t="shared" si="6"/>
        <v>505323</v>
      </c>
      <c r="Q42" s="34"/>
      <c r="R42" s="41" t="s">
        <v>40</v>
      </c>
      <c r="S42" s="11" t="str">
        <f>P42/1000 &amp;" GWh"</f>
        <v>505,323 GWh</v>
      </c>
      <c r="T42" s="42">
        <f>P42/P40</f>
        <v>0.26702335092975699</v>
      </c>
    </row>
    <row r="43" spans="1:47">
      <c r="A43" s="47" t="s">
        <v>44</v>
      </c>
      <c r="B43" s="127"/>
      <c r="C43" s="128">
        <f>C40+C24-C7+C46</f>
        <v>668409.68000000005</v>
      </c>
      <c r="D43" s="128">
        <f t="shared" ref="D43:O43" si="7">D11+D24+D40</f>
        <v>415381</v>
      </c>
      <c r="E43" s="128">
        <f t="shared" si="7"/>
        <v>0</v>
      </c>
      <c r="F43" s="128">
        <f t="shared" si="7"/>
        <v>2860</v>
      </c>
      <c r="G43" s="128">
        <f t="shared" si="7"/>
        <v>74317</v>
      </c>
      <c r="H43" s="128">
        <f t="shared" si="7"/>
        <v>686240</v>
      </c>
      <c r="I43" s="128">
        <f t="shared" si="7"/>
        <v>1500</v>
      </c>
      <c r="J43" s="128">
        <f t="shared" si="7"/>
        <v>1660</v>
      </c>
      <c r="K43" s="128">
        <f t="shared" si="7"/>
        <v>0</v>
      </c>
      <c r="L43" s="128">
        <f t="shared" si="7"/>
        <v>0</v>
      </c>
      <c r="M43" s="128">
        <f t="shared" si="7"/>
        <v>75400</v>
      </c>
      <c r="N43" s="128">
        <f t="shared" si="7"/>
        <v>0</v>
      </c>
      <c r="O43" s="128">
        <f t="shared" si="7"/>
        <v>0</v>
      </c>
      <c r="P43" s="129">
        <f>SUM(C43:O43)</f>
        <v>1925767.6800000002</v>
      </c>
      <c r="Q43" s="34"/>
      <c r="R43" s="41" t="s">
        <v>41</v>
      </c>
      <c r="S43" s="11" t="str">
        <f>P36/1000 &amp;" GWh"</f>
        <v>225,174 GWh</v>
      </c>
      <c r="T43" s="62">
        <f>P36/P40</f>
        <v>0.11898669964014522</v>
      </c>
    </row>
    <row r="44" spans="1:47">
      <c r="A44" s="47" t="s">
        <v>45</v>
      </c>
      <c r="B44" s="136"/>
      <c r="C44" s="136">
        <f>C43/$P$43</f>
        <v>0.3470873911436711</v>
      </c>
      <c r="D44" s="136">
        <f t="shared" ref="D44:O44" si="8">D43/$P$43</f>
        <v>0.2156963190907846</v>
      </c>
      <c r="E44" s="136">
        <f t="shared" si="8"/>
        <v>0</v>
      </c>
      <c r="F44" s="136">
        <f t="shared" si="8"/>
        <v>1.4851220267649314E-3</v>
      </c>
      <c r="G44" s="136">
        <f t="shared" si="8"/>
        <v>3.8590843938143146E-2</v>
      </c>
      <c r="H44" s="136">
        <f t="shared" si="8"/>
        <v>0.35634620267383443</v>
      </c>
      <c r="I44" s="136">
        <f t="shared" si="8"/>
        <v>7.7891015389769131E-4</v>
      </c>
      <c r="J44" s="136">
        <f t="shared" si="8"/>
        <v>8.6199390364677831E-4</v>
      </c>
      <c r="K44" s="136">
        <f t="shared" si="8"/>
        <v>0</v>
      </c>
      <c r="L44" s="136">
        <f t="shared" si="8"/>
        <v>0</v>
      </c>
      <c r="M44" s="136">
        <f t="shared" si="8"/>
        <v>3.9153217069257285E-2</v>
      </c>
      <c r="N44" s="136">
        <f t="shared" si="8"/>
        <v>0</v>
      </c>
      <c r="O44" s="136">
        <f t="shared" si="8"/>
        <v>0</v>
      </c>
      <c r="P44" s="136">
        <f>P43/$P$43</f>
        <v>1</v>
      </c>
      <c r="Q44" s="34"/>
      <c r="R44" s="41" t="s">
        <v>43</v>
      </c>
      <c r="S44" s="11" t="str">
        <f>P34/1000 &amp;" GWh"</f>
        <v>116,699 GWh</v>
      </c>
      <c r="T44" s="42">
        <f>P34/P40</f>
        <v>6.166621750870574E-2</v>
      </c>
      <c r="U44" s="36"/>
    </row>
    <row r="45" spans="1:47">
      <c r="A45" s="48"/>
      <c r="B45" s="131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30</v>
      </c>
      <c r="S45" s="11" t="str">
        <f>P32/1000 &amp;" GWh"</f>
        <v>8,477 GWh</v>
      </c>
      <c r="T45" s="42">
        <f>P32/P40</f>
        <v>4.4794259232838205E-3</v>
      </c>
      <c r="U45" s="36"/>
    </row>
    <row r="46" spans="1:47">
      <c r="A46" s="48" t="s">
        <v>48</v>
      </c>
      <c r="B46" s="68">
        <f>B24+B26-B40</f>
        <v>40851</v>
      </c>
      <c r="C46" s="68">
        <f>(C24+C40)*0.08</f>
        <v>55163.68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46</v>
      </c>
      <c r="S46" s="11" t="str">
        <f>P33/1000 &amp;" GWh"</f>
        <v>573,9 GWh</v>
      </c>
      <c r="T46" s="62">
        <f>P33/P40</f>
        <v>0.30326088679634122</v>
      </c>
      <c r="U46" s="36"/>
    </row>
    <row r="47" spans="1:47">
      <c r="A47" s="48" t="s">
        <v>50</v>
      </c>
      <c r="B47" s="137">
        <f>(B24+B26-B40)/B24</f>
        <v>0.11507939861570056</v>
      </c>
      <c r="C47" s="137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47</v>
      </c>
      <c r="S47" s="11" t="str">
        <f>P35/1000 &amp;" GWh"</f>
        <v>462,857 GWh</v>
      </c>
      <c r="T47" s="62">
        <f>P35/P40</f>
        <v>0.24458341920176704</v>
      </c>
    </row>
    <row r="48" spans="1:47" ht="15.75" thickBot="1">
      <c r="A48" s="13"/>
      <c r="B48" s="149"/>
      <c r="C48" s="150"/>
      <c r="D48" s="151"/>
      <c r="E48" s="151"/>
      <c r="F48" s="152"/>
      <c r="G48" s="151"/>
      <c r="H48" s="151"/>
      <c r="I48" s="152"/>
      <c r="J48" s="151"/>
      <c r="K48" s="151"/>
      <c r="L48" s="151"/>
      <c r="M48" s="150"/>
      <c r="N48" s="153"/>
      <c r="O48" s="153"/>
      <c r="P48" s="153"/>
      <c r="Q48" s="88"/>
      <c r="R48" s="69" t="s">
        <v>49</v>
      </c>
      <c r="S48" s="70" t="str">
        <f>P40/1000 &amp;" GWh"</f>
        <v>1892,43 GWh</v>
      </c>
      <c r="T48" s="71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B49" s="91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3"/>
      <c r="C58" s="19"/>
      <c r="D58" s="74"/>
      <c r="E58" s="74"/>
      <c r="F58" s="75"/>
      <c r="G58" s="74"/>
      <c r="H58" s="74"/>
      <c r="I58" s="75"/>
      <c r="J58" s="74"/>
      <c r="K58" s="74"/>
      <c r="L58" s="74"/>
      <c r="M58" s="45"/>
      <c r="N58" s="85"/>
      <c r="O58" s="85"/>
      <c r="P58" s="76"/>
      <c r="Q58" s="10"/>
      <c r="R58" s="10"/>
      <c r="S58" s="45"/>
      <c r="T58" s="50"/>
    </row>
    <row r="59" spans="1:47" ht="15.75">
      <c r="A59" s="10"/>
      <c r="B59" s="73"/>
      <c r="C59" s="19"/>
      <c r="D59" s="74"/>
      <c r="E59" s="74"/>
      <c r="F59" s="75"/>
      <c r="G59" s="74"/>
      <c r="H59" s="74"/>
      <c r="I59" s="75"/>
      <c r="J59" s="74"/>
      <c r="K59" s="74"/>
      <c r="L59" s="74"/>
      <c r="M59" s="45"/>
      <c r="N59" s="85"/>
      <c r="O59" s="85"/>
      <c r="P59" s="76"/>
      <c r="Q59" s="10"/>
      <c r="R59" s="10"/>
      <c r="S59" s="20"/>
      <c r="T59" s="21"/>
    </row>
    <row r="60" spans="1:47" ht="15.75">
      <c r="A60" s="10"/>
      <c r="B60" s="73"/>
      <c r="C60" s="19"/>
      <c r="D60" s="74"/>
      <c r="E60" s="74"/>
      <c r="F60" s="75"/>
      <c r="G60" s="74"/>
      <c r="H60" s="74"/>
      <c r="I60" s="75"/>
      <c r="J60" s="74"/>
      <c r="K60" s="74"/>
      <c r="L60" s="74"/>
      <c r="M60" s="45"/>
      <c r="N60" s="85"/>
      <c r="O60" s="85"/>
      <c r="P60" s="76"/>
      <c r="Q60" s="10"/>
      <c r="R60" s="10"/>
      <c r="S60" s="10"/>
      <c r="T60" s="45"/>
    </row>
    <row r="61" spans="1:47" ht="15.75">
      <c r="A61" s="9"/>
      <c r="B61" s="73"/>
      <c r="C61" s="19"/>
      <c r="D61" s="74"/>
      <c r="E61" s="74"/>
      <c r="F61" s="75"/>
      <c r="G61" s="74"/>
      <c r="H61" s="74"/>
      <c r="I61" s="75"/>
      <c r="J61" s="74"/>
      <c r="K61" s="74"/>
      <c r="L61" s="74"/>
      <c r="M61" s="45"/>
      <c r="N61" s="85"/>
      <c r="O61" s="85"/>
      <c r="P61" s="76"/>
      <c r="Q61" s="10"/>
      <c r="R61" s="10"/>
      <c r="S61" s="78"/>
      <c r="T61" s="79"/>
    </row>
    <row r="62" spans="1:47" ht="15.75">
      <c r="A62" s="10"/>
      <c r="B62" s="73"/>
      <c r="C62" s="19"/>
      <c r="D62" s="73"/>
      <c r="E62" s="73"/>
      <c r="F62" s="77"/>
      <c r="G62" s="73"/>
      <c r="H62" s="73"/>
      <c r="I62" s="77"/>
      <c r="J62" s="73"/>
      <c r="K62" s="73"/>
      <c r="L62" s="73"/>
      <c r="M62" s="45"/>
      <c r="N62" s="85"/>
      <c r="O62" s="85"/>
      <c r="P62" s="76"/>
      <c r="Q62" s="10"/>
      <c r="R62" s="10"/>
      <c r="S62" s="45"/>
      <c r="T62" s="50"/>
    </row>
    <row r="63" spans="1:47" ht="15.75">
      <c r="A63" s="10"/>
      <c r="B63" s="73"/>
      <c r="C63" s="10"/>
      <c r="D63" s="73"/>
      <c r="E63" s="73"/>
      <c r="F63" s="77"/>
      <c r="G63" s="73"/>
      <c r="H63" s="73"/>
      <c r="I63" s="77"/>
      <c r="J63" s="73"/>
      <c r="K63" s="73"/>
      <c r="L63" s="73"/>
      <c r="M63" s="10"/>
      <c r="N63" s="76"/>
      <c r="O63" s="76"/>
      <c r="P63" s="76"/>
      <c r="Q63" s="10"/>
      <c r="R63" s="10"/>
      <c r="S63" s="45"/>
      <c r="T63" s="50"/>
    </row>
    <row r="64" spans="1:47" ht="15.75">
      <c r="A64" s="10"/>
      <c r="B64" s="73"/>
      <c r="C64" s="10"/>
      <c r="D64" s="73"/>
      <c r="E64" s="73"/>
      <c r="F64" s="77"/>
      <c r="G64" s="73"/>
      <c r="H64" s="73"/>
      <c r="I64" s="77"/>
      <c r="J64" s="73"/>
      <c r="K64" s="73"/>
      <c r="L64" s="73"/>
      <c r="M64" s="10"/>
      <c r="N64" s="76"/>
      <c r="O64" s="76"/>
      <c r="P64" s="76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3"/>
      <c r="L65" s="73"/>
      <c r="M65" s="10"/>
      <c r="N65" s="76"/>
      <c r="O65" s="76"/>
      <c r="P65" s="76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3"/>
      <c r="L66" s="73"/>
      <c r="M66" s="10"/>
      <c r="N66" s="76"/>
      <c r="O66" s="76"/>
      <c r="P66" s="76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3"/>
      <c r="L67" s="73"/>
      <c r="M67" s="10"/>
      <c r="N67" s="76"/>
      <c r="O67" s="76"/>
      <c r="P67" s="76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3"/>
      <c r="L68" s="73"/>
      <c r="M68" s="10"/>
      <c r="N68" s="76"/>
      <c r="O68" s="76"/>
      <c r="P68" s="76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3"/>
      <c r="L69" s="73"/>
      <c r="M69" s="10"/>
      <c r="N69" s="76"/>
      <c r="O69" s="76"/>
      <c r="P69" s="76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3"/>
      <c r="L70" s="73"/>
      <c r="M70" s="10"/>
      <c r="N70" s="76"/>
      <c r="O70" s="76"/>
      <c r="P70" s="76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3"/>
      <c r="L71" s="73"/>
      <c r="M71" s="10"/>
      <c r="N71" s="76"/>
      <c r="O71" s="76"/>
      <c r="P71" s="76"/>
      <c r="Q71" s="10"/>
    </row>
  </sheetData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E4" zoomScale="70" zoomScaleNormal="70" workbookViewId="0">
      <selection activeCell="M30" sqref="M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0" t="s">
        <v>84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73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2" t="s">
        <v>60</v>
      </c>
      <c r="C4" s="81" t="s">
        <v>58</v>
      </c>
      <c r="D4" s="81" t="s">
        <v>59</v>
      </c>
      <c r="E4" s="27"/>
      <c r="F4" s="81" t="s">
        <v>61</v>
      </c>
      <c r="G4" s="27"/>
      <c r="H4" s="27"/>
      <c r="I4" s="81" t="s">
        <v>62</v>
      </c>
      <c r="J4" s="27"/>
      <c r="K4" s="27"/>
      <c r="L4" s="27"/>
      <c r="M4" s="27"/>
      <c r="N4" s="28"/>
      <c r="O4" s="28"/>
      <c r="P4" s="83" t="s">
        <v>66</v>
      </c>
      <c r="Q4" s="30"/>
      <c r="AG4" s="30"/>
      <c r="AH4" s="30"/>
    </row>
    <row r="5" spans="1:34" ht="15.75">
      <c r="A5" s="5" t="s">
        <v>52</v>
      </c>
      <c r="B5" s="59"/>
      <c r="C5" s="96">
        <f>[2]Solceller!$C$14</f>
        <v>342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106">
        <f>SUM(D5:O5)</f>
        <v>0</v>
      </c>
      <c r="Q5" s="53"/>
      <c r="AG5" s="53"/>
      <c r="AH5" s="53"/>
    </row>
    <row r="6" spans="1:34" ht="15.75">
      <c r="A6" s="5" t="s">
        <v>57</v>
      </c>
      <c r="B6" s="59"/>
      <c r="C6" s="178">
        <f>[2]Elproduktion!$N$442</f>
        <v>39479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106">
        <f t="shared" ref="P6:P11" si="0">SUM(D6:O6)</f>
        <v>0</v>
      </c>
      <c r="Q6" s="53"/>
      <c r="AG6" s="53"/>
      <c r="AH6" s="53"/>
    </row>
    <row r="7" spans="1:34" ht="15.75">
      <c r="A7" s="5" t="s">
        <v>17</v>
      </c>
      <c r="B7" s="59"/>
      <c r="C7" s="96">
        <f>[2]Elproduktion!$AA$442</f>
        <v>42200</v>
      </c>
      <c r="D7" s="92">
        <f>[2]Elproduktion!$N$443</f>
        <v>0</v>
      </c>
      <c r="E7" s="92">
        <f>[2]Elproduktion!$Q$444</f>
        <v>0</v>
      </c>
      <c r="F7" s="92">
        <f>[2]Elproduktion!$N$445</f>
        <v>0</v>
      </c>
      <c r="G7" s="92">
        <f>[2]Elproduktion!$R$446</f>
        <v>0</v>
      </c>
      <c r="H7" s="92">
        <f>[2]Elproduktion!$S$447</f>
        <v>0</v>
      </c>
      <c r="I7" s="92">
        <f>[2]Elproduktion!$N$448</f>
        <v>0</v>
      </c>
      <c r="J7" s="92">
        <f>[2]Elproduktion!$T$446</f>
        <v>0</v>
      </c>
      <c r="K7" s="92">
        <f>[2]Elproduktion!$U$444</f>
        <v>0</v>
      </c>
      <c r="L7" s="92">
        <f>[2]Elproduktion!$V$444</f>
        <v>0</v>
      </c>
      <c r="M7" s="92">
        <f>[2]Elproduktion!$W$447</f>
        <v>0</v>
      </c>
      <c r="N7" s="92"/>
      <c r="O7" s="92"/>
      <c r="P7" s="106">
        <f t="shared" si="0"/>
        <v>0</v>
      </c>
      <c r="Q7" s="53"/>
      <c r="AG7" s="53"/>
      <c r="AH7" s="53"/>
    </row>
    <row r="8" spans="1:34" ht="15.75">
      <c r="A8" s="5" t="s">
        <v>10</v>
      </c>
      <c r="B8" s="59"/>
      <c r="C8" s="92">
        <f>[2]Elproduktion!$N$450</f>
        <v>0</v>
      </c>
      <c r="D8" s="92">
        <f>[2]Elproduktion!$N$451</f>
        <v>0</v>
      </c>
      <c r="E8" s="92">
        <f>[2]Elproduktion!$Q$452</f>
        <v>0</v>
      </c>
      <c r="F8" s="92">
        <f>[2]Elproduktion!$N$453</f>
        <v>0</v>
      </c>
      <c r="G8" s="92">
        <f>[2]Elproduktion!$R$454</f>
        <v>0</v>
      </c>
      <c r="H8" s="92">
        <f>[2]Elproduktion!$S$455</f>
        <v>0</v>
      </c>
      <c r="I8" s="92">
        <f>[2]Elproduktion!$N$456</f>
        <v>0</v>
      </c>
      <c r="J8" s="92">
        <f>[2]Elproduktion!$T$454</f>
        <v>0</v>
      </c>
      <c r="K8" s="92">
        <f>[2]Elproduktion!$U$452</f>
        <v>0</v>
      </c>
      <c r="L8" s="92">
        <f>[2]Elproduktion!$V$452</f>
        <v>0</v>
      </c>
      <c r="M8" s="92">
        <f>[2]Elproduktion!$W$455</f>
        <v>0</v>
      </c>
      <c r="N8" s="92"/>
      <c r="O8" s="92"/>
      <c r="P8" s="106">
        <f t="shared" si="0"/>
        <v>0</v>
      </c>
      <c r="Q8" s="53"/>
      <c r="AG8" s="53"/>
      <c r="AH8" s="53"/>
    </row>
    <row r="9" spans="1:34" ht="15.75">
      <c r="A9" s="5" t="s">
        <v>11</v>
      </c>
      <c r="B9" s="59"/>
      <c r="C9" s="92">
        <f>[2]Elproduktion!$N$458</f>
        <v>726265</v>
      </c>
      <c r="D9" s="92">
        <f>[2]Elproduktion!$N$459</f>
        <v>0</v>
      </c>
      <c r="E9" s="92">
        <f>[2]Elproduktion!$Q$460</f>
        <v>0</v>
      </c>
      <c r="F9" s="92">
        <f>[2]Elproduktion!$N$461</f>
        <v>0</v>
      </c>
      <c r="G9" s="92">
        <f>[2]Elproduktion!$R$462</f>
        <v>0</v>
      </c>
      <c r="H9" s="92">
        <f>[2]Elproduktion!$S$463</f>
        <v>0</v>
      </c>
      <c r="I9" s="92">
        <f>[2]Elproduktion!$N$464</f>
        <v>0</v>
      </c>
      <c r="J9" s="92">
        <f>[2]Elproduktion!$T$462</f>
        <v>0</v>
      </c>
      <c r="K9" s="92">
        <f>[2]Elproduktion!$U$460</f>
        <v>0</v>
      </c>
      <c r="L9" s="92">
        <f>[2]Elproduktion!$V$460</f>
        <v>0</v>
      </c>
      <c r="M9" s="92">
        <f>[2]Elproduktion!$W$463</f>
        <v>0</v>
      </c>
      <c r="N9" s="92"/>
      <c r="O9" s="92"/>
      <c r="P9" s="106">
        <f t="shared" si="0"/>
        <v>0</v>
      </c>
      <c r="Q9" s="53"/>
      <c r="AG9" s="53"/>
      <c r="AH9" s="53"/>
    </row>
    <row r="10" spans="1:34" ht="15.75">
      <c r="A10" s="5" t="s">
        <v>12</v>
      </c>
      <c r="B10" s="59"/>
      <c r="C10" s="92">
        <f>[2]Elproduktion!$N$466</f>
        <v>0</v>
      </c>
      <c r="D10" s="92">
        <f>[2]Elproduktion!$N$467</f>
        <v>0</v>
      </c>
      <c r="E10" s="92">
        <f>[2]Elproduktion!$Q$468</f>
        <v>0</v>
      </c>
      <c r="F10" s="92">
        <f>[2]Elproduktion!$N$469</f>
        <v>0</v>
      </c>
      <c r="G10" s="92">
        <f>[2]Elproduktion!$R$470</f>
        <v>0</v>
      </c>
      <c r="H10" s="92">
        <f>[2]Elproduktion!$S$471</f>
        <v>0</v>
      </c>
      <c r="I10" s="92">
        <f>[2]Elproduktion!$N$472</f>
        <v>0</v>
      </c>
      <c r="J10" s="92">
        <f>[2]Elproduktion!$T$470</f>
        <v>0</v>
      </c>
      <c r="K10" s="92">
        <f>[2]Elproduktion!$U$468</f>
        <v>0</v>
      </c>
      <c r="L10" s="92">
        <f>[2]Elproduktion!$V$468</f>
        <v>0</v>
      </c>
      <c r="M10" s="92">
        <f>[2]Elproduktion!$W$471</f>
        <v>0</v>
      </c>
      <c r="N10" s="92"/>
      <c r="O10" s="92"/>
      <c r="P10" s="106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B11" s="59"/>
      <c r="C11" s="96">
        <f>SUM(C5:C10)</f>
        <v>808286</v>
      </c>
      <c r="D11" s="92">
        <f t="shared" ref="D11:O11" si="1">SUM(D5:D10)</f>
        <v>0</v>
      </c>
      <c r="E11" s="92">
        <f t="shared" si="1"/>
        <v>0</v>
      </c>
      <c r="F11" s="92">
        <f t="shared" si="1"/>
        <v>0</v>
      </c>
      <c r="G11" s="92">
        <f t="shared" si="1"/>
        <v>0</v>
      </c>
      <c r="H11" s="92">
        <f t="shared" si="1"/>
        <v>0</v>
      </c>
      <c r="I11" s="92">
        <f t="shared" si="1"/>
        <v>0</v>
      </c>
      <c r="J11" s="92">
        <f t="shared" si="1"/>
        <v>0</v>
      </c>
      <c r="K11" s="92">
        <f t="shared" si="1"/>
        <v>0</v>
      </c>
      <c r="L11" s="92">
        <f t="shared" si="1"/>
        <v>0</v>
      </c>
      <c r="M11" s="92">
        <f t="shared" si="1"/>
        <v>0</v>
      </c>
      <c r="N11" s="92">
        <f t="shared" si="1"/>
        <v>0</v>
      </c>
      <c r="O11" s="92">
        <f t="shared" si="1"/>
        <v>0</v>
      </c>
      <c r="P11" s="106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80" t="str">
        <f>A2</f>
        <v>2081 Borlänge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73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2" t="s">
        <v>60</v>
      </c>
      <c r="B17" s="81" t="s">
        <v>63</v>
      </c>
      <c r="C17" s="49"/>
      <c r="D17" s="81" t="s">
        <v>59</v>
      </c>
      <c r="E17" s="27"/>
      <c r="F17" s="81" t="s">
        <v>61</v>
      </c>
      <c r="G17" s="27"/>
      <c r="H17" s="27"/>
      <c r="I17" s="81" t="s">
        <v>62</v>
      </c>
      <c r="J17" s="27"/>
      <c r="K17" s="27"/>
      <c r="L17" s="27"/>
      <c r="M17" s="27"/>
      <c r="N17" s="28"/>
      <c r="O17" s="28"/>
      <c r="P17" s="83" t="s">
        <v>66</v>
      </c>
      <c r="Q17" s="30"/>
      <c r="AG17" s="30"/>
      <c r="AH17" s="30"/>
    </row>
    <row r="18" spans="1:34" ht="15.75">
      <c r="A18" s="5" t="s">
        <v>17</v>
      </c>
      <c r="B18" s="135">
        <f>[2]Fjärrvärmeproduktion!$N$618+([2]Fjärrvärmeproduktion!$N$658*([2]Fjärrvärmeproduktion!$N$618/([2]Fjärrvärmeproduktion!$N$618+[2]Fjärrvärmeproduktion!$N$626)))</f>
        <v>182000</v>
      </c>
      <c r="C18" s="92"/>
      <c r="D18" s="135">
        <f>[2]Fjärrvärmeproduktion!$N$619</f>
        <v>0</v>
      </c>
      <c r="E18" s="92">
        <f>[2]Fjärrvärmeproduktion!$Q$620</f>
        <v>0</v>
      </c>
      <c r="F18" s="92">
        <f>[2]Fjärrvärmeproduktion!$N$621</f>
        <v>0</v>
      </c>
      <c r="G18" s="92">
        <f>[2]Fjärrvärmeproduktion!$R$622</f>
        <v>0</v>
      </c>
      <c r="H18" s="135">
        <f>[2]Fjärrvärmeproduktion!$S$623</f>
        <v>0</v>
      </c>
      <c r="I18" s="135">
        <f>[2]Fjärrvärmeproduktion!$N$624</f>
        <v>0</v>
      </c>
      <c r="J18" s="92">
        <f>[2]Fjärrvärmeproduktion!$T$622</f>
        <v>0</v>
      </c>
      <c r="K18" s="92">
        <f>[2]Fjärrvärmeproduktion!$U$620</f>
        <v>0</v>
      </c>
      <c r="L18" s="96">
        <f>[2]Fjärrvärmeproduktion!$V$620</f>
        <v>249000</v>
      </c>
      <c r="M18" s="92">
        <f>[2]Fjärrvärmeproduktion!$W$623</f>
        <v>0</v>
      </c>
      <c r="N18" s="92"/>
      <c r="O18" s="92"/>
      <c r="P18" s="105">
        <f>SUM(C18:O18)</f>
        <v>249000</v>
      </c>
      <c r="Q18" s="4"/>
      <c r="R18" s="4"/>
      <c r="S18" s="4"/>
      <c r="T18" s="4"/>
    </row>
    <row r="19" spans="1:34" ht="15.75">
      <c r="A19" s="5" t="s">
        <v>18</v>
      </c>
      <c r="B19" s="135">
        <f>[2]Fjärrvärmeproduktion!$N$626+([2]Fjärrvärmeproduktion!$N$658*([2]Fjärrvärmeproduktion!$N$626/([2]Fjärrvärmeproduktion!$N$626+[2]Fjärrvärmeproduktion!$N$618)))</f>
        <v>78100</v>
      </c>
      <c r="C19" s="92"/>
      <c r="D19" s="161">
        <f>[2]Fjärrvärmeproduktion!$N$627</f>
        <v>3100</v>
      </c>
      <c r="E19" s="92">
        <f>[2]Fjärrvärmeproduktion!$Q$628</f>
        <v>0</v>
      </c>
      <c r="F19" s="92">
        <f>[2]Fjärrvärmeproduktion!$N$629</f>
        <v>0</v>
      </c>
      <c r="G19" s="92">
        <f>[2]Fjärrvärmeproduktion!$R$630</f>
        <v>0</v>
      </c>
      <c r="H19" s="135">
        <f>[2]Fjärrvärmeproduktion!$S$631</f>
        <v>10100</v>
      </c>
      <c r="I19" s="161">
        <f>[2]Fjärrvärmeproduktion!$N$632</f>
        <v>3000</v>
      </c>
      <c r="J19" s="92">
        <f>[2]Fjärrvärmeproduktion!$T$630</f>
        <v>0</v>
      </c>
      <c r="K19" s="92">
        <f>[2]Fjärrvärmeproduktion!$U$628</f>
        <v>0</v>
      </c>
      <c r="L19" s="96">
        <f>[2]Fjärrvärmeproduktion!$V$628</f>
        <v>50300</v>
      </c>
      <c r="M19" s="92">
        <f>[2]Fjärrvärmeproduktion!$W$631</f>
        <v>0</v>
      </c>
      <c r="N19" s="92"/>
      <c r="O19" s="92"/>
      <c r="P19" s="105">
        <f t="shared" ref="P19:P24" si="2">SUM(C19:O19)</f>
        <v>66500</v>
      </c>
      <c r="Q19" s="4"/>
      <c r="R19" s="4"/>
      <c r="S19" s="4"/>
      <c r="T19" s="4"/>
    </row>
    <row r="20" spans="1:34" ht="15.75">
      <c r="A20" s="5" t="s">
        <v>19</v>
      </c>
      <c r="B20" s="161">
        <f>[2]Fjärrvärmeproduktion!$N$634</f>
        <v>0</v>
      </c>
      <c r="C20" s="157">
        <f>B20*1.015</f>
        <v>0</v>
      </c>
      <c r="D20" s="131">
        <f>[2]Fjärrvärmeproduktion!$N$635</f>
        <v>0</v>
      </c>
      <c r="E20" s="92">
        <f>[2]Fjärrvärmeproduktion!$Q$636</f>
        <v>0</v>
      </c>
      <c r="F20" s="92">
        <f>[2]Fjärrvärmeproduktion!$N$637</f>
        <v>0</v>
      </c>
      <c r="G20" s="92">
        <f>[2]Fjärrvärmeproduktion!$R$638</f>
        <v>0</v>
      </c>
      <c r="H20" s="131">
        <f>[2]Fjärrvärmeproduktion!$S$639</f>
        <v>0</v>
      </c>
      <c r="I20" s="131">
        <f>[2]Fjärrvärmeproduktion!$N$640</f>
        <v>0</v>
      </c>
      <c r="J20" s="92">
        <f>[2]Fjärrvärmeproduktion!$T$638</f>
        <v>0</v>
      </c>
      <c r="K20" s="92">
        <f>[2]Fjärrvärmeproduktion!$U$636</f>
        <v>0</v>
      </c>
      <c r="L20" s="92">
        <f>[2]Fjärrvärmeproduktion!$V$636</f>
        <v>0</v>
      </c>
      <c r="M20" s="92">
        <f>[2]Fjärrvärmeproduktion!$W$639</f>
        <v>0</v>
      </c>
      <c r="N20" s="92"/>
      <c r="O20" s="92"/>
      <c r="P20" s="159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161">
        <f>[2]Fjärrvärmeproduktion!$N$642</f>
        <v>5228</v>
      </c>
      <c r="C21" s="157">
        <f>B21*0.33</f>
        <v>1725.24</v>
      </c>
      <c r="D21" s="131">
        <f>[2]Fjärrvärmeproduktion!$N$643</f>
        <v>0</v>
      </c>
      <c r="E21" s="92">
        <f>[2]Fjärrvärmeproduktion!$Q$644</f>
        <v>0</v>
      </c>
      <c r="F21" s="92">
        <f>[2]Fjärrvärmeproduktion!$N$645</f>
        <v>0</v>
      </c>
      <c r="G21" s="92">
        <f>[2]Fjärrvärmeproduktion!$R$646</f>
        <v>0</v>
      </c>
      <c r="H21" s="131">
        <f>[2]Fjärrvärmeproduktion!$S$647</f>
        <v>0</v>
      </c>
      <c r="I21" s="131">
        <f>[2]Fjärrvärmeproduktion!$N$648</f>
        <v>0</v>
      </c>
      <c r="J21" s="92">
        <f>[2]Fjärrvärmeproduktion!$T$646</f>
        <v>0</v>
      </c>
      <c r="K21" s="92">
        <f>[2]Fjärrvärmeproduktion!$U$644</f>
        <v>0</v>
      </c>
      <c r="L21" s="92">
        <f>[2]Fjärrvärmeproduktion!$V$644</f>
        <v>0</v>
      </c>
      <c r="M21" s="92">
        <f>[2]Fjärrvärmeproduktion!$W$647</f>
        <v>0</v>
      </c>
      <c r="N21" s="92"/>
      <c r="O21" s="92"/>
      <c r="P21" s="159">
        <f t="shared" si="2"/>
        <v>1725.24</v>
      </c>
      <c r="Q21" s="4"/>
      <c r="R21" s="37"/>
      <c r="S21" s="37"/>
      <c r="T21" s="37"/>
    </row>
    <row r="22" spans="1:34" ht="15.75">
      <c r="A22" s="5" t="s">
        <v>21</v>
      </c>
      <c r="B22" s="135">
        <f>[2]Fjärrvärmeproduktion!$N$650</f>
        <v>245500</v>
      </c>
      <c r="C22" s="92"/>
      <c r="D22" s="131">
        <f>[2]Fjärrvärmeproduktion!$N$651</f>
        <v>0</v>
      </c>
      <c r="E22" s="92">
        <f>[2]Fjärrvärmeproduktion!$Q$652</f>
        <v>0</v>
      </c>
      <c r="F22" s="92">
        <f>[2]Fjärrvärmeproduktion!$N$653</f>
        <v>0</v>
      </c>
      <c r="G22" s="92">
        <f>[2]Fjärrvärmeproduktion!$R$654</f>
        <v>0</v>
      </c>
      <c r="H22" s="131">
        <f>[2]Fjärrvärmeproduktion!$S$655</f>
        <v>0</v>
      </c>
      <c r="I22" s="131">
        <f>[2]Fjärrvärmeproduktion!$N$656</f>
        <v>0</v>
      </c>
      <c r="J22" s="92">
        <f>[2]Fjärrvärmeproduktion!$T$654</f>
        <v>0</v>
      </c>
      <c r="K22" s="92">
        <f>[2]Fjärrvärmeproduktion!$U$652</f>
        <v>0</v>
      </c>
      <c r="L22" s="92">
        <f>[2]Fjärrvärmeproduktion!$V$652</f>
        <v>0</v>
      </c>
      <c r="M22" s="92">
        <f>[2]Fjärrvärmeproduktion!$W$655</f>
        <v>0</v>
      </c>
      <c r="N22" s="92"/>
      <c r="O22" s="92"/>
      <c r="P22" s="106">
        <f t="shared" si="2"/>
        <v>0</v>
      </c>
      <c r="Q22" s="31"/>
      <c r="R22" s="43" t="s">
        <v>23</v>
      </c>
      <c r="S22" s="89" t="str">
        <f>P43/1000 &amp;" GWh"</f>
        <v>5311,6610992 GWh</v>
      </c>
      <c r="T22" s="38"/>
      <c r="U22" s="36"/>
    </row>
    <row r="23" spans="1:34" ht="15.75">
      <c r="A23" s="5" t="s">
        <v>22</v>
      </c>
      <c r="B23" s="131">
        <v>0</v>
      </c>
      <c r="C23" s="92"/>
      <c r="D23" s="131">
        <f>[2]Fjärrvärmeproduktion!$N$659</f>
        <v>0</v>
      </c>
      <c r="E23" s="92">
        <f>[2]Fjärrvärmeproduktion!$Q$660</f>
        <v>0</v>
      </c>
      <c r="F23" s="92">
        <f>[2]Fjärrvärmeproduktion!$N$661</f>
        <v>0</v>
      </c>
      <c r="G23" s="92">
        <f>[2]Fjärrvärmeproduktion!$R$662</f>
        <v>0</v>
      </c>
      <c r="H23" s="131">
        <f>[2]Fjärrvärmeproduktion!$S$663</f>
        <v>0</v>
      </c>
      <c r="I23" s="131">
        <f>[2]Fjärrvärmeproduktion!$N$664</f>
        <v>0</v>
      </c>
      <c r="J23" s="92">
        <f>[2]Fjärrvärmeproduktion!$T$662</f>
        <v>0</v>
      </c>
      <c r="K23" s="92">
        <f>[2]Fjärrvärmeproduktion!$U$660</f>
        <v>0</v>
      </c>
      <c r="L23" s="92">
        <f>[2]Fjärrvärmeproduktion!$V$660</f>
        <v>0</v>
      </c>
      <c r="M23" s="92">
        <f>[2]Fjärrvärmeproduktion!$W$663</f>
        <v>0</v>
      </c>
      <c r="N23" s="92"/>
      <c r="O23" s="92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96">
        <f>SUM(B18:B23)</f>
        <v>510828</v>
      </c>
      <c r="C24" s="92">
        <f t="shared" ref="C24:O24" si="3">SUM(C18:C23)</f>
        <v>1725.24</v>
      </c>
      <c r="D24" s="96">
        <f t="shared" si="3"/>
        <v>3100</v>
      </c>
      <c r="E24" s="92">
        <f t="shared" si="3"/>
        <v>0</v>
      </c>
      <c r="F24" s="92">
        <f t="shared" si="3"/>
        <v>0</v>
      </c>
      <c r="G24" s="92">
        <f t="shared" si="3"/>
        <v>0</v>
      </c>
      <c r="H24" s="92">
        <f t="shared" si="3"/>
        <v>10100</v>
      </c>
      <c r="I24" s="96">
        <f t="shared" si="3"/>
        <v>3000</v>
      </c>
      <c r="J24" s="92">
        <f t="shared" si="3"/>
        <v>0</v>
      </c>
      <c r="K24" s="92">
        <f t="shared" si="3"/>
        <v>0</v>
      </c>
      <c r="L24" s="96">
        <f t="shared" si="3"/>
        <v>299300</v>
      </c>
      <c r="M24" s="92">
        <f t="shared" si="3"/>
        <v>0</v>
      </c>
      <c r="N24" s="92">
        <f t="shared" si="3"/>
        <v>0</v>
      </c>
      <c r="O24" s="92">
        <f t="shared" si="3"/>
        <v>0</v>
      </c>
      <c r="P24" s="105">
        <f t="shared" si="2"/>
        <v>317225.24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6" t="str">
        <f>C30</f>
        <v>El</v>
      </c>
      <c r="S25" s="60" t="str">
        <f>C43/1000 &amp;" GWh"</f>
        <v>2442,4730992 GWh</v>
      </c>
      <c r="T25" s="42">
        <f>C$44</f>
        <v>0.45983225465342015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7" t="str">
        <f>D30</f>
        <v>Oljeprodukter</v>
      </c>
      <c r="S26" s="60" t="str">
        <f>D43/1000 &amp;" GWh"</f>
        <v>617,712 GWh</v>
      </c>
      <c r="T26" s="42">
        <f>D$44</f>
        <v>0.11629356400261208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7" t="str">
        <f>E30</f>
        <v>Kol och koks</v>
      </c>
      <c r="S27" s="12" t="str">
        <f>E43/1000 &amp;" GWh"</f>
        <v>36,439 GWh</v>
      </c>
      <c r="T27" s="42">
        <f>E$44</f>
        <v>6.8601891798948074E-3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7" t="str">
        <f>F30</f>
        <v>Gasol/naturgas</v>
      </c>
      <c r="S28" s="63" t="str">
        <f>F43/1000 &amp;" GWh"</f>
        <v>1141,009 GWh</v>
      </c>
      <c r="T28" s="42">
        <f>F$44</f>
        <v>0.21481208584106573</v>
      </c>
      <c r="U28" s="36"/>
    </row>
    <row r="29" spans="1:34" ht="15.75">
      <c r="A29" s="80" t="str">
        <f>A2</f>
        <v>2081 Borlänge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7" t="str">
        <f>G30</f>
        <v>Biodrivmedel</v>
      </c>
      <c r="S29" s="60" t="str">
        <f>G43/1000&amp;" GWh"</f>
        <v>115,472 GWh</v>
      </c>
      <c r="T29" s="42">
        <f>G$44</f>
        <v>2.1739338757397655E-2</v>
      </c>
      <c r="U29" s="36"/>
    </row>
    <row r="30" spans="1:34" ht="30">
      <c r="A30" s="6">
        <v>2017</v>
      </c>
      <c r="B30" s="67" t="s">
        <v>71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72</v>
      </c>
      <c r="K30" s="54" t="s">
        <v>6</v>
      </c>
      <c r="L30" s="54" t="s">
        <v>7</v>
      </c>
      <c r="M30" s="98" t="s">
        <v>73</v>
      </c>
      <c r="N30" s="55" t="s">
        <v>68</v>
      </c>
      <c r="O30" s="55" t="s">
        <v>68</v>
      </c>
      <c r="P30" s="57" t="s">
        <v>28</v>
      </c>
      <c r="Q30" s="31"/>
      <c r="R30" s="86" t="str">
        <f>H30</f>
        <v>Biobränslen</v>
      </c>
      <c r="S30" s="60" t="str">
        <f>H43/1000&amp;" GWh"</f>
        <v>656,256 GWh</v>
      </c>
      <c r="T30" s="42">
        <f>H$44</f>
        <v>0.12355005105631457</v>
      </c>
      <c r="U30" s="36"/>
    </row>
    <row r="31" spans="1:34" s="29" customFormat="1">
      <c r="A31" s="26"/>
      <c r="B31" s="81" t="s">
        <v>65</v>
      </c>
      <c r="C31" s="84" t="s">
        <v>64</v>
      </c>
      <c r="D31" s="81" t="s">
        <v>59</v>
      </c>
      <c r="E31" s="27"/>
      <c r="F31" s="81" t="s">
        <v>61</v>
      </c>
      <c r="G31" s="81" t="s">
        <v>89</v>
      </c>
      <c r="H31" s="81" t="s">
        <v>69</v>
      </c>
      <c r="I31" s="81" t="s">
        <v>62</v>
      </c>
      <c r="J31" s="27"/>
      <c r="K31" s="27"/>
      <c r="L31" s="27"/>
      <c r="M31" s="27"/>
      <c r="N31" s="28"/>
      <c r="O31" s="28"/>
      <c r="P31" s="83" t="s">
        <v>67</v>
      </c>
      <c r="Q31" s="32"/>
      <c r="R31" s="86" t="str">
        <f>I30</f>
        <v>Biogas</v>
      </c>
      <c r="S31" s="60" t="str">
        <f>I43/1000 &amp;" GWh"</f>
        <v>3 GWh</v>
      </c>
      <c r="T31" s="42">
        <f>I$44</f>
        <v>5.6479506955965924E-4</v>
      </c>
      <c r="U31" s="35"/>
      <c r="AG31" s="30"/>
      <c r="AH31" s="30"/>
    </row>
    <row r="32" spans="1:34" ht="15.75">
      <c r="A32" s="5" t="s">
        <v>29</v>
      </c>
      <c r="B32" s="114">
        <f>[2]Slutanvändning!$N$899</f>
        <v>0</v>
      </c>
      <c r="C32" s="106">
        <f>[2]Slutanvändning!$N$900</f>
        <v>11011</v>
      </c>
      <c r="D32" s="114">
        <f>[2]Slutanvändning!$N$893</f>
        <v>5087</v>
      </c>
      <c r="E32" s="106">
        <f>[2]Slutanvändning!$Q$894</f>
        <v>0</v>
      </c>
      <c r="F32" s="106">
        <f>[2]Slutanvändning!$N$895</f>
        <v>0</v>
      </c>
      <c r="G32" s="106">
        <f>[2]Slutanvändning!$N$896</f>
        <v>1181</v>
      </c>
      <c r="H32" s="106">
        <f>[2]Slutanvändning!$N$897</f>
        <v>0</v>
      </c>
      <c r="I32" s="106">
        <f>[2]Slutanvändning!$N$898</f>
        <v>0</v>
      </c>
      <c r="J32" s="106"/>
      <c r="K32" s="106">
        <f>[2]Slutanvändning!$U$894</f>
        <v>0</v>
      </c>
      <c r="L32" s="106">
        <f>[2]Slutanvändning!$V$894</f>
        <v>0</v>
      </c>
      <c r="M32" s="106"/>
      <c r="N32" s="106"/>
      <c r="O32" s="106"/>
      <c r="P32" s="106">
        <f t="shared" ref="P32:P38" si="4">SUM(B32:N32)</f>
        <v>17279</v>
      </c>
      <c r="Q32" s="33"/>
      <c r="R32" s="87" t="str">
        <f>J30</f>
        <v>Beckolja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32</v>
      </c>
      <c r="B33" s="114">
        <f>[2]Slutanvändning!$N$908</f>
        <v>39426</v>
      </c>
      <c r="C33" s="106">
        <f>[2]Slutanvändning!$N$909</f>
        <v>1877619</v>
      </c>
      <c r="D33" s="114">
        <f>[2]Slutanvändning!$N$902</f>
        <v>19111</v>
      </c>
      <c r="E33" s="106">
        <f>[2]Slutanvändning!$Q$903</f>
        <v>36439</v>
      </c>
      <c r="F33" s="106">
        <f>[2]Slutanvändning!$N$904</f>
        <v>1141009</v>
      </c>
      <c r="G33" s="106">
        <f>[2]Slutanvändning!$N$905</f>
        <v>0</v>
      </c>
      <c r="H33" s="163">
        <f>[2]Slutanvändning!$N$906</f>
        <v>594000</v>
      </c>
      <c r="I33" s="106">
        <f>[2]Slutanvändning!$N$907</f>
        <v>0</v>
      </c>
      <c r="J33" s="106"/>
      <c r="K33" s="106">
        <f>[2]Slutanvändning!$U$903</f>
        <v>0</v>
      </c>
      <c r="L33" s="106">
        <f>[2]Slutanvändning!$V$903</f>
        <v>0</v>
      </c>
      <c r="M33" s="106"/>
      <c r="N33" s="106"/>
      <c r="O33" s="106"/>
      <c r="P33" s="163">
        <f t="shared" si="4"/>
        <v>3707604</v>
      </c>
      <c r="Q33" s="33"/>
      <c r="R33" s="86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33</v>
      </c>
      <c r="B34" s="114">
        <f>[2]Slutanvändning!$N$917</f>
        <v>50776</v>
      </c>
      <c r="C34" s="106">
        <f>[2]Slutanvändning!$N$918</f>
        <v>50910</v>
      </c>
      <c r="D34" s="114">
        <f>[2]Slutanvändning!$N$911</f>
        <v>632</v>
      </c>
      <c r="E34" s="106">
        <f>[2]Slutanvändning!$Q$912</f>
        <v>0</v>
      </c>
      <c r="F34" s="106">
        <f>[2]Slutanvändning!$N$913</f>
        <v>0</v>
      </c>
      <c r="G34" s="106">
        <f>[2]Slutanvändning!$N$914</f>
        <v>0</v>
      </c>
      <c r="H34" s="106">
        <f>[2]Slutanvändning!$N$915</f>
        <v>0</v>
      </c>
      <c r="I34" s="106">
        <f>[2]Slutanvändning!$N$916</f>
        <v>0</v>
      </c>
      <c r="J34" s="106"/>
      <c r="K34" s="106">
        <f>[2]Slutanvändning!$U$912</f>
        <v>0</v>
      </c>
      <c r="L34" s="106">
        <f>[2]Slutanvändning!$V$912</f>
        <v>0</v>
      </c>
      <c r="M34" s="106"/>
      <c r="N34" s="106"/>
      <c r="O34" s="106"/>
      <c r="P34" s="106">
        <f t="shared" si="4"/>
        <v>102318</v>
      </c>
      <c r="Q34" s="33"/>
      <c r="R34" s="87" t="str">
        <f>L30</f>
        <v>Avfall</v>
      </c>
      <c r="S34" s="60" t="str">
        <f>L43/1000&amp;" GWh"</f>
        <v>299,3 GWh</v>
      </c>
      <c r="T34" s="42">
        <f>L$44</f>
        <v>5.6347721439735335E-2</v>
      </c>
      <c r="U34" s="36"/>
      <c r="V34" s="8"/>
      <c r="W34" s="58"/>
    </row>
    <row r="35" spans="1:47" ht="15.75">
      <c r="A35" s="5" t="s">
        <v>34</v>
      </c>
      <c r="B35" s="114">
        <f>[2]Slutanvändning!$N$926</f>
        <v>0</v>
      </c>
      <c r="C35" s="106">
        <f>[2]Slutanvändning!$N$927</f>
        <v>66319</v>
      </c>
      <c r="D35" s="114">
        <f>[2]Slutanvändning!$N$920</f>
        <v>547626</v>
      </c>
      <c r="E35" s="106">
        <f>[2]Slutanvändning!$Q$921</f>
        <v>0</v>
      </c>
      <c r="F35" s="106">
        <f>[2]Slutanvändning!$N$922</f>
        <v>0</v>
      </c>
      <c r="G35" s="106">
        <f>[2]Slutanvändning!$N$923</f>
        <v>114291</v>
      </c>
      <c r="H35" s="106">
        <f>[2]Slutanvändning!$N$924</f>
        <v>0</v>
      </c>
      <c r="I35" s="106">
        <f>[2]Slutanvändning!$N$925</f>
        <v>0</v>
      </c>
      <c r="J35" s="106"/>
      <c r="K35" s="106">
        <f>[2]Slutanvändning!$U$921</f>
        <v>0</v>
      </c>
      <c r="L35" s="106">
        <f>[2]Slutanvändning!$V$921</f>
        <v>0</v>
      </c>
      <c r="M35" s="106"/>
      <c r="N35" s="106"/>
      <c r="O35" s="106"/>
      <c r="P35" s="106">
        <f>SUM(B35:N35)</f>
        <v>728236</v>
      </c>
      <c r="Q35" s="33"/>
      <c r="R35" s="86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35</v>
      </c>
      <c r="B36" s="114">
        <f>[2]Slutanvändning!$N$935</f>
        <v>37803</v>
      </c>
      <c r="C36" s="106">
        <f>[2]Slutanvändning!$N$936</f>
        <v>140489</v>
      </c>
      <c r="D36" s="114">
        <f>[2]Slutanvändning!$N$929</f>
        <v>42000</v>
      </c>
      <c r="E36" s="106">
        <f>[2]Slutanvändning!$Q$930</f>
        <v>0</v>
      </c>
      <c r="F36" s="106">
        <f>[2]Slutanvändning!$N$931</f>
        <v>0</v>
      </c>
      <c r="G36" s="106">
        <f>[2]Slutanvändning!$N$932</f>
        <v>0</v>
      </c>
      <c r="H36" s="106">
        <f>[2]Slutanvändning!$N$933</f>
        <v>0</v>
      </c>
      <c r="I36" s="106">
        <f>[2]Slutanvändning!$N$934</f>
        <v>0</v>
      </c>
      <c r="J36" s="106"/>
      <c r="K36" s="106">
        <f>[2]Slutanvändning!$U$930</f>
        <v>0</v>
      </c>
      <c r="L36" s="106">
        <f>[2]Slutanvändning!$V$930</f>
        <v>0</v>
      </c>
      <c r="M36" s="106"/>
      <c r="N36" s="106"/>
      <c r="O36" s="106"/>
      <c r="P36" s="106">
        <f t="shared" si="4"/>
        <v>220292</v>
      </c>
      <c r="Q36" s="33"/>
      <c r="R36" s="86" t="str">
        <f>N30</f>
        <v>Övrigt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36</v>
      </c>
      <c r="B37" s="114">
        <f>[2]Slutanvändning!$N$944</f>
        <v>101600</v>
      </c>
      <c r="C37" s="106">
        <f>[2]Slutanvändning!$N$945</f>
        <v>114365</v>
      </c>
      <c r="D37" s="114">
        <f>[2]Slutanvändning!$N$938</f>
        <v>156</v>
      </c>
      <c r="E37" s="106">
        <f>[2]Slutanvändning!$Q$939</f>
        <v>0</v>
      </c>
      <c r="F37" s="106">
        <f>[2]Slutanvändning!$N$940</f>
        <v>0</v>
      </c>
      <c r="G37" s="106">
        <f>[2]Slutanvändning!$N$941</f>
        <v>0</v>
      </c>
      <c r="H37" s="106">
        <f>[2]Slutanvändning!$N$942</f>
        <v>52156</v>
      </c>
      <c r="I37" s="106">
        <f>[2]Slutanvändning!$N$943</f>
        <v>0</v>
      </c>
      <c r="J37" s="106"/>
      <c r="K37" s="106">
        <f>[2]Slutanvändning!$U$939</f>
        <v>0</v>
      </c>
      <c r="L37" s="106">
        <f>[2]Slutanvändning!$V$939</f>
        <v>0</v>
      </c>
      <c r="M37" s="106"/>
      <c r="N37" s="106"/>
      <c r="O37" s="106"/>
      <c r="P37" s="106">
        <f t="shared" si="4"/>
        <v>268277</v>
      </c>
      <c r="Q37" s="33"/>
      <c r="R37" s="87" t="str">
        <f>O30</f>
        <v>Övrigt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37</v>
      </c>
      <c r="B38" s="114">
        <f>[2]Slutanvändning!$N$953</f>
        <v>149779</v>
      </c>
      <c r="C38" s="106">
        <f>[2]Slutanvändning!$N$954</f>
        <v>27904</v>
      </c>
      <c r="D38" s="114">
        <f>[2]Slutanvändning!$N$947</f>
        <v>0</v>
      </c>
      <c r="E38" s="106">
        <f>[2]Slutanvändning!$Q$948</f>
        <v>0</v>
      </c>
      <c r="F38" s="106">
        <f>[2]Slutanvändning!$N$949</f>
        <v>0</v>
      </c>
      <c r="G38" s="106">
        <f>[2]Slutanvändning!$N$950</f>
        <v>0</v>
      </c>
      <c r="H38" s="106">
        <f>[2]Slutanvändning!$N$951</f>
        <v>0</v>
      </c>
      <c r="I38" s="106">
        <f>[2]Slutanvändning!$N$952</f>
        <v>0</v>
      </c>
      <c r="J38" s="106"/>
      <c r="K38" s="106">
        <f>[2]Slutanvändning!$U$948</f>
        <v>0</v>
      </c>
      <c r="L38" s="106">
        <f>[2]Slutanvändning!$V$948</f>
        <v>0</v>
      </c>
      <c r="M38" s="106"/>
      <c r="N38" s="106"/>
      <c r="O38" s="106"/>
      <c r="P38" s="106">
        <f t="shared" si="4"/>
        <v>177683</v>
      </c>
      <c r="Q38" s="33"/>
      <c r="R38" s="44"/>
      <c r="S38" s="29"/>
      <c r="T38" s="40"/>
      <c r="U38" s="36"/>
    </row>
    <row r="39" spans="1:47" ht="15.75">
      <c r="A39" s="5" t="s">
        <v>38</v>
      </c>
      <c r="B39" s="114">
        <f>[2]Slutanvändning!$N$962</f>
        <v>0</v>
      </c>
      <c r="C39" s="106">
        <f>[2]Slutanvändning!$N$963</f>
        <v>10281</v>
      </c>
      <c r="D39" s="114">
        <f>[2]Slutanvändning!$N$956</f>
        <v>0</v>
      </c>
      <c r="E39" s="106">
        <f>[2]Slutanvändning!$Q$957</f>
        <v>0</v>
      </c>
      <c r="F39" s="106">
        <f>[2]Slutanvändning!$N$958</f>
        <v>0</v>
      </c>
      <c r="G39" s="106">
        <f>[2]Slutanvändning!$N$959</f>
        <v>0</v>
      </c>
      <c r="H39" s="106">
        <f>[2]Slutanvändning!$N$960</f>
        <v>0</v>
      </c>
      <c r="I39" s="106">
        <f>[2]Slutanvändning!$N$961</f>
        <v>0</v>
      </c>
      <c r="J39" s="106"/>
      <c r="K39" s="106">
        <f>[2]Slutanvändning!$U$957</f>
        <v>0</v>
      </c>
      <c r="L39" s="106">
        <f>[2]Slutanvändning!$V$957</f>
        <v>0</v>
      </c>
      <c r="M39" s="106"/>
      <c r="N39" s="106"/>
      <c r="O39" s="106"/>
      <c r="P39" s="106">
        <f>SUM(B39:N39)</f>
        <v>10281</v>
      </c>
      <c r="Q39" s="33"/>
      <c r="R39" s="41"/>
      <c r="S39" s="10"/>
      <c r="T39" s="64"/>
    </row>
    <row r="40" spans="1:47" ht="15.75">
      <c r="A40" s="5" t="s">
        <v>13</v>
      </c>
      <c r="B40" s="106">
        <f>SUM(B32:B39)</f>
        <v>379384</v>
      </c>
      <c r="C40" s="106">
        <f t="shared" ref="C40:O40" si="5">SUM(C32:C39)</f>
        <v>2298898</v>
      </c>
      <c r="D40" s="106">
        <f t="shared" si="5"/>
        <v>614612</v>
      </c>
      <c r="E40" s="106">
        <f t="shared" si="5"/>
        <v>36439</v>
      </c>
      <c r="F40" s="106">
        <f>SUM(F32:F39)</f>
        <v>1141009</v>
      </c>
      <c r="G40" s="106">
        <f t="shared" si="5"/>
        <v>115472</v>
      </c>
      <c r="H40" s="163">
        <f t="shared" si="5"/>
        <v>646156</v>
      </c>
      <c r="I40" s="106">
        <f t="shared" si="5"/>
        <v>0</v>
      </c>
      <c r="J40" s="106">
        <f t="shared" si="5"/>
        <v>0</v>
      </c>
      <c r="K40" s="106">
        <f t="shared" si="5"/>
        <v>0</v>
      </c>
      <c r="L40" s="106">
        <f t="shared" si="5"/>
        <v>0</v>
      </c>
      <c r="M40" s="106">
        <f t="shared" si="5"/>
        <v>0</v>
      </c>
      <c r="N40" s="106">
        <f t="shared" si="5"/>
        <v>0</v>
      </c>
      <c r="O40" s="106">
        <f t="shared" si="5"/>
        <v>0</v>
      </c>
      <c r="P40" s="163">
        <f>SUM(B40:N40)</f>
        <v>5231970</v>
      </c>
      <c r="Q40" s="33"/>
      <c r="R40" s="41"/>
      <c r="S40" s="10" t="s">
        <v>24</v>
      </c>
      <c r="T40" s="64" t="s">
        <v>25</v>
      </c>
    </row>
    <row r="41" spans="1:47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66"/>
      <c r="R41" s="41" t="s">
        <v>39</v>
      </c>
      <c r="S41" s="65" t="str">
        <f>(B46+C46)/1000 &amp;" GWh"</f>
        <v>264,0438592 GWh</v>
      </c>
      <c r="T41" s="143"/>
    </row>
    <row r="42" spans="1:47">
      <c r="A42" s="46" t="s">
        <v>42</v>
      </c>
      <c r="B42" s="115">
        <f>B39+B38+B37</f>
        <v>251379</v>
      </c>
      <c r="C42" s="115">
        <f>C39+C38+C37</f>
        <v>152550</v>
      </c>
      <c r="D42" s="115">
        <f>D39+D38+D37</f>
        <v>156</v>
      </c>
      <c r="E42" s="115">
        <f t="shared" ref="E42:P42" si="6">E39+E38+E37</f>
        <v>0</v>
      </c>
      <c r="F42" s="116">
        <f t="shared" si="6"/>
        <v>0</v>
      </c>
      <c r="G42" s="115">
        <f t="shared" si="6"/>
        <v>0</v>
      </c>
      <c r="H42" s="115">
        <f t="shared" si="6"/>
        <v>52156</v>
      </c>
      <c r="I42" s="116">
        <f t="shared" si="6"/>
        <v>0</v>
      </c>
      <c r="J42" s="115">
        <f t="shared" si="6"/>
        <v>0</v>
      </c>
      <c r="K42" s="115">
        <f t="shared" si="6"/>
        <v>0</v>
      </c>
      <c r="L42" s="115">
        <f t="shared" si="6"/>
        <v>0</v>
      </c>
      <c r="M42" s="115">
        <f t="shared" si="6"/>
        <v>0</v>
      </c>
      <c r="N42" s="115">
        <f t="shared" si="6"/>
        <v>0</v>
      </c>
      <c r="O42" s="115">
        <f t="shared" si="6"/>
        <v>0</v>
      </c>
      <c r="P42" s="115">
        <f t="shared" si="6"/>
        <v>456241</v>
      </c>
      <c r="Q42" s="34"/>
      <c r="R42" s="41" t="s">
        <v>40</v>
      </c>
      <c r="S42" s="11" t="str">
        <f>P42/1000 &amp;" GWh"</f>
        <v>456,241 GWh</v>
      </c>
      <c r="T42" s="42">
        <f>P42/P40</f>
        <v>8.7202526008367781E-2</v>
      </c>
    </row>
    <row r="43" spans="1:47">
      <c r="A43" s="47" t="s">
        <v>44</v>
      </c>
      <c r="B43" s="117"/>
      <c r="C43" s="118">
        <f>C40+C24-C7+C46</f>
        <v>2442473.0992000001</v>
      </c>
      <c r="D43" s="118">
        <f t="shared" ref="D43:O43" si="7">D11+D24+D40</f>
        <v>617712</v>
      </c>
      <c r="E43" s="118">
        <f t="shared" si="7"/>
        <v>36439</v>
      </c>
      <c r="F43" s="118">
        <f t="shared" si="7"/>
        <v>1141009</v>
      </c>
      <c r="G43" s="118">
        <f t="shared" si="7"/>
        <v>115472</v>
      </c>
      <c r="H43" s="118">
        <f t="shared" si="7"/>
        <v>656256</v>
      </c>
      <c r="I43" s="118">
        <f t="shared" si="7"/>
        <v>3000</v>
      </c>
      <c r="J43" s="118">
        <f t="shared" si="7"/>
        <v>0</v>
      </c>
      <c r="K43" s="118">
        <f t="shared" si="7"/>
        <v>0</v>
      </c>
      <c r="L43" s="118">
        <f t="shared" si="7"/>
        <v>299300</v>
      </c>
      <c r="M43" s="118">
        <f t="shared" si="7"/>
        <v>0</v>
      </c>
      <c r="N43" s="118">
        <f t="shared" si="7"/>
        <v>0</v>
      </c>
      <c r="O43" s="118">
        <f t="shared" si="7"/>
        <v>0</v>
      </c>
      <c r="P43" s="119">
        <f>SUM(C43:O43)</f>
        <v>5311661.0992000001</v>
      </c>
      <c r="Q43" s="34"/>
      <c r="R43" s="41" t="s">
        <v>41</v>
      </c>
      <c r="S43" s="11" t="str">
        <f>P36/1000 &amp;" GWh"</f>
        <v>220,292 GWh</v>
      </c>
      <c r="T43" s="62">
        <f>P36/P40</f>
        <v>4.210498148880823E-2</v>
      </c>
    </row>
    <row r="44" spans="1:47">
      <c r="A44" s="47" t="s">
        <v>45</v>
      </c>
      <c r="B44" s="130"/>
      <c r="C44" s="136">
        <f>C43/$P$43</f>
        <v>0.45983225465342015</v>
      </c>
      <c r="D44" s="136">
        <f t="shared" ref="D44:P44" si="8">D43/$P$43</f>
        <v>0.11629356400261208</v>
      </c>
      <c r="E44" s="136">
        <f t="shared" si="8"/>
        <v>6.8601891798948074E-3</v>
      </c>
      <c r="F44" s="136">
        <f t="shared" si="8"/>
        <v>0.21481208584106573</v>
      </c>
      <c r="G44" s="136">
        <f t="shared" si="8"/>
        <v>2.1739338757397655E-2</v>
      </c>
      <c r="H44" s="136">
        <f t="shared" si="8"/>
        <v>0.12355005105631457</v>
      </c>
      <c r="I44" s="136">
        <f t="shared" si="8"/>
        <v>5.6479506955965924E-4</v>
      </c>
      <c r="J44" s="136">
        <f t="shared" si="8"/>
        <v>0</v>
      </c>
      <c r="K44" s="136">
        <f t="shared" si="8"/>
        <v>0</v>
      </c>
      <c r="L44" s="136">
        <f t="shared" si="8"/>
        <v>5.6347721439735335E-2</v>
      </c>
      <c r="M44" s="136">
        <f t="shared" si="8"/>
        <v>0</v>
      </c>
      <c r="N44" s="136">
        <f t="shared" si="8"/>
        <v>0</v>
      </c>
      <c r="O44" s="136">
        <f t="shared" si="8"/>
        <v>0</v>
      </c>
      <c r="P44" s="136">
        <f t="shared" si="8"/>
        <v>1</v>
      </c>
      <c r="Q44" s="34"/>
      <c r="R44" s="41" t="s">
        <v>43</v>
      </c>
      <c r="S44" s="11" t="str">
        <f>P34/1000 &amp;" GWh"</f>
        <v>102,318 GWh</v>
      </c>
      <c r="T44" s="42">
        <f>P34/P40</f>
        <v>1.955630479532566E-2</v>
      </c>
      <c r="U44" s="36"/>
    </row>
    <row r="45" spans="1:47">
      <c r="A45" s="13" t="s">
        <v>92</v>
      </c>
      <c r="B45" s="154">
        <f>'FV imp-exp'!D5</f>
        <v>51450</v>
      </c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30</v>
      </c>
      <c r="S45" s="11" t="str">
        <f>P32/1000 &amp;" GWh"</f>
        <v>17,279 GWh</v>
      </c>
      <c r="T45" s="42">
        <f>P32/P40</f>
        <v>3.3025800988920042E-3</v>
      </c>
      <c r="U45" s="36"/>
    </row>
    <row r="46" spans="1:47">
      <c r="A46" s="48" t="s">
        <v>48</v>
      </c>
      <c r="B46" s="68">
        <f>B24-B40-B45</f>
        <v>79994</v>
      </c>
      <c r="C46" s="68">
        <f>(C24+C40)*0.08</f>
        <v>184049.85920000004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46</v>
      </c>
      <c r="S46" s="11" t="str">
        <f>P33/1000 &amp;" GWh"</f>
        <v>3707,604 GWh</v>
      </c>
      <c r="T46" s="62">
        <f>P33/P40</f>
        <v>0.70864397158240588</v>
      </c>
      <c r="U46" s="36"/>
    </row>
    <row r="47" spans="1:47">
      <c r="A47" s="48" t="s">
        <v>50</v>
      </c>
      <c r="B47" s="137">
        <f>(B46-B45)/B24</f>
        <v>5.5877908023835812E-2</v>
      </c>
      <c r="C47" s="137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47</v>
      </c>
      <c r="S47" s="11" t="str">
        <f>P35/1000 &amp;" GWh"</f>
        <v>728,236 GWh</v>
      </c>
      <c r="T47" s="62">
        <f>P35/P40</f>
        <v>0.13918963602620046</v>
      </c>
    </row>
    <row r="48" spans="1:47" ht="15.75" thickBot="1">
      <c r="A48" s="13"/>
      <c r="B48" s="149"/>
      <c r="C48" s="150"/>
      <c r="D48" s="151"/>
      <c r="E48" s="151"/>
      <c r="F48" s="152"/>
      <c r="G48" s="151"/>
      <c r="H48" s="151"/>
      <c r="I48" s="152"/>
      <c r="J48" s="151"/>
      <c r="K48" s="151"/>
      <c r="L48" s="151"/>
      <c r="M48" s="150"/>
      <c r="N48" s="153"/>
      <c r="O48" s="153"/>
      <c r="P48" s="153"/>
      <c r="Q48" s="88"/>
      <c r="R48" s="69" t="s">
        <v>49</v>
      </c>
      <c r="S48" s="70" t="str">
        <f>P40/1000 &amp;" GWh"</f>
        <v>5231,97 GWh</v>
      </c>
      <c r="T48" s="71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B49" s="59"/>
      <c r="C49" s="150"/>
      <c r="D49" s="151"/>
      <c r="E49" s="151"/>
      <c r="F49" s="152"/>
      <c r="G49" s="151"/>
      <c r="H49" s="151"/>
      <c r="I49" s="152"/>
      <c r="J49" s="151"/>
      <c r="K49" s="151"/>
      <c r="L49" s="151"/>
      <c r="M49" s="150"/>
      <c r="N49" s="153"/>
      <c r="O49" s="153"/>
      <c r="P49" s="153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54"/>
      <c r="C50" s="155"/>
      <c r="D50" s="151"/>
      <c r="E50" s="151"/>
      <c r="F50" s="152"/>
      <c r="G50" s="151"/>
      <c r="H50" s="151"/>
      <c r="I50" s="152"/>
      <c r="J50" s="151"/>
      <c r="K50" s="151"/>
      <c r="L50" s="151"/>
      <c r="M50" s="150"/>
      <c r="N50" s="153"/>
      <c r="O50" s="153"/>
      <c r="P50" s="153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3"/>
      <c r="C58" s="19"/>
      <c r="D58" s="74"/>
      <c r="E58" s="74"/>
      <c r="F58" s="75"/>
      <c r="G58" s="74"/>
      <c r="H58" s="74"/>
      <c r="I58" s="75"/>
      <c r="J58" s="74"/>
      <c r="K58" s="74"/>
      <c r="L58" s="74"/>
      <c r="M58" s="45"/>
      <c r="N58" s="85"/>
      <c r="O58" s="85"/>
      <c r="P58" s="76"/>
      <c r="Q58" s="10"/>
      <c r="R58" s="10"/>
      <c r="S58" s="45"/>
      <c r="T58" s="50"/>
    </row>
    <row r="59" spans="1:47" ht="15.75">
      <c r="A59" s="10"/>
      <c r="B59" s="73"/>
      <c r="C59" s="19"/>
      <c r="D59" s="74"/>
      <c r="E59" s="74"/>
      <c r="F59" s="75"/>
      <c r="G59" s="74"/>
      <c r="H59" s="74"/>
      <c r="I59" s="75"/>
      <c r="J59" s="74"/>
      <c r="K59" s="74"/>
      <c r="L59" s="74"/>
      <c r="M59" s="45"/>
      <c r="N59" s="85"/>
      <c r="O59" s="85"/>
      <c r="P59" s="76"/>
      <c r="Q59" s="10"/>
      <c r="R59" s="10"/>
      <c r="S59" s="20"/>
      <c r="T59" s="21"/>
    </row>
    <row r="60" spans="1:47" ht="15.75">
      <c r="A60" s="10"/>
      <c r="B60" s="73"/>
      <c r="C60" s="19"/>
      <c r="D60" s="74"/>
      <c r="E60" s="74"/>
      <c r="F60" s="75"/>
      <c r="G60" s="74"/>
      <c r="H60" s="74"/>
      <c r="I60" s="75"/>
      <c r="J60" s="74"/>
      <c r="K60" s="74"/>
      <c r="L60" s="74"/>
      <c r="M60" s="45"/>
      <c r="N60" s="85"/>
      <c r="O60" s="85"/>
      <c r="P60" s="76"/>
      <c r="Q60" s="10"/>
      <c r="R60" s="10"/>
      <c r="S60" s="10"/>
      <c r="T60" s="45"/>
    </row>
    <row r="61" spans="1:47" ht="15.75">
      <c r="A61" s="9"/>
      <c r="B61" s="73"/>
      <c r="C61" s="19"/>
      <c r="D61" s="74"/>
      <c r="E61" s="74"/>
      <c r="F61" s="75"/>
      <c r="G61" s="74"/>
      <c r="H61" s="74"/>
      <c r="I61" s="75"/>
      <c r="J61" s="74"/>
      <c r="K61" s="74"/>
      <c r="L61" s="74"/>
      <c r="M61" s="45"/>
      <c r="N61" s="85"/>
      <c r="O61" s="85"/>
      <c r="P61" s="76"/>
      <c r="Q61" s="10"/>
      <c r="R61" s="10"/>
      <c r="S61" s="78"/>
      <c r="T61" s="79"/>
    </row>
    <row r="62" spans="1:47" ht="15.75">
      <c r="A62" s="10"/>
      <c r="B62" s="73"/>
      <c r="C62" s="19"/>
      <c r="D62" s="73"/>
      <c r="E62" s="73"/>
      <c r="F62" s="77"/>
      <c r="G62" s="73"/>
      <c r="H62" s="73"/>
      <c r="I62" s="77"/>
      <c r="J62" s="73"/>
      <c r="K62" s="73"/>
      <c r="L62" s="73"/>
      <c r="M62" s="45"/>
      <c r="N62" s="85"/>
      <c r="O62" s="85"/>
      <c r="P62" s="76"/>
      <c r="Q62" s="10"/>
      <c r="R62" s="10"/>
      <c r="S62" s="45"/>
      <c r="T62" s="50"/>
    </row>
    <row r="63" spans="1:47" ht="15.75">
      <c r="A63" s="10"/>
      <c r="B63" s="73"/>
      <c r="C63" s="10"/>
      <c r="D63" s="73"/>
      <c r="E63" s="73"/>
      <c r="F63" s="77"/>
      <c r="G63" s="73"/>
      <c r="H63" s="73"/>
      <c r="I63" s="77"/>
      <c r="J63" s="73"/>
      <c r="K63" s="73"/>
      <c r="L63" s="73"/>
      <c r="M63" s="10"/>
      <c r="N63" s="76"/>
      <c r="O63" s="76"/>
      <c r="P63" s="76"/>
      <c r="Q63" s="10"/>
      <c r="R63" s="10"/>
      <c r="S63" s="45"/>
      <c r="T63" s="50"/>
    </row>
    <row r="64" spans="1:47" ht="15.75">
      <c r="A64" s="10"/>
      <c r="B64" s="73"/>
      <c r="C64" s="10"/>
      <c r="D64" s="73"/>
      <c r="E64" s="73"/>
      <c r="F64" s="77"/>
      <c r="G64" s="73"/>
      <c r="H64" s="73"/>
      <c r="I64" s="77"/>
      <c r="J64" s="73"/>
      <c r="K64" s="73"/>
      <c r="L64" s="73"/>
      <c r="M64" s="10"/>
      <c r="N64" s="76"/>
      <c r="O64" s="76"/>
      <c r="P64" s="76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3"/>
      <c r="L65" s="73"/>
      <c r="M65" s="10"/>
      <c r="N65" s="76"/>
      <c r="O65" s="76"/>
      <c r="P65" s="76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3"/>
      <c r="L66" s="73"/>
      <c r="M66" s="10"/>
      <c r="N66" s="76"/>
      <c r="O66" s="76"/>
      <c r="P66" s="76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3"/>
      <c r="L67" s="73"/>
      <c r="M67" s="10"/>
      <c r="N67" s="76"/>
      <c r="O67" s="76"/>
      <c r="P67" s="76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3"/>
      <c r="L68" s="73"/>
      <c r="M68" s="10"/>
      <c r="N68" s="76"/>
      <c r="O68" s="76"/>
      <c r="P68" s="76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3"/>
      <c r="L69" s="73"/>
      <c r="M69" s="10"/>
      <c r="N69" s="76"/>
      <c r="O69" s="76"/>
      <c r="P69" s="76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3"/>
      <c r="L70" s="73"/>
      <c r="M70" s="10"/>
      <c r="N70" s="76"/>
      <c r="O70" s="76"/>
      <c r="P70" s="76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3"/>
      <c r="L71" s="73"/>
      <c r="M71" s="10"/>
      <c r="N71" s="76"/>
      <c r="O71" s="76"/>
      <c r="P71" s="76"/>
      <c r="Q71" s="10"/>
    </row>
  </sheetData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F4" zoomScale="70" zoomScaleNormal="70" workbookViewId="0">
      <selection activeCell="M30" sqref="M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0" t="s">
        <v>85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73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2" t="s">
        <v>60</v>
      </c>
      <c r="C4" s="81" t="s">
        <v>58</v>
      </c>
      <c r="D4" s="81" t="s">
        <v>59</v>
      </c>
      <c r="E4" s="27"/>
      <c r="F4" s="81" t="s">
        <v>61</v>
      </c>
      <c r="G4" s="27"/>
      <c r="H4" s="27"/>
      <c r="I4" s="81" t="s">
        <v>62</v>
      </c>
      <c r="J4" s="27"/>
      <c r="K4" s="27"/>
      <c r="L4" s="27"/>
      <c r="M4" s="27"/>
      <c r="N4" s="28"/>
      <c r="O4" s="28"/>
      <c r="P4" s="83" t="s">
        <v>66</v>
      </c>
      <c r="Q4" s="30"/>
      <c r="AG4" s="30"/>
      <c r="AH4" s="30"/>
    </row>
    <row r="5" spans="1:34" ht="15.75">
      <c r="A5" s="5" t="s">
        <v>52</v>
      </c>
      <c r="B5" s="59"/>
      <c r="C5" s="96">
        <f>[2]Solceller!$C$15</f>
        <v>152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106">
        <f>SUM(D5:O5)</f>
        <v>0</v>
      </c>
      <c r="Q5" s="53"/>
      <c r="AG5" s="53"/>
      <c r="AH5" s="53"/>
    </row>
    <row r="6" spans="1:34" ht="15.75">
      <c r="A6" s="5" t="s">
        <v>57</v>
      </c>
      <c r="B6" s="59"/>
      <c r="C6" s="92">
        <v>0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106">
        <f t="shared" ref="P6:P11" si="0">SUM(D6:O6)</f>
        <v>0</v>
      </c>
      <c r="Q6" s="53"/>
      <c r="AG6" s="53"/>
      <c r="AH6" s="53"/>
    </row>
    <row r="7" spans="1:34" ht="15.75">
      <c r="A7" s="5" t="s">
        <v>17</v>
      </c>
      <c r="B7" s="59"/>
      <c r="C7" s="92">
        <f>[2]Elproduktion!$N$482</f>
        <v>6648</v>
      </c>
      <c r="D7" s="92">
        <f>[2]Elproduktion!$N$483</f>
        <v>0</v>
      </c>
      <c r="E7" s="92">
        <f>[2]Elproduktion!$Q$484</f>
        <v>0</v>
      </c>
      <c r="F7" s="92">
        <f>[2]Elproduktion!$N$485</f>
        <v>0</v>
      </c>
      <c r="G7" s="92">
        <f>[2]Elproduktion!$R$486</f>
        <v>0</v>
      </c>
      <c r="H7" s="157">
        <f>[2]Elproduktion!$S$487</f>
        <v>0</v>
      </c>
      <c r="I7" s="92">
        <f>[2]Elproduktion!$N$488</f>
        <v>0</v>
      </c>
      <c r="J7" s="92">
        <f>[2]Elproduktion!$T$486</f>
        <v>0</v>
      </c>
      <c r="K7" s="92">
        <f>[2]Elproduktion!$U$484</f>
        <v>0</v>
      </c>
      <c r="L7" s="92">
        <f>[2]Elproduktion!$V$484</f>
        <v>0</v>
      </c>
      <c r="M7" s="157">
        <f>[2]Elproduktion!$W$487</f>
        <v>0</v>
      </c>
      <c r="N7" s="92"/>
      <c r="O7" s="92"/>
      <c r="P7" s="159">
        <f t="shared" si="0"/>
        <v>0</v>
      </c>
      <c r="Q7" s="53"/>
      <c r="AG7" s="53"/>
      <c r="AH7" s="53"/>
    </row>
    <row r="8" spans="1:34" ht="15.75">
      <c r="A8" s="5" t="s">
        <v>10</v>
      </c>
      <c r="B8" s="59"/>
      <c r="C8" s="92">
        <f>[2]Elproduktion!$N$490</f>
        <v>0</v>
      </c>
      <c r="D8" s="92">
        <f>[2]Elproduktion!$N$491</f>
        <v>0</v>
      </c>
      <c r="E8" s="92">
        <f>[2]Elproduktion!$Q$492</f>
        <v>0</v>
      </c>
      <c r="F8" s="92">
        <f>[2]Elproduktion!$N$493</f>
        <v>0</v>
      </c>
      <c r="G8" s="92">
        <f>[2]Elproduktion!$R$494</f>
        <v>0</v>
      </c>
      <c r="H8" s="92">
        <f>[2]Elproduktion!$S$495</f>
        <v>0</v>
      </c>
      <c r="I8" s="92">
        <f>[2]Elproduktion!$N$496</f>
        <v>0</v>
      </c>
      <c r="J8" s="92">
        <f>[2]Elproduktion!$T$494</f>
        <v>0</v>
      </c>
      <c r="K8" s="92">
        <f>[2]Elproduktion!$U$492</f>
        <v>0</v>
      </c>
      <c r="L8" s="92">
        <f>[2]Elproduktion!$V$492</f>
        <v>0</v>
      </c>
      <c r="M8" s="92">
        <f>[2]Elproduktion!$W$495</f>
        <v>0</v>
      </c>
      <c r="N8" s="92"/>
      <c r="O8" s="92"/>
      <c r="P8" s="106">
        <f t="shared" si="0"/>
        <v>0</v>
      </c>
      <c r="Q8" s="53"/>
      <c r="AG8" s="53"/>
      <c r="AH8" s="53"/>
    </row>
    <row r="9" spans="1:34" ht="15.75">
      <c r="A9" s="5" t="s">
        <v>11</v>
      </c>
      <c r="B9" s="59"/>
      <c r="C9" s="92">
        <f>[2]Elproduktion!$N$498</f>
        <v>432815</v>
      </c>
      <c r="D9" s="92">
        <f>[2]Elproduktion!$N$499</f>
        <v>0</v>
      </c>
      <c r="E9" s="92">
        <f>[2]Elproduktion!$Q$500</f>
        <v>0</v>
      </c>
      <c r="F9" s="92">
        <f>[2]Elproduktion!$N$501</f>
        <v>0</v>
      </c>
      <c r="G9" s="92">
        <f>[2]Elproduktion!$R$502</f>
        <v>0</v>
      </c>
      <c r="H9" s="92">
        <f>[2]Elproduktion!$S$503</f>
        <v>0</v>
      </c>
      <c r="I9" s="92">
        <f>[2]Elproduktion!$N$504</f>
        <v>0</v>
      </c>
      <c r="J9" s="92">
        <f>[2]Elproduktion!$T$502</f>
        <v>0</v>
      </c>
      <c r="K9" s="92">
        <f>[2]Elproduktion!$U$500</f>
        <v>0</v>
      </c>
      <c r="L9" s="92">
        <f>[2]Elproduktion!$V$500</f>
        <v>0</v>
      </c>
      <c r="M9" s="92">
        <f>[2]Elproduktion!$W$503</f>
        <v>0</v>
      </c>
      <c r="N9" s="92"/>
      <c r="O9" s="92"/>
      <c r="P9" s="106">
        <f t="shared" si="0"/>
        <v>0</v>
      </c>
      <c r="Q9" s="53"/>
      <c r="AG9" s="53"/>
      <c r="AH9" s="53"/>
    </row>
    <row r="10" spans="1:34" ht="15.75">
      <c r="A10" s="5" t="s">
        <v>12</v>
      </c>
      <c r="B10" s="59"/>
      <c r="C10" s="92">
        <f>[2]Elproduktion!$N$506</f>
        <v>0</v>
      </c>
      <c r="D10" s="92">
        <f>[2]Elproduktion!$N$507</f>
        <v>0</v>
      </c>
      <c r="E10" s="92">
        <f>[2]Elproduktion!$Q$508</f>
        <v>0</v>
      </c>
      <c r="F10" s="92">
        <f>[2]Elproduktion!$N$509</f>
        <v>0</v>
      </c>
      <c r="G10" s="92">
        <f>[2]Elproduktion!$R$510</f>
        <v>0</v>
      </c>
      <c r="H10" s="92">
        <f>[2]Elproduktion!$S$511</f>
        <v>0</v>
      </c>
      <c r="I10" s="92">
        <f>[2]Elproduktion!$N$512</f>
        <v>0</v>
      </c>
      <c r="J10" s="92">
        <f>[2]Elproduktion!$T$510</f>
        <v>0</v>
      </c>
      <c r="K10" s="92">
        <f>[2]Elproduktion!$U$508</f>
        <v>0</v>
      </c>
      <c r="L10" s="92">
        <f>[2]Elproduktion!$V$508</f>
        <v>0</v>
      </c>
      <c r="M10" s="92">
        <f>[2]Elproduktion!$W$511</f>
        <v>0</v>
      </c>
      <c r="N10" s="92"/>
      <c r="O10" s="92"/>
      <c r="P10" s="106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B11" s="59"/>
      <c r="C11" s="96">
        <f>SUM(C5:C10)</f>
        <v>439615</v>
      </c>
      <c r="D11" s="92">
        <f t="shared" ref="D11:O11" si="1">SUM(D5:D10)</f>
        <v>0</v>
      </c>
      <c r="E11" s="92">
        <f t="shared" si="1"/>
        <v>0</v>
      </c>
      <c r="F11" s="92">
        <f t="shared" si="1"/>
        <v>0</v>
      </c>
      <c r="G11" s="92">
        <f t="shared" si="1"/>
        <v>0</v>
      </c>
      <c r="H11" s="92">
        <f t="shared" si="1"/>
        <v>0</v>
      </c>
      <c r="I11" s="92">
        <f t="shared" si="1"/>
        <v>0</v>
      </c>
      <c r="J11" s="92">
        <f t="shared" si="1"/>
        <v>0</v>
      </c>
      <c r="K11" s="92">
        <f t="shared" si="1"/>
        <v>0</v>
      </c>
      <c r="L11" s="92">
        <f t="shared" si="1"/>
        <v>0</v>
      </c>
      <c r="M11" s="92">
        <f t="shared" si="1"/>
        <v>0</v>
      </c>
      <c r="N11" s="92">
        <f t="shared" si="1"/>
        <v>0</v>
      </c>
      <c r="O11" s="92">
        <f t="shared" si="1"/>
        <v>0</v>
      </c>
      <c r="P11" s="106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80" t="str">
        <f>A2</f>
        <v>2082 Säter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73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2" t="s">
        <v>60</v>
      </c>
      <c r="B17" s="81" t="s">
        <v>63</v>
      </c>
      <c r="C17" s="49"/>
      <c r="D17" s="81" t="s">
        <v>59</v>
      </c>
      <c r="E17" s="27"/>
      <c r="F17" s="81" t="s">
        <v>61</v>
      </c>
      <c r="G17" s="27"/>
      <c r="H17" s="27"/>
      <c r="I17" s="81" t="s">
        <v>62</v>
      </c>
      <c r="J17" s="27"/>
      <c r="K17" s="27"/>
      <c r="L17" s="27"/>
      <c r="M17" s="27"/>
      <c r="N17" s="28"/>
      <c r="O17" s="28"/>
      <c r="P17" s="83" t="s">
        <v>66</v>
      </c>
      <c r="Q17" s="30"/>
      <c r="AG17" s="30"/>
      <c r="AH17" s="30"/>
    </row>
    <row r="18" spans="1:34" ht="15.75">
      <c r="A18" s="5" t="s">
        <v>17</v>
      </c>
      <c r="B18" s="114">
        <f>[2]Fjärrvärmeproduktion!$N$674+([2]Fjärrvärmeproduktion!$N$714*([2]Fjärrvärmeproduktion!$N$674/([2]Fjärrvärmeproduktion!$N$674+[2]Fjärrvärmeproduktion!$N$682)))</f>
        <v>59164.473444835683</v>
      </c>
      <c r="C18" s="106"/>
      <c r="D18" s="106">
        <f>[2]Fjärrvärmeproduktion!$N$675</f>
        <v>1383</v>
      </c>
      <c r="E18" s="106">
        <f>[2]Fjärrvärmeproduktion!$Q$676</f>
        <v>0</v>
      </c>
      <c r="F18" s="106">
        <f>[2]Fjärrvärmeproduktion!$N$677</f>
        <v>0</v>
      </c>
      <c r="G18" s="106">
        <f>[2]Fjärrvärmeproduktion!$R$678</f>
        <v>0</v>
      </c>
      <c r="H18" s="173">
        <f>[2]Fjärrvärmeproduktion!$S$679</f>
        <v>74678</v>
      </c>
      <c r="I18" s="106">
        <f>[2]Fjärrvärmeproduktion!$N$680</f>
        <v>0</v>
      </c>
      <c r="J18" s="106">
        <f>[2]Fjärrvärmeproduktion!$T$678</f>
        <v>0</v>
      </c>
      <c r="K18" s="106">
        <f>[2]Fjärrvärmeproduktion!$U$676</f>
        <v>0</v>
      </c>
      <c r="L18" s="106">
        <f>[2]Fjärrvärmeproduktion!$V$676</f>
        <v>0</v>
      </c>
      <c r="M18" s="106">
        <f>[2]Fjärrvärmeproduktion!$W$679</f>
        <v>0</v>
      </c>
      <c r="N18" s="106"/>
      <c r="O18" s="106"/>
      <c r="P18" s="173">
        <f>SUM(C18:O18)</f>
        <v>76061</v>
      </c>
      <c r="Q18" s="4"/>
      <c r="R18" s="4"/>
      <c r="S18" s="4"/>
      <c r="T18" s="4"/>
    </row>
    <row r="19" spans="1:34" ht="15.75">
      <c r="A19" s="5" t="s">
        <v>18</v>
      </c>
      <c r="B19" s="114">
        <f>[2]Fjärrvärmeproduktion!$N$682+([2]Fjärrvärmeproduktion!$N$714*([2]Fjärrvärmeproduktion!$N$682/([2]Fjärrvärmeproduktion!$N$682+[2]Fjärrvärmeproduktion!$N$674)))</f>
        <v>3149.5265551643192</v>
      </c>
      <c r="C19" s="106"/>
      <c r="D19" s="106">
        <f>[2]Fjärrvärmeproduktion!$N$683</f>
        <v>30</v>
      </c>
      <c r="E19" s="106">
        <f>[2]Fjärrvärmeproduktion!$Q$684</f>
        <v>0</v>
      </c>
      <c r="F19" s="106">
        <f>[2]Fjärrvärmeproduktion!$N$685</f>
        <v>0</v>
      </c>
      <c r="G19" s="106">
        <f>[2]Fjärrvärmeproduktion!$R$686</f>
        <v>0</v>
      </c>
      <c r="H19" s="106">
        <f>[2]Fjärrvärmeproduktion!$S$687</f>
        <v>2965</v>
      </c>
      <c r="I19" s="106">
        <f>[2]Fjärrvärmeproduktion!$N$688</f>
        <v>0</v>
      </c>
      <c r="J19" s="106">
        <f>[2]Fjärrvärmeproduktion!$T$686</f>
        <v>0</v>
      </c>
      <c r="K19" s="106">
        <f>[2]Fjärrvärmeproduktion!$U$684</f>
        <v>0</v>
      </c>
      <c r="L19" s="106">
        <f>[2]Fjärrvärmeproduktion!$V$684</f>
        <v>0</v>
      </c>
      <c r="M19" s="106">
        <f>[2]Fjärrvärmeproduktion!$W$687</f>
        <v>0</v>
      </c>
      <c r="N19" s="106"/>
      <c r="O19" s="106"/>
      <c r="P19" s="106">
        <f t="shared" ref="P19:P24" si="2">SUM(C19:O19)</f>
        <v>2995</v>
      </c>
      <c r="Q19" s="4"/>
      <c r="R19" s="4"/>
      <c r="S19" s="4"/>
      <c r="T19" s="4"/>
    </row>
    <row r="20" spans="1:34" ht="15.75">
      <c r="A20" s="5" t="s">
        <v>19</v>
      </c>
      <c r="B20" s="123">
        <f>[2]Fjärrvärmeproduktion!$N$690</f>
        <v>0</v>
      </c>
      <c r="C20" s="106"/>
      <c r="D20" s="106">
        <f>[2]Fjärrvärmeproduktion!$N$691</f>
        <v>0</v>
      </c>
      <c r="E20" s="106">
        <f>[2]Fjärrvärmeproduktion!$Q$692</f>
        <v>0</v>
      </c>
      <c r="F20" s="106">
        <f>[2]Fjärrvärmeproduktion!$N$693</f>
        <v>0</v>
      </c>
      <c r="G20" s="106">
        <f>[2]Fjärrvärmeproduktion!$R$694</f>
        <v>0</v>
      </c>
      <c r="H20" s="106">
        <f>[2]Fjärrvärmeproduktion!$S$695</f>
        <v>0</v>
      </c>
      <c r="I20" s="106">
        <f>[2]Fjärrvärmeproduktion!$N$696</f>
        <v>0</v>
      </c>
      <c r="J20" s="106">
        <f>[2]Fjärrvärmeproduktion!$T$694</f>
        <v>0</v>
      </c>
      <c r="K20" s="106">
        <f>[2]Fjärrvärmeproduktion!$U$692</f>
        <v>0</v>
      </c>
      <c r="L20" s="106">
        <f>[2]Fjärrvärmeproduktion!$V$692</f>
        <v>0</v>
      </c>
      <c r="M20" s="106">
        <f>[2]Fjärrvärmeproduktion!$W$695</f>
        <v>0</v>
      </c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123">
        <f>[2]Fjärrvärmeproduktion!$N$698</f>
        <v>0</v>
      </c>
      <c r="C21" s="106"/>
      <c r="D21" s="106">
        <f>[2]Fjärrvärmeproduktion!$N$699</f>
        <v>0</v>
      </c>
      <c r="E21" s="106">
        <f>[2]Fjärrvärmeproduktion!$Q$700</f>
        <v>0</v>
      </c>
      <c r="F21" s="106">
        <f>[2]Fjärrvärmeproduktion!$N$701</f>
        <v>0</v>
      </c>
      <c r="G21" s="106">
        <f>[2]Fjärrvärmeproduktion!$R$702</f>
        <v>0</v>
      </c>
      <c r="H21" s="106">
        <f>[2]Fjärrvärmeproduktion!$S$703</f>
        <v>0</v>
      </c>
      <c r="I21" s="106">
        <f>[2]Fjärrvärmeproduktion!$N$704</f>
        <v>0</v>
      </c>
      <c r="J21" s="106">
        <f>[2]Fjärrvärmeproduktion!$T$702</f>
        <v>0</v>
      </c>
      <c r="K21" s="106">
        <f>[2]Fjärrvärmeproduktion!$U$700</f>
        <v>0</v>
      </c>
      <c r="L21" s="106">
        <f>[2]Fjärrvärmeproduktion!$V$700</f>
        <v>0</v>
      </c>
      <c r="M21" s="106">
        <f>[2]Fjärrvärmeproduktion!$W$703</f>
        <v>0</v>
      </c>
      <c r="N21" s="106"/>
      <c r="O21" s="106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21</v>
      </c>
      <c r="B22" s="114">
        <f>[2]Fjärrvärmeproduktion!$N$706</f>
        <v>0</v>
      </c>
      <c r="C22" s="106"/>
      <c r="D22" s="106">
        <f>[2]Fjärrvärmeproduktion!$N$707</f>
        <v>0</v>
      </c>
      <c r="E22" s="106">
        <f>[2]Fjärrvärmeproduktion!$Q$708</f>
        <v>0</v>
      </c>
      <c r="F22" s="106">
        <f>[2]Fjärrvärmeproduktion!$N$709</f>
        <v>0</v>
      </c>
      <c r="G22" s="106">
        <f>[2]Fjärrvärmeproduktion!$R$710</f>
        <v>0</v>
      </c>
      <c r="H22" s="106">
        <f>[2]Fjärrvärmeproduktion!$S$711</f>
        <v>0</v>
      </c>
      <c r="I22" s="106">
        <f>[2]Fjärrvärmeproduktion!$N$712</f>
        <v>0</v>
      </c>
      <c r="J22" s="106">
        <f>[2]Fjärrvärmeproduktion!$T$710</f>
        <v>0</v>
      </c>
      <c r="K22" s="106">
        <f>[2]Fjärrvärmeproduktion!$U$708</f>
        <v>0</v>
      </c>
      <c r="L22" s="106">
        <f>[2]Fjärrvärmeproduktion!$V$708</f>
        <v>0</v>
      </c>
      <c r="M22" s="106">
        <f>[2]Fjärrvärmeproduktion!$W$711</f>
        <v>0</v>
      </c>
      <c r="N22" s="106"/>
      <c r="O22" s="106"/>
      <c r="P22" s="106">
        <f t="shared" si="2"/>
        <v>0</v>
      </c>
      <c r="Q22" s="31"/>
      <c r="R22" s="43" t="s">
        <v>23</v>
      </c>
      <c r="S22" s="89" t="str">
        <f>P43/1000 &amp;" GWh"</f>
        <v>286,46946 GWh</v>
      </c>
      <c r="T22" s="38"/>
      <c r="U22" s="36"/>
    </row>
    <row r="23" spans="1:34" ht="15.75">
      <c r="A23" s="5" t="s">
        <v>22</v>
      </c>
      <c r="B23" s="123">
        <v>0</v>
      </c>
      <c r="C23" s="106"/>
      <c r="D23" s="106">
        <f>[2]Fjärrvärmeproduktion!$N$715</f>
        <v>0</v>
      </c>
      <c r="E23" s="106">
        <f>[2]Fjärrvärmeproduktion!$Q$716</f>
        <v>0</v>
      </c>
      <c r="F23" s="106">
        <f>[2]Fjärrvärmeproduktion!$N$717</f>
        <v>0</v>
      </c>
      <c r="G23" s="106">
        <f>[2]Fjärrvärmeproduktion!$R$718</f>
        <v>0</v>
      </c>
      <c r="H23" s="106">
        <f>[2]Fjärrvärmeproduktion!$S$719</f>
        <v>0</v>
      </c>
      <c r="I23" s="106">
        <f>[2]Fjärrvärmeproduktion!$N$720</f>
        <v>0</v>
      </c>
      <c r="J23" s="106">
        <f>[2]Fjärrvärmeproduktion!$T$718</f>
        <v>0</v>
      </c>
      <c r="K23" s="106">
        <f>[2]Fjärrvärmeproduktion!$U$716</f>
        <v>0</v>
      </c>
      <c r="L23" s="106">
        <f>[2]Fjärrvärmeproduktion!$V$716</f>
        <v>0</v>
      </c>
      <c r="M23" s="106">
        <f>[2]Fjärrvärmeproduktion!$W$719</f>
        <v>0</v>
      </c>
      <c r="N23" s="106"/>
      <c r="O23" s="106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106">
        <f>SUM(B18:B23)</f>
        <v>62314</v>
      </c>
      <c r="C24" s="106">
        <f t="shared" ref="C24:O24" si="3">SUM(C18:C23)</f>
        <v>0</v>
      </c>
      <c r="D24" s="106">
        <f t="shared" si="3"/>
        <v>1413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73">
        <f t="shared" si="3"/>
        <v>77643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73">
        <f t="shared" si="2"/>
        <v>79056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31"/>
      <c r="R25" s="86" t="str">
        <f>C30</f>
        <v>El</v>
      </c>
      <c r="S25" s="60" t="str">
        <f>C43/1000 &amp;" GWh"</f>
        <v>94,47996 GWh</v>
      </c>
      <c r="T25" s="42">
        <f>C$44</f>
        <v>0.32980814080495702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7" t="str">
        <f>D30</f>
        <v>Oljeprodukter</v>
      </c>
      <c r="S26" s="60" t="str">
        <f>D43/1000 &amp;" GWh"</f>
        <v>67,04 GWh</v>
      </c>
      <c r="T26" s="42">
        <f>D$44</f>
        <v>0.23402145555061959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7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7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80" t="str">
        <f>A2</f>
        <v>2082 Säter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7" t="str">
        <f>G30</f>
        <v>Biodrivmedel</v>
      </c>
      <c r="S29" s="60" t="str">
        <f>G43/1000&amp;" GWh"</f>
        <v>7,839 GWh</v>
      </c>
      <c r="T29" s="42">
        <f>G$44</f>
        <v>2.7364173479434768E-2</v>
      </c>
      <c r="U29" s="36"/>
    </row>
    <row r="30" spans="1:34" ht="30">
      <c r="A30" s="6">
        <v>2017</v>
      </c>
      <c r="B30" s="67" t="s">
        <v>71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72</v>
      </c>
      <c r="K30" s="54" t="s">
        <v>6</v>
      </c>
      <c r="L30" s="54" t="s">
        <v>7</v>
      </c>
      <c r="M30" s="98" t="s">
        <v>73</v>
      </c>
      <c r="N30" s="55" t="s">
        <v>68</v>
      </c>
      <c r="O30" s="55" t="s">
        <v>68</v>
      </c>
      <c r="P30" s="57" t="s">
        <v>28</v>
      </c>
      <c r="Q30" s="31"/>
      <c r="R30" s="86" t="str">
        <f>H30</f>
        <v>Biobränslen</v>
      </c>
      <c r="S30" s="60" t="str">
        <f>H43/1000&amp;" GWh"</f>
        <v>117,1105 GWh</v>
      </c>
      <c r="T30" s="42">
        <f>H$44</f>
        <v>0.40880623016498857</v>
      </c>
      <c r="U30" s="36"/>
    </row>
    <row r="31" spans="1:34" s="29" customFormat="1">
      <c r="A31" s="26"/>
      <c r="B31" s="81" t="s">
        <v>65</v>
      </c>
      <c r="C31" s="84" t="s">
        <v>64</v>
      </c>
      <c r="D31" s="81" t="s">
        <v>59</v>
      </c>
      <c r="E31" s="27"/>
      <c r="F31" s="81" t="s">
        <v>61</v>
      </c>
      <c r="G31" s="81" t="s">
        <v>89</v>
      </c>
      <c r="H31" s="81" t="s">
        <v>69</v>
      </c>
      <c r="I31" s="81" t="s">
        <v>62</v>
      </c>
      <c r="J31" s="27"/>
      <c r="K31" s="27"/>
      <c r="L31" s="27"/>
      <c r="M31" s="27"/>
      <c r="N31" s="28"/>
      <c r="O31" s="28"/>
      <c r="P31" s="83" t="s">
        <v>67</v>
      </c>
      <c r="Q31" s="32"/>
      <c r="R31" s="86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29</v>
      </c>
      <c r="B32" s="92">
        <f>[2]Slutanvändning!$N$980</f>
        <v>0</v>
      </c>
      <c r="C32" s="92">
        <f>[2]Slutanvändning!$N$981</f>
        <v>12687</v>
      </c>
      <c r="D32" s="92">
        <f>[2]Slutanvändning!$N$974</f>
        <v>7755</v>
      </c>
      <c r="E32" s="92">
        <f>[2]Slutanvändning!$N$975</f>
        <v>0</v>
      </c>
      <c r="F32" s="92">
        <f>[2]Slutanvändning!$N$976</f>
        <v>0</v>
      </c>
      <c r="G32" s="92">
        <f>[2]Slutanvändning!$N$977</f>
        <v>1801</v>
      </c>
      <c r="H32" s="131">
        <f>[2]Slutanvändning!$N$978</f>
        <v>0</v>
      </c>
      <c r="I32" s="92">
        <f>[2]Slutanvändning!$N$979</f>
        <v>0</v>
      </c>
      <c r="J32" s="92"/>
      <c r="K32" s="92">
        <f>[2]Slutanvändning!$U$975</f>
        <v>0</v>
      </c>
      <c r="L32" s="92">
        <f>[2]Slutanvändning!$V$975</f>
        <v>0</v>
      </c>
      <c r="M32" s="92"/>
      <c r="N32" s="92"/>
      <c r="O32" s="92"/>
      <c r="P32" s="92">
        <f t="shared" ref="P32:P38" si="4">SUM(B32:N32)</f>
        <v>22243</v>
      </c>
      <c r="Q32" s="33"/>
      <c r="R32" s="87" t="str">
        <f>J30</f>
        <v>Beckolja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32</v>
      </c>
      <c r="B33" s="92">
        <f>[2]Slutanvändning!$N$989</f>
        <v>16777</v>
      </c>
      <c r="C33" s="92">
        <f>[2]Slutanvändning!$N$990</f>
        <v>12076</v>
      </c>
      <c r="D33" s="92">
        <f>[2]Slutanvändning!$N$983</f>
        <v>2200</v>
      </c>
      <c r="E33" s="92">
        <f>[2]Slutanvändning!$N$984</f>
        <v>0</v>
      </c>
      <c r="F33" s="92">
        <f>[2]Slutanvändning!$N$985</f>
        <v>0</v>
      </c>
      <c r="G33" s="92">
        <f>[2]Slutanvändning!$N$986</f>
        <v>0</v>
      </c>
      <c r="H33" s="133">
        <f>[2]Slutanvändning!$N$987</f>
        <v>2684</v>
      </c>
      <c r="I33" s="92">
        <f>[2]Slutanvändning!$N$988</f>
        <v>0</v>
      </c>
      <c r="J33" s="92"/>
      <c r="K33" s="92">
        <f>[2]Slutanvändning!$U$984</f>
        <v>0</v>
      </c>
      <c r="L33" s="92">
        <f>[2]Slutanvändning!$V$984</f>
        <v>0</v>
      </c>
      <c r="M33" s="92"/>
      <c r="N33" s="92"/>
      <c r="O33" s="92"/>
      <c r="P33" s="157">
        <f t="shared" si="4"/>
        <v>33737</v>
      </c>
      <c r="Q33" s="33"/>
      <c r="R33" s="86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33</v>
      </c>
      <c r="B34" s="92">
        <f>[2]Slutanvändning!$N$998</f>
        <v>12020</v>
      </c>
      <c r="C34" s="92">
        <f>[2]Slutanvändning!$N$999</f>
        <v>11107</v>
      </c>
      <c r="D34" s="92">
        <f>[2]Slutanvändning!$N$992</f>
        <v>123</v>
      </c>
      <c r="E34" s="92">
        <f>[2]Slutanvändning!$N$993</f>
        <v>0</v>
      </c>
      <c r="F34" s="92">
        <f>[2]Slutanvändning!$N$994</f>
        <v>0</v>
      </c>
      <c r="G34" s="92">
        <f>[2]Slutanvändning!$N$995</f>
        <v>0</v>
      </c>
      <c r="H34" s="131">
        <f>[2]Slutanvändning!$N$996</f>
        <v>0</v>
      </c>
      <c r="I34" s="92">
        <f>[2]Slutanvändning!$N$997</f>
        <v>0</v>
      </c>
      <c r="J34" s="92"/>
      <c r="K34" s="92">
        <f>[2]Slutanvändning!$U$993</f>
        <v>0</v>
      </c>
      <c r="L34" s="92">
        <f>[2]Slutanvändning!$V$993</f>
        <v>0</v>
      </c>
      <c r="M34" s="92"/>
      <c r="N34" s="92"/>
      <c r="O34" s="92"/>
      <c r="P34" s="92">
        <f t="shared" si="4"/>
        <v>23250</v>
      </c>
      <c r="Q34" s="33"/>
      <c r="R34" s="87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34</v>
      </c>
      <c r="B35" s="92">
        <f>[2]Slutanvändning!$N$1007</f>
        <v>0</v>
      </c>
      <c r="C35" s="92">
        <f>[2]Slutanvändning!$N$1008</f>
        <v>299</v>
      </c>
      <c r="D35" s="92">
        <f>[2]Slutanvändning!$N$1001</f>
        <v>47802</v>
      </c>
      <c r="E35" s="92">
        <f>[2]Slutanvändning!$N$1002</f>
        <v>0</v>
      </c>
      <c r="F35" s="92">
        <f>[2]Slutanvändning!$N$1003</f>
        <v>0</v>
      </c>
      <c r="G35" s="92">
        <f>[2]Slutanvändning!$N$1004</f>
        <v>6038</v>
      </c>
      <c r="H35" s="131">
        <f>[2]Slutanvändning!$N$1005</f>
        <v>0</v>
      </c>
      <c r="I35" s="92">
        <f>[2]Slutanvändning!$N$1006</f>
        <v>0</v>
      </c>
      <c r="J35" s="92"/>
      <c r="K35" s="92">
        <f>[2]Slutanvändning!$U$1002</f>
        <v>0</v>
      </c>
      <c r="L35" s="92">
        <f>[2]Slutanvändning!$V$1002</f>
        <v>0</v>
      </c>
      <c r="M35" s="92"/>
      <c r="N35" s="92"/>
      <c r="O35" s="92"/>
      <c r="P35" s="92">
        <f>SUM(B35:N35)</f>
        <v>54139</v>
      </c>
      <c r="Q35" s="33"/>
      <c r="R35" s="86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35</v>
      </c>
      <c r="B36" s="92">
        <f>[2]Slutanvändning!$N$1016</f>
        <v>2759</v>
      </c>
      <c r="C36" s="92">
        <f>[2]Slutanvändning!$N$1017</f>
        <v>15427</v>
      </c>
      <c r="D36" s="92">
        <f>[2]Slutanvändning!$N$1010</f>
        <v>7491</v>
      </c>
      <c r="E36" s="92">
        <f>[2]Slutanvändning!$N$1011</f>
        <v>0</v>
      </c>
      <c r="F36" s="92">
        <f>[2]Slutanvändning!$N$1012</f>
        <v>0</v>
      </c>
      <c r="G36" s="92">
        <f>[2]Slutanvändning!$N$1013</f>
        <v>0</v>
      </c>
      <c r="H36" s="131">
        <f>[2]Slutanvändning!$N$1014</f>
        <v>0</v>
      </c>
      <c r="I36" s="92">
        <f>[2]Slutanvändning!$N$1015</f>
        <v>0</v>
      </c>
      <c r="J36" s="92"/>
      <c r="K36" s="92">
        <f>[2]Slutanvändning!$U$1011</f>
        <v>0</v>
      </c>
      <c r="L36" s="92">
        <f>[2]Slutanvändning!$V$1011</f>
        <v>0</v>
      </c>
      <c r="M36" s="92"/>
      <c r="N36" s="92"/>
      <c r="O36" s="92"/>
      <c r="P36" s="92">
        <f t="shared" si="4"/>
        <v>25677</v>
      </c>
      <c r="Q36" s="33"/>
      <c r="R36" s="86" t="str">
        <f>N30</f>
        <v>Övrigt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36</v>
      </c>
      <c r="B37" s="92">
        <f>[2]Slutanvändning!$N$1025</f>
        <v>6291</v>
      </c>
      <c r="C37" s="92">
        <f>[2]Slutanvändning!$N$1026</f>
        <v>35467</v>
      </c>
      <c r="D37" s="92">
        <f>[2]Slutanvändning!$N$1019</f>
        <v>256</v>
      </c>
      <c r="E37" s="92">
        <f>[2]Slutanvändning!$N$1020</f>
        <v>0</v>
      </c>
      <c r="F37" s="92">
        <f>[2]Slutanvändning!$N$1021</f>
        <v>0</v>
      </c>
      <c r="G37" s="92">
        <f>[2]Slutanvändning!$N$1022</f>
        <v>0</v>
      </c>
      <c r="H37" s="133">
        <f>[2]Slutanvändning!$N$1023</f>
        <v>36783.5</v>
      </c>
      <c r="I37" s="92">
        <f>[2]Slutanvändning!$N$1024</f>
        <v>0</v>
      </c>
      <c r="J37" s="92"/>
      <c r="K37" s="92">
        <f>[2]Slutanvändning!$U$1020</f>
        <v>0</v>
      </c>
      <c r="L37" s="92">
        <f>[2]Slutanvändning!$V$1020</f>
        <v>0</v>
      </c>
      <c r="M37" s="92"/>
      <c r="N37" s="92"/>
      <c r="O37" s="92"/>
      <c r="P37" s="157">
        <f t="shared" si="4"/>
        <v>78797.5</v>
      </c>
      <c r="Q37" s="33"/>
      <c r="R37" s="87" t="str">
        <f>O30</f>
        <v>Övrigt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37</v>
      </c>
      <c r="B38" s="92">
        <f>[2]Slutanvändning!$N$1034</f>
        <v>13793</v>
      </c>
      <c r="C38" s="92">
        <f>[2]Slutanvändning!$N$1035</f>
        <v>2917</v>
      </c>
      <c r="D38" s="92">
        <f>[2]Slutanvändning!$N$1028</f>
        <v>0</v>
      </c>
      <c r="E38" s="92">
        <f>[2]Slutanvändning!$N$1029</f>
        <v>0</v>
      </c>
      <c r="F38" s="92">
        <f>[2]Slutanvändning!$N$1030</f>
        <v>0</v>
      </c>
      <c r="G38" s="92">
        <f>[2]Slutanvändning!$N$1031</f>
        <v>0</v>
      </c>
      <c r="H38" s="131">
        <f>[2]Slutanvändning!$N$1032</f>
        <v>0</v>
      </c>
      <c r="I38" s="92">
        <f>[2]Slutanvändning!$N$1033</f>
        <v>0</v>
      </c>
      <c r="J38" s="92"/>
      <c r="K38" s="92">
        <f>[2]Slutanvändning!$U$1029</f>
        <v>0</v>
      </c>
      <c r="L38" s="92">
        <f>[2]Slutanvändning!$V$1029</f>
        <v>0</v>
      </c>
      <c r="M38" s="92"/>
      <c r="N38" s="92"/>
      <c r="O38" s="92"/>
      <c r="P38" s="92">
        <f t="shared" si="4"/>
        <v>16710</v>
      </c>
      <c r="Q38" s="33"/>
      <c r="R38" s="44"/>
      <c r="S38" s="29"/>
      <c r="T38" s="40"/>
      <c r="U38" s="36"/>
    </row>
    <row r="39" spans="1:47" ht="15.75">
      <c r="A39" s="5" t="s">
        <v>38</v>
      </c>
      <c r="B39" s="92">
        <f>[2]Slutanvändning!$N$1043</f>
        <v>0</v>
      </c>
      <c r="C39" s="92">
        <f>[2]Slutanvändning!$N$1044</f>
        <v>3657</v>
      </c>
      <c r="D39" s="92">
        <f>[2]Slutanvändning!$N$1037</f>
        <v>0</v>
      </c>
      <c r="E39" s="92">
        <f>[2]Slutanvändning!$N$1038</f>
        <v>0</v>
      </c>
      <c r="F39" s="92">
        <f>[2]Slutanvändning!$N$1039</f>
        <v>0</v>
      </c>
      <c r="G39" s="92">
        <f>[2]Slutanvändning!$N$1040</f>
        <v>0</v>
      </c>
      <c r="H39" s="131">
        <f>[2]Slutanvändning!$N$1041</f>
        <v>0</v>
      </c>
      <c r="I39" s="92">
        <f>[2]Slutanvändning!$N$1042</f>
        <v>0</v>
      </c>
      <c r="J39" s="92"/>
      <c r="K39" s="92">
        <f>[2]Slutanvändning!$U$1038</f>
        <v>0</v>
      </c>
      <c r="L39" s="92">
        <f>[2]Slutanvändning!$V$1038</f>
        <v>0</v>
      </c>
      <c r="M39" s="92"/>
      <c r="N39" s="92"/>
      <c r="O39" s="92"/>
      <c r="P39" s="92">
        <f>SUM(B39:N39)</f>
        <v>3657</v>
      </c>
      <c r="Q39" s="33"/>
      <c r="R39" s="41"/>
      <c r="S39" s="10"/>
      <c r="T39" s="64"/>
    </row>
    <row r="40" spans="1:47" ht="15.75">
      <c r="A40" s="5" t="s">
        <v>13</v>
      </c>
      <c r="B40" s="92">
        <f>SUM(B32:B39)</f>
        <v>51640</v>
      </c>
      <c r="C40" s="92">
        <f t="shared" ref="C40:O40" si="5">SUM(C32:C39)</f>
        <v>93637</v>
      </c>
      <c r="D40" s="92">
        <f t="shared" si="5"/>
        <v>65627</v>
      </c>
      <c r="E40" s="92">
        <f t="shared" si="5"/>
        <v>0</v>
      </c>
      <c r="F40" s="92">
        <f>SUM(F32:F39)</f>
        <v>0</v>
      </c>
      <c r="G40" s="92">
        <f t="shared" si="5"/>
        <v>7839</v>
      </c>
      <c r="H40" s="157">
        <f t="shared" si="5"/>
        <v>39467.5</v>
      </c>
      <c r="I40" s="92">
        <f t="shared" si="5"/>
        <v>0</v>
      </c>
      <c r="J40" s="92">
        <f t="shared" si="5"/>
        <v>0</v>
      </c>
      <c r="K40" s="92">
        <f t="shared" si="5"/>
        <v>0</v>
      </c>
      <c r="L40" s="92">
        <f t="shared" si="5"/>
        <v>0</v>
      </c>
      <c r="M40" s="92">
        <f t="shared" si="5"/>
        <v>0</v>
      </c>
      <c r="N40" s="92">
        <f t="shared" si="5"/>
        <v>0</v>
      </c>
      <c r="O40" s="92">
        <f t="shared" si="5"/>
        <v>0</v>
      </c>
      <c r="P40" s="157">
        <f>SUM(B40:N40)</f>
        <v>258210.5</v>
      </c>
      <c r="Q40" s="33"/>
      <c r="R40" s="41"/>
      <c r="S40" s="10" t="s">
        <v>24</v>
      </c>
      <c r="T40" s="64" t="s">
        <v>25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39</v>
      </c>
      <c r="S41" s="65" t="str">
        <f>(B46+C46)/1000 &amp;" GWh"</f>
        <v>18,16496 GWh</v>
      </c>
      <c r="T41" s="143"/>
    </row>
    <row r="42" spans="1:47">
      <c r="A42" s="46" t="s">
        <v>42</v>
      </c>
      <c r="B42" s="125">
        <f>B39+B38+B37</f>
        <v>20084</v>
      </c>
      <c r="C42" s="125">
        <f>C39+C38+C37</f>
        <v>42041</v>
      </c>
      <c r="D42" s="125">
        <f>D39+D38+D37</f>
        <v>256</v>
      </c>
      <c r="E42" s="125">
        <f t="shared" ref="E42:P42" si="6">E39+E38+E37</f>
        <v>0</v>
      </c>
      <c r="F42" s="126">
        <f t="shared" si="6"/>
        <v>0</v>
      </c>
      <c r="G42" s="125">
        <f t="shared" si="6"/>
        <v>0</v>
      </c>
      <c r="H42" s="125">
        <f t="shared" si="6"/>
        <v>36783.5</v>
      </c>
      <c r="I42" s="126">
        <f t="shared" si="6"/>
        <v>0</v>
      </c>
      <c r="J42" s="125">
        <f t="shared" si="6"/>
        <v>0</v>
      </c>
      <c r="K42" s="125">
        <f t="shared" si="6"/>
        <v>0</v>
      </c>
      <c r="L42" s="125">
        <f t="shared" si="6"/>
        <v>0</v>
      </c>
      <c r="M42" s="125">
        <f t="shared" si="6"/>
        <v>0</v>
      </c>
      <c r="N42" s="125">
        <f t="shared" si="6"/>
        <v>0</v>
      </c>
      <c r="O42" s="125">
        <f t="shared" si="6"/>
        <v>0</v>
      </c>
      <c r="P42" s="125">
        <f t="shared" si="6"/>
        <v>99164.5</v>
      </c>
      <c r="Q42" s="34"/>
      <c r="R42" s="41" t="s">
        <v>40</v>
      </c>
      <c r="S42" s="11" t="str">
        <f>P42/1000 &amp;" GWh"</f>
        <v>99,1645 GWh</v>
      </c>
      <c r="T42" s="42">
        <f>P42/P40</f>
        <v>0.38404518793774844</v>
      </c>
    </row>
    <row r="43" spans="1:47">
      <c r="A43" s="47" t="s">
        <v>44</v>
      </c>
      <c r="B43" s="127"/>
      <c r="C43" s="128">
        <f>C40+C24-C7+C46</f>
        <v>94479.96</v>
      </c>
      <c r="D43" s="128">
        <f t="shared" ref="D43:O43" si="7">D11+D24+D40</f>
        <v>67040</v>
      </c>
      <c r="E43" s="128">
        <f t="shared" si="7"/>
        <v>0</v>
      </c>
      <c r="F43" s="128">
        <f t="shared" si="7"/>
        <v>0</v>
      </c>
      <c r="G43" s="128">
        <f t="shared" si="7"/>
        <v>7839</v>
      </c>
      <c r="H43" s="128">
        <f t="shared" si="7"/>
        <v>117110.5</v>
      </c>
      <c r="I43" s="128">
        <f t="shared" si="7"/>
        <v>0</v>
      </c>
      <c r="J43" s="128">
        <f t="shared" si="7"/>
        <v>0</v>
      </c>
      <c r="K43" s="128">
        <f t="shared" si="7"/>
        <v>0</v>
      </c>
      <c r="L43" s="128">
        <f t="shared" si="7"/>
        <v>0</v>
      </c>
      <c r="M43" s="128">
        <f t="shared" si="7"/>
        <v>0</v>
      </c>
      <c r="N43" s="128">
        <f t="shared" si="7"/>
        <v>0</v>
      </c>
      <c r="O43" s="128">
        <f t="shared" si="7"/>
        <v>0</v>
      </c>
      <c r="P43" s="129">
        <f>SUM(C43:O43)</f>
        <v>286469.46000000002</v>
      </c>
      <c r="Q43" s="34"/>
      <c r="R43" s="41" t="s">
        <v>41</v>
      </c>
      <c r="S43" s="11" t="str">
        <f>P36/1000 &amp;" GWh"</f>
        <v>25,677 GWh</v>
      </c>
      <c r="T43" s="62">
        <f>P36/P40</f>
        <v>9.9442121834704633E-2</v>
      </c>
    </row>
    <row r="44" spans="1:47">
      <c r="A44" s="47" t="s">
        <v>45</v>
      </c>
      <c r="B44" s="130"/>
      <c r="C44" s="136">
        <f>C43/$P$43</f>
        <v>0.32980814080495702</v>
      </c>
      <c r="D44" s="136">
        <f t="shared" ref="D44:P44" si="8">D43/$P$43</f>
        <v>0.23402145555061959</v>
      </c>
      <c r="E44" s="136">
        <f t="shared" si="8"/>
        <v>0</v>
      </c>
      <c r="F44" s="136">
        <f t="shared" si="8"/>
        <v>0</v>
      </c>
      <c r="G44" s="136">
        <f t="shared" si="8"/>
        <v>2.7364173479434768E-2</v>
      </c>
      <c r="H44" s="136">
        <f t="shared" si="8"/>
        <v>0.40880623016498857</v>
      </c>
      <c r="I44" s="136">
        <f t="shared" si="8"/>
        <v>0</v>
      </c>
      <c r="J44" s="136">
        <f t="shared" si="8"/>
        <v>0</v>
      </c>
      <c r="K44" s="136">
        <f t="shared" si="8"/>
        <v>0</v>
      </c>
      <c r="L44" s="136">
        <f t="shared" si="8"/>
        <v>0</v>
      </c>
      <c r="M44" s="136">
        <f t="shared" si="8"/>
        <v>0</v>
      </c>
      <c r="N44" s="136">
        <f t="shared" si="8"/>
        <v>0</v>
      </c>
      <c r="O44" s="136">
        <f t="shared" si="8"/>
        <v>0</v>
      </c>
      <c r="P44" s="136">
        <f t="shared" si="8"/>
        <v>1</v>
      </c>
      <c r="Q44" s="34"/>
      <c r="R44" s="41" t="s">
        <v>43</v>
      </c>
      <c r="S44" s="11" t="str">
        <f>P34/1000 &amp;" GWh"</f>
        <v>23,25 GWh</v>
      </c>
      <c r="T44" s="42">
        <f>P34/P40</f>
        <v>9.0042813905708716E-2</v>
      </c>
      <c r="U44" s="36"/>
    </row>
    <row r="45" spans="1:47">
      <c r="A45" s="48"/>
      <c r="B45" s="131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30</v>
      </c>
      <c r="S45" s="11" t="str">
        <f>P32/1000 &amp;" GWh"</f>
        <v>22,243 GWh</v>
      </c>
      <c r="T45" s="42">
        <f>P32/P40</f>
        <v>8.6142895041061457E-2</v>
      </c>
      <c r="U45" s="36"/>
    </row>
    <row r="46" spans="1:47">
      <c r="A46" s="48" t="s">
        <v>48</v>
      </c>
      <c r="B46" s="68">
        <f>B24-B40</f>
        <v>10674</v>
      </c>
      <c r="C46" s="68">
        <f>(C24+C40)*0.08</f>
        <v>7490.96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46</v>
      </c>
      <c r="S46" s="11" t="str">
        <f>P33/1000 &amp;" GWh"</f>
        <v>33,737 GWh</v>
      </c>
      <c r="T46" s="62">
        <f>P33/P40</f>
        <v>0.13065696398868365</v>
      </c>
      <c r="U46" s="36"/>
    </row>
    <row r="47" spans="1:47">
      <c r="A47" s="48" t="s">
        <v>50</v>
      </c>
      <c r="B47" s="137">
        <f>B46/B24</f>
        <v>0.17129377026029463</v>
      </c>
      <c r="C47" s="137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47</v>
      </c>
      <c r="S47" s="11" t="str">
        <f>P35/1000 &amp;" GWh"</f>
        <v>54,139 GWh</v>
      </c>
      <c r="T47" s="62">
        <f>P35/P40</f>
        <v>0.20967001729209309</v>
      </c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88"/>
      <c r="R48" s="69" t="s">
        <v>49</v>
      </c>
      <c r="S48" s="70" t="str">
        <f>P40/1000 &amp;" GWh"</f>
        <v>258,2105 GWh</v>
      </c>
      <c r="T48" s="71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3"/>
      <c r="C58" s="19"/>
      <c r="D58" s="74"/>
      <c r="E58" s="74"/>
      <c r="F58" s="75"/>
      <c r="G58" s="74"/>
      <c r="H58" s="74"/>
      <c r="I58" s="75"/>
      <c r="J58" s="74"/>
      <c r="K58" s="74"/>
      <c r="L58" s="74"/>
      <c r="M58" s="45"/>
      <c r="N58" s="85"/>
      <c r="O58" s="85"/>
      <c r="P58" s="76"/>
      <c r="Q58" s="10"/>
      <c r="R58" s="10"/>
      <c r="S58" s="45"/>
      <c r="T58" s="50"/>
    </row>
    <row r="59" spans="1:47" ht="15.75">
      <c r="A59" s="10"/>
      <c r="B59" s="73"/>
      <c r="C59" s="19"/>
      <c r="D59" s="74"/>
      <c r="E59" s="74"/>
      <c r="F59" s="75"/>
      <c r="G59" s="74"/>
      <c r="H59" s="74"/>
      <c r="I59" s="75"/>
      <c r="J59" s="74"/>
      <c r="K59" s="74"/>
      <c r="L59" s="74"/>
      <c r="M59" s="45"/>
      <c r="N59" s="85"/>
      <c r="O59" s="85"/>
      <c r="P59" s="76"/>
      <c r="Q59" s="10"/>
      <c r="R59" s="10"/>
      <c r="S59" s="20"/>
      <c r="T59" s="21"/>
    </row>
    <row r="60" spans="1:47" ht="15.75">
      <c r="A60" s="10"/>
      <c r="B60" s="73"/>
      <c r="C60" s="19"/>
      <c r="D60" s="74"/>
      <c r="E60" s="74"/>
      <c r="F60" s="75"/>
      <c r="G60" s="74"/>
      <c r="H60" s="74"/>
      <c r="I60" s="75"/>
      <c r="J60" s="74"/>
      <c r="K60" s="74"/>
      <c r="L60" s="74"/>
      <c r="M60" s="45"/>
      <c r="N60" s="85"/>
      <c r="O60" s="85"/>
      <c r="P60" s="76"/>
      <c r="Q60" s="10"/>
      <c r="R60" s="10"/>
      <c r="S60" s="10"/>
      <c r="T60" s="45"/>
    </row>
    <row r="61" spans="1:47" ht="15.75">
      <c r="A61" s="9"/>
      <c r="B61" s="73"/>
      <c r="C61" s="19"/>
      <c r="D61" s="74"/>
      <c r="E61" s="74"/>
      <c r="F61" s="75"/>
      <c r="G61" s="74"/>
      <c r="H61" s="74"/>
      <c r="I61" s="75"/>
      <c r="J61" s="74"/>
      <c r="K61" s="74"/>
      <c r="L61" s="74"/>
      <c r="M61" s="45"/>
      <c r="N61" s="85"/>
      <c r="O61" s="85"/>
      <c r="P61" s="76"/>
      <c r="Q61" s="10"/>
      <c r="R61" s="10"/>
      <c r="S61" s="78"/>
      <c r="T61" s="79"/>
    </row>
    <row r="62" spans="1:47" ht="15.75">
      <c r="A62" s="10"/>
      <c r="B62" s="73"/>
      <c r="C62" s="19"/>
      <c r="D62" s="73"/>
      <c r="E62" s="73"/>
      <c r="F62" s="77"/>
      <c r="G62" s="73"/>
      <c r="H62" s="73"/>
      <c r="I62" s="77"/>
      <c r="J62" s="73"/>
      <c r="K62" s="73"/>
      <c r="L62" s="73"/>
      <c r="M62" s="45"/>
      <c r="N62" s="85"/>
      <c r="O62" s="85"/>
      <c r="P62" s="76"/>
      <c r="Q62" s="10"/>
      <c r="R62" s="10"/>
      <c r="S62" s="45"/>
      <c r="T62" s="50"/>
    </row>
    <row r="63" spans="1:47" ht="15.75">
      <c r="A63" s="10"/>
      <c r="B63" s="73"/>
      <c r="C63" s="10"/>
      <c r="D63" s="73"/>
      <c r="E63" s="73"/>
      <c r="F63" s="77"/>
      <c r="G63" s="73"/>
      <c r="H63" s="73"/>
      <c r="I63" s="77"/>
      <c r="J63" s="73"/>
      <c r="K63" s="73"/>
      <c r="L63" s="73"/>
      <c r="M63" s="10"/>
      <c r="N63" s="76"/>
      <c r="O63" s="76"/>
      <c r="P63" s="76"/>
      <c r="Q63" s="10"/>
      <c r="R63" s="10"/>
      <c r="S63" s="45"/>
      <c r="T63" s="50"/>
    </row>
    <row r="64" spans="1:47" ht="15.75">
      <c r="A64" s="10"/>
      <c r="B64" s="73"/>
      <c r="C64" s="10"/>
      <c r="D64" s="73"/>
      <c r="E64" s="73"/>
      <c r="F64" s="77"/>
      <c r="G64" s="73"/>
      <c r="H64" s="73"/>
      <c r="I64" s="77"/>
      <c r="J64" s="73"/>
      <c r="K64" s="73"/>
      <c r="L64" s="73"/>
      <c r="M64" s="10"/>
      <c r="N64" s="76"/>
      <c r="O64" s="76"/>
      <c r="P64" s="76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3"/>
      <c r="L65" s="73"/>
      <c r="M65" s="10"/>
      <c r="N65" s="76"/>
      <c r="O65" s="76"/>
      <c r="P65" s="76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3"/>
      <c r="L66" s="73"/>
      <c r="M66" s="10"/>
      <c r="N66" s="76"/>
      <c r="O66" s="76"/>
      <c r="P66" s="76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3"/>
      <c r="L67" s="73"/>
      <c r="M67" s="10"/>
      <c r="N67" s="76"/>
      <c r="O67" s="76"/>
      <c r="P67" s="76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3"/>
      <c r="L68" s="73"/>
      <c r="M68" s="10"/>
      <c r="N68" s="76"/>
      <c r="O68" s="76"/>
      <c r="P68" s="76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3"/>
      <c r="L69" s="73"/>
      <c r="M69" s="10"/>
      <c r="N69" s="76"/>
      <c r="O69" s="76"/>
      <c r="P69" s="76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3"/>
      <c r="L70" s="73"/>
      <c r="M70" s="10"/>
      <c r="N70" s="76"/>
      <c r="O70" s="76"/>
      <c r="P70" s="76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3"/>
      <c r="L71" s="73"/>
      <c r="M71" s="10"/>
      <c r="N71" s="76"/>
      <c r="O71" s="76"/>
      <c r="P71" s="76"/>
      <c r="Q71" s="10"/>
    </row>
  </sheetData>
  <pageMargins left="0.7" right="0.7" top="0.75" bottom="0.75" header="0.3" footer="0.3"/>
  <pageSetup paperSize="9" orientation="portrait" horizontalDpi="300" verticalDpi="0" copies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D1" zoomScale="70" zoomScaleNormal="70" workbookViewId="0">
      <selection activeCell="M30" sqref="M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0" t="s">
        <v>86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73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2" t="s">
        <v>60</v>
      </c>
      <c r="C4" s="81" t="s">
        <v>58</v>
      </c>
      <c r="D4" s="81" t="s">
        <v>59</v>
      </c>
      <c r="E4" s="27"/>
      <c r="F4" s="81" t="s">
        <v>61</v>
      </c>
      <c r="G4" s="27"/>
      <c r="H4" s="27"/>
      <c r="I4" s="81" t="s">
        <v>62</v>
      </c>
      <c r="J4" s="27"/>
      <c r="K4" s="27"/>
      <c r="L4" s="27"/>
      <c r="M4" s="27"/>
      <c r="N4" s="28"/>
      <c r="O4" s="28"/>
      <c r="P4" s="83" t="s">
        <v>66</v>
      </c>
      <c r="Q4" s="30"/>
      <c r="AG4" s="30"/>
      <c r="AH4" s="30"/>
    </row>
    <row r="5" spans="1:34" ht="15.75">
      <c r="A5" s="5" t="s">
        <v>52</v>
      </c>
      <c r="B5" s="59"/>
      <c r="C5" s="96">
        <f>[2]Solceller!$C$16</f>
        <v>171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106">
        <f>SUM(D5:O5)</f>
        <v>0</v>
      </c>
      <c r="Q5" s="53"/>
      <c r="AG5" s="53"/>
      <c r="AH5" s="53"/>
    </row>
    <row r="6" spans="1:34" ht="15.75">
      <c r="A6" s="5" t="s">
        <v>57</v>
      </c>
      <c r="B6" s="59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106">
        <f t="shared" ref="P6:P11" si="0">SUM(D6:O6)</f>
        <v>0</v>
      </c>
      <c r="Q6" s="53"/>
      <c r="AG6" s="53"/>
      <c r="AH6" s="53"/>
    </row>
    <row r="7" spans="1:34" ht="15.75">
      <c r="A7" s="5" t="s">
        <v>17</v>
      </c>
      <c r="B7" s="59"/>
      <c r="C7" s="131">
        <f>[2]Elproduktion!$N$522</f>
        <v>7449</v>
      </c>
      <c r="D7" s="92">
        <f>[2]Elproduktion!$N$523</f>
        <v>0</v>
      </c>
      <c r="E7" s="92">
        <f>[2]Elproduktion!$Q$524</f>
        <v>0</v>
      </c>
      <c r="F7" s="92">
        <f>[2]Elproduktion!$N$525</f>
        <v>0</v>
      </c>
      <c r="G7" s="92">
        <f>[2]Elproduktion!$R$526</f>
        <v>0</v>
      </c>
      <c r="H7" s="92">
        <f>[2]Elproduktion!$S$527</f>
        <v>0</v>
      </c>
      <c r="I7" s="92">
        <f>[2]Elproduktion!$N$528</f>
        <v>0</v>
      </c>
      <c r="J7" s="92">
        <f>[2]Elproduktion!$T$526</f>
        <v>0</v>
      </c>
      <c r="K7" s="92">
        <f>[2]Elproduktion!$U$524</f>
        <v>0</v>
      </c>
      <c r="L7" s="92">
        <f>[2]Elproduktion!$V$524</f>
        <v>0</v>
      </c>
      <c r="M7" s="92">
        <f>[2]Elproduktion!$W$527</f>
        <v>0</v>
      </c>
      <c r="N7" s="92"/>
      <c r="O7" s="92"/>
      <c r="P7" s="106">
        <f t="shared" si="0"/>
        <v>0</v>
      </c>
      <c r="Q7" s="53"/>
      <c r="AG7" s="53"/>
      <c r="AH7" s="53"/>
    </row>
    <row r="8" spans="1:34" ht="15.75">
      <c r="A8" s="5" t="s">
        <v>10</v>
      </c>
      <c r="B8" s="59"/>
      <c r="C8" s="131">
        <f>[2]Elproduktion!$N$530</f>
        <v>0</v>
      </c>
      <c r="D8" s="92">
        <f>[2]Elproduktion!$N$531</f>
        <v>0</v>
      </c>
      <c r="E8" s="92">
        <f>[2]Elproduktion!$Q$532</f>
        <v>0</v>
      </c>
      <c r="F8" s="92">
        <f>[2]Elproduktion!$N$533</f>
        <v>0</v>
      </c>
      <c r="G8" s="92">
        <f>[2]Elproduktion!$R$534</f>
        <v>0</v>
      </c>
      <c r="H8" s="92">
        <f>[2]Elproduktion!$S$535</f>
        <v>0</v>
      </c>
      <c r="I8" s="92">
        <f>[2]Elproduktion!$N$536</f>
        <v>0</v>
      </c>
      <c r="J8" s="92">
        <f>[2]Elproduktion!$T$534</f>
        <v>0</v>
      </c>
      <c r="K8" s="92">
        <f>[2]Elproduktion!$U$532</f>
        <v>0</v>
      </c>
      <c r="L8" s="92">
        <f>[2]Elproduktion!$V$532</f>
        <v>0</v>
      </c>
      <c r="M8" s="92">
        <f>[2]Elproduktion!$W$535</f>
        <v>0</v>
      </c>
      <c r="N8" s="92"/>
      <c r="O8" s="92"/>
      <c r="P8" s="106">
        <f t="shared" si="0"/>
        <v>0</v>
      </c>
      <c r="Q8" s="53"/>
      <c r="AG8" s="53"/>
      <c r="AH8" s="53"/>
    </row>
    <row r="9" spans="1:34" ht="15.75">
      <c r="A9" s="5" t="s">
        <v>11</v>
      </c>
      <c r="B9" s="59"/>
      <c r="C9" s="131">
        <f>[2]Elproduktion!$N$538</f>
        <v>0</v>
      </c>
      <c r="D9" s="92">
        <f>[2]Elproduktion!$N$539</f>
        <v>0</v>
      </c>
      <c r="E9" s="92">
        <f>[2]Elproduktion!$Q$540</f>
        <v>0</v>
      </c>
      <c r="F9" s="92">
        <f>[2]Elproduktion!$N$541</f>
        <v>0</v>
      </c>
      <c r="G9" s="92">
        <f>[2]Elproduktion!$R$542</f>
        <v>0</v>
      </c>
      <c r="H9" s="92">
        <f>[2]Elproduktion!$S$543</f>
        <v>0</v>
      </c>
      <c r="I9" s="92">
        <f>[2]Elproduktion!$N$544</f>
        <v>0</v>
      </c>
      <c r="J9" s="92">
        <f>[2]Elproduktion!$T$542</f>
        <v>0</v>
      </c>
      <c r="K9" s="92">
        <f>[2]Elproduktion!$U$540</f>
        <v>0</v>
      </c>
      <c r="L9" s="92">
        <f>[2]Elproduktion!$V$540</f>
        <v>0</v>
      </c>
      <c r="M9" s="92">
        <f>[2]Elproduktion!$W$543</f>
        <v>0</v>
      </c>
      <c r="N9" s="92"/>
      <c r="O9" s="92"/>
      <c r="P9" s="106">
        <f t="shared" si="0"/>
        <v>0</v>
      </c>
      <c r="Q9" s="53"/>
      <c r="AG9" s="53"/>
      <c r="AH9" s="53"/>
    </row>
    <row r="10" spans="1:34" ht="15.75">
      <c r="A10" s="5" t="s">
        <v>12</v>
      </c>
      <c r="B10" s="59"/>
      <c r="C10" s="156">
        <f>[2]Elproduktion!$N$546</f>
        <v>43455.037507946603</v>
      </c>
      <c r="D10" s="92">
        <f>[2]Elproduktion!$N$547</f>
        <v>0</v>
      </c>
      <c r="E10" s="92">
        <f>[2]Elproduktion!$Q$548</f>
        <v>0</v>
      </c>
      <c r="F10" s="92">
        <f>[2]Elproduktion!$N$549</f>
        <v>0</v>
      </c>
      <c r="G10" s="92">
        <f>[2]Elproduktion!$R$550</f>
        <v>0</v>
      </c>
      <c r="H10" s="92">
        <f>[2]Elproduktion!$S$551</f>
        <v>0</v>
      </c>
      <c r="I10" s="92">
        <f>[2]Elproduktion!$N$552</f>
        <v>0</v>
      </c>
      <c r="J10" s="92">
        <f>[2]Elproduktion!$T$550</f>
        <v>0</v>
      </c>
      <c r="K10" s="92">
        <f>[2]Elproduktion!$U$548</f>
        <v>0</v>
      </c>
      <c r="L10" s="92">
        <f>[2]Elproduktion!$V$548</f>
        <v>0</v>
      </c>
      <c r="M10" s="92">
        <f>[2]Elproduktion!$W$551</f>
        <v>0</v>
      </c>
      <c r="N10" s="92"/>
      <c r="O10" s="92"/>
      <c r="P10" s="106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B11" s="59"/>
      <c r="C11" s="176">
        <f>SUM(C5:C10)</f>
        <v>51075.037507946603</v>
      </c>
      <c r="D11" s="92">
        <f t="shared" ref="D11:O11" si="1">SUM(D5:D10)</f>
        <v>0</v>
      </c>
      <c r="E11" s="92">
        <f t="shared" si="1"/>
        <v>0</v>
      </c>
      <c r="F11" s="92">
        <f t="shared" si="1"/>
        <v>0</v>
      </c>
      <c r="G11" s="92">
        <f t="shared" si="1"/>
        <v>0</v>
      </c>
      <c r="H11" s="92">
        <f t="shared" si="1"/>
        <v>0</v>
      </c>
      <c r="I11" s="92">
        <f t="shared" si="1"/>
        <v>0</v>
      </c>
      <c r="J11" s="92">
        <f t="shared" si="1"/>
        <v>0</v>
      </c>
      <c r="K11" s="92">
        <f t="shared" si="1"/>
        <v>0</v>
      </c>
      <c r="L11" s="92">
        <f t="shared" si="1"/>
        <v>0</v>
      </c>
      <c r="M11" s="92">
        <f t="shared" si="1"/>
        <v>0</v>
      </c>
      <c r="N11" s="92">
        <f t="shared" si="1"/>
        <v>0</v>
      </c>
      <c r="O11" s="92">
        <f t="shared" si="1"/>
        <v>0</v>
      </c>
      <c r="P11" s="106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80" t="str">
        <f>A2</f>
        <v>2083 Hedemora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73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2" t="s">
        <v>60</v>
      </c>
      <c r="B17" s="81" t="s">
        <v>63</v>
      </c>
      <c r="C17" s="49"/>
      <c r="D17" s="81" t="s">
        <v>59</v>
      </c>
      <c r="E17" s="27"/>
      <c r="F17" s="81" t="s">
        <v>61</v>
      </c>
      <c r="G17" s="27"/>
      <c r="H17" s="27"/>
      <c r="I17" s="81" t="s">
        <v>62</v>
      </c>
      <c r="J17" s="27"/>
      <c r="K17" s="27"/>
      <c r="L17" s="27"/>
      <c r="M17" s="27"/>
      <c r="N17" s="28"/>
      <c r="O17" s="28"/>
      <c r="P17" s="83" t="s">
        <v>66</v>
      </c>
      <c r="Q17" s="30"/>
      <c r="AG17" s="30"/>
      <c r="AH17" s="30"/>
    </row>
    <row r="18" spans="1:34" ht="15.75">
      <c r="A18" s="5" t="s">
        <v>17</v>
      </c>
      <c r="B18" s="114">
        <f>[2]Fjärrvärmeproduktion!$N$730+([2]Fjärrvärmeproduktion!$N$770*([2]Fjärrvärmeproduktion!$N$730/([2]Fjärrvärmeproduktion!$N$730+[2]Fjärrvärmeproduktion!$N$738)))</f>
        <v>65772.909876368663</v>
      </c>
      <c r="C18" s="106"/>
      <c r="D18" s="106">
        <f>[2]Fjärrvärmeproduktion!$N$731</f>
        <v>766</v>
      </c>
      <c r="E18" s="106">
        <f>[2]Fjärrvärmeproduktion!$Q$732</f>
        <v>0</v>
      </c>
      <c r="F18" s="106">
        <f>[2]Fjärrvärmeproduktion!$N$733</f>
        <v>0</v>
      </c>
      <c r="G18" s="106">
        <f>[2]Fjärrvärmeproduktion!$R$734</f>
        <v>0</v>
      </c>
      <c r="H18" s="105">
        <f>[2]Fjärrvärmeproduktion!$S$735</f>
        <v>73293</v>
      </c>
      <c r="I18" s="106">
        <f>[2]Fjärrvärmeproduktion!$N$736</f>
        <v>0</v>
      </c>
      <c r="J18" s="106">
        <f>[2]Fjärrvärmeproduktion!$T$734</f>
        <v>0</v>
      </c>
      <c r="K18" s="106">
        <f>[2]Fjärrvärmeproduktion!$U$732</f>
        <v>0</v>
      </c>
      <c r="L18" s="106">
        <f>[2]Fjärrvärmeproduktion!$V$732</f>
        <v>0</v>
      </c>
      <c r="M18" s="106">
        <f>[2]Fjärrvärmeproduktion!$W$735</f>
        <v>0</v>
      </c>
      <c r="N18" s="106"/>
      <c r="O18" s="106"/>
      <c r="P18" s="105">
        <f>SUM(C18:O18)</f>
        <v>74059</v>
      </c>
      <c r="Q18" s="4"/>
      <c r="R18" s="4"/>
      <c r="S18" s="4"/>
      <c r="T18" s="4"/>
    </row>
    <row r="19" spans="1:34" ht="15.75">
      <c r="A19" s="5" t="s">
        <v>18</v>
      </c>
      <c r="B19" s="114">
        <f>[2]Fjärrvärmeproduktion!$N$738+([2]Fjärrvärmeproduktion!$N$770*([2]Fjärrvärmeproduktion!$N$738/([2]Fjärrvärmeproduktion!$N$738+[2]Fjärrvärmeproduktion!$N$730)))</f>
        <v>10129.090123631337</v>
      </c>
      <c r="C19" s="106"/>
      <c r="D19" s="106">
        <f>[2]Fjärrvärmeproduktion!$N$739</f>
        <v>507</v>
      </c>
      <c r="E19" s="106">
        <f>[2]Fjärrvärmeproduktion!$Q$740</f>
        <v>0</v>
      </c>
      <c r="F19" s="106">
        <f>[2]Fjärrvärmeproduktion!$N$741</f>
        <v>0</v>
      </c>
      <c r="G19" s="106">
        <f>[2]Fjärrvärmeproduktion!$R$742</f>
        <v>0</v>
      </c>
      <c r="H19" s="106">
        <f>[2]Fjärrvärmeproduktion!$S$743</f>
        <v>9481</v>
      </c>
      <c r="I19" s="106">
        <f>[2]Fjärrvärmeproduktion!$N$744</f>
        <v>0</v>
      </c>
      <c r="J19" s="106">
        <f>[2]Fjärrvärmeproduktion!$T$742</f>
        <v>0</v>
      </c>
      <c r="K19" s="106">
        <f>[2]Fjärrvärmeproduktion!$U$740</f>
        <v>0</v>
      </c>
      <c r="L19" s="106">
        <f>[2]Fjärrvärmeproduktion!$V$740</f>
        <v>0</v>
      </c>
      <c r="M19" s="106">
        <f>[2]Fjärrvärmeproduktion!$W$743</f>
        <v>0</v>
      </c>
      <c r="N19" s="106"/>
      <c r="O19" s="106"/>
      <c r="P19" s="106">
        <f t="shared" ref="P19:P24" si="2">SUM(C19:O19)</f>
        <v>9988</v>
      </c>
      <c r="Q19" s="4"/>
      <c r="R19" s="4"/>
      <c r="S19" s="4"/>
      <c r="T19" s="4"/>
    </row>
    <row r="20" spans="1:34" ht="15.75">
      <c r="A20" s="5" t="s">
        <v>19</v>
      </c>
      <c r="B20" s="121">
        <f>[2]Fjärrvärmeproduktion!$N$746</f>
        <v>0</v>
      </c>
      <c r="C20" s="106"/>
      <c r="D20" s="106">
        <f>[2]Fjärrvärmeproduktion!$N$747</f>
        <v>0</v>
      </c>
      <c r="E20" s="106">
        <f>[2]Fjärrvärmeproduktion!$Q$748</f>
        <v>0</v>
      </c>
      <c r="F20" s="106">
        <f>[2]Fjärrvärmeproduktion!$N$749</f>
        <v>0</v>
      </c>
      <c r="G20" s="106">
        <f>[2]Fjärrvärmeproduktion!$R$750</f>
        <v>0</v>
      </c>
      <c r="H20" s="106">
        <f>[2]Fjärrvärmeproduktion!$S$751</f>
        <v>0</v>
      </c>
      <c r="I20" s="106">
        <f>[2]Fjärrvärmeproduktion!$N$752</f>
        <v>0</v>
      </c>
      <c r="J20" s="106">
        <f>[2]Fjärrvärmeproduktion!$T$750</f>
        <v>0</v>
      </c>
      <c r="K20" s="106">
        <f>[2]Fjärrvärmeproduktion!$U$748</f>
        <v>0</v>
      </c>
      <c r="L20" s="106">
        <f>[2]Fjärrvärmeproduktion!$V$748</f>
        <v>0</v>
      </c>
      <c r="M20" s="106">
        <f>[2]Fjärrvärmeproduktion!$W$751</f>
        <v>0</v>
      </c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121">
        <f>[2]Fjärrvärmeproduktion!$N$754</f>
        <v>0</v>
      </c>
      <c r="C21" s="106"/>
      <c r="D21" s="106">
        <f>[2]Fjärrvärmeproduktion!$N$755</f>
        <v>0</v>
      </c>
      <c r="E21" s="106">
        <f>[2]Fjärrvärmeproduktion!$Q$756</f>
        <v>0</v>
      </c>
      <c r="F21" s="106">
        <f>[2]Fjärrvärmeproduktion!$N$757</f>
        <v>0</v>
      </c>
      <c r="G21" s="106">
        <f>[2]Fjärrvärmeproduktion!$R$758</f>
        <v>0</v>
      </c>
      <c r="H21" s="106">
        <f>[2]Fjärrvärmeproduktion!$S$759</f>
        <v>0</v>
      </c>
      <c r="I21" s="106">
        <f>[2]Fjärrvärmeproduktion!$N$760</f>
        <v>0</v>
      </c>
      <c r="J21" s="106">
        <f>[2]Fjärrvärmeproduktion!$T$758</f>
        <v>0</v>
      </c>
      <c r="K21" s="106">
        <f>[2]Fjärrvärmeproduktion!$U$756</f>
        <v>0</v>
      </c>
      <c r="L21" s="106">
        <f>[2]Fjärrvärmeproduktion!$V$756</f>
        <v>0</v>
      </c>
      <c r="M21" s="106">
        <f>[2]Fjärrvärmeproduktion!$W$759</f>
        <v>0</v>
      </c>
      <c r="N21" s="106"/>
      <c r="O21" s="106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21</v>
      </c>
      <c r="B22" s="114">
        <f>[2]Fjärrvärmeproduktion!$N$762</f>
        <v>0</v>
      </c>
      <c r="C22" s="106"/>
      <c r="D22" s="106">
        <f>[2]Fjärrvärmeproduktion!$N$763</f>
        <v>0</v>
      </c>
      <c r="E22" s="106">
        <f>[2]Fjärrvärmeproduktion!$Q$764</f>
        <v>0</v>
      </c>
      <c r="F22" s="106">
        <f>[2]Fjärrvärmeproduktion!$N$765</f>
        <v>0</v>
      </c>
      <c r="G22" s="106">
        <f>[2]Fjärrvärmeproduktion!$R$766</f>
        <v>0</v>
      </c>
      <c r="H22" s="106">
        <f>[2]Fjärrvärmeproduktion!$S$767</f>
        <v>0</v>
      </c>
      <c r="I22" s="106">
        <f>[2]Fjärrvärmeproduktion!$N$768</f>
        <v>0</v>
      </c>
      <c r="J22" s="106">
        <f>[2]Fjärrvärmeproduktion!$T$766</f>
        <v>0</v>
      </c>
      <c r="K22" s="106">
        <f>[2]Fjärrvärmeproduktion!$U$764</f>
        <v>0</v>
      </c>
      <c r="L22" s="106">
        <f>[2]Fjärrvärmeproduktion!$V$764</f>
        <v>0</v>
      </c>
      <c r="M22" s="106">
        <f>[2]Fjärrvärmeproduktion!$W$767</f>
        <v>0</v>
      </c>
      <c r="N22" s="106"/>
      <c r="O22" s="106"/>
      <c r="P22" s="106">
        <f t="shared" si="2"/>
        <v>0</v>
      </c>
      <c r="Q22" s="31"/>
      <c r="R22" s="43" t="s">
        <v>23</v>
      </c>
      <c r="S22" s="89" t="str">
        <f>P43/1000 &amp;" GWh"</f>
        <v>800,72664 GWh</v>
      </c>
      <c r="T22" s="38"/>
      <c r="U22" s="36"/>
    </row>
    <row r="23" spans="1:34" ht="15.75">
      <c r="A23" s="5" t="s">
        <v>22</v>
      </c>
      <c r="B23" s="123">
        <v>0</v>
      </c>
      <c r="C23" s="106"/>
      <c r="D23" s="106">
        <f>[2]Fjärrvärmeproduktion!$N$771</f>
        <v>0</v>
      </c>
      <c r="E23" s="106">
        <f>[2]Fjärrvärmeproduktion!$Q$772</f>
        <v>0</v>
      </c>
      <c r="F23" s="106">
        <f>[2]Fjärrvärmeproduktion!$N$773</f>
        <v>0</v>
      </c>
      <c r="G23" s="106">
        <f>[2]Fjärrvärmeproduktion!$R$774</f>
        <v>0</v>
      </c>
      <c r="H23" s="106">
        <f>[2]Fjärrvärmeproduktion!$S$775</f>
        <v>0</v>
      </c>
      <c r="I23" s="106">
        <f>[2]Fjärrvärmeproduktion!$N$776</f>
        <v>0</v>
      </c>
      <c r="J23" s="106">
        <f>[2]Fjärrvärmeproduktion!$T$774</f>
        <v>0</v>
      </c>
      <c r="K23" s="106">
        <f>[2]Fjärrvärmeproduktion!$U$772</f>
        <v>0</v>
      </c>
      <c r="L23" s="106">
        <f>[2]Fjärrvärmeproduktion!$V$772</f>
        <v>0</v>
      </c>
      <c r="M23" s="106">
        <f>[2]Fjärrvärmeproduktion!$W$775</f>
        <v>0</v>
      </c>
      <c r="N23" s="106"/>
      <c r="O23" s="106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106">
        <f>SUM(B18:B23)</f>
        <v>75902</v>
      </c>
      <c r="C24" s="106">
        <f t="shared" ref="C24:O24" si="3">SUM(C18:C23)</f>
        <v>0</v>
      </c>
      <c r="D24" s="106">
        <f t="shared" si="3"/>
        <v>1273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05">
        <f t="shared" si="3"/>
        <v>82774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05">
        <f t="shared" si="2"/>
        <v>84047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31"/>
      <c r="R25" s="86" t="str">
        <f>C30</f>
        <v>El</v>
      </c>
      <c r="S25" s="60" t="str">
        <f>C43/1000 &amp;" GWh"</f>
        <v>380,46864 GWh</v>
      </c>
      <c r="T25" s="42">
        <f>C$44</f>
        <v>0.47515421742431352</v>
      </c>
      <c r="U25" s="36"/>
    </row>
    <row r="26" spans="1:34" ht="15.75">
      <c r="B26" s="114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31"/>
      <c r="R26" s="87" t="str">
        <f>D30</f>
        <v>Oljeprodukter</v>
      </c>
      <c r="S26" s="60" t="str">
        <f>D43/1000 &amp;" GWh"</f>
        <v>249,672 GWh</v>
      </c>
      <c r="T26" s="42">
        <f>D$44</f>
        <v>0.31180678589637029</v>
      </c>
      <c r="U26" s="36"/>
    </row>
    <row r="27" spans="1:34" ht="15.75"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31"/>
      <c r="R27" s="87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7" t="str">
        <f>F30</f>
        <v>Gasol/naturgas</v>
      </c>
      <c r="S28" s="63" t="str">
        <f>F43/1000 &amp;" GWh"</f>
        <v>5,169 GWh</v>
      </c>
      <c r="T28" s="42">
        <f>F$44</f>
        <v>6.4553865723763091E-3</v>
      </c>
      <c r="U28" s="36"/>
    </row>
    <row r="29" spans="1:34" ht="15.75">
      <c r="A29" s="80" t="str">
        <f>A2</f>
        <v>2083 Hedemora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7" t="str">
        <f>G30</f>
        <v>Biodrivmedel</v>
      </c>
      <c r="S29" s="60" t="str">
        <f>G43/1000&amp;" GWh"</f>
        <v>33,904 GWh</v>
      </c>
      <c r="T29" s="42">
        <f>G$44</f>
        <v>4.2341541178147882E-2</v>
      </c>
      <c r="U29" s="36"/>
    </row>
    <row r="30" spans="1:34" ht="30">
      <c r="A30" s="6">
        <v>2017</v>
      </c>
      <c r="B30" s="67" t="s">
        <v>71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72</v>
      </c>
      <c r="K30" s="54" t="s">
        <v>6</v>
      </c>
      <c r="L30" s="54" t="s">
        <v>7</v>
      </c>
      <c r="M30" s="98" t="s">
        <v>73</v>
      </c>
      <c r="N30" s="55" t="s">
        <v>68</v>
      </c>
      <c r="O30" s="55" t="s">
        <v>68</v>
      </c>
      <c r="P30" s="57" t="s">
        <v>28</v>
      </c>
      <c r="Q30" s="31"/>
      <c r="R30" s="86" t="str">
        <f>H30</f>
        <v>Biobränslen</v>
      </c>
      <c r="S30" s="60" t="str">
        <f>H43/1000&amp;" GWh"</f>
        <v>131,513 GWh</v>
      </c>
      <c r="T30" s="42">
        <f>H$44</f>
        <v>0.16424206892879195</v>
      </c>
      <c r="U30" s="36"/>
    </row>
    <row r="31" spans="1:34" s="29" customFormat="1">
      <c r="A31" s="26"/>
      <c r="B31" s="81" t="s">
        <v>65</v>
      </c>
      <c r="C31" s="84" t="s">
        <v>64</v>
      </c>
      <c r="D31" s="81" t="s">
        <v>59</v>
      </c>
      <c r="E31" s="27"/>
      <c r="F31" s="81" t="s">
        <v>61</v>
      </c>
      <c r="G31" s="81" t="s">
        <v>89</v>
      </c>
      <c r="H31" s="81" t="s">
        <v>69</v>
      </c>
      <c r="I31" s="81" t="s">
        <v>62</v>
      </c>
      <c r="J31" s="27"/>
      <c r="K31" s="27"/>
      <c r="L31" s="27"/>
      <c r="M31" s="27"/>
      <c r="N31" s="28"/>
      <c r="O31" s="28"/>
      <c r="P31" s="83" t="s">
        <v>67</v>
      </c>
      <c r="Q31" s="32"/>
      <c r="R31" s="86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29</v>
      </c>
      <c r="B32" s="92">
        <f>[2]Slutanvändning!$N$1061</f>
        <v>0</v>
      </c>
      <c r="C32" s="179">
        <f>[2]Slutanvändning!$N$1062</f>
        <v>9234</v>
      </c>
      <c r="D32" s="165">
        <f>[2]Slutanvändning!$N$1055</f>
        <v>9107</v>
      </c>
      <c r="E32" s="92">
        <f>[2]Slutanvändning!$Q$1056</f>
        <v>0</v>
      </c>
      <c r="F32" s="131">
        <f>[2]Slutanvändning!$N$1057</f>
        <v>0</v>
      </c>
      <c r="G32" s="92">
        <f>[2]Slutanvändning!$N$1058</f>
        <v>1976</v>
      </c>
      <c r="H32" s="131">
        <f>[2]Slutanvändning!$N$1059</f>
        <v>0</v>
      </c>
      <c r="I32" s="92">
        <f>[2]Slutanvändning!$N$1060</f>
        <v>0</v>
      </c>
      <c r="J32" s="92"/>
      <c r="K32" s="92">
        <f>[2]Slutanvändning!$U$1056</f>
        <v>0</v>
      </c>
      <c r="L32" s="92">
        <f>[2]Slutanvändning!$V$1056</f>
        <v>0</v>
      </c>
      <c r="M32" s="92"/>
      <c r="N32" s="92"/>
      <c r="O32" s="92"/>
      <c r="P32" s="92">
        <f t="shared" ref="P32:P38" si="4">SUM(B32:N32)</f>
        <v>20317</v>
      </c>
      <c r="Q32" s="33"/>
      <c r="R32" s="87" t="str">
        <f>J30</f>
        <v>Beckolja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32</v>
      </c>
      <c r="B33" s="92">
        <f>[2]Slutanvändning!$N$1070</f>
        <v>1796</v>
      </c>
      <c r="C33" s="131">
        <f>[2]Slutanvändning!$N$1071</f>
        <v>234535</v>
      </c>
      <c r="D33" s="165">
        <f>[2]Slutanvändning!$N$1064</f>
        <v>42616</v>
      </c>
      <c r="E33" s="157">
        <f>[2]Slutanvändning!$Q$1065</f>
        <v>0</v>
      </c>
      <c r="F33" s="172">
        <f>[2]Slutanvändning!$N$1066</f>
        <v>5169</v>
      </c>
      <c r="G33" s="92">
        <f>[2]Slutanvändning!$N$1067</f>
        <v>0</v>
      </c>
      <c r="H33" s="133">
        <f>[2]Slutanvändning!$N$1068</f>
        <v>4675</v>
      </c>
      <c r="I33" s="92">
        <f>[2]Slutanvändning!$N$1069</f>
        <v>0</v>
      </c>
      <c r="J33" s="92"/>
      <c r="K33" s="92">
        <f>[2]Slutanvändning!$U$1065</f>
        <v>0</v>
      </c>
      <c r="L33" s="92">
        <f>[2]Slutanvändning!$V$1065</f>
        <v>0</v>
      </c>
      <c r="M33" s="92"/>
      <c r="N33" s="92"/>
      <c r="O33" s="92"/>
      <c r="P33" s="160">
        <f t="shared" si="4"/>
        <v>288791</v>
      </c>
      <c r="Q33" s="33"/>
      <c r="R33" s="86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33</v>
      </c>
      <c r="B34" s="92">
        <f>[2]Slutanvändning!$N$1079</f>
        <v>14186</v>
      </c>
      <c r="C34" s="133">
        <f>[2]Slutanvändning!$N$1080</f>
        <v>17857.666666666715</v>
      </c>
      <c r="D34" s="165">
        <f>[2]Slutanvändning!$N$1073</f>
        <v>0</v>
      </c>
      <c r="E34" s="92">
        <f>[2]Slutanvändning!$Q$1074</f>
        <v>0</v>
      </c>
      <c r="F34" s="131">
        <f>[2]Slutanvändning!$N$1075</f>
        <v>0</v>
      </c>
      <c r="G34" s="92">
        <f>[2]Slutanvändning!$N$1076</f>
        <v>0</v>
      </c>
      <c r="H34" s="131">
        <f>[2]Slutanvändning!$N$1077</f>
        <v>0</v>
      </c>
      <c r="I34" s="92">
        <f>[2]Slutanvändning!$N$1078</f>
        <v>0</v>
      </c>
      <c r="J34" s="92"/>
      <c r="K34" s="92">
        <f>[2]Slutanvändning!$U$1074</f>
        <v>0</v>
      </c>
      <c r="L34" s="92">
        <f>[2]Slutanvändning!$V$1074</f>
        <v>0</v>
      </c>
      <c r="M34" s="92"/>
      <c r="N34" s="92"/>
      <c r="O34" s="92"/>
      <c r="P34" s="157">
        <f t="shared" si="4"/>
        <v>32043.666666666715</v>
      </c>
      <c r="Q34" s="33"/>
      <c r="R34" s="87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34</v>
      </c>
      <c r="B35" s="92">
        <f>[2]Slutanvändning!$N$1088</f>
        <v>0</v>
      </c>
      <c r="C35" s="133">
        <f>[2]Slutanvändning!$N$1089</f>
        <v>188.60000000000002</v>
      </c>
      <c r="D35" s="164">
        <f>[2]Slutanvändning!$N$1082</f>
        <v>190103.4</v>
      </c>
      <c r="E35" s="92">
        <f>[2]Slutanvändning!$Q$1083</f>
        <v>0</v>
      </c>
      <c r="F35" s="131">
        <f>[2]Slutanvändning!$N$1084</f>
        <v>0</v>
      </c>
      <c r="G35" s="92">
        <f>[2]Slutanvändning!$N$1085</f>
        <v>31928</v>
      </c>
      <c r="H35" s="131">
        <f>[2]Slutanvändning!$N$1086</f>
        <v>0</v>
      </c>
      <c r="I35" s="92">
        <f>[2]Slutanvändning!$N$1087</f>
        <v>0</v>
      </c>
      <c r="J35" s="92"/>
      <c r="K35" s="92">
        <f>[2]Slutanvändning!$U$1083</f>
        <v>0</v>
      </c>
      <c r="L35" s="92">
        <f>[2]Slutanvändning!$V$1083</f>
        <v>0</v>
      </c>
      <c r="M35" s="92"/>
      <c r="N35" s="92"/>
      <c r="O35" s="92"/>
      <c r="P35" s="92">
        <f>SUM(B35:N35)</f>
        <v>222220</v>
      </c>
      <c r="Q35" s="33"/>
      <c r="R35" s="86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35</v>
      </c>
      <c r="B36" s="92">
        <f>[2]Slutanvändning!$N$1097</f>
        <v>7540</v>
      </c>
      <c r="C36" s="131">
        <f>[2]Slutanvändning!$N$1098</f>
        <v>25967</v>
      </c>
      <c r="D36" s="165">
        <f>[2]Slutanvändning!$N$1091</f>
        <v>6137</v>
      </c>
      <c r="E36" s="92">
        <f>[2]Slutanvändning!$Q$1092</f>
        <v>0</v>
      </c>
      <c r="F36" s="131">
        <f>[2]Slutanvändning!$N$1093</f>
        <v>0</v>
      </c>
      <c r="G36" s="92">
        <f>[2]Slutanvändning!$N$1094</f>
        <v>0</v>
      </c>
      <c r="H36" s="131">
        <f>[2]Slutanvändning!$N$1095</f>
        <v>0</v>
      </c>
      <c r="I36" s="92">
        <f>[2]Slutanvändning!$N$1096</f>
        <v>0</v>
      </c>
      <c r="J36" s="92"/>
      <c r="K36" s="92">
        <f>[2]Slutanvändning!$U$1092</f>
        <v>0</v>
      </c>
      <c r="L36" s="92">
        <f>[2]Slutanvändning!$V$1092</f>
        <v>0</v>
      </c>
      <c r="M36" s="92"/>
      <c r="N36" s="92"/>
      <c r="O36" s="92"/>
      <c r="P36" s="92">
        <f t="shared" si="4"/>
        <v>39644</v>
      </c>
      <c r="Q36" s="33"/>
      <c r="R36" s="86" t="str">
        <f>N30</f>
        <v>Övrigt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36</v>
      </c>
      <c r="B37" s="92">
        <f>[2]Slutanvändning!$N$1106</f>
        <v>11240</v>
      </c>
      <c r="C37" s="133">
        <f>[2]Slutanvändning!$N$1107</f>
        <v>54349.399999999994</v>
      </c>
      <c r="D37" s="164">
        <f>[2]Slutanvändning!$N$1100</f>
        <v>435.60000000000582</v>
      </c>
      <c r="E37" s="92">
        <f>[2]Slutanvändning!$Q$1101</f>
        <v>0</v>
      </c>
      <c r="F37" s="131">
        <f>[2]Slutanvändning!$N$1102</f>
        <v>0</v>
      </c>
      <c r="G37" s="92">
        <f>[2]Slutanvändning!$N$1103</f>
        <v>0</v>
      </c>
      <c r="H37" s="131">
        <f>[2]Slutanvändning!$N$1104</f>
        <v>44064</v>
      </c>
      <c r="I37" s="92">
        <f>[2]Slutanvändning!$N$1105</f>
        <v>0</v>
      </c>
      <c r="J37" s="92"/>
      <c r="K37" s="92">
        <f>[2]Slutanvändning!$U$1101</f>
        <v>0</v>
      </c>
      <c r="L37" s="92">
        <f>[2]Slutanvändning!$V$1101</f>
        <v>0</v>
      </c>
      <c r="M37" s="92"/>
      <c r="N37" s="92"/>
      <c r="O37" s="92"/>
      <c r="P37" s="157">
        <f t="shared" si="4"/>
        <v>110089</v>
      </c>
      <c r="Q37" s="33"/>
      <c r="R37" s="87" t="str">
        <f>O30</f>
        <v>Övrigt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37</v>
      </c>
      <c r="B38" s="92">
        <f>[2]Slutanvändning!$N$1115</f>
        <v>32237</v>
      </c>
      <c r="C38" s="133">
        <f>[2]Slutanvändning!$N$1116</f>
        <v>9291.3333333333339</v>
      </c>
      <c r="D38" s="165">
        <f>[2]Slutanvändning!$N$1109</f>
        <v>0</v>
      </c>
      <c r="E38" s="92">
        <f>[2]Slutanvändning!$Q$1110</f>
        <v>0</v>
      </c>
      <c r="F38" s="131">
        <f>[2]Slutanvändning!$N$1111</f>
        <v>0</v>
      </c>
      <c r="G38" s="92">
        <f>[2]Slutanvändning!$N$1112</f>
        <v>0</v>
      </c>
      <c r="H38" s="131">
        <f>[2]Slutanvändning!$N$1113</f>
        <v>0</v>
      </c>
      <c r="I38" s="92">
        <f>[2]Slutanvändning!$N$1114</f>
        <v>0</v>
      </c>
      <c r="J38" s="92"/>
      <c r="K38" s="92">
        <f>[2]Slutanvändning!$U$1110</f>
        <v>0</v>
      </c>
      <c r="L38" s="92">
        <f>[2]Slutanvändning!$V$1110</f>
        <v>0</v>
      </c>
      <c r="M38" s="92"/>
      <c r="N38" s="92"/>
      <c r="O38" s="92"/>
      <c r="P38" s="157">
        <f t="shared" si="4"/>
        <v>41528.333333333336</v>
      </c>
      <c r="Q38" s="33"/>
      <c r="R38" s="44"/>
      <c r="S38" s="29"/>
      <c r="T38" s="40"/>
      <c r="U38" s="36"/>
    </row>
    <row r="39" spans="1:47" ht="15.75">
      <c r="A39" s="5" t="s">
        <v>38</v>
      </c>
      <c r="B39" s="92">
        <f>[2]Slutanvändning!$N$1124</f>
        <v>0</v>
      </c>
      <c r="C39" s="131">
        <f>[2]Slutanvändning!$N$1125</f>
        <v>7760</v>
      </c>
      <c r="D39" s="165">
        <f>[2]Slutanvändning!$N$1118</f>
        <v>0</v>
      </c>
      <c r="E39" s="92">
        <f>[2]Slutanvändning!$Q$1119</f>
        <v>0</v>
      </c>
      <c r="F39" s="131">
        <f>[2]Slutanvändning!$N$1120</f>
        <v>0</v>
      </c>
      <c r="G39" s="92">
        <f>[2]Slutanvändning!$N$1121</f>
        <v>0</v>
      </c>
      <c r="H39" s="131">
        <f>[2]Slutanvändning!$N$1122</f>
        <v>0</v>
      </c>
      <c r="I39" s="92">
        <f>[2]Slutanvändning!$N$1123</f>
        <v>0</v>
      </c>
      <c r="J39" s="92"/>
      <c r="K39" s="92">
        <f>[2]Slutanvändning!$U$1119</f>
        <v>0</v>
      </c>
      <c r="L39" s="92">
        <f>[2]Slutanvändning!$V$1119</f>
        <v>0</v>
      </c>
      <c r="M39" s="92"/>
      <c r="N39" s="92"/>
      <c r="O39" s="92"/>
      <c r="P39" s="92">
        <f>SUM(B39:N39)</f>
        <v>7760</v>
      </c>
      <c r="Q39" s="33"/>
      <c r="R39" s="41"/>
      <c r="S39" s="10"/>
      <c r="T39" s="64"/>
    </row>
    <row r="40" spans="1:47" ht="15.75">
      <c r="A40" s="5" t="s">
        <v>13</v>
      </c>
      <c r="B40" s="92">
        <f>SUM(B32:B39)</f>
        <v>66999</v>
      </c>
      <c r="C40" s="92">
        <f t="shared" ref="C40:O40" si="5">SUM(C32:C39)</f>
        <v>359183.00000000006</v>
      </c>
      <c r="D40" s="92">
        <f t="shared" si="5"/>
        <v>248399</v>
      </c>
      <c r="E40" s="157">
        <f t="shared" si="5"/>
        <v>0</v>
      </c>
      <c r="F40" s="171">
        <f>SUM(F32:F39)</f>
        <v>5169</v>
      </c>
      <c r="G40" s="92">
        <f t="shared" si="5"/>
        <v>33904</v>
      </c>
      <c r="H40" s="157">
        <f t="shared" si="5"/>
        <v>48739</v>
      </c>
      <c r="I40" s="92">
        <f t="shared" si="5"/>
        <v>0</v>
      </c>
      <c r="J40" s="92">
        <f t="shared" si="5"/>
        <v>0</v>
      </c>
      <c r="K40" s="92">
        <f t="shared" si="5"/>
        <v>0</v>
      </c>
      <c r="L40" s="92">
        <f t="shared" si="5"/>
        <v>0</v>
      </c>
      <c r="M40" s="92">
        <f t="shared" si="5"/>
        <v>0</v>
      </c>
      <c r="N40" s="92">
        <f t="shared" si="5"/>
        <v>0</v>
      </c>
      <c r="O40" s="92">
        <f t="shared" si="5"/>
        <v>0</v>
      </c>
      <c r="P40" s="157">
        <f>SUM(B40:N40)</f>
        <v>762393</v>
      </c>
      <c r="Q40" s="33"/>
      <c r="R40" s="41"/>
      <c r="S40" s="10" t="s">
        <v>24</v>
      </c>
      <c r="T40" s="64" t="s">
        <v>25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39</v>
      </c>
      <c r="S41" s="65" t="str">
        <f>(B46+C46)/1000 &amp;" GWh"</f>
        <v>37,63764 GWh</v>
      </c>
      <c r="T41" s="143"/>
    </row>
    <row r="42" spans="1:47">
      <c r="A42" s="46" t="s">
        <v>42</v>
      </c>
      <c r="B42" s="125">
        <f>B39+B38+B37</f>
        <v>43477</v>
      </c>
      <c r="C42" s="125">
        <f>C39+C38+C37</f>
        <v>71400.733333333337</v>
      </c>
      <c r="D42" s="125">
        <f>D39+D38+D37</f>
        <v>435.60000000000582</v>
      </c>
      <c r="E42" s="125">
        <f t="shared" ref="E42:P42" si="6">E39+E38+E37</f>
        <v>0</v>
      </c>
      <c r="F42" s="126">
        <f t="shared" si="6"/>
        <v>0</v>
      </c>
      <c r="G42" s="125">
        <f t="shared" si="6"/>
        <v>0</v>
      </c>
      <c r="H42" s="125">
        <f t="shared" si="6"/>
        <v>44064</v>
      </c>
      <c r="I42" s="126">
        <f t="shared" si="6"/>
        <v>0</v>
      </c>
      <c r="J42" s="125">
        <f t="shared" si="6"/>
        <v>0</v>
      </c>
      <c r="K42" s="125">
        <f t="shared" si="6"/>
        <v>0</v>
      </c>
      <c r="L42" s="125">
        <f t="shared" si="6"/>
        <v>0</v>
      </c>
      <c r="M42" s="125">
        <f t="shared" si="6"/>
        <v>0</v>
      </c>
      <c r="N42" s="125">
        <f t="shared" si="6"/>
        <v>0</v>
      </c>
      <c r="O42" s="125">
        <f t="shared" si="6"/>
        <v>0</v>
      </c>
      <c r="P42" s="125">
        <f t="shared" si="6"/>
        <v>159377.33333333334</v>
      </c>
      <c r="Q42" s="34"/>
      <c r="R42" s="41" t="s">
        <v>40</v>
      </c>
      <c r="S42" s="11" t="str">
        <f>P42/1000 &amp;" GWh"</f>
        <v>159,377333333333 GWh</v>
      </c>
      <c r="T42" s="42">
        <f>P42/P40</f>
        <v>0.20904878892294831</v>
      </c>
    </row>
    <row r="43" spans="1:47">
      <c r="A43" s="47" t="s">
        <v>44</v>
      </c>
      <c r="B43" s="127"/>
      <c r="C43" s="128">
        <f>C40+C24-C7+C46</f>
        <v>380468.64000000007</v>
      </c>
      <c r="D43" s="128">
        <f t="shared" ref="D43:O43" si="7">D11+D24+D40</f>
        <v>249672</v>
      </c>
      <c r="E43" s="128">
        <f t="shared" si="7"/>
        <v>0</v>
      </c>
      <c r="F43" s="128">
        <f t="shared" si="7"/>
        <v>5169</v>
      </c>
      <c r="G43" s="128">
        <f t="shared" si="7"/>
        <v>33904</v>
      </c>
      <c r="H43" s="128">
        <f t="shared" si="7"/>
        <v>131513</v>
      </c>
      <c r="I43" s="128">
        <f t="shared" si="7"/>
        <v>0</v>
      </c>
      <c r="J43" s="128">
        <f t="shared" si="7"/>
        <v>0</v>
      </c>
      <c r="K43" s="128">
        <f t="shared" si="7"/>
        <v>0</v>
      </c>
      <c r="L43" s="128">
        <f t="shared" si="7"/>
        <v>0</v>
      </c>
      <c r="M43" s="128">
        <f t="shared" si="7"/>
        <v>0</v>
      </c>
      <c r="N43" s="128">
        <f t="shared" si="7"/>
        <v>0</v>
      </c>
      <c r="O43" s="128">
        <f t="shared" si="7"/>
        <v>0</v>
      </c>
      <c r="P43" s="129">
        <f>SUM(C43:O43)</f>
        <v>800726.64000000013</v>
      </c>
      <c r="Q43" s="34"/>
      <c r="R43" s="41" t="s">
        <v>41</v>
      </c>
      <c r="S43" s="11" t="str">
        <f>P36/1000 &amp;" GWh"</f>
        <v>39,644 GWh</v>
      </c>
      <c r="T43" s="62">
        <f>P36/P40</f>
        <v>5.1999428116470112E-2</v>
      </c>
    </row>
    <row r="44" spans="1:47">
      <c r="A44" s="47" t="s">
        <v>45</v>
      </c>
      <c r="B44" s="130"/>
      <c r="C44" s="136">
        <f>C43/$P$43</f>
        <v>0.47515421742431352</v>
      </c>
      <c r="D44" s="136">
        <f t="shared" ref="D44:P44" si="8">D43/$P$43</f>
        <v>0.31180678589637029</v>
      </c>
      <c r="E44" s="136">
        <f t="shared" si="8"/>
        <v>0</v>
      </c>
      <c r="F44" s="136">
        <f t="shared" si="8"/>
        <v>6.4553865723763091E-3</v>
      </c>
      <c r="G44" s="136">
        <f t="shared" si="8"/>
        <v>4.2341541178147882E-2</v>
      </c>
      <c r="H44" s="136">
        <f t="shared" si="8"/>
        <v>0.16424206892879195</v>
      </c>
      <c r="I44" s="136">
        <f t="shared" si="8"/>
        <v>0</v>
      </c>
      <c r="J44" s="136">
        <f t="shared" si="8"/>
        <v>0</v>
      </c>
      <c r="K44" s="136">
        <f t="shared" si="8"/>
        <v>0</v>
      </c>
      <c r="L44" s="136">
        <f t="shared" si="8"/>
        <v>0</v>
      </c>
      <c r="M44" s="136">
        <f t="shared" si="8"/>
        <v>0</v>
      </c>
      <c r="N44" s="136">
        <f t="shared" si="8"/>
        <v>0</v>
      </c>
      <c r="O44" s="136">
        <f t="shared" si="8"/>
        <v>0</v>
      </c>
      <c r="P44" s="136">
        <f t="shared" si="8"/>
        <v>1</v>
      </c>
      <c r="Q44" s="34"/>
      <c r="R44" s="41" t="s">
        <v>43</v>
      </c>
      <c r="S44" s="11" t="str">
        <f>P34/1000 &amp;" GWh"</f>
        <v>32,0436666666667 GWh</v>
      </c>
      <c r="T44" s="42">
        <f>P34/P40</f>
        <v>4.2030378907816197E-2</v>
      </c>
      <c r="U44" s="36"/>
    </row>
    <row r="45" spans="1:47">
      <c r="A45" s="48"/>
      <c r="B45" s="131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30</v>
      </c>
      <c r="S45" s="11" t="str">
        <f>P32/1000 &amp;" GWh"</f>
        <v>20,317 GWh</v>
      </c>
      <c r="T45" s="42">
        <f>P32/P40</f>
        <v>2.6648985496981217E-2</v>
      </c>
      <c r="U45" s="36"/>
    </row>
    <row r="46" spans="1:47">
      <c r="A46" s="48" t="s">
        <v>48</v>
      </c>
      <c r="B46" s="68">
        <f>B24-B40</f>
        <v>8903</v>
      </c>
      <c r="C46" s="68">
        <f>(C24+C40)*0.08</f>
        <v>28734.640000000007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46</v>
      </c>
      <c r="S46" s="11" t="str">
        <f>P33/1000 &amp;" GWh"</f>
        <v>288,791 GWh</v>
      </c>
      <c r="T46" s="62">
        <f>P33/P40</f>
        <v>0.37879545064028658</v>
      </c>
      <c r="U46" s="36"/>
    </row>
    <row r="47" spans="1:47">
      <c r="A47" s="48" t="s">
        <v>50</v>
      </c>
      <c r="B47" s="137">
        <f>B46/B24</f>
        <v>0.11729598693051567</v>
      </c>
      <c r="C47" s="137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47</v>
      </c>
      <c r="S47" s="11" t="str">
        <f>P35/1000 &amp;" GWh"</f>
        <v>222,22 GWh</v>
      </c>
      <c r="T47" s="62">
        <f>P35/P40</f>
        <v>0.29147696791549765</v>
      </c>
    </row>
    <row r="48" spans="1:47" ht="15.75" thickBot="1">
      <c r="A48" s="13"/>
      <c r="B48" s="149"/>
      <c r="C48" s="150"/>
      <c r="D48" s="151"/>
      <c r="E48" s="151"/>
      <c r="F48" s="152"/>
      <c r="G48" s="151"/>
      <c r="H48" s="151"/>
      <c r="I48" s="152"/>
      <c r="J48" s="151"/>
      <c r="K48" s="151"/>
      <c r="L48" s="151"/>
      <c r="M48" s="150"/>
      <c r="N48" s="153"/>
      <c r="O48" s="153"/>
      <c r="P48" s="153"/>
      <c r="Q48" s="88"/>
      <c r="R48" s="69" t="s">
        <v>49</v>
      </c>
      <c r="S48" s="70" t="str">
        <f>P40/1000 &amp;" GWh"</f>
        <v>762,393 GWh</v>
      </c>
      <c r="T48" s="71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3"/>
      <c r="C58" s="19"/>
      <c r="D58" s="74"/>
      <c r="E58" s="74"/>
      <c r="F58" s="75"/>
      <c r="G58" s="74"/>
      <c r="H58" s="74"/>
      <c r="I58" s="75"/>
      <c r="J58" s="74"/>
      <c r="K58" s="74"/>
      <c r="L58" s="74"/>
      <c r="M58" s="45"/>
      <c r="N58" s="85"/>
      <c r="O58" s="85"/>
      <c r="P58" s="76"/>
      <c r="Q58" s="10"/>
      <c r="R58" s="10"/>
      <c r="S58" s="45"/>
      <c r="T58" s="50"/>
    </row>
    <row r="59" spans="1:47" ht="15.75">
      <c r="A59" s="10"/>
      <c r="B59" s="73"/>
      <c r="C59" s="19"/>
      <c r="D59" s="74"/>
      <c r="E59" s="74"/>
      <c r="F59" s="75"/>
      <c r="G59" s="74"/>
      <c r="H59" s="74"/>
      <c r="I59" s="75"/>
      <c r="J59" s="74"/>
      <c r="K59" s="74"/>
      <c r="L59" s="74"/>
      <c r="M59" s="45"/>
      <c r="N59" s="85"/>
      <c r="O59" s="85"/>
      <c r="P59" s="76"/>
      <c r="Q59" s="10"/>
      <c r="R59" s="10"/>
      <c r="S59" s="20"/>
      <c r="T59" s="21"/>
    </row>
    <row r="60" spans="1:47" ht="15.75">
      <c r="A60" s="10"/>
      <c r="B60" s="73"/>
      <c r="C60" s="19"/>
      <c r="D60" s="74"/>
      <c r="E60" s="74"/>
      <c r="F60" s="75"/>
      <c r="G60" s="74"/>
      <c r="H60" s="74"/>
      <c r="I60" s="75"/>
      <c r="J60" s="74"/>
      <c r="K60" s="74"/>
      <c r="L60" s="74"/>
      <c r="M60" s="45"/>
      <c r="N60" s="85"/>
      <c r="O60" s="85"/>
      <c r="P60" s="76"/>
      <c r="Q60" s="10"/>
      <c r="R60" s="10"/>
      <c r="S60" s="10"/>
      <c r="T60" s="45"/>
    </row>
    <row r="61" spans="1:47" ht="15.75">
      <c r="A61" s="9"/>
      <c r="B61" s="73"/>
      <c r="C61" s="19"/>
      <c r="D61" s="74"/>
      <c r="E61" s="74"/>
      <c r="F61" s="75"/>
      <c r="G61" s="74"/>
      <c r="H61" s="74"/>
      <c r="I61" s="75"/>
      <c r="J61" s="74"/>
      <c r="K61" s="74"/>
      <c r="L61" s="74"/>
      <c r="M61" s="45"/>
      <c r="N61" s="85"/>
      <c r="O61" s="85"/>
      <c r="P61" s="76"/>
      <c r="Q61" s="10"/>
      <c r="R61" s="10"/>
      <c r="S61" s="78"/>
      <c r="T61" s="79"/>
    </row>
    <row r="62" spans="1:47" ht="15.75">
      <c r="A62" s="10"/>
      <c r="B62" s="73"/>
      <c r="C62" s="19"/>
      <c r="D62" s="73"/>
      <c r="E62" s="73"/>
      <c r="F62" s="77"/>
      <c r="G62" s="73"/>
      <c r="H62" s="73"/>
      <c r="I62" s="77"/>
      <c r="J62" s="73"/>
      <c r="K62" s="73"/>
      <c r="L62" s="73"/>
      <c r="M62" s="45"/>
      <c r="N62" s="85"/>
      <c r="O62" s="85"/>
      <c r="P62" s="76"/>
      <c r="Q62" s="10"/>
      <c r="R62" s="10"/>
      <c r="S62" s="45"/>
      <c r="T62" s="50"/>
    </row>
    <row r="63" spans="1:47" ht="15.75">
      <c r="A63" s="10"/>
      <c r="B63" s="73"/>
      <c r="C63" s="10"/>
      <c r="D63" s="73"/>
      <c r="E63" s="73"/>
      <c r="F63" s="77"/>
      <c r="G63" s="73"/>
      <c r="H63" s="73"/>
      <c r="I63" s="77"/>
      <c r="J63" s="73"/>
      <c r="K63" s="73"/>
      <c r="L63" s="73"/>
      <c r="M63" s="10"/>
      <c r="N63" s="76"/>
      <c r="O63" s="76"/>
      <c r="P63" s="76"/>
      <c r="Q63" s="10"/>
      <c r="R63" s="10"/>
      <c r="S63" s="45"/>
      <c r="T63" s="50"/>
    </row>
    <row r="64" spans="1:47" ht="15.75">
      <c r="A64" s="10"/>
      <c r="B64" s="73"/>
      <c r="C64" s="10"/>
      <c r="D64" s="73"/>
      <c r="E64" s="73"/>
      <c r="F64" s="77"/>
      <c r="G64" s="73"/>
      <c r="H64" s="73"/>
      <c r="I64" s="77"/>
      <c r="J64" s="73"/>
      <c r="K64" s="73"/>
      <c r="L64" s="73"/>
      <c r="M64" s="10"/>
      <c r="N64" s="76"/>
      <c r="O64" s="76"/>
      <c r="P64" s="76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3"/>
      <c r="L65" s="73"/>
      <c r="M65" s="10"/>
      <c r="N65" s="76"/>
      <c r="O65" s="76"/>
      <c r="P65" s="76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3"/>
      <c r="L66" s="73"/>
      <c r="M66" s="10"/>
      <c r="N66" s="76"/>
      <c r="O66" s="76"/>
      <c r="P66" s="76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3"/>
      <c r="L67" s="73"/>
      <c r="M67" s="10"/>
      <c r="N67" s="76"/>
      <c r="O67" s="76"/>
      <c r="P67" s="76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3"/>
      <c r="L68" s="73"/>
      <c r="M68" s="10"/>
      <c r="N68" s="76"/>
      <c r="O68" s="76"/>
      <c r="P68" s="76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3"/>
      <c r="L69" s="73"/>
      <c r="M69" s="10"/>
      <c r="N69" s="76"/>
      <c r="O69" s="76"/>
      <c r="P69" s="76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3"/>
      <c r="L70" s="73"/>
      <c r="M70" s="10"/>
      <c r="N70" s="76"/>
      <c r="O70" s="76"/>
      <c r="P70" s="76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3"/>
      <c r="L71" s="73"/>
      <c r="M71" s="10"/>
      <c r="N71" s="76"/>
      <c r="O71" s="76"/>
      <c r="P71" s="76"/>
      <c r="Q71" s="10"/>
    </row>
  </sheetData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E4" zoomScale="70" zoomScaleNormal="70" workbookViewId="0">
      <selection activeCell="M30" sqref="M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0" t="s">
        <v>87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73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2" t="s">
        <v>60</v>
      </c>
      <c r="C4" s="81" t="s">
        <v>58</v>
      </c>
      <c r="D4" s="81" t="s">
        <v>59</v>
      </c>
      <c r="E4" s="27"/>
      <c r="F4" s="81" t="s">
        <v>61</v>
      </c>
      <c r="G4" s="27"/>
      <c r="H4" s="27"/>
      <c r="I4" s="81" t="s">
        <v>62</v>
      </c>
      <c r="J4" s="27"/>
      <c r="K4" s="27"/>
      <c r="L4" s="27"/>
      <c r="M4" s="27"/>
      <c r="N4" s="28"/>
      <c r="O4" s="28"/>
      <c r="P4" s="83" t="s">
        <v>66</v>
      </c>
      <c r="Q4" s="30"/>
      <c r="AG4" s="30"/>
      <c r="AH4" s="30"/>
    </row>
    <row r="5" spans="1:34" ht="15.75">
      <c r="A5" s="5" t="s">
        <v>52</v>
      </c>
      <c r="B5" s="59"/>
      <c r="C5" s="96">
        <f>[2]Solceller!$C$17</f>
        <v>226.97400000000002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106">
        <f>SUM(D5:O5)</f>
        <v>0</v>
      </c>
      <c r="Q5" s="53"/>
      <c r="AG5" s="53"/>
      <c r="AH5" s="53"/>
    </row>
    <row r="6" spans="1:34" ht="15.75">
      <c r="A6" s="5" t="s">
        <v>57</v>
      </c>
      <c r="B6" s="59"/>
      <c r="C6" s="92">
        <f>[2]Elproduktion!$N$562</f>
        <v>65392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106">
        <f t="shared" ref="P6:P11" si="0">SUM(D6:O6)</f>
        <v>0</v>
      </c>
      <c r="Q6" s="53"/>
      <c r="AG6" s="53"/>
      <c r="AH6" s="53"/>
    </row>
    <row r="7" spans="1:34" ht="15.75">
      <c r="A7" s="5" t="s">
        <v>91</v>
      </c>
      <c r="B7" s="59"/>
      <c r="C7" s="135">
        <v>0</v>
      </c>
      <c r="D7" s="168">
        <f>[2]Elproduktion!$N$563</f>
        <v>0</v>
      </c>
      <c r="E7" s="92">
        <f>[2]Elproduktion!$Q$564</f>
        <v>0</v>
      </c>
      <c r="F7" s="92">
        <f>[2]Elproduktion!$N$565</f>
        <v>0</v>
      </c>
      <c r="G7" s="92">
        <f>[2]Elproduktion!$R$566</f>
        <v>0</v>
      </c>
      <c r="H7" s="92">
        <f>[2]Elproduktion!$S$567</f>
        <v>0</v>
      </c>
      <c r="I7" s="92">
        <f>[2]Elproduktion!$N$568</f>
        <v>0</v>
      </c>
      <c r="J7" s="92">
        <f>[2]Elproduktion!$T$566</f>
        <v>0</v>
      </c>
      <c r="K7" s="92">
        <f>[2]Elproduktion!$U$564</f>
        <v>0</v>
      </c>
      <c r="L7" s="92">
        <f>[2]Elproduktion!$V$564</f>
        <v>0</v>
      </c>
      <c r="M7" s="92">
        <f>[2]Elproduktion!$W$567</f>
        <v>0</v>
      </c>
      <c r="N7" s="92"/>
      <c r="O7" s="92"/>
      <c r="P7" s="106">
        <f t="shared" si="0"/>
        <v>0</v>
      </c>
      <c r="Q7" s="53"/>
      <c r="AG7" s="53"/>
      <c r="AH7" s="53"/>
    </row>
    <row r="8" spans="1:34" ht="15.75">
      <c r="A8" s="5" t="s">
        <v>10</v>
      </c>
      <c r="B8" s="59"/>
      <c r="C8" s="131">
        <f>[2]Elproduktion!$N$570</f>
        <v>0</v>
      </c>
      <c r="D8" s="131">
        <f>[2]Elproduktion!$N$571</f>
        <v>0</v>
      </c>
      <c r="E8" s="92">
        <f>[2]Elproduktion!$Q$572</f>
        <v>0</v>
      </c>
      <c r="F8" s="92">
        <f>[2]Elproduktion!$N$573</f>
        <v>0</v>
      </c>
      <c r="G8" s="92">
        <f>[2]Elproduktion!$R$574</f>
        <v>0</v>
      </c>
      <c r="H8" s="92">
        <f>[2]Elproduktion!$S$575</f>
        <v>0</v>
      </c>
      <c r="I8" s="92">
        <f>[2]Elproduktion!$N$576</f>
        <v>0</v>
      </c>
      <c r="J8" s="92">
        <f>[2]Elproduktion!$T$574</f>
        <v>0</v>
      </c>
      <c r="K8" s="92">
        <f>[2]Elproduktion!$U$572</f>
        <v>0</v>
      </c>
      <c r="L8" s="92">
        <f>[2]Elproduktion!$V$572</f>
        <v>0</v>
      </c>
      <c r="M8" s="92">
        <f>[2]Elproduktion!$W$575</f>
        <v>0</v>
      </c>
      <c r="N8" s="92"/>
      <c r="O8" s="92"/>
      <c r="P8" s="106">
        <f t="shared" si="0"/>
        <v>0</v>
      </c>
      <c r="Q8" s="53"/>
      <c r="AG8" s="53"/>
      <c r="AH8" s="53"/>
    </row>
    <row r="9" spans="1:34" ht="15.75">
      <c r="A9" s="5" t="s">
        <v>11</v>
      </c>
      <c r="B9" s="59"/>
      <c r="C9" s="131">
        <f>[2]Elproduktion!$N$578</f>
        <v>356033</v>
      </c>
      <c r="D9" s="131">
        <f>[2]Elproduktion!$N$579</f>
        <v>0</v>
      </c>
      <c r="E9" s="92">
        <f>[2]Elproduktion!$Q$580</f>
        <v>0</v>
      </c>
      <c r="F9" s="92">
        <f>[2]Elproduktion!$N$581</f>
        <v>0</v>
      </c>
      <c r="G9" s="92">
        <f>[2]Elproduktion!$R$582</f>
        <v>0</v>
      </c>
      <c r="H9" s="92">
        <f>[2]Elproduktion!$S$583</f>
        <v>0</v>
      </c>
      <c r="I9" s="92">
        <f>[2]Elproduktion!$N$584</f>
        <v>0</v>
      </c>
      <c r="J9" s="92">
        <f>[2]Elproduktion!$T$582</f>
        <v>0</v>
      </c>
      <c r="K9" s="92">
        <f>[2]Elproduktion!$U$580</f>
        <v>0</v>
      </c>
      <c r="L9" s="92">
        <f>[2]Elproduktion!$V$580</f>
        <v>0</v>
      </c>
      <c r="M9" s="92">
        <f>[2]Elproduktion!$W$583</f>
        <v>0</v>
      </c>
      <c r="N9" s="92"/>
      <c r="O9" s="92"/>
      <c r="P9" s="106">
        <f t="shared" si="0"/>
        <v>0</v>
      </c>
      <c r="Q9" s="53"/>
      <c r="AG9" s="53"/>
      <c r="AH9" s="53"/>
    </row>
    <row r="10" spans="1:34" ht="15.75">
      <c r="A10" s="5" t="s">
        <v>12</v>
      </c>
      <c r="B10" s="59"/>
      <c r="C10" s="131">
        <f>[2]Elproduktion!$N$586</f>
        <v>0</v>
      </c>
      <c r="D10" s="131">
        <f>[2]Elproduktion!$N$587</f>
        <v>0</v>
      </c>
      <c r="E10" s="92">
        <f>[2]Elproduktion!$Q$588</f>
        <v>0</v>
      </c>
      <c r="F10" s="92">
        <f>[2]Elproduktion!$N$589</f>
        <v>0</v>
      </c>
      <c r="G10" s="92">
        <f>[2]Elproduktion!$R$590</f>
        <v>0</v>
      </c>
      <c r="H10" s="92">
        <f>[2]Elproduktion!$S$591</f>
        <v>0</v>
      </c>
      <c r="I10" s="92">
        <f>[2]Elproduktion!$N$592</f>
        <v>0</v>
      </c>
      <c r="J10" s="92">
        <f>[2]Elproduktion!$T$590</f>
        <v>0</v>
      </c>
      <c r="K10" s="92">
        <f>[2]Elproduktion!$U$588</f>
        <v>0</v>
      </c>
      <c r="L10" s="92">
        <f>[2]Elproduktion!$V$588</f>
        <v>0</v>
      </c>
      <c r="M10" s="92">
        <f>[2]Elproduktion!$W$591</f>
        <v>0</v>
      </c>
      <c r="N10" s="92"/>
      <c r="O10" s="92"/>
      <c r="P10" s="106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B11" s="59"/>
      <c r="C11" s="96">
        <f>SUM(C5:C10)</f>
        <v>421651.97399999999</v>
      </c>
      <c r="D11" s="92">
        <f t="shared" ref="D11:O11" si="1">SUM(D5:D10)</f>
        <v>0</v>
      </c>
      <c r="E11" s="92">
        <f t="shared" si="1"/>
        <v>0</v>
      </c>
      <c r="F11" s="92">
        <f t="shared" si="1"/>
        <v>0</v>
      </c>
      <c r="G11" s="92">
        <f t="shared" si="1"/>
        <v>0</v>
      </c>
      <c r="H11" s="92">
        <f t="shared" si="1"/>
        <v>0</v>
      </c>
      <c r="I11" s="92">
        <f t="shared" si="1"/>
        <v>0</v>
      </c>
      <c r="J11" s="92">
        <f t="shared" si="1"/>
        <v>0</v>
      </c>
      <c r="K11" s="92">
        <f t="shared" si="1"/>
        <v>0</v>
      </c>
      <c r="L11" s="92">
        <f t="shared" si="1"/>
        <v>0</v>
      </c>
      <c r="M11" s="92">
        <f t="shared" si="1"/>
        <v>0</v>
      </c>
      <c r="N11" s="92">
        <f t="shared" si="1"/>
        <v>0</v>
      </c>
      <c r="O11" s="92">
        <f t="shared" si="1"/>
        <v>0</v>
      </c>
      <c r="P11" s="106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80" t="str">
        <f>A2</f>
        <v>2084 Avesta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73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2" t="s">
        <v>60</v>
      </c>
      <c r="B17" s="81" t="s">
        <v>63</v>
      </c>
      <c r="C17" s="49"/>
      <c r="D17" s="81" t="s">
        <v>59</v>
      </c>
      <c r="E17" s="27"/>
      <c r="F17" s="81" t="s">
        <v>61</v>
      </c>
      <c r="G17" s="27"/>
      <c r="H17" s="27"/>
      <c r="I17" s="81" t="s">
        <v>62</v>
      </c>
      <c r="J17" s="27"/>
      <c r="K17" s="27"/>
      <c r="L17" s="27"/>
      <c r="M17" s="27"/>
      <c r="N17" s="28"/>
      <c r="O17" s="28"/>
      <c r="P17" s="83" t="s">
        <v>66</v>
      </c>
      <c r="Q17" s="30"/>
      <c r="AG17" s="30"/>
      <c r="AH17" s="30"/>
    </row>
    <row r="18" spans="1:34" ht="15.75">
      <c r="A18" s="5" t="s">
        <v>17</v>
      </c>
      <c r="B18" s="114">
        <f>[2]Fjärrvärmeproduktion!$N$786</f>
        <v>0</v>
      </c>
      <c r="C18" s="106"/>
      <c r="D18" s="106">
        <f>[2]Fjärrvärmeproduktion!$N$787</f>
        <v>0</v>
      </c>
      <c r="E18" s="106">
        <f>[2]Fjärrvärmeproduktion!$Q$788</f>
        <v>0</v>
      </c>
      <c r="F18" s="106">
        <f>[2]Fjärrvärmeproduktion!$N$789</f>
        <v>0</v>
      </c>
      <c r="G18" s="106">
        <f>[2]Fjärrvärmeproduktion!$R$790</f>
        <v>0</v>
      </c>
      <c r="H18" s="114">
        <f>[2]Fjärrvärmeproduktion!$S$791</f>
        <v>0</v>
      </c>
      <c r="I18" s="106">
        <f>[2]Fjärrvärmeproduktion!$N$792</f>
        <v>0</v>
      </c>
      <c r="J18" s="106">
        <f>[2]Fjärrvärmeproduktion!$T$790</f>
        <v>0</v>
      </c>
      <c r="K18" s="114">
        <f>[2]Fjärrvärmeproduktion!$U$788</f>
        <v>0</v>
      </c>
      <c r="L18" s="114">
        <f>[2]Fjärrvärmeproduktion!$V$788</f>
        <v>0</v>
      </c>
      <c r="M18" s="106">
        <f>[2]Fjärrvärmeproduktion!$W$791</f>
        <v>0</v>
      </c>
      <c r="N18" s="106"/>
      <c r="O18" s="106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21">
        <f>[2]Fjärrvärmeproduktion!$N$794+[2]Fjärrvärmeproduktion!$N$826</f>
        <v>208959</v>
      </c>
      <c r="C19" s="106"/>
      <c r="D19" s="106">
        <f>[2]Fjärrvärmeproduktion!$N$795</f>
        <v>26793</v>
      </c>
      <c r="E19" s="106">
        <f>[2]Fjärrvärmeproduktion!$Q$796</f>
        <v>0</v>
      </c>
      <c r="F19" s="106">
        <f>[2]Fjärrvärmeproduktion!$N$797</f>
        <v>0</v>
      </c>
      <c r="G19" s="106">
        <f>[2]Fjärrvärmeproduktion!$R$798</f>
        <v>0</v>
      </c>
      <c r="H19" s="121">
        <f>[2]Fjärrvärmeproduktion!$S$799</f>
        <v>32389</v>
      </c>
      <c r="I19" s="106">
        <f>[2]Fjärrvärmeproduktion!$N$800</f>
        <v>0</v>
      </c>
      <c r="J19" s="106">
        <f>[2]Fjärrvärmeproduktion!$T$798</f>
        <v>0</v>
      </c>
      <c r="K19" s="167">
        <f>[2]Fjärrvärmeproduktion!$U$796</f>
        <v>0</v>
      </c>
      <c r="L19" s="181">
        <f>[2]Fjärrvärmeproduktion!$V$796</f>
        <v>181628</v>
      </c>
      <c r="M19" s="105">
        <f>[2]Fjärrvärmeproduktion!$W$799</f>
        <v>0</v>
      </c>
      <c r="N19" s="106"/>
      <c r="O19" s="106"/>
      <c r="P19" s="106">
        <f t="shared" ref="P19:P24" si="2">SUM(C19:O19)</f>
        <v>240810</v>
      </c>
      <c r="Q19" s="4"/>
      <c r="R19" s="4"/>
      <c r="S19" s="4"/>
      <c r="T19" s="4"/>
    </row>
    <row r="20" spans="1:34" ht="15.75">
      <c r="A20" s="5" t="s">
        <v>19</v>
      </c>
      <c r="B20" s="114">
        <f>[2]Fjärrvärmeproduktion!$N$802</f>
        <v>0</v>
      </c>
      <c r="C20" s="106"/>
      <c r="D20" s="106">
        <f>[2]Fjärrvärmeproduktion!$N$803</f>
        <v>0</v>
      </c>
      <c r="E20" s="106">
        <f>[2]Fjärrvärmeproduktion!$Q$804</f>
        <v>0</v>
      </c>
      <c r="F20" s="106">
        <f>[2]Fjärrvärmeproduktion!$N$805</f>
        <v>0</v>
      </c>
      <c r="G20" s="106">
        <f>[2]Fjärrvärmeproduktion!$R$806</f>
        <v>0</v>
      </c>
      <c r="H20" s="114">
        <f>[2]Fjärrvärmeproduktion!$S$807</f>
        <v>0</v>
      </c>
      <c r="I20" s="106">
        <f>[2]Fjärrvärmeproduktion!$N$808</f>
        <v>0</v>
      </c>
      <c r="J20" s="106">
        <f>[2]Fjärrvärmeproduktion!$T$806</f>
        <v>0</v>
      </c>
      <c r="K20" s="114">
        <f>[2]Fjärrvärmeproduktion!$U$804</f>
        <v>0</v>
      </c>
      <c r="L20" s="114">
        <f>[2]Fjärrvärmeproduktion!$V$804</f>
        <v>0</v>
      </c>
      <c r="M20" s="106">
        <f>[2]Fjärrvärmeproduktion!$W$807</f>
        <v>0</v>
      </c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114">
        <f>[2]Fjärrvärmeproduktion!$N$810</f>
        <v>0</v>
      </c>
      <c r="C21" s="106"/>
      <c r="D21" s="106">
        <f>[2]Fjärrvärmeproduktion!$N$811</f>
        <v>0</v>
      </c>
      <c r="E21" s="106">
        <f>[2]Fjärrvärmeproduktion!$Q$812</f>
        <v>0</v>
      </c>
      <c r="F21" s="106">
        <f>[2]Fjärrvärmeproduktion!$N$813</f>
        <v>0</v>
      </c>
      <c r="G21" s="106">
        <f>[2]Fjärrvärmeproduktion!$R$814</f>
        <v>0</v>
      </c>
      <c r="H21" s="114">
        <f>[2]Fjärrvärmeproduktion!$S$815</f>
        <v>0</v>
      </c>
      <c r="I21" s="106">
        <f>[2]Fjärrvärmeproduktion!$N$816</f>
        <v>0</v>
      </c>
      <c r="J21" s="106">
        <f>[2]Fjärrvärmeproduktion!$T$814</f>
        <v>0</v>
      </c>
      <c r="K21" s="114">
        <f>[2]Fjärrvärmeproduktion!$U$812</f>
        <v>0</v>
      </c>
      <c r="L21" s="114">
        <f>[2]Fjärrvärmeproduktion!$V$812</f>
        <v>0</v>
      </c>
      <c r="M21" s="106">
        <f>[2]Fjärrvärmeproduktion!$W$815</f>
        <v>0</v>
      </c>
      <c r="N21" s="106"/>
      <c r="O21" s="106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21</v>
      </c>
      <c r="B22" s="121">
        <f>[2]Fjärrvärmeproduktion!$N$818</f>
        <v>40600</v>
      </c>
      <c r="C22" s="106"/>
      <c r="D22" s="106">
        <f>[2]Fjärrvärmeproduktion!$N$819</f>
        <v>0</v>
      </c>
      <c r="E22" s="106">
        <f>[2]Fjärrvärmeproduktion!$Q$820</f>
        <v>0</v>
      </c>
      <c r="F22" s="106">
        <f>[2]Fjärrvärmeproduktion!$N$821</f>
        <v>0</v>
      </c>
      <c r="G22" s="106">
        <f>[2]Fjärrvärmeproduktion!$R$822</f>
        <v>0</v>
      </c>
      <c r="H22" s="114">
        <f>[2]Fjärrvärmeproduktion!$S$823</f>
        <v>0</v>
      </c>
      <c r="I22" s="106">
        <f>[2]Fjärrvärmeproduktion!$N$824</f>
        <v>0</v>
      </c>
      <c r="J22" s="106">
        <f>[2]Fjärrvärmeproduktion!$T$822</f>
        <v>0</v>
      </c>
      <c r="K22" s="114">
        <f>[2]Fjärrvärmeproduktion!$U$820</f>
        <v>0</v>
      </c>
      <c r="L22" s="114">
        <f>[2]Fjärrvärmeproduktion!$V$820</f>
        <v>0</v>
      </c>
      <c r="M22" s="106">
        <f>[2]Fjärrvärmeproduktion!$W$823</f>
        <v>0</v>
      </c>
      <c r="N22" s="106"/>
      <c r="O22" s="106"/>
      <c r="P22" s="106">
        <f t="shared" si="2"/>
        <v>0</v>
      </c>
      <c r="Q22" s="31"/>
      <c r="R22" s="43" t="s">
        <v>23</v>
      </c>
      <c r="S22" s="89" t="str">
        <f>P43/1000 &amp;" GWh"</f>
        <v>3001,96526531516 GWh</v>
      </c>
      <c r="T22" s="38"/>
      <c r="U22" s="36"/>
    </row>
    <row r="23" spans="1:34" ht="15.75">
      <c r="A23" s="5" t="s">
        <v>22</v>
      </c>
      <c r="B23" s="123">
        <v>0</v>
      </c>
      <c r="C23" s="106"/>
      <c r="D23" s="106">
        <f>[2]Fjärrvärmeproduktion!$N$827</f>
        <v>0</v>
      </c>
      <c r="E23" s="106">
        <f>[2]Fjärrvärmeproduktion!$Q$828</f>
        <v>0</v>
      </c>
      <c r="F23" s="106">
        <f>[2]Fjärrvärmeproduktion!$N$829</f>
        <v>0</v>
      </c>
      <c r="G23" s="106">
        <f>[2]Fjärrvärmeproduktion!$R$830</f>
        <v>0</v>
      </c>
      <c r="H23" s="114">
        <f>[2]Fjärrvärmeproduktion!$S$831</f>
        <v>0</v>
      </c>
      <c r="I23" s="106">
        <f>[2]Fjärrvärmeproduktion!$N$832</f>
        <v>0</v>
      </c>
      <c r="J23" s="106">
        <f>[2]Fjärrvärmeproduktion!$T$830</f>
        <v>0</v>
      </c>
      <c r="K23" s="114">
        <f>[2]Fjärrvärmeproduktion!$U$828</f>
        <v>0</v>
      </c>
      <c r="L23" s="114">
        <f>[2]Fjärrvärmeproduktion!$V$828</f>
        <v>0</v>
      </c>
      <c r="M23" s="106">
        <f>[2]Fjärrvärmeproduktion!$W$831</f>
        <v>0</v>
      </c>
      <c r="N23" s="106"/>
      <c r="O23" s="106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105">
        <f>SUM(B18:B23)</f>
        <v>249559</v>
      </c>
      <c r="C24" s="106">
        <f t="shared" ref="C24:O24" si="3">SUM(C18:C23)</f>
        <v>0</v>
      </c>
      <c r="D24" s="106">
        <f t="shared" si="3"/>
        <v>26793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06">
        <f t="shared" si="3"/>
        <v>32389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06">
        <f t="shared" si="3"/>
        <v>181628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06">
        <f t="shared" si="2"/>
        <v>240810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180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31"/>
      <c r="R25" s="86" t="str">
        <f>C30</f>
        <v>El</v>
      </c>
      <c r="S25" s="60" t="str">
        <f>C43/1000 &amp;" GWh"</f>
        <v>1377,28626531516 GWh</v>
      </c>
      <c r="T25" s="42">
        <f>C$44</f>
        <v>0.45879487055642765</v>
      </c>
      <c r="U25" s="36"/>
    </row>
    <row r="26" spans="1:34" ht="15.75">
      <c r="B26" s="114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31"/>
      <c r="R26" s="87" t="str">
        <f>D30</f>
        <v>Oljeprodukter</v>
      </c>
      <c r="S26" s="60" t="str">
        <f>D43/1000 &amp;" GWh"</f>
        <v>325,696 GWh</v>
      </c>
      <c r="T26" s="42">
        <f>D$44</f>
        <v>0.10849425999797727</v>
      </c>
      <c r="U26" s="36"/>
    </row>
    <row r="27" spans="1:34" ht="15.75"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31"/>
      <c r="R27" s="87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7" t="str">
        <f>F30</f>
        <v>Gasol/naturgas</v>
      </c>
      <c r="S28" s="63" t="str">
        <f>F43/1000 &amp;" GWh"</f>
        <v>321,953 GWh</v>
      </c>
      <c r="T28" s="42">
        <f>F$44</f>
        <v>0.10724741012824467</v>
      </c>
      <c r="U28" s="36"/>
    </row>
    <row r="29" spans="1:34" ht="15.75">
      <c r="A29" s="80" t="str">
        <f>A2</f>
        <v>2084 Avesta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7" t="str">
        <f>G30</f>
        <v>Biodrivmedel</v>
      </c>
      <c r="S29" s="60" t="str">
        <f>G43/1000&amp;" GWh"</f>
        <v>82,464 GWh</v>
      </c>
      <c r="T29" s="42">
        <f>G$44</f>
        <v>2.7470004717507115E-2</v>
      </c>
      <c r="U29" s="36"/>
    </row>
    <row r="30" spans="1:34" ht="30">
      <c r="A30" s="6">
        <v>2017</v>
      </c>
      <c r="B30" s="67" t="s">
        <v>71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72</v>
      </c>
      <c r="K30" s="54" t="s">
        <v>6</v>
      </c>
      <c r="L30" s="54" t="s">
        <v>7</v>
      </c>
      <c r="M30" s="98" t="s">
        <v>73</v>
      </c>
      <c r="N30" s="55" t="s">
        <v>68</v>
      </c>
      <c r="O30" s="55" t="s">
        <v>68</v>
      </c>
      <c r="P30" s="57" t="s">
        <v>28</v>
      </c>
      <c r="Q30" s="31"/>
      <c r="R30" s="86" t="str">
        <f>H30</f>
        <v>Biobränslen</v>
      </c>
      <c r="S30" s="60" t="str">
        <f>H43/1000&amp;" GWh"</f>
        <v>712,938 GWh</v>
      </c>
      <c r="T30" s="42">
        <f>H$44</f>
        <v>0.23749042276981577</v>
      </c>
      <c r="U30" s="36"/>
    </row>
    <row r="31" spans="1:34" s="29" customFormat="1">
      <c r="A31" s="26"/>
      <c r="B31" s="81" t="s">
        <v>65</v>
      </c>
      <c r="C31" s="84" t="s">
        <v>64</v>
      </c>
      <c r="D31" s="81" t="s">
        <v>59</v>
      </c>
      <c r="E31" s="27"/>
      <c r="F31" s="81" t="s">
        <v>61</v>
      </c>
      <c r="G31" s="81" t="s">
        <v>89</v>
      </c>
      <c r="H31" s="81" t="s">
        <v>69</v>
      </c>
      <c r="I31" s="81" t="s">
        <v>62</v>
      </c>
      <c r="J31" s="27"/>
      <c r="K31" s="27"/>
      <c r="L31" s="27"/>
      <c r="M31" s="27"/>
      <c r="N31" s="28"/>
      <c r="O31" s="28"/>
      <c r="P31" s="83" t="s">
        <v>67</v>
      </c>
      <c r="Q31" s="32"/>
      <c r="R31" s="86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29</v>
      </c>
      <c r="B32" s="114">
        <f>[2]Slutanvändning!$N$1142</f>
        <v>0</v>
      </c>
      <c r="C32" s="114">
        <f>[2]Slutanvändning!$N$1143</f>
        <v>6651</v>
      </c>
      <c r="D32" s="114">
        <f>[2]Slutanvändning!$N$1136</f>
        <v>7658</v>
      </c>
      <c r="E32" s="106">
        <f>[2]Slutanvändning!$Q$1137</f>
        <v>0</v>
      </c>
      <c r="F32" s="114">
        <f>[2]Slutanvändning!$N$1138</f>
        <v>0</v>
      </c>
      <c r="G32" s="106">
        <f>[2]Slutanvändning!$N$1139</f>
        <v>1742</v>
      </c>
      <c r="H32" s="114">
        <f>[2]Slutanvändning!$N$1140</f>
        <v>0</v>
      </c>
      <c r="I32" s="106">
        <f>[2]Slutanvändning!$N$1141</f>
        <v>0</v>
      </c>
      <c r="J32" s="106"/>
      <c r="K32" s="106">
        <f>[2]Slutanvändning!$U$1137</f>
        <v>0</v>
      </c>
      <c r="L32" s="106">
        <f>[2]Slutanvändning!$V$1137</f>
        <v>0</v>
      </c>
      <c r="M32" s="106"/>
      <c r="N32" s="106"/>
      <c r="O32" s="106"/>
      <c r="P32" s="106">
        <f t="shared" ref="P32:P38" si="4">SUM(B32:N32)</f>
        <v>16051</v>
      </c>
      <c r="Q32" s="33"/>
      <c r="R32" s="87" t="str">
        <f>J30</f>
        <v>Beckolja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32</v>
      </c>
      <c r="B33" s="123">
        <f>[2]Slutanvändning!$N$1151</f>
        <v>97467.726743434745</v>
      </c>
      <c r="C33" s="123">
        <f>[2]Slutanvändning!$N$1152</f>
        <v>1095464.0604770016</v>
      </c>
      <c r="D33" s="123">
        <f>[2]Slutanvändning!$N$1145</f>
        <v>113173</v>
      </c>
      <c r="E33" s="106">
        <f>[2]Slutanvändning!$Q$1146</f>
        <v>0</v>
      </c>
      <c r="F33" s="166">
        <f>[2]Slutanvändning!$N$1147</f>
        <v>321953</v>
      </c>
      <c r="G33" s="163">
        <f>[2]Slutanvändning!$N$1148</f>
        <v>1040</v>
      </c>
      <c r="H33" s="166">
        <f>[2]Slutanvändning!$N$1149</f>
        <v>624146</v>
      </c>
      <c r="I33" s="106">
        <f>[2]Slutanvändning!$N$1150</f>
        <v>0</v>
      </c>
      <c r="J33" s="106"/>
      <c r="K33" s="106">
        <f>[2]Slutanvändning!$U$1146</f>
        <v>0</v>
      </c>
      <c r="L33" s="106">
        <f>[2]Slutanvändning!$V$1146</f>
        <v>0</v>
      </c>
      <c r="M33" s="106"/>
      <c r="N33" s="106"/>
      <c r="O33" s="106"/>
      <c r="P33" s="182">
        <f t="shared" si="4"/>
        <v>2253243.7872204361</v>
      </c>
      <c r="Q33" s="33"/>
      <c r="R33" s="86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33</v>
      </c>
      <c r="B34" s="123">
        <f>[2]Slutanvändning!$N$1160</f>
        <v>27289.420534983561</v>
      </c>
      <c r="C34" s="114">
        <f>[2]Slutanvändning!$N$1161</f>
        <v>16336</v>
      </c>
      <c r="D34" s="114">
        <f>[2]Slutanvändning!$N$1154</f>
        <v>420</v>
      </c>
      <c r="E34" s="106">
        <f>[2]Slutanvändning!$Q$1155</f>
        <v>0</v>
      </c>
      <c r="F34" s="114">
        <f>[2]Slutanvändning!$N$1156</f>
        <v>0</v>
      </c>
      <c r="G34" s="106">
        <f>[2]Slutanvändning!$N$1157</f>
        <v>0</v>
      </c>
      <c r="H34" s="114">
        <f>[2]Slutanvändning!$N$1158</f>
        <v>0</v>
      </c>
      <c r="I34" s="106">
        <f>[2]Slutanvändning!$N$1159</f>
        <v>0</v>
      </c>
      <c r="J34" s="106"/>
      <c r="K34" s="106">
        <f>[2]Slutanvändning!$U$1155</f>
        <v>0</v>
      </c>
      <c r="L34" s="106">
        <f>[2]Slutanvändning!$V$1155</f>
        <v>0</v>
      </c>
      <c r="M34" s="106"/>
      <c r="N34" s="106"/>
      <c r="O34" s="106"/>
      <c r="P34" s="159">
        <f t="shared" si="4"/>
        <v>44045.420534983561</v>
      </c>
      <c r="Q34" s="33"/>
      <c r="R34" s="87" t="str">
        <f>L30</f>
        <v>Avfall</v>
      </c>
      <c r="S34" s="60" t="str">
        <f>L43/1000&amp;" GWh"</f>
        <v>181,628 GWh</v>
      </c>
      <c r="T34" s="42">
        <f>L$44</f>
        <v>6.0503031830027434E-2</v>
      </c>
      <c r="U34" s="36"/>
      <c r="V34" s="8"/>
      <c r="W34" s="58"/>
    </row>
    <row r="35" spans="1:47" ht="15.75">
      <c r="A35" s="5" t="s">
        <v>34</v>
      </c>
      <c r="B35" s="114">
        <f>[2]Slutanvändning!$N$1169</f>
        <v>0</v>
      </c>
      <c r="C35" s="123">
        <f>[2]Slutanvändning!$N$1170</f>
        <v>268</v>
      </c>
      <c r="D35" s="123">
        <f>[2]Slutanvändning!$N$1163</f>
        <v>174446</v>
      </c>
      <c r="E35" s="106">
        <f>[2]Slutanvändning!$Q$1164</f>
        <v>0</v>
      </c>
      <c r="F35" s="114">
        <f>[2]Slutanvändning!$N$1165</f>
        <v>0</v>
      </c>
      <c r="G35" s="106">
        <f>[2]Slutanvändning!$N$1166</f>
        <v>79682</v>
      </c>
      <c r="H35" s="114">
        <f>[2]Slutanvändning!$N$1167</f>
        <v>0</v>
      </c>
      <c r="I35" s="106">
        <f>[2]Slutanvändning!$N$1168</f>
        <v>0</v>
      </c>
      <c r="J35" s="106"/>
      <c r="K35" s="106">
        <f>[2]Slutanvändning!$U$1164</f>
        <v>0</v>
      </c>
      <c r="L35" s="106">
        <f>[2]Slutanvändning!$V$1164</f>
        <v>0</v>
      </c>
      <c r="M35" s="106"/>
      <c r="N35" s="106"/>
      <c r="O35" s="106"/>
      <c r="P35" s="159">
        <f>SUM(B35:N35)</f>
        <v>254396</v>
      </c>
      <c r="Q35" s="33"/>
      <c r="R35" s="86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35</v>
      </c>
      <c r="B36" s="123">
        <f>[2]Slutanvändning!$N$1178</f>
        <v>20461.85272158169</v>
      </c>
      <c r="C36" s="114">
        <f>[2]Slutanvändning!$N$1179</f>
        <v>62271</v>
      </c>
      <c r="D36" s="123">
        <f>[2]Slutanvändning!$N$1172</f>
        <v>2798</v>
      </c>
      <c r="E36" s="106">
        <f>[2]Slutanvändning!$Q$1173</f>
        <v>0</v>
      </c>
      <c r="F36" s="114">
        <f>[2]Slutanvändning!$N$1174</f>
        <v>0</v>
      </c>
      <c r="G36" s="106">
        <f>[2]Slutanvändning!$N$1175</f>
        <v>0</v>
      </c>
      <c r="H36" s="114">
        <f>[2]Slutanvändning!$N$1176</f>
        <v>0</v>
      </c>
      <c r="I36" s="106">
        <f>[2]Slutanvändning!$N$1177</f>
        <v>0</v>
      </c>
      <c r="J36" s="106"/>
      <c r="K36" s="106">
        <f>[2]Slutanvändning!$U$1173</f>
        <v>0</v>
      </c>
      <c r="L36" s="106">
        <f>[2]Slutanvändning!$V$1173</f>
        <v>0</v>
      </c>
      <c r="M36" s="106"/>
      <c r="N36" s="106"/>
      <c r="O36" s="106"/>
      <c r="P36" s="159">
        <f t="shared" si="4"/>
        <v>85530.852721581687</v>
      </c>
      <c r="Q36" s="33"/>
      <c r="R36" s="86" t="str">
        <f>N30</f>
        <v>Övrigt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36</v>
      </c>
      <c r="B37" s="167">
        <f>[2]Slutanvändning!$N$1187</f>
        <v>22100</v>
      </c>
      <c r="C37" s="114">
        <f>[2]Slutanvändning!$N$1188</f>
        <v>75365</v>
      </c>
      <c r="D37" s="114">
        <f>[2]Slutanvändning!$N$1181</f>
        <v>408</v>
      </c>
      <c r="E37" s="106">
        <f>[2]Slutanvändning!$Q$1182</f>
        <v>0</v>
      </c>
      <c r="F37" s="114">
        <f>[2]Slutanvändning!$N$1183</f>
        <v>0</v>
      </c>
      <c r="G37" s="106">
        <f>[2]Slutanvändning!$N$1184</f>
        <v>0</v>
      </c>
      <c r="H37" s="114">
        <f>[2]Slutanvändning!$N$1185</f>
        <v>56403</v>
      </c>
      <c r="I37" s="106">
        <f>[2]Slutanvändning!$N$1186</f>
        <v>0</v>
      </c>
      <c r="J37" s="106"/>
      <c r="K37" s="106">
        <f>[2]Slutanvändning!$U$1182</f>
        <v>0</v>
      </c>
      <c r="L37" s="106">
        <f>[2]Slutanvändning!$V$1182</f>
        <v>0</v>
      </c>
      <c r="M37" s="106"/>
      <c r="N37" s="106"/>
      <c r="O37" s="106"/>
      <c r="P37" s="105">
        <f t="shared" si="4"/>
        <v>154276</v>
      </c>
      <c r="Q37" s="33"/>
      <c r="R37" s="87" t="str">
        <f>O30</f>
        <v>Övrigt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37</v>
      </c>
      <c r="B38" s="167">
        <f>[2]Slutanvändning!$N$1196</f>
        <v>64200</v>
      </c>
      <c r="C38" s="114">
        <f>[2]Slutanvändning!$N$1197</f>
        <v>10650</v>
      </c>
      <c r="D38" s="114">
        <f>[2]Slutanvändning!$N$1190</f>
        <v>0</v>
      </c>
      <c r="E38" s="106">
        <f>[2]Slutanvändning!$Q$1191</f>
        <v>0</v>
      </c>
      <c r="F38" s="114">
        <f>[2]Slutanvändning!$N$1192</f>
        <v>0</v>
      </c>
      <c r="G38" s="106">
        <f>[2]Slutanvändning!$N$1193</f>
        <v>0</v>
      </c>
      <c r="H38" s="114">
        <f>[2]Slutanvändning!$N$1194</f>
        <v>0</v>
      </c>
      <c r="I38" s="106">
        <f>[2]Slutanvändning!$N$1195</f>
        <v>0</v>
      </c>
      <c r="J38" s="106"/>
      <c r="K38" s="106">
        <f>[2]Slutanvändning!$U$1191</f>
        <v>0</v>
      </c>
      <c r="L38" s="106">
        <f>[2]Slutanvändning!$V$1191</f>
        <v>0</v>
      </c>
      <c r="M38" s="106"/>
      <c r="N38" s="106"/>
      <c r="O38" s="106"/>
      <c r="P38" s="105">
        <f t="shared" si="4"/>
        <v>74850</v>
      </c>
      <c r="Q38" s="33"/>
      <c r="R38" s="44"/>
      <c r="S38" s="29"/>
      <c r="T38" s="40"/>
      <c r="U38" s="36"/>
    </row>
    <row r="39" spans="1:47" ht="15.75">
      <c r="A39" s="5" t="s">
        <v>38</v>
      </c>
      <c r="B39" s="114">
        <f>[2]Slutanvändning!$N$1205</f>
        <v>0</v>
      </c>
      <c r="C39" s="114">
        <f>[2]Slutanvändning!$N$1206</f>
        <v>8260</v>
      </c>
      <c r="D39" s="114">
        <f>[2]Slutanvändning!$N$1199</f>
        <v>0</v>
      </c>
      <c r="E39" s="106">
        <f>[2]Slutanvändning!$Q$1200</f>
        <v>0</v>
      </c>
      <c r="F39" s="114">
        <f>[2]Slutanvändning!$N$1201</f>
        <v>0</v>
      </c>
      <c r="G39" s="106">
        <f>[2]Slutanvändning!$N$1202</f>
        <v>0</v>
      </c>
      <c r="H39" s="114">
        <f>[2]Slutanvändning!$N$1203</f>
        <v>0</v>
      </c>
      <c r="I39" s="106">
        <f>[2]Slutanvändning!$N$1204</f>
        <v>0</v>
      </c>
      <c r="J39" s="106"/>
      <c r="K39" s="106">
        <f>[2]Slutanvändning!$U$1200</f>
        <v>0</v>
      </c>
      <c r="L39" s="106">
        <f>[2]Slutanvändning!$V$1200</f>
        <v>0</v>
      </c>
      <c r="M39" s="106"/>
      <c r="N39" s="106"/>
      <c r="O39" s="106"/>
      <c r="P39" s="106">
        <f>SUM(B39:N39)</f>
        <v>8260</v>
      </c>
      <c r="Q39" s="33"/>
      <c r="R39" s="41"/>
      <c r="S39" s="10"/>
      <c r="T39" s="64"/>
    </row>
    <row r="40" spans="1:47" ht="15.75">
      <c r="A40" s="5" t="s">
        <v>13</v>
      </c>
      <c r="B40" s="106">
        <f>SUM(B32:B39)</f>
        <v>231519</v>
      </c>
      <c r="C40" s="159">
        <f t="shared" ref="C40:O40" si="5">SUM(C32:C39)</f>
        <v>1275265.0604770016</v>
      </c>
      <c r="D40" s="159">
        <f t="shared" si="5"/>
        <v>298903</v>
      </c>
      <c r="E40" s="106">
        <f t="shared" si="5"/>
        <v>0</v>
      </c>
      <c r="F40" s="163">
        <f>SUM(F32:F39)</f>
        <v>321953</v>
      </c>
      <c r="G40" s="163">
        <f t="shared" si="5"/>
        <v>82464</v>
      </c>
      <c r="H40" s="163">
        <f t="shared" si="5"/>
        <v>680549</v>
      </c>
      <c r="I40" s="106">
        <f t="shared" si="5"/>
        <v>0</v>
      </c>
      <c r="J40" s="106">
        <f t="shared" si="5"/>
        <v>0</v>
      </c>
      <c r="K40" s="106">
        <f t="shared" si="5"/>
        <v>0</v>
      </c>
      <c r="L40" s="106">
        <f t="shared" si="5"/>
        <v>0</v>
      </c>
      <c r="M40" s="106">
        <f t="shared" si="5"/>
        <v>0</v>
      </c>
      <c r="N40" s="106">
        <f t="shared" si="5"/>
        <v>0</v>
      </c>
      <c r="O40" s="106">
        <f t="shared" si="5"/>
        <v>0</v>
      </c>
      <c r="P40" s="182">
        <f>SUM(B40:N40)</f>
        <v>2890653.0604770016</v>
      </c>
      <c r="Q40" s="33"/>
      <c r="R40" s="41"/>
      <c r="S40" s="10" t="s">
        <v>24</v>
      </c>
      <c r="T40" s="64" t="s">
        <v>25</v>
      </c>
    </row>
    <row r="41" spans="1:47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66"/>
      <c r="R41" s="41" t="s">
        <v>39</v>
      </c>
      <c r="S41" s="65" t="str">
        <f>(B46+C46)/1000 &amp;" GWh"</f>
        <v>120,06120483816 GWh</v>
      </c>
      <c r="T41" s="143"/>
    </row>
    <row r="42" spans="1:47">
      <c r="A42" s="46" t="s">
        <v>42</v>
      </c>
      <c r="B42" s="115">
        <f>B39+B38+B37</f>
        <v>86300</v>
      </c>
      <c r="C42" s="115">
        <f>C39+C38+C37</f>
        <v>94275</v>
      </c>
      <c r="D42" s="115">
        <f>D39+D38+D37</f>
        <v>408</v>
      </c>
      <c r="E42" s="115">
        <f t="shared" ref="E42:P42" si="6">E39+E38+E37</f>
        <v>0</v>
      </c>
      <c r="F42" s="116">
        <f t="shared" si="6"/>
        <v>0</v>
      </c>
      <c r="G42" s="115">
        <f t="shared" si="6"/>
        <v>0</v>
      </c>
      <c r="H42" s="115">
        <f t="shared" si="6"/>
        <v>56403</v>
      </c>
      <c r="I42" s="116">
        <f t="shared" si="6"/>
        <v>0</v>
      </c>
      <c r="J42" s="115">
        <f t="shared" si="6"/>
        <v>0</v>
      </c>
      <c r="K42" s="115">
        <f t="shared" si="6"/>
        <v>0</v>
      </c>
      <c r="L42" s="115">
        <f t="shared" si="6"/>
        <v>0</v>
      </c>
      <c r="M42" s="115">
        <f t="shared" si="6"/>
        <v>0</v>
      </c>
      <c r="N42" s="115">
        <f t="shared" si="6"/>
        <v>0</v>
      </c>
      <c r="O42" s="115">
        <f t="shared" si="6"/>
        <v>0</v>
      </c>
      <c r="P42" s="115">
        <f t="shared" si="6"/>
        <v>237386</v>
      </c>
      <c r="Q42" s="34"/>
      <c r="R42" s="41" t="s">
        <v>40</v>
      </c>
      <c r="S42" s="11" t="str">
        <f>P42/1000 &amp;" GWh"</f>
        <v>237,386 GWh</v>
      </c>
      <c r="T42" s="42">
        <f>P42/P40</f>
        <v>8.2121927133250547E-2</v>
      </c>
    </row>
    <row r="43" spans="1:47">
      <c r="A43" s="47" t="s">
        <v>44</v>
      </c>
      <c r="B43" s="117"/>
      <c r="C43" s="118">
        <f>C40+C24-C7+C46</f>
        <v>1377286.2653151618</v>
      </c>
      <c r="D43" s="118">
        <f t="shared" ref="D43:O43" si="7">D11+D24+D40</f>
        <v>325696</v>
      </c>
      <c r="E43" s="118">
        <f t="shared" si="7"/>
        <v>0</v>
      </c>
      <c r="F43" s="118">
        <f t="shared" si="7"/>
        <v>321953</v>
      </c>
      <c r="G43" s="118">
        <f t="shared" si="7"/>
        <v>82464</v>
      </c>
      <c r="H43" s="118">
        <f t="shared" si="7"/>
        <v>712938</v>
      </c>
      <c r="I43" s="118">
        <f t="shared" si="7"/>
        <v>0</v>
      </c>
      <c r="J43" s="118">
        <f t="shared" si="7"/>
        <v>0</v>
      </c>
      <c r="K43" s="118">
        <f t="shared" si="7"/>
        <v>0</v>
      </c>
      <c r="L43" s="118">
        <f t="shared" si="7"/>
        <v>181628</v>
      </c>
      <c r="M43" s="118">
        <f t="shared" si="7"/>
        <v>0</v>
      </c>
      <c r="N43" s="118">
        <f t="shared" si="7"/>
        <v>0</v>
      </c>
      <c r="O43" s="118">
        <f t="shared" si="7"/>
        <v>0</v>
      </c>
      <c r="P43" s="119">
        <f>SUM(C43:O43)</f>
        <v>3001965.265315162</v>
      </c>
      <c r="Q43" s="34"/>
      <c r="R43" s="41" t="s">
        <v>41</v>
      </c>
      <c r="S43" s="11" t="str">
        <f>P36/1000 &amp;" GWh"</f>
        <v>85,5308527215817 GWh</v>
      </c>
      <c r="T43" s="62">
        <f>P36/P40</f>
        <v>2.9588764522113835E-2</v>
      </c>
    </row>
    <row r="44" spans="1:47">
      <c r="A44" s="47" t="s">
        <v>45</v>
      </c>
      <c r="B44" s="130"/>
      <c r="C44" s="136">
        <f>C43/$P$43</f>
        <v>0.45879487055642765</v>
      </c>
      <c r="D44" s="136">
        <f t="shared" ref="D44:P44" si="8">D43/$P$43</f>
        <v>0.10849425999797727</v>
      </c>
      <c r="E44" s="136">
        <f t="shared" si="8"/>
        <v>0</v>
      </c>
      <c r="F44" s="136">
        <f t="shared" si="8"/>
        <v>0.10724741012824467</v>
      </c>
      <c r="G44" s="136">
        <f t="shared" si="8"/>
        <v>2.7470004717507115E-2</v>
      </c>
      <c r="H44" s="136">
        <f t="shared" si="8"/>
        <v>0.23749042276981577</v>
      </c>
      <c r="I44" s="136">
        <f t="shared" si="8"/>
        <v>0</v>
      </c>
      <c r="J44" s="136">
        <f t="shared" si="8"/>
        <v>0</v>
      </c>
      <c r="K44" s="136">
        <f t="shared" si="8"/>
        <v>0</v>
      </c>
      <c r="L44" s="136">
        <f t="shared" si="8"/>
        <v>6.0503031830027434E-2</v>
      </c>
      <c r="M44" s="136">
        <f t="shared" si="8"/>
        <v>0</v>
      </c>
      <c r="N44" s="136">
        <f t="shared" si="8"/>
        <v>0</v>
      </c>
      <c r="O44" s="136">
        <f t="shared" si="8"/>
        <v>0</v>
      </c>
      <c r="P44" s="136">
        <f t="shared" si="8"/>
        <v>1</v>
      </c>
      <c r="Q44" s="34"/>
      <c r="R44" s="41" t="s">
        <v>43</v>
      </c>
      <c r="S44" s="11" t="str">
        <f>P34/1000 &amp;" GWh"</f>
        <v>44,0454205349836 GWh</v>
      </c>
      <c r="T44" s="42">
        <f>P34/P40</f>
        <v>1.5237186757969288E-2</v>
      </c>
      <c r="U44" s="36"/>
    </row>
    <row r="45" spans="1:47">
      <c r="A45" s="48"/>
      <c r="B45" s="131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30</v>
      </c>
      <c r="S45" s="11" t="str">
        <f>P32/1000 &amp;" GWh"</f>
        <v>16,051 GWh</v>
      </c>
      <c r="T45" s="42">
        <f>P32/P40</f>
        <v>5.5527244758149363E-3</v>
      </c>
      <c r="U45" s="36"/>
    </row>
    <row r="46" spans="1:47">
      <c r="A46" s="48" t="s">
        <v>48</v>
      </c>
      <c r="B46" s="68">
        <f>B24-B40</f>
        <v>18040</v>
      </c>
      <c r="C46" s="68">
        <f>(C24+C40)*0.08</f>
        <v>102021.20483816013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46</v>
      </c>
      <c r="S46" s="11" t="str">
        <f>P33/1000 &amp;" GWh"</f>
        <v>2253,24378722044 GWh</v>
      </c>
      <c r="T46" s="62">
        <f>P33/P40</f>
        <v>0.77949298656014321</v>
      </c>
      <c r="U46" s="36"/>
    </row>
    <row r="47" spans="1:47">
      <c r="A47" s="48" t="s">
        <v>50</v>
      </c>
      <c r="B47" s="137">
        <f>B46/B24</f>
        <v>7.228751517677183E-2</v>
      </c>
      <c r="C47" s="137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47</v>
      </c>
      <c r="S47" s="11" t="str">
        <f>P35/1000 &amp;" GWh"</f>
        <v>254,396 GWh</v>
      </c>
      <c r="T47" s="62">
        <f>P35/P40</f>
        <v>8.8006410550708153E-2</v>
      </c>
    </row>
    <row r="48" spans="1:47" ht="15.75" thickBot="1">
      <c r="A48" s="13"/>
      <c r="B48" s="149"/>
      <c r="C48" s="150"/>
      <c r="D48" s="151"/>
      <c r="E48" s="151"/>
      <c r="F48" s="152"/>
      <c r="G48" s="151"/>
      <c r="H48" s="151"/>
      <c r="I48" s="152"/>
      <c r="J48" s="151"/>
      <c r="K48" s="151"/>
      <c r="L48" s="151"/>
      <c r="M48" s="150"/>
      <c r="N48" s="153"/>
      <c r="O48" s="153"/>
      <c r="P48" s="153"/>
      <c r="Q48" s="88"/>
      <c r="R48" s="69" t="s">
        <v>49</v>
      </c>
      <c r="S48" s="70" t="str">
        <f>P40/1000 &amp;" GWh"</f>
        <v>2890,653060477 GWh</v>
      </c>
      <c r="T48" s="71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3"/>
      <c r="C58" s="19"/>
      <c r="D58" s="74"/>
      <c r="E58" s="74"/>
      <c r="F58" s="75"/>
      <c r="G58" s="74"/>
      <c r="H58" s="74"/>
      <c r="I58" s="75"/>
      <c r="J58" s="74"/>
      <c r="K58" s="74"/>
      <c r="L58" s="74"/>
      <c r="M58" s="45"/>
      <c r="N58" s="85"/>
      <c r="O58" s="85"/>
      <c r="P58" s="76"/>
      <c r="Q58" s="10"/>
      <c r="R58" s="10"/>
      <c r="S58" s="45"/>
      <c r="T58" s="50"/>
    </row>
    <row r="59" spans="1:47" ht="15.75">
      <c r="A59" s="10"/>
      <c r="B59" s="73"/>
      <c r="C59" s="19"/>
      <c r="D59" s="74"/>
      <c r="E59" s="74"/>
      <c r="F59" s="75"/>
      <c r="G59" s="74"/>
      <c r="H59" s="74"/>
      <c r="I59" s="75"/>
      <c r="J59" s="74"/>
      <c r="K59" s="74"/>
      <c r="L59" s="74"/>
      <c r="M59" s="45"/>
      <c r="N59" s="85"/>
      <c r="O59" s="85"/>
      <c r="P59" s="76"/>
      <c r="Q59" s="10"/>
      <c r="R59" s="10"/>
      <c r="S59" s="20"/>
      <c r="T59" s="21"/>
    </row>
    <row r="60" spans="1:47" ht="15.75">
      <c r="A60" s="10"/>
      <c r="B60" s="73"/>
      <c r="C60" s="19"/>
      <c r="D60" s="74"/>
      <c r="E60" s="74"/>
      <c r="F60" s="75"/>
      <c r="G60" s="74"/>
      <c r="H60" s="74"/>
      <c r="I60" s="75"/>
      <c r="J60" s="74"/>
      <c r="K60" s="74"/>
      <c r="L60" s="74"/>
      <c r="M60" s="45"/>
      <c r="N60" s="85"/>
      <c r="O60" s="85"/>
      <c r="P60" s="76"/>
      <c r="Q60" s="10"/>
      <c r="R60" s="10"/>
      <c r="S60" s="10"/>
      <c r="T60" s="45"/>
    </row>
    <row r="61" spans="1:47" ht="15.75">
      <c r="A61" s="9"/>
      <c r="B61" s="73"/>
      <c r="C61" s="19"/>
      <c r="D61" s="74"/>
      <c r="E61" s="74"/>
      <c r="F61" s="75"/>
      <c r="G61" s="74"/>
      <c r="H61" s="74"/>
      <c r="I61" s="75"/>
      <c r="J61" s="74"/>
      <c r="K61" s="74"/>
      <c r="L61" s="74"/>
      <c r="M61" s="45"/>
      <c r="N61" s="85"/>
      <c r="O61" s="85"/>
      <c r="P61" s="76"/>
      <c r="Q61" s="10"/>
      <c r="R61" s="10"/>
      <c r="S61" s="78"/>
      <c r="T61" s="79"/>
    </row>
    <row r="62" spans="1:47" ht="15.75">
      <c r="A62" s="10"/>
      <c r="B62" s="73"/>
      <c r="C62" s="19"/>
      <c r="D62" s="73"/>
      <c r="E62" s="73"/>
      <c r="F62" s="77"/>
      <c r="G62" s="73"/>
      <c r="H62" s="73"/>
      <c r="I62" s="77"/>
      <c r="J62" s="73"/>
      <c r="K62" s="73"/>
      <c r="L62" s="73"/>
      <c r="M62" s="45"/>
      <c r="N62" s="85"/>
      <c r="O62" s="85"/>
      <c r="P62" s="76"/>
      <c r="Q62" s="10"/>
      <c r="R62" s="10"/>
      <c r="S62" s="45"/>
      <c r="T62" s="50"/>
    </row>
    <row r="63" spans="1:47" ht="15.75">
      <c r="A63" s="10"/>
      <c r="B63" s="73"/>
      <c r="C63" s="10"/>
      <c r="D63" s="73"/>
      <c r="E63" s="73"/>
      <c r="F63" s="77"/>
      <c r="G63" s="73"/>
      <c r="H63" s="73"/>
      <c r="I63" s="77"/>
      <c r="J63" s="73"/>
      <c r="K63" s="73"/>
      <c r="L63" s="73"/>
      <c r="M63" s="10"/>
      <c r="N63" s="76"/>
      <c r="O63" s="76"/>
      <c r="P63" s="76"/>
      <c r="Q63" s="10"/>
      <c r="R63" s="10"/>
      <c r="S63" s="45"/>
      <c r="T63" s="50"/>
    </row>
    <row r="64" spans="1:47" ht="15.75">
      <c r="A64" s="10"/>
      <c r="B64" s="73"/>
      <c r="C64" s="10"/>
      <c r="D64" s="73"/>
      <c r="E64" s="73"/>
      <c r="F64" s="77"/>
      <c r="G64" s="73"/>
      <c r="H64" s="73"/>
      <c r="I64" s="77"/>
      <c r="J64" s="73"/>
      <c r="K64" s="73"/>
      <c r="L64" s="73"/>
      <c r="M64" s="10"/>
      <c r="N64" s="76"/>
      <c r="O64" s="76"/>
      <c r="P64" s="76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3"/>
      <c r="L65" s="73"/>
      <c r="M65" s="10"/>
      <c r="N65" s="76"/>
      <c r="O65" s="76"/>
      <c r="P65" s="76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3"/>
      <c r="L66" s="73"/>
      <c r="M66" s="10"/>
      <c r="N66" s="76"/>
      <c r="O66" s="76"/>
      <c r="P66" s="76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3"/>
      <c r="L67" s="73"/>
      <c r="M67" s="10"/>
      <c r="N67" s="76"/>
      <c r="O67" s="76"/>
      <c r="P67" s="76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3"/>
      <c r="L68" s="73"/>
      <c r="M68" s="10"/>
      <c r="N68" s="76"/>
      <c r="O68" s="76"/>
      <c r="P68" s="76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3"/>
      <c r="L69" s="73"/>
      <c r="M69" s="10"/>
      <c r="N69" s="76"/>
      <c r="O69" s="76"/>
      <c r="P69" s="76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3"/>
      <c r="L70" s="73"/>
      <c r="M70" s="10"/>
      <c r="N70" s="76"/>
      <c r="O70" s="76"/>
      <c r="P70" s="76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3"/>
      <c r="L71" s="73"/>
      <c r="M71" s="10"/>
      <c r="N71" s="76"/>
      <c r="O71" s="76"/>
      <c r="P71" s="76"/>
      <c r="Q71" s="10"/>
    </row>
  </sheetData>
  <pageMargins left="0.7" right="0.7" top="0.75" bottom="0.75" header="0.3" footer="0.3"/>
  <pageSetup paperSize="9" orientation="portrait" horizontalDpi="300" verticalDpi="0" copies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4" zoomScale="70" zoomScaleNormal="70" workbookViewId="0">
      <selection activeCell="P24" activeCellId="2" sqref="H24 D24 P24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0" t="s">
        <v>88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73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2" t="s">
        <v>60</v>
      </c>
      <c r="C4" s="81" t="s">
        <v>58</v>
      </c>
      <c r="D4" s="81" t="s">
        <v>59</v>
      </c>
      <c r="E4" s="27"/>
      <c r="F4" s="81" t="s">
        <v>61</v>
      </c>
      <c r="G4" s="27"/>
      <c r="H4" s="27"/>
      <c r="I4" s="81" t="s">
        <v>62</v>
      </c>
      <c r="J4" s="27"/>
      <c r="K4" s="27"/>
      <c r="L4" s="27"/>
      <c r="M4" s="27"/>
      <c r="N4" s="28"/>
      <c r="O4" s="28"/>
      <c r="P4" s="83" t="s">
        <v>66</v>
      </c>
      <c r="Q4" s="30"/>
      <c r="AG4" s="30"/>
      <c r="AH4" s="30"/>
    </row>
    <row r="5" spans="1:34" ht="15.75">
      <c r="A5" s="5" t="s">
        <v>52</v>
      </c>
      <c r="B5" s="59"/>
      <c r="C5" s="96">
        <f>[2]Solceller!$C$18</f>
        <v>400.02600000000001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106">
        <f>SUM(D5:O5)</f>
        <v>0</v>
      </c>
      <c r="Q5" s="53"/>
      <c r="AG5" s="53"/>
      <c r="AH5" s="53"/>
    </row>
    <row r="6" spans="1:34" ht="15.75">
      <c r="A6" s="5" t="s">
        <v>57</v>
      </c>
      <c r="B6" s="59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106">
        <f t="shared" ref="P6:P11" si="0">SUM(D6:O6)</f>
        <v>0</v>
      </c>
      <c r="Q6" s="53"/>
      <c r="AG6" s="53"/>
      <c r="AH6" s="53"/>
    </row>
    <row r="7" spans="1:34" ht="15.75">
      <c r="A7" s="5" t="s">
        <v>17</v>
      </c>
      <c r="B7" s="59"/>
      <c r="C7" s="131">
        <f>[2]Elproduktion!$N$602</f>
        <v>0</v>
      </c>
      <c r="D7" s="92">
        <f>[2]Elproduktion!$N$603</f>
        <v>0</v>
      </c>
      <c r="E7" s="92">
        <f>[2]Elproduktion!$Q$604</f>
        <v>0</v>
      </c>
      <c r="F7" s="92">
        <f>[2]Elproduktion!$N$605</f>
        <v>0</v>
      </c>
      <c r="G7" s="92">
        <f>[2]Elproduktion!$R$606</f>
        <v>0</v>
      </c>
      <c r="H7" s="92">
        <f>[2]Elproduktion!$S$607</f>
        <v>0</v>
      </c>
      <c r="I7" s="92">
        <f>[2]Elproduktion!$N$608</f>
        <v>0</v>
      </c>
      <c r="J7" s="92">
        <f>[2]Elproduktion!$T$606</f>
        <v>0</v>
      </c>
      <c r="K7" s="92">
        <f>[2]Elproduktion!$U$604</f>
        <v>0</v>
      </c>
      <c r="L7" s="92">
        <f>[2]Elproduktion!$V$604</f>
        <v>0</v>
      </c>
      <c r="M7" s="92">
        <f>[2]Elproduktion!$W$607</f>
        <v>0</v>
      </c>
      <c r="N7" s="92"/>
      <c r="O7" s="92"/>
      <c r="P7" s="106">
        <f t="shared" si="0"/>
        <v>0</v>
      </c>
      <c r="Q7" s="53"/>
      <c r="AG7" s="53"/>
      <c r="AH7" s="53"/>
    </row>
    <row r="8" spans="1:34" ht="15.75">
      <c r="A8" s="5" t="s">
        <v>10</v>
      </c>
      <c r="B8" s="59"/>
      <c r="C8" s="131">
        <f>[2]Elproduktion!$N$610</f>
        <v>0</v>
      </c>
      <c r="D8" s="92">
        <f>[2]Elproduktion!$N$611</f>
        <v>0</v>
      </c>
      <c r="E8" s="92">
        <f>[2]Elproduktion!$Q$612</f>
        <v>0</v>
      </c>
      <c r="F8" s="92">
        <f>[2]Elproduktion!$N$613</f>
        <v>0</v>
      </c>
      <c r="G8" s="92">
        <f>[2]Elproduktion!$R$614</f>
        <v>0</v>
      </c>
      <c r="H8" s="92">
        <f>[2]Elproduktion!$S$615</f>
        <v>0</v>
      </c>
      <c r="I8" s="92">
        <f>[2]Elproduktion!$N$616</f>
        <v>0</v>
      </c>
      <c r="J8" s="92">
        <f>[2]Elproduktion!$T$614</f>
        <v>0</v>
      </c>
      <c r="K8" s="92">
        <f>[2]Elproduktion!$U$612</f>
        <v>0</v>
      </c>
      <c r="L8" s="92">
        <f>[2]Elproduktion!$V$612</f>
        <v>0</v>
      </c>
      <c r="M8" s="92">
        <f>[2]Elproduktion!$W$615</f>
        <v>0</v>
      </c>
      <c r="N8" s="92"/>
      <c r="O8" s="92"/>
      <c r="P8" s="106">
        <f t="shared" si="0"/>
        <v>0</v>
      </c>
      <c r="Q8" s="53"/>
      <c r="AG8" s="53"/>
      <c r="AH8" s="53"/>
    </row>
    <row r="9" spans="1:34" ht="15.75">
      <c r="A9" s="5" t="s">
        <v>11</v>
      </c>
      <c r="B9" s="59"/>
      <c r="C9" s="134">
        <f>[2]Elproduktion!$N$618</f>
        <v>33723.681227863053</v>
      </c>
      <c r="D9" s="92">
        <f>[2]Elproduktion!$N$619</f>
        <v>0</v>
      </c>
      <c r="E9" s="92">
        <f>[2]Elproduktion!$Q$620</f>
        <v>0</v>
      </c>
      <c r="F9" s="92">
        <f>[2]Elproduktion!$N$621</f>
        <v>0</v>
      </c>
      <c r="G9" s="92">
        <f>[2]Elproduktion!$R$622</f>
        <v>0</v>
      </c>
      <c r="H9" s="92">
        <f>[2]Elproduktion!$S$623</f>
        <v>0</v>
      </c>
      <c r="I9" s="92">
        <f>[2]Elproduktion!$N$624</f>
        <v>0</v>
      </c>
      <c r="J9" s="92">
        <f>[2]Elproduktion!$T$622</f>
        <v>0</v>
      </c>
      <c r="K9" s="92">
        <f>[2]Elproduktion!$U$620</f>
        <v>0</v>
      </c>
      <c r="L9" s="92">
        <f>[2]Elproduktion!$V$620</f>
        <v>0</v>
      </c>
      <c r="M9" s="92">
        <f>[2]Elproduktion!$W$623</f>
        <v>0</v>
      </c>
      <c r="N9" s="92"/>
      <c r="O9" s="92"/>
      <c r="P9" s="106">
        <f t="shared" si="0"/>
        <v>0</v>
      </c>
      <c r="Q9" s="53"/>
      <c r="AG9" s="53"/>
      <c r="AH9" s="53"/>
    </row>
    <row r="10" spans="1:34" ht="15.75">
      <c r="A10" s="5" t="s">
        <v>12</v>
      </c>
      <c r="B10" s="59"/>
      <c r="C10" s="135">
        <f>[2]Elproduktion!$N$626</f>
        <v>121053.31877213695</v>
      </c>
      <c r="D10" s="92">
        <f>[2]Elproduktion!$N$627</f>
        <v>0</v>
      </c>
      <c r="E10" s="92">
        <f>[2]Elproduktion!$Q$628</f>
        <v>0</v>
      </c>
      <c r="F10" s="92">
        <f>[2]Elproduktion!$N$629</f>
        <v>0</v>
      </c>
      <c r="G10" s="92">
        <f>[2]Elproduktion!$R$630</f>
        <v>0</v>
      </c>
      <c r="H10" s="92">
        <f>[2]Elproduktion!$S$631</f>
        <v>0</v>
      </c>
      <c r="I10" s="92">
        <f>[2]Elproduktion!$N$632</f>
        <v>0</v>
      </c>
      <c r="J10" s="92">
        <f>[2]Elproduktion!$T$630</f>
        <v>0</v>
      </c>
      <c r="K10" s="92">
        <f>[2]Elproduktion!$U$628</f>
        <v>0</v>
      </c>
      <c r="L10" s="92">
        <f>[2]Elproduktion!$V$628</f>
        <v>0</v>
      </c>
      <c r="M10" s="92">
        <f>[2]Elproduktion!$W$631</f>
        <v>0</v>
      </c>
      <c r="N10" s="92"/>
      <c r="O10" s="92"/>
      <c r="P10" s="106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B11" s="59"/>
      <c r="C11" s="96">
        <f>SUM(C5:C10)</f>
        <v>155177.02600000001</v>
      </c>
      <c r="D11" s="92">
        <f t="shared" ref="D11:O11" si="1">SUM(D5:D10)</f>
        <v>0</v>
      </c>
      <c r="E11" s="92">
        <f t="shared" si="1"/>
        <v>0</v>
      </c>
      <c r="F11" s="92">
        <f t="shared" si="1"/>
        <v>0</v>
      </c>
      <c r="G11" s="92">
        <f t="shared" si="1"/>
        <v>0</v>
      </c>
      <c r="H11" s="92">
        <f t="shared" si="1"/>
        <v>0</v>
      </c>
      <c r="I11" s="92">
        <f t="shared" si="1"/>
        <v>0</v>
      </c>
      <c r="J11" s="92">
        <f t="shared" si="1"/>
        <v>0</v>
      </c>
      <c r="K11" s="92">
        <f t="shared" si="1"/>
        <v>0</v>
      </c>
      <c r="L11" s="92">
        <f t="shared" si="1"/>
        <v>0</v>
      </c>
      <c r="M11" s="92">
        <f t="shared" si="1"/>
        <v>0</v>
      </c>
      <c r="N11" s="92">
        <f t="shared" si="1"/>
        <v>0</v>
      </c>
      <c r="O11" s="92">
        <f t="shared" si="1"/>
        <v>0</v>
      </c>
      <c r="P11" s="106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80" t="str">
        <f>A2</f>
        <v>2085 Ludvika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73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2" t="s">
        <v>60</v>
      </c>
      <c r="B17" s="81" t="s">
        <v>63</v>
      </c>
      <c r="C17" s="49"/>
      <c r="D17" s="81" t="s">
        <v>59</v>
      </c>
      <c r="E17" s="27"/>
      <c r="F17" s="81" t="s">
        <v>61</v>
      </c>
      <c r="G17" s="27"/>
      <c r="H17" s="27"/>
      <c r="I17" s="81" t="s">
        <v>62</v>
      </c>
      <c r="J17" s="27"/>
      <c r="K17" s="27"/>
      <c r="L17" s="27"/>
      <c r="M17" s="27"/>
      <c r="N17" s="28"/>
      <c r="O17" s="28"/>
      <c r="P17" s="83" t="s">
        <v>66</v>
      </c>
      <c r="Q17" s="30"/>
      <c r="AG17" s="30"/>
      <c r="AH17" s="30"/>
    </row>
    <row r="18" spans="1:34" ht="15.75">
      <c r="A18" s="5" t="s">
        <v>17</v>
      </c>
      <c r="B18" s="114">
        <f>[2]Fjärrvärmeproduktion!$N$842</f>
        <v>0</v>
      </c>
      <c r="C18" s="106"/>
      <c r="D18" s="114">
        <f>[2]Fjärrvärmeproduktion!$N$843</f>
        <v>0</v>
      </c>
      <c r="E18" s="106">
        <f>[2]Fjärrvärmeproduktion!$Q$844</f>
        <v>0</v>
      </c>
      <c r="F18" s="106">
        <f>[2]Fjärrvärmeproduktion!$N$845</f>
        <v>0</v>
      </c>
      <c r="G18" s="114">
        <f>[2]Fjärrvärmeproduktion!$R$846</f>
        <v>0</v>
      </c>
      <c r="H18" s="114">
        <f>[2]Fjärrvärmeproduktion!$S$847</f>
        <v>0</v>
      </c>
      <c r="I18" s="106">
        <f>[2]Fjärrvärmeproduktion!$N$848</f>
        <v>0</v>
      </c>
      <c r="J18" s="106">
        <f>[2]Fjärrvärmeproduktion!$T$846</f>
        <v>0</v>
      </c>
      <c r="K18" s="106">
        <f>[2]Fjärrvärmeproduktion!$U$844</f>
        <v>0</v>
      </c>
      <c r="L18" s="106">
        <f>[2]Fjärrvärmeproduktion!$V$844</f>
        <v>0</v>
      </c>
      <c r="M18" s="114">
        <f>[2]Fjärrvärmeproduktion!$W$847</f>
        <v>0</v>
      </c>
      <c r="N18" s="106"/>
      <c r="O18" s="106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48">
        <f>[2]Fjärrvärmeproduktion!$N$850+[2]Fjärrvärmeproduktion!$N$882</f>
        <v>123600</v>
      </c>
      <c r="C19" s="106"/>
      <c r="D19" s="121">
        <f>[2]Fjärrvärmeproduktion!$N$851</f>
        <v>1000</v>
      </c>
      <c r="E19" s="106">
        <f>[2]Fjärrvärmeproduktion!$Q$852</f>
        <v>0</v>
      </c>
      <c r="F19" s="106">
        <f>[2]Fjärrvärmeproduktion!$N$853</f>
        <v>0</v>
      </c>
      <c r="G19" s="121">
        <f>[2]Fjärrvärmeproduktion!$R$854</f>
        <v>0</v>
      </c>
      <c r="H19" s="121">
        <f>[2]Fjärrvärmeproduktion!$S$855</f>
        <v>126700</v>
      </c>
      <c r="I19" s="106">
        <f>[2]Fjärrvärmeproduktion!$N$856</f>
        <v>0</v>
      </c>
      <c r="J19" s="105">
        <f>[2]Fjärrvärmeproduktion!$T$854</f>
        <v>0</v>
      </c>
      <c r="K19" s="106">
        <f>[2]Fjärrvärmeproduktion!$U$852</f>
        <v>0</v>
      </c>
      <c r="L19" s="106">
        <f>[2]Fjärrvärmeproduktion!$V$852</f>
        <v>0</v>
      </c>
      <c r="M19" s="121">
        <f>[2]Fjärrvärmeproduktion!$W$855</f>
        <v>0</v>
      </c>
      <c r="N19" s="106"/>
      <c r="O19" s="106"/>
      <c r="P19" s="105">
        <f t="shared" ref="P19:P24" si="2">SUM(C19:O19)</f>
        <v>127700</v>
      </c>
      <c r="Q19" s="4"/>
      <c r="R19" s="4"/>
      <c r="S19" s="4"/>
      <c r="T19" s="4"/>
    </row>
    <row r="20" spans="1:34" ht="15.75">
      <c r="A20" s="5" t="s">
        <v>19</v>
      </c>
      <c r="B20" s="121">
        <f>[2]Fjärrvärmeproduktion!$N$858</f>
        <v>0</v>
      </c>
      <c r="C20" s="106"/>
      <c r="D20" s="114">
        <f>[2]Fjärrvärmeproduktion!$N$859</f>
        <v>0</v>
      </c>
      <c r="E20" s="106">
        <f>[2]Fjärrvärmeproduktion!$Q$860</f>
        <v>0</v>
      </c>
      <c r="F20" s="106">
        <f>[2]Fjärrvärmeproduktion!$N$861</f>
        <v>0</v>
      </c>
      <c r="G20" s="114">
        <f>[2]Fjärrvärmeproduktion!$R$862</f>
        <v>0</v>
      </c>
      <c r="H20" s="114">
        <f>[2]Fjärrvärmeproduktion!$S$863</f>
        <v>0</v>
      </c>
      <c r="I20" s="106">
        <f>[2]Fjärrvärmeproduktion!$N$864</f>
        <v>0</v>
      </c>
      <c r="J20" s="106">
        <f>[2]Fjärrvärmeproduktion!$T$862</f>
        <v>0</v>
      </c>
      <c r="K20" s="106">
        <f>[2]Fjärrvärmeproduktion!$U$860</f>
        <v>0</v>
      </c>
      <c r="L20" s="106">
        <f>[2]Fjärrvärmeproduktion!$V$860</f>
        <v>0</v>
      </c>
      <c r="M20" s="114">
        <f>[2]Fjärrvärmeproduktion!$W$863</f>
        <v>0</v>
      </c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121">
        <f>[2]Fjärrvärmeproduktion!$N$866</f>
        <v>0</v>
      </c>
      <c r="C21" s="106"/>
      <c r="D21" s="114">
        <f>[2]Fjärrvärmeproduktion!$N$867</f>
        <v>0</v>
      </c>
      <c r="E21" s="106">
        <f>[2]Fjärrvärmeproduktion!$Q$868</f>
        <v>0</v>
      </c>
      <c r="F21" s="106">
        <f>[2]Fjärrvärmeproduktion!$N$869</f>
        <v>0</v>
      </c>
      <c r="G21" s="114">
        <f>[2]Fjärrvärmeproduktion!$R$870</f>
        <v>0</v>
      </c>
      <c r="H21" s="114">
        <f>[2]Fjärrvärmeproduktion!$S$871</f>
        <v>0</v>
      </c>
      <c r="I21" s="106">
        <f>[2]Fjärrvärmeproduktion!$N$872</f>
        <v>0</v>
      </c>
      <c r="J21" s="106">
        <f>[2]Fjärrvärmeproduktion!$T$870</f>
        <v>0</v>
      </c>
      <c r="K21" s="106">
        <f>[2]Fjärrvärmeproduktion!$U$868</f>
        <v>0</v>
      </c>
      <c r="L21" s="106">
        <f>[2]Fjärrvärmeproduktion!$V$868</f>
        <v>0</v>
      </c>
      <c r="M21" s="114">
        <f>[2]Fjärrvärmeproduktion!$W$871</f>
        <v>0</v>
      </c>
      <c r="N21" s="106"/>
      <c r="O21" s="106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21</v>
      </c>
      <c r="B22" s="121">
        <f>[2]Fjärrvärmeproduktion!$N$874</f>
        <v>1600</v>
      </c>
      <c r="C22" s="106"/>
      <c r="D22" s="114">
        <f>[2]Fjärrvärmeproduktion!$N$875</f>
        <v>0</v>
      </c>
      <c r="E22" s="106">
        <f>[2]Fjärrvärmeproduktion!$Q$876</f>
        <v>0</v>
      </c>
      <c r="F22" s="106">
        <f>[2]Fjärrvärmeproduktion!$N$877</f>
        <v>0</v>
      </c>
      <c r="G22" s="114">
        <f>[2]Fjärrvärmeproduktion!$R$878</f>
        <v>0</v>
      </c>
      <c r="H22" s="114">
        <f>[2]Fjärrvärmeproduktion!$S$879</f>
        <v>0</v>
      </c>
      <c r="I22" s="106">
        <f>[2]Fjärrvärmeproduktion!$N$880</f>
        <v>0</v>
      </c>
      <c r="J22" s="106">
        <f>[2]Fjärrvärmeproduktion!$T$878</f>
        <v>0</v>
      </c>
      <c r="K22" s="106">
        <f>[2]Fjärrvärmeproduktion!$U$876</f>
        <v>0</v>
      </c>
      <c r="L22" s="106">
        <f>[2]Fjärrvärmeproduktion!$V$876</f>
        <v>0</v>
      </c>
      <c r="M22" s="114">
        <f>[2]Fjärrvärmeproduktion!$W$879</f>
        <v>0</v>
      </c>
      <c r="N22" s="106"/>
      <c r="O22" s="106"/>
      <c r="P22" s="106">
        <f t="shared" si="2"/>
        <v>0</v>
      </c>
      <c r="Q22" s="31"/>
      <c r="R22" s="43" t="s">
        <v>23</v>
      </c>
      <c r="S22" s="89" t="str">
        <f>P43/1000 &amp;" GWh"</f>
        <v>856,68724 GWh</v>
      </c>
      <c r="T22" s="38"/>
      <c r="U22" s="36"/>
    </row>
    <row r="23" spans="1:34" ht="15.75">
      <c r="A23" s="5" t="s">
        <v>22</v>
      </c>
      <c r="B23" s="121">
        <v>0</v>
      </c>
      <c r="C23" s="106"/>
      <c r="D23" s="114">
        <f>[2]Fjärrvärmeproduktion!$N$883</f>
        <v>0</v>
      </c>
      <c r="E23" s="106">
        <f>[2]Fjärrvärmeproduktion!$Q$884</f>
        <v>0</v>
      </c>
      <c r="F23" s="106">
        <f>[2]Fjärrvärmeproduktion!$N$885</f>
        <v>0</v>
      </c>
      <c r="G23" s="114">
        <f>[2]Fjärrvärmeproduktion!$R$886</f>
        <v>0</v>
      </c>
      <c r="H23" s="114">
        <f>[2]Fjärrvärmeproduktion!$S$887</f>
        <v>0</v>
      </c>
      <c r="I23" s="106">
        <f>[2]Fjärrvärmeproduktion!$N$888</f>
        <v>0</v>
      </c>
      <c r="J23" s="106">
        <f>[2]Fjärrvärmeproduktion!$T$886</f>
        <v>0</v>
      </c>
      <c r="K23" s="106">
        <f>[2]Fjärrvärmeproduktion!$U$884</f>
        <v>0</v>
      </c>
      <c r="L23" s="106">
        <f>[2]Fjärrvärmeproduktion!$V$884</f>
        <v>0</v>
      </c>
      <c r="M23" s="114">
        <f>[2]Fjärrvärmeproduktion!$W$887</f>
        <v>0</v>
      </c>
      <c r="N23" s="106"/>
      <c r="O23" s="106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105">
        <f>SUM(B18:B23)</f>
        <v>125200</v>
      </c>
      <c r="C24" s="106">
        <f t="shared" ref="C24:O24" si="3">SUM(C18:C23)</f>
        <v>0</v>
      </c>
      <c r="D24" s="105">
        <f t="shared" si="3"/>
        <v>1000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05">
        <f t="shared" si="3"/>
        <v>126700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05">
        <f t="shared" si="2"/>
        <v>127700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31"/>
      <c r="R25" s="86" t="str">
        <f>C30</f>
        <v>El</v>
      </c>
      <c r="S25" s="60" t="str">
        <f>C43/1000 &amp;" GWh"</f>
        <v>366,96024 GWh</v>
      </c>
      <c r="T25" s="42">
        <f>C$44</f>
        <v>0.42834796979116896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7" t="str">
        <f>D30</f>
        <v>Oljeprodukter</v>
      </c>
      <c r="S26" s="60" t="str">
        <f>D43/1000 &amp;" GWh"</f>
        <v>249,805933333333 GWh</v>
      </c>
      <c r="T26" s="42">
        <f>D$44</f>
        <v>0.29159525398479524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7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7" t="str">
        <f>F30</f>
        <v>Gasol/naturgas</v>
      </c>
      <c r="S28" s="63" t="str">
        <f>F43/1000 &amp;" GWh"</f>
        <v>2,392 GWh</v>
      </c>
      <c r="T28" s="42">
        <f>F$44</f>
        <v>2.7921508437548331E-3</v>
      </c>
      <c r="U28" s="36"/>
    </row>
    <row r="29" spans="1:34" ht="15.75">
      <c r="A29" s="80" t="str">
        <f>A2</f>
        <v>2085 Ludvika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7" t="str">
        <f>G30</f>
        <v>Biodrivmedel</v>
      </c>
      <c r="S29" s="60" t="str">
        <f>G43/1000&amp;" GWh"</f>
        <v>34,011 GWh</v>
      </c>
      <c r="T29" s="42">
        <f>G$44</f>
        <v>3.970060298785353E-2</v>
      </c>
      <c r="U29" s="36"/>
    </row>
    <row r="30" spans="1:34" ht="30">
      <c r="A30" s="6">
        <v>2017</v>
      </c>
      <c r="B30" s="67" t="s">
        <v>71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72</v>
      </c>
      <c r="K30" s="54" t="s">
        <v>6</v>
      </c>
      <c r="L30" s="54" t="s">
        <v>7</v>
      </c>
      <c r="M30" s="98" t="s">
        <v>73</v>
      </c>
      <c r="N30" s="55" t="s">
        <v>68</v>
      </c>
      <c r="O30" s="55" t="s">
        <v>68</v>
      </c>
      <c r="P30" s="57" t="s">
        <v>28</v>
      </c>
      <c r="Q30" s="31"/>
      <c r="R30" s="86" t="str">
        <f>H30</f>
        <v>Biobränslen</v>
      </c>
      <c r="S30" s="60" t="str">
        <f>H43/1000&amp;" GWh"</f>
        <v>203,518066666667 GWh</v>
      </c>
      <c r="T30" s="42">
        <f>H$44</f>
        <v>0.23756402239242733</v>
      </c>
      <c r="U30" s="36"/>
    </row>
    <row r="31" spans="1:34" s="29" customFormat="1">
      <c r="A31" s="26"/>
      <c r="B31" s="81" t="s">
        <v>65</v>
      </c>
      <c r="C31" s="84" t="s">
        <v>64</v>
      </c>
      <c r="D31" s="81" t="s">
        <v>59</v>
      </c>
      <c r="E31" s="27"/>
      <c r="F31" s="81" t="s">
        <v>61</v>
      </c>
      <c r="G31" s="81" t="s">
        <v>89</v>
      </c>
      <c r="H31" s="81" t="s">
        <v>69</v>
      </c>
      <c r="I31" s="81" t="s">
        <v>62</v>
      </c>
      <c r="J31" s="27"/>
      <c r="K31" s="27"/>
      <c r="L31" s="27"/>
      <c r="M31" s="27"/>
      <c r="N31" s="28"/>
      <c r="O31" s="28"/>
      <c r="P31" s="83" t="s">
        <v>67</v>
      </c>
      <c r="Q31" s="32"/>
      <c r="R31" s="86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29</v>
      </c>
      <c r="B32" s="165">
        <f>[2]Slutanvändning!$N$1223</f>
        <v>0</v>
      </c>
      <c r="C32" s="164">
        <f>[2]Slutanvändning!$N$1224</f>
        <v>1281.137037037035</v>
      </c>
      <c r="D32" s="165">
        <f>[2]Slutanvändning!$N$1217</f>
        <v>619</v>
      </c>
      <c r="E32" s="106">
        <f>[2]Slutanvändning!$Q$1218</f>
        <v>0</v>
      </c>
      <c r="F32" s="114">
        <f>[2]Slutanvändning!$N$1219</f>
        <v>0</v>
      </c>
      <c r="G32" s="114">
        <f>[2]Slutanvändning!$N$1220</f>
        <v>144</v>
      </c>
      <c r="H32" s="106">
        <f>[2]Slutanvändning!$N$1221</f>
        <v>0</v>
      </c>
      <c r="I32" s="106">
        <f>[2]Slutanvändning!$N$1222</f>
        <v>0</v>
      </c>
      <c r="J32" s="106"/>
      <c r="K32" s="106">
        <f>[2]Slutanvändning!$U$1218</f>
        <v>0</v>
      </c>
      <c r="L32" s="106">
        <f>[2]Slutanvändning!$V$1218</f>
        <v>0</v>
      </c>
      <c r="M32" s="106"/>
      <c r="N32" s="106"/>
      <c r="O32" s="106"/>
      <c r="P32" s="159">
        <f t="shared" ref="P32:P38" si="4">SUM(B32:N32)</f>
        <v>2044.137037037035</v>
      </c>
      <c r="Q32" s="33"/>
      <c r="R32" s="87" t="str">
        <f>J30</f>
        <v>Beckolja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32</v>
      </c>
      <c r="B33" s="164">
        <f>[2]Slutanvändning!$N$1232</f>
        <v>19473.043350610751</v>
      </c>
      <c r="C33" s="164">
        <f>[2]Slutanvändning!$N$1233</f>
        <v>120814.88998272244</v>
      </c>
      <c r="D33" s="183">
        <f>[2]Slutanvändning!$N$1226</f>
        <v>46484</v>
      </c>
      <c r="E33" s="163">
        <f>[2]Slutanvändning!$Q$1227</f>
        <v>0</v>
      </c>
      <c r="F33" s="166">
        <f>[2]Slutanvändning!$N$1228</f>
        <v>2392</v>
      </c>
      <c r="G33" s="123">
        <f>[2]Slutanvändning!$N$1229</f>
        <v>10812</v>
      </c>
      <c r="H33" s="159">
        <f>[2]Slutanvändning!$N$1230</f>
        <v>25129.066666666811</v>
      </c>
      <c r="I33" s="106">
        <f>[2]Slutanvändning!$N$1231</f>
        <v>0</v>
      </c>
      <c r="J33" s="106"/>
      <c r="K33" s="106">
        <f>[2]Slutanvändning!$U$1227</f>
        <v>0</v>
      </c>
      <c r="L33" s="106">
        <f>[2]Slutanvändning!$V$1227</f>
        <v>0</v>
      </c>
      <c r="M33" s="106"/>
      <c r="N33" s="106"/>
      <c r="O33" s="106"/>
      <c r="P33" s="182">
        <f t="shared" si="4"/>
        <v>225105</v>
      </c>
      <c r="Q33" s="33"/>
      <c r="R33" s="86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33</v>
      </c>
      <c r="B34" s="164">
        <f>[2]Slutanvändning!$N$1241</f>
        <v>21741.017126390954</v>
      </c>
      <c r="C34" s="164">
        <f>[2]Slutanvändning!$N$1242</f>
        <v>30153.982873609042</v>
      </c>
      <c r="D34" s="165">
        <f>[2]Slutanvändning!$N$1235</f>
        <v>3480</v>
      </c>
      <c r="E34" s="106">
        <f>[2]Slutanvändning!$Q$1236</f>
        <v>0</v>
      </c>
      <c r="F34" s="114">
        <f>[2]Slutanvändning!$N$1237</f>
        <v>0</v>
      </c>
      <c r="G34" s="114">
        <f>[2]Slutanvändning!$N$1238</f>
        <v>0</v>
      </c>
      <c r="H34" s="106">
        <f>[2]Slutanvändning!$N$1239</f>
        <v>0</v>
      </c>
      <c r="I34" s="106">
        <f>[2]Slutanvändning!$N$1240</f>
        <v>0</v>
      </c>
      <c r="J34" s="106"/>
      <c r="K34" s="106">
        <f>[2]Slutanvändning!$U$1236</f>
        <v>0</v>
      </c>
      <c r="L34" s="106">
        <f>[2]Slutanvändning!$V$1236</f>
        <v>0</v>
      </c>
      <c r="M34" s="106"/>
      <c r="N34" s="106"/>
      <c r="O34" s="106"/>
      <c r="P34" s="159">
        <f t="shared" si="4"/>
        <v>55375</v>
      </c>
      <c r="Q34" s="33"/>
      <c r="R34" s="87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34</v>
      </c>
      <c r="B35" s="165">
        <f>[2]Slutanvändning!$N$1250</f>
        <v>0</v>
      </c>
      <c r="C35" s="164">
        <f>[2]Slutanvändning!$N$1251</f>
        <v>2069.0666666666716</v>
      </c>
      <c r="D35" s="164">
        <f>[2]Slutanvändning!$N$1244</f>
        <v>192096.93333333332</v>
      </c>
      <c r="E35" s="106">
        <f>[2]Slutanvändning!$Q$1245</f>
        <v>0</v>
      </c>
      <c r="F35" s="114">
        <f>[2]Slutanvändning!$N$1246</f>
        <v>0</v>
      </c>
      <c r="G35" s="123">
        <f>[2]Slutanvändning!$N$1247</f>
        <v>23055</v>
      </c>
      <c r="H35" s="106">
        <f>[2]Slutanvändning!$N$1248</f>
        <v>0</v>
      </c>
      <c r="I35" s="106">
        <f>[2]Slutanvändning!$N$1249</f>
        <v>0</v>
      </c>
      <c r="J35" s="106"/>
      <c r="K35" s="106">
        <f>[2]Slutanvändning!$U$1245</f>
        <v>0</v>
      </c>
      <c r="L35" s="106">
        <f>[2]Slutanvändning!$V$1245</f>
        <v>0</v>
      </c>
      <c r="M35" s="106"/>
      <c r="N35" s="106"/>
      <c r="O35" s="106"/>
      <c r="P35" s="159">
        <f>SUM(B35:N35)</f>
        <v>217221</v>
      </c>
      <c r="Q35" s="33"/>
      <c r="R35" s="86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35</v>
      </c>
      <c r="B36" s="164">
        <f>[2]Slutanvändning!$N$1259</f>
        <v>15642.939522998297</v>
      </c>
      <c r="C36" s="164">
        <f>[2]Slutanvändning!$N$1260</f>
        <v>63697.060477001709</v>
      </c>
      <c r="D36" s="165">
        <f>[2]Slutanvändning!$N$1253</f>
        <v>5010</v>
      </c>
      <c r="E36" s="106">
        <f>[2]Slutanvändning!$Q$1254</f>
        <v>0</v>
      </c>
      <c r="F36" s="114">
        <f>[2]Slutanvändning!$N$1255</f>
        <v>0</v>
      </c>
      <c r="G36" s="114">
        <f>[2]Slutanvändning!$N$1256</f>
        <v>0</v>
      </c>
      <c r="H36" s="106">
        <f>[2]Slutanvändning!$N$1257</f>
        <v>0</v>
      </c>
      <c r="I36" s="106">
        <f>[2]Slutanvändning!$N$1258</f>
        <v>0</v>
      </c>
      <c r="J36" s="106"/>
      <c r="K36" s="106">
        <f>[2]Slutanvändning!$U$1254</f>
        <v>0</v>
      </c>
      <c r="L36" s="106">
        <f>[2]Slutanvändning!$V$1254</f>
        <v>0</v>
      </c>
      <c r="M36" s="106"/>
      <c r="N36" s="106"/>
      <c r="O36" s="106"/>
      <c r="P36" s="159">
        <f t="shared" si="4"/>
        <v>84350</v>
      </c>
      <c r="Q36" s="33"/>
      <c r="R36" s="86" t="str">
        <f>N30</f>
        <v>Övrigt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36</v>
      </c>
      <c r="B37" s="170">
        <f>[2]Slutanvändning!$N$1268</f>
        <v>2400</v>
      </c>
      <c r="C37" s="164">
        <f>[2]Slutanvändning!$N$1269</f>
        <v>101729.06183964471</v>
      </c>
      <c r="D37" s="165">
        <f>[2]Slutanvändning!$N$1262</f>
        <v>1095</v>
      </c>
      <c r="E37" s="106">
        <f>[2]Slutanvändning!$Q$1263</f>
        <v>0</v>
      </c>
      <c r="F37" s="114">
        <f>[2]Slutanvändning!$N$1264</f>
        <v>0</v>
      </c>
      <c r="G37" s="114">
        <f>[2]Slutanvändning!$N$1265</f>
        <v>0</v>
      </c>
      <c r="H37" s="106">
        <f>[2]Slutanvändning!$N$1266</f>
        <v>51689</v>
      </c>
      <c r="I37" s="106">
        <f>[2]Slutanvändning!$N$1267</f>
        <v>0</v>
      </c>
      <c r="J37" s="106"/>
      <c r="K37" s="106">
        <f>[2]Slutanvändning!$U$1263</f>
        <v>0</v>
      </c>
      <c r="L37" s="106">
        <f>[2]Slutanvändning!$V$1263</f>
        <v>0</v>
      </c>
      <c r="M37" s="106"/>
      <c r="N37" s="106"/>
      <c r="O37" s="106"/>
      <c r="P37" s="173">
        <f t="shared" si="4"/>
        <v>156913.06183964471</v>
      </c>
      <c r="Q37" s="33"/>
      <c r="R37" s="87" t="str">
        <f>O30</f>
        <v>Övrigt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37</v>
      </c>
      <c r="B38" s="170">
        <f>[2]Slutanvändning!$N$1277</f>
        <v>58700</v>
      </c>
      <c r="C38" s="164">
        <f>[2]Slutanvändning!$N$1278</f>
        <v>11048.666666666666</v>
      </c>
      <c r="D38" s="165">
        <f>[2]Slutanvändning!$N$1271</f>
        <v>21</v>
      </c>
      <c r="E38" s="106">
        <f>[2]Slutanvändning!$Q$1272</f>
        <v>0</v>
      </c>
      <c r="F38" s="114">
        <f>[2]Slutanvändning!$N$1273</f>
        <v>0</v>
      </c>
      <c r="G38" s="114">
        <f>[2]Slutanvändning!$N$1274</f>
        <v>0</v>
      </c>
      <c r="H38" s="106">
        <f>[2]Slutanvändning!$N$1275</f>
        <v>0</v>
      </c>
      <c r="I38" s="106">
        <f>[2]Slutanvändning!$N$1276</f>
        <v>0</v>
      </c>
      <c r="J38" s="106"/>
      <c r="K38" s="106">
        <f>[2]Slutanvändning!$U$1272</f>
        <v>0</v>
      </c>
      <c r="L38" s="106">
        <f>[2]Slutanvändning!$V$1272</f>
        <v>0</v>
      </c>
      <c r="M38" s="106"/>
      <c r="N38" s="106"/>
      <c r="O38" s="106"/>
      <c r="P38" s="173">
        <f t="shared" si="4"/>
        <v>69769.666666666672</v>
      </c>
      <c r="Q38" s="33"/>
      <c r="R38" s="44"/>
      <c r="S38" s="29"/>
      <c r="T38" s="40"/>
      <c r="U38" s="36"/>
    </row>
    <row r="39" spans="1:47" ht="15.75">
      <c r="A39" s="5" t="s">
        <v>38</v>
      </c>
      <c r="B39" s="165">
        <f>[2]Slutanvändning!$N$1286</f>
        <v>0</v>
      </c>
      <c r="C39" s="169">
        <f>[2]Slutanvändning!$N$1287</f>
        <v>8984.1344566516764</v>
      </c>
      <c r="D39" s="165">
        <f>[2]Slutanvändning!$N$1280</f>
        <v>0</v>
      </c>
      <c r="E39" s="106">
        <f>[2]Slutanvändning!$Q$1281</f>
        <v>0</v>
      </c>
      <c r="F39" s="114">
        <f>[2]Slutanvändning!$N$1282</f>
        <v>0</v>
      </c>
      <c r="G39" s="114">
        <f>[2]Slutanvändning!$N$1283</f>
        <v>0</v>
      </c>
      <c r="H39" s="106">
        <f>[2]Slutanvändning!$N$1284</f>
        <v>0</v>
      </c>
      <c r="I39" s="106">
        <f>[2]Slutanvändning!$N$1285</f>
        <v>0</v>
      </c>
      <c r="J39" s="106"/>
      <c r="K39" s="106">
        <f>[2]Slutanvändning!$U$1281</f>
        <v>0</v>
      </c>
      <c r="L39" s="106">
        <f>[2]Slutanvändning!$V$1281</f>
        <v>0</v>
      </c>
      <c r="M39" s="106"/>
      <c r="N39" s="106"/>
      <c r="O39" s="106"/>
      <c r="P39" s="159">
        <f>SUM(B39:N39)</f>
        <v>8984.1344566516764</v>
      </c>
      <c r="Q39" s="33"/>
      <c r="R39" s="41"/>
      <c r="S39" s="10"/>
      <c r="T39" s="64"/>
    </row>
    <row r="40" spans="1:47" ht="15.75">
      <c r="A40" s="5" t="s">
        <v>13</v>
      </c>
      <c r="B40" s="106">
        <f>SUM(B32:B39)</f>
        <v>117957</v>
      </c>
      <c r="C40" s="106">
        <f t="shared" ref="C40:O40" si="5">SUM(C32:C39)</f>
        <v>339778</v>
      </c>
      <c r="D40" s="182">
        <f t="shared" si="5"/>
        <v>248805.93333333332</v>
      </c>
      <c r="E40" s="163">
        <f t="shared" si="5"/>
        <v>0</v>
      </c>
      <c r="F40" s="106">
        <f>SUM(F32:F39)</f>
        <v>2392</v>
      </c>
      <c r="G40" s="106">
        <f t="shared" si="5"/>
        <v>34011</v>
      </c>
      <c r="H40" s="159">
        <f t="shared" si="5"/>
        <v>76818.066666666811</v>
      </c>
      <c r="I40" s="106">
        <f t="shared" si="5"/>
        <v>0</v>
      </c>
      <c r="J40" s="106">
        <f t="shared" si="5"/>
        <v>0</v>
      </c>
      <c r="K40" s="106">
        <f t="shared" si="5"/>
        <v>0</v>
      </c>
      <c r="L40" s="106">
        <f t="shared" si="5"/>
        <v>0</v>
      </c>
      <c r="M40" s="106">
        <f t="shared" si="5"/>
        <v>0</v>
      </c>
      <c r="N40" s="106">
        <f t="shared" si="5"/>
        <v>0</v>
      </c>
      <c r="O40" s="106">
        <f t="shared" si="5"/>
        <v>0</v>
      </c>
      <c r="P40" s="106">
        <f>SUM(B40:N40)</f>
        <v>819762.00000000012</v>
      </c>
      <c r="Q40" s="33"/>
      <c r="R40" s="41"/>
      <c r="S40" s="10" t="s">
        <v>24</v>
      </c>
      <c r="T40" s="64" t="s">
        <v>25</v>
      </c>
    </row>
    <row r="41" spans="1:47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66"/>
      <c r="R41" s="41" t="s">
        <v>39</v>
      </c>
      <c r="S41" s="65" t="str">
        <f>(B46+C46)/1000 &amp;" GWh"</f>
        <v>34,42524 GWh</v>
      </c>
      <c r="T41" s="143"/>
    </row>
    <row r="42" spans="1:47">
      <c r="A42" s="46" t="s">
        <v>42</v>
      </c>
      <c r="B42" s="115">
        <f>B39+B38+B37</f>
        <v>61100</v>
      </c>
      <c r="C42" s="115">
        <f>C39+C38+C37</f>
        <v>121761.86296296306</v>
      </c>
      <c r="D42" s="115">
        <f>D39+D38+D37</f>
        <v>1116</v>
      </c>
      <c r="E42" s="115">
        <f t="shared" ref="E42:P42" si="6">E39+E38+E37</f>
        <v>0</v>
      </c>
      <c r="F42" s="116">
        <f t="shared" si="6"/>
        <v>0</v>
      </c>
      <c r="G42" s="115">
        <f t="shared" si="6"/>
        <v>0</v>
      </c>
      <c r="H42" s="115">
        <f t="shared" si="6"/>
        <v>51689</v>
      </c>
      <c r="I42" s="116">
        <f t="shared" si="6"/>
        <v>0</v>
      </c>
      <c r="J42" s="115">
        <f t="shared" si="6"/>
        <v>0</v>
      </c>
      <c r="K42" s="115">
        <f t="shared" si="6"/>
        <v>0</v>
      </c>
      <c r="L42" s="115">
        <f t="shared" si="6"/>
        <v>0</v>
      </c>
      <c r="M42" s="115">
        <f t="shared" si="6"/>
        <v>0</v>
      </c>
      <c r="N42" s="115">
        <f t="shared" si="6"/>
        <v>0</v>
      </c>
      <c r="O42" s="115">
        <f t="shared" si="6"/>
        <v>0</v>
      </c>
      <c r="P42" s="115">
        <f t="shared" si="6"/>
        <v>235666.86296296306</v>
      </c>
      <c r="Q42" s="34"/>
      <c r="R42" s="41" t="s">
        <v>40</v>
      </c>
      <c r="S42" s="11" t="str">
        <f>P42/1000 &amp;" GWh"</f>
        <v>235,666862962963 GWh</v>
      </c>
      <c r="T42" s="42">
        <f>P42/P40</f>
        <v>0.28748205328249299</v>
      </c>
    </row>
    <row r="43" spans="1:47">
      <c r="A43" s="47" t="s">
        <v>44</v>
      </c>
      <c r="B43" s="117"/>
      <c r="C43" s="118">
        <f>C40+C24-C7+C46</f>
        <v>366960.24</v>
      </c>
      <c r="D43" s="118">
        <f t="shared" ref="D43:O43" si="7">D11+D24+D40</f>
        <v>249805.93333333332</v>
      </c>
      <c r="E43" s="118">
        <f t="shared" si="7"/>
        <v>0</v>
      </c>
      <c r="F43" s="118">
        <f t="shared" si="7"/>
        <v>2392</v>
      </c>
      <c r="G43" s="118">
        <f t="shared" si="7"/>
        <v>34011</v>
      </c>
      <c r="H43" s="118">
        <f t="shared" si="7"/>
        <v>203518.06666666683</v>
      </c>
      <c r="I43" s="118">
        <f t="shared" si="7"/>
        <v>0</v>
      </c>
      <c r="J43" s="118">
        <f t="shared" si="7"/>
        <v>0</v>
      </c>
      <c r="K43" s="118">
        <f t="shared" si="7"/>
        <v>0</v>
      </c>
      <c r="L43" s="118">
        <f t="shared" si="7"/>
        <v>0</v>
      </c>
      <c r="M43" s="118">
        <f t="shared" si="7"/>
        <v>0</v>
      </c>
      <c r="N43" s="118">
        <f t="shared" si="7"/>
        <v>0</v>
      </c>
      <c r="O43" s="118">
        <f t="shared" si="7"/>
        <v>0</v>
      </c>
      <c r="P43" s="119">
        <f>SUM(C43:O43)</f>
        <v>856687.24000000022</v>
      </c>
      <c r="Q43" s="34"/>
      <c r="R43" s="41" t="s">
        <v>41</v>
      </c>
      <c r="S43" s="11" t="str">
        <f>P36/1000 &amp;" GWh"</f>
        <v>84,35 GWh</v>
      </c>
      <c r="T43" s="62">
        <f>P36/P40</f>
        <v>0.10289571851342218</v>
      </c>
    </row>
    <row r="44" spans="1:47">
      <c r="A44" s="47" t="s">
        <v>45</v>
      </c>
      <c r="B44" s="130"/>
      <c r="C44" s="136">
        <f>C43/$P$43</f>
        <v>0.42834796979116896</v>
      </c>
      <c r="D44" s="136">
        <f t="shared" ref="D44:P44" si="8">D43/$P$43</f>
        <v>0.29159525398479524</v>
      </c>
      <c r="E44" s="136">
        <f t="shared" si="8"/>
        <v>0</v>
      </c>
      <c r="F44" s="136">
        <f t="shared" si="8"/>
        <v>2.7921508437548331E-3</v>
      </c>
      <c r="G44" s="136">
        <f t="shared" si="8"/>
        <v>3.970060298785353E-2</v>
      </c>
      <c r="H44" s="136">
        <f t="shared" si="8"/>
        <v>0.23756402239242733</v>
      </c>
      <c r="I44" s="136">
        <f t="shared" si="8"/>
        <v>0</v>
      </c>
      <c r="J44" s="136">
        <f t="shared" si="8"/>
        <v>0</v>
      </c>
      <c r="K44" s="136">
        <f t="shared" si="8"/>
        <v>0</v>
      </c>
      <c r="L44" s="136">
        <f t="shared" si="8"/>
        <v>0</v>
      </c>
      <c r="M44" s="136">
        <f t="shared" si="8"/>
        <v>0</v>
      </c>
      <c r="N44" s="136">
        <f t="shared" si="8"/>
        <v>0</v>
      </c>
      <c r="O44" s="136">
        <f t="shared" si="8"/>
        <v>0</v>
      </c>
      <c r="P44" s="136">
        <f t="shared" si="8"/>
        <v>1</v>
      </c>
      <c r="Q44" s="34"/>
      <c r="R44" s="41" t="s">
        <v>43</v>
      </c>
      <c r="S44" s="11" t="str">
        <f>P34/1000 &amp;" GWh"</f>
        <v>55,375 GWh</v>
      </c>
      <c r="T44" s="42">
        <f>P34/P40</f>
        <v>6.7550093807714914E-2</v>
      </c>
      <c r="U44" s="36"/>
    </row>
    <row r="45" spans="1:47">
      <c r="A45" s="48"/>
      <c r="B45" s="131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30</v>
      </c>
      <c r="S45" s="11" t="str">
        <f>P32/1000 &amp;" GWh"</f>
        <v>2,04413703703703 GWh</v>
      </c>
      <c r="T45" s="42">
        <f>P32/P40</f>
        <v>2.4935737897548737E-3</v>
      </c>
      <c r="U45" s="36"/>
    </row>
    <row r="46" spans="1:47">
      <c r="A46" s="48" t="s">
        <v>48</v>
      </c>
      <c r="B46" s="68">
        <f>B24-B40</f>
        <v>7243</v>
      </c>
      <c r="C46" s="68">
        <f>(C24+C40)*0.08</f>
        <v>27182.240000000002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46</v>
      </c>
      <c r="S46" s="11" t="str">
        <f>P33/1000 &amp;" GWh"</f>
        <v>225,105 GWh</v>
      </c>
      <c r="T46" s="62">
        <f>P33/P40</f>
        <v>0.2745979930760391</v>
      </c>
      <c r="U46" s="36"/>
    </row>
    <row r="47" spans="1:47">
      <c r="A47" s="48" t="s">
        <v>50</v>
      </c>
      <c r="B47" s="137">
        <f>B46/B24</f>
        <v>5.7851437699680514E-2</v>
      </c>
      <c r="C47" s="137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47</v>
      </c>
      <c r="S47" s="11" t="str">
        <f>P35/1000 &amp;" GWh"</f>
        <v>217,221 GWh</v>
      </c>
      <c r="T47" s="62">
        <f>P35/P40</f>
        <v>0.26498056753057592</v>
      </c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88"/>
      <c r="R48" s="69" t="s">
        <v>49</v>
      </c>
      <c r="S48" s="70" t="str">
        <f>P40/1000 &amp;" GWh"</f>
        <v>819,762 GWh</v>
      </c>
      <c r="T48" s="71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3"/>
      <c r="C58" s="19"/>
      <c r="D58" s="74"/>
      <c r="E58" s="74"/>
      <c r="F58" s="75"/>
      <c r="G58" s="74"/>
      <c r="H58" s="74"/>
      <c r="I58" s="75"/>
      <c r="J58" s="74"/>
      <c r="K58" s="74"/>
      <c r="L58" s="74"/>
      <c r="M58" s="45"/>
      <c r="N58" s="85"/>
      <c r="O58" s="85"/>
      <c r="P58" s="76"/>
      <c r="Q58" s="10"/>
      <c r="R58" s="10"/>
      <c r="S58" s="45"/>
      <c r="T58" s="50"/>
    </row>
    <row r="59" spans="1:47" ht="15.75">
      <c r="A59" s="10"/>
      <c r="B59" s="73"/>
      <c r="C59" s="19"/>
      <c r="D59" s="74"/>
      <c r="E59" s="74"/>
      <c r="F59" s="75"/>
      <c r="G59" s="74"/>
      <c r="H59" s="74"/>
      <c r="I59" s="75"/>
      <c r="J59" s="74"/>
      <c r="K59" s="74"/>
      <c r="L59" s="74"/>
      <c r="M59" s="45"/>
      <c r="N59" s="85"/>
      <c r="O59" s="85"/>
      <c r="P59" s="76"/>
      <c r="Q59" s="10"/>
      <c r="R59" s="10"/>
      <c r="S59" s="20"/>
      <c r="T59" s="21"/>
    </row>
    <row r="60" spans="1:47" ht="15.75">
      <c r="A60" s="10"/>
      <c r="B60" s="73"/>
      <c r="C60" s="19"/>
      <c r="D60" s="74"/>
      <c r="E60" s="74"/>
      <c r="F60" s="75"/>
      <c r="G60" s="74"/>
      <c r="H60" s="74"/>
      <c r="I60" s="75"/>
      <c r="J60" s="74"/>
      <c r="K60" s="74"/>
      <c r="L60" s="74"/>
      <c r="M60" s="45"/>
      <c r="N60" s="85"/>
      <c r="O60" s="85"/>
      <c r="P60" s="76"/>
      <c r="Q60" s="10"/>
      <c r="R60" s="10"/>
      <c r="S60" s="10"/>
      <c r="T60" s="45"/>
    </row>
    <row r="61" spans="1:47" ht="15.75">
      <c r="A61" s="9"/>
      <c r="B61" s="73"/>
      <c r="C61" s="19"/>
      <c r="D61" s="74"/>
      <c r="E61" s="74"/>
      <c r="F61" s="75"/>
      <c r="G61" s="74"/>
      <c r="H61" s="74"/>
      <c r="I61" s="75"/>
      <c r="J61" s="74"/>
      <c r="K61" s="74"/>
      <c r="L61" s="74"/>
      <c r="M61" s="45"/>
      <c r="N61" s="85"/>
      <c r="O61" s="85"/>
      <c r="P61" s="76"/>
      <c r="Q61" s="10"/>
      <c r="R61" s="10"/>
      <c r="S61" s="78"/>
      <c r="T61" s="79"/>
    </row>
    <row r="62" spans="1:47" ht="15.75">
      <c r="A62" s="10"/>
      <c r="B62" s="73"/>
      <c r="C62" s="19"/>
      <c r="D62" s="73"/>
      <c r="E62" s="73"/>
      <c r="F62" s="77"/>
      <c r="G62" s="73"/>
      <c r="H62" s="73"/>
      <c r="I62" s="77"/>
      <c r="J62" s="73"/>
      <c r="K62" s="73"/>
      <c r="L62" s="73"/>
      <c r="M62" s="45"/>
      <c r="N62" s="85"/>
      <c r="O62" s="85"/>
      <c r="P62" s="76"/>
      <c r="Q62" s="10"/>
      <c r="R62" s="10"/>
      <c r="S62" s="45"/>
      <c r="T62" s="50"/>
    </row>
    <row r="63" spans="1:47" ht="15.75">
      <c r="A63" s="10"/>
      <c r="B63" s="73"/>
      <c r="C63" s="10"/>
      <c r="D63" s="73"/>
      <c r="E63" s="73"/>
      <c r="F63" s="77"/>
      <c r="G63" s="73"/>
      <c r="H63" s="73"/>
      <c r="I63" s="77"/>
      <c r="J63" s="73"/>
      <c r="K63" s="73"/>
      <c r="L63" s="73"/>
      <c r="M63" s="10"/>
      <c r="N63" s="76"/>
      <c r="O63" s="76"/>
      <c r="P63" s="76"/>
      <c r="Q63" s="10"/>
      <c r="R63" s="10"/>
      <c r="S63" s="45"/>
      <c r="T63" s="50"/>
    </row>
    <row r="64" spans="1:47" ht="15.75">
      <c r="A64" s="10"/>
      <c r="B64" s="73"/>
      <c r="C64" s="10"/>
      <c r="D64" s="73"/>
      <c r="E64" s="73"/>
      <c r="F64" s="77"/>
      <c r="G64" s="73"/>
      <c r="H64" s="73"/>
      <c r="I64" s="77"/>
      <c r="J64" s="73"/>
      <c r="K64" s="73"/>
      <c r="L64" s="73"/>
      <c r="M64" s="10"/>
      <c r="N64" s="76"/>
      <c r="O64" s="76"/>
      <c r="P64" s="76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3"/>
      <c r="L65" s="73"/>
      <c r="M65" s="10"/>
      <c r="N65" s="76"/>
      <c r="O65" s="76"/>
      <c r="P65" s="76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3"/>
      <c r="L66" s="73"/>
      <c r="M66" s="10"/>
      <c r="N66" s="76"/>
      <c r="O66" s="76"/>
      <c r="P66" s="76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3"/>
      <c r="L67" s="73"/>
      <c r="M67" s="10"/>
      <c r="N67" s="76"/>
      <c r="O67" s="76"/>
      <c r="P67" s="76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3"/>
      <c r="L68" s="73"/>
      <c r="M68" s="10"/>
      <c r="N68" s="76"/>
      <c r="O68" s="76"/>
      <c r="P68" s="76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3"/>
      <c r="L69" s="73"/>
      <c r="M69" s="10"/>
      <c r="N69" s="76"/>
      <c r="O69" s="76"/>
      <c r="P69" s="76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3"/>
      <c r="L70" s="73"/>
      <c r="M70" s="10"/>
      <c r="N70" s="76"/>
      <c r="O70" s="76"/>
      <c r="P70" s="76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3"/>
      <c r="L71" s="73"/>
      <c r="M71" s="10"/>
      <c r="N71" s="76"/>
      <c r="O71" s="76"/>
      <c r="P71" s="76"/>
      <c r="Q71" s="10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F18" sqref="F18"/>
    </sheetView>
  </sheetViews>
  <sheetFormatPr defaultColWidth="11" defaultRowHeight="15.75"/>
  <cols>
    <col min="1" max="1" width="17.125" customWidth="1"/>
    <col min="2" max="2" width="11.75" bestFit="1" customWidth="1"/>
    <col min="3" max="3" width="15.25" bestFit="1" customWidth="1"/>
  </cols>
  <sheetData>
    <row r="1" spans="1:9">
      <c r="A1" s="2" t="s">
        <v>53</v>
      </c>
    </row>
    <row r="3" spans="1:9">
      <c r="A3" t="s">
        <v>54</v>
      </c>
      <c r="B3" t="s">
        <v>55</v>
      </c>
      <c r="C3" t="s">
        <v>56</v>
      </c>
      <c r="D3" t="s">
        <v>55</v>
      </c>
    </row>
    <row r="4" spans="1:9">
      <c r="A4" t="str">
        <f>[1]Dalarna!H4</f>
        <v>Falun</v>
      </c>
      <c r="B4" s="1">
        <f>[1]Dalarna!I4</f>
        <v>51450</v>
      </c>
      <c r="C4" s="1">
        <f>[1]Dalarna!K4</f>
        <v>0</v>
      </c>
      <c r="D4" s="1">
        <f>[1]Dalarna!L4</f>
        <v>0</v>
      </c>
    </row>
    <row r="5" spans="1:9">
      <c r="A5">
        <f>[1]Dalarna!H5</f>
        <v>0</v>
      </c>
      <c r="B5" s="1">
        <f>[1]Dalarna!I5</f>
        <v>0</v>
      </c>
      <c r="C5" s="1" t="str">
        <f>[1]Dalarna!K5</f>
        <v>Borlänge</v>
      </c>
      <c r="D5" s="1">
        <f>[1]Dalarna!L5</f>
        <v>51450</v>
      </c>
      <c r="H5" s="1"/>
      <c r="I5" s="1"/>
    </row>
    <row r="6" spans="1:9">
      <c r="A6">
        <f>[1]Dalarna!H6</f>
        <v>0</v>
      </c>
      <c r="B6" s="1">
        <f>[1]Dalarna!I6</f>
        <v>0</v>
      </c>
      <c r="C6" s="1">
        <f>[1]Dalarna!K6</f>
        <v>0</v>
      </c>
      <c r="D6" s="1">
        <f>[1]Dalarna!L6</f>
        <v>0</v>
      </c>
    </row>
    <row r="7" spans="1:9">
      <c r="A7">
        <f>[1]Dalarna!H7</f>
        <v>0</v>
      </c>
      <c r="B7" s="1">
        <f>[1]Dalarna!I7</f>
        <v>0</v>
      </c>
      <c r="C7" s="1">
        <f>[1]Dalarna!K7</f>
        <v>0</v>
      </c>
      <c r="D7" s="1">
        <f>[1]Dalarna!L7</f>
        <v>0</v>
      </c>
    </row>
    <row r="8" spans="1:9">
      <c r="A8">
        <f>[1]Dalarna!H8</f>
        <v>0</v>
      </c>
      <c r="B8" s="1">
        <f>[1]Dalarna!I8</f>
        <v>0</v>
      </c>
      <c r="C8" s="1">
        <f>[1]Dalarna!K8</f>
        <v>0</v>
      </c>
      <c r="D8" s="1">
        <f>[1]Dalarna!L8</f>
        <v>0</v>
      </c>
    </row>
    <row r="9" spans="1:9">
      <c r="A9">
        <f>[1]Dalarna!H9</f>
        <v>0</v>
      </c>
      <c r="B9" s="1">
        <f>[1]Dalarna!I9</f>
        <v>0</v>
      </c>
      <c r="C9" s="1">
        <f>[1]Dalarna!K9</f>
        <v>0</v>
      </c>
      <c r="D9" s="1">
        <f>[1]Dalarna!L9</f>
        <v>0</v>
      </c>
    </row>
    <row r="10" spans="1:9">
      <c r="A10">
        <f>[1]Dalarna!H10</f>
        <v>0</v>
      </c>
      <c r="B10" s="1">
        <f>[1]Dalarna!I10</f>
        <v>0</v>
      </c>
      <c r="C10" s="1">
        <f>[1]Dalarna!K10</f>
        <v>0</v>
      </c>
      <c r="D10" s="1">
        <f>[1]Dalarna!L10</f>
        <v>0</v>
      </c>
    </row>
    <row r="11" spans="1:9">
      <c r="A11">
        <f>[1]Dalarna!H11</f>
        <v>0</v>
      </c>
      <c r="B11" s="1">
        <f>[1]Dalarna!I11</f>
        <v>0</v>
      </c>
      <c r="C11" s="1">
        <f>[1]Dalarna!K11</f>
        <v>0</v>
      </c>
      <c r="D11" s="1">
        <f>[1]Dalarna!L11</f>
        <v>0</v>
      </c>
    </row>
    <row r="13" spans="1:9">
      <c r="B1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AU71"/>
  <sheetViews>
    <sheetView tabSelected="1" zoomScale="70" zoomScaleNormal="70" workbookViewId="0">
      <selection activeCell="M30" sqref="M30"/>
    </sheetView>
  </sheetViews>
  <sheetFormatPr defaultColWidth="8.625" defaultRowHeight="15"/>
  <cols>
    <col min="1" max="1" width="49.5" style="12" customWidth="1"/>
    <col min="2" max="2" width="18.875" style="52" bestFit="1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0" t="s">
        <v>70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73</v>
      </c>
      <c r="N3" s="54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2" t="s">
        <v>60</v>
      </c>
      <c r="C4" s="81" t="s">
        <v>58</v>
      </c>
      <c r="D4" s="81" t="s">
        <v>59</v>
      </c>
      <c r="E4" s="27"/>
      <c r="F4" s="81" t="s">
        <v>61</v>
      </c>
      <c r="G4" s="27"/>
      <c r="H4" s="27"/>
      <c r="I4" s="81" t="s">
        <v>62</v>
      </c>
      <c r="J4" s="27"/>
      <c r="K4" s="27"/>
      <c r="L4" s="27"/>
      <c r="M4" s="27"/>
      <c r="N4" s="27"/>
      <c r="O4" s="28"/>
      <c r="P4" s="83" t="s">
        <v>66</v>
      </c>
      <c r="Q4" s="30"/>
      <c r="AG4" s="30"/>
      <c r="AH4" s="30"/>
    </row>
    <row r="5" spans="1:34" ht="15.75">
      <c r="A5" s="5" t="s">
        <v>52</v>
      </c>
      <c r="C5" s="96">
        <f>SUM(Vansbro:Ludvika!C5)</f>
        <v>3610</v>
      </c>
      <c r="D5" s="92">
        <f>SUM(Vansbro:Ludvika!D5)</f>
        <v>0</v>
      </c>
      <c r="E5" s="92">
        <f>SUM(Vansbro:Ludvika!E5)</f>
        <v>0</v>
      </c>
      <c r="F5" s="92">
        <f>SUM(Vansbro:Ludvika!F5)</f>
        <v>0</v>
      </c>
      <c r="G5" s="92">
        <f>SUM(Vansbro:Ludvika!G5)</f>
        <v>0</v>
      </c>
      <c r="H5" s="92">
        <f>SUM(Vansbro:Ludvika!H5)</f>
        <v>0</v>
      </c>
      <c r="I5" s="92">
        <f>SUM(Vansbro:Ludvika!I5)</f>
        <v>0</v>
      </c>
      <c r="J5" s="92">
        <f>SUM(Vansbro:Ludvika!J5)</f>
        <v>0</v>
      </c>
      <c r="K5" s="92">
        <f>SUM(Vansbro:Ludvika!K5)</f>
        <v>0</v>
      </c>
      <c r="L5" s="92">
        <f>SUM(Vansbro:Ludvika!L5)</f>
        <v>0</v>
      </c>
      <c r="M5" s="92">
        <f>SUM(Vansbro:Ludvika!M5)</f>
        <v>0</v>
      </c>
      <c r="N5" s="92">
        <f>SUM(Vansbro:Ludvika!N5)</f>
        <v>0</v>
      </c>
      <c r="O5" s="92">
        <f>SUM(Vansbro:Ludvika!O5)</f>
        <v>0</v>
      </c>
      <c r="P5" s="92">
        <f>SUM(Vansbro:Ludvika!P5)</f>
        <v>0</v>
      </c>
      <c r="Q5" s="53"/>
      <c r="AG5" s="53"/>
      <c r="AH5" s="53"/>
    </row>
    <row r="6" spans="1:34" ht="15.75">
      <c r="A6" s="5" t="s">
        <v>57</v>
      </c>
      <c r="C6" s="92">
        <f>SUM(Vansbro:Ludvika!C6)</f>
        <v>124126</v>
      </c>
      <c r="D6" s="92">
        <f>SUM(Vansbro:Ludvika!D6)</f>
        <v>0</v>
      </c>
      <c r="E6" s="92">
        <f>SUM(Vansbro:Ludvika!E6)</f>
        <v>0</v>
      </c>
      <c r="F6" s="92">
        <f>SUM(Vansbro:Ludvika!F6)</f>
        <v>0</v>
      </c>
      <c r="G6" s="92">
        <f>SUM(Vansbro:Ludvika!G6)</f>
        <v>0</v>
      </c>
      <c r="H6" s="92">
        <f>SUM(Vansbro:Ludvika!H6)</f>
        <v>0</v>
      </c>
      <c r="I6" s="92">
        <f>SUM(Vansbro:Ludvika!I6)</f>
        <v>0</v>
      </c>
      <c r="J6" s="92">
        <f>SUM(Vansbro:Ludvika!J6)</f>
        <v>0</v>
      </c>
      <c r="K6" s="92">
        <f>SUM(Vansbro:Ludvika!K6)</f>
        <v>0</v>
      </c>
      <c r="L6" s="92">
        <f>SUM(Vansbro:Ludvika!L6)</f>
        <v>0</v>
      </c>
      <c r="M6" s="92">
        <f>SUM(Vansbro:Ludvika!M6)</f>
        <v>0</v>
      </c>
      <c r="N6" s="92">
        <f>SUM(Vansbro:Ludvika!N6)</f>
        <v>0</v>
      </c>
      <c r="O6" s="92">
        <f>SUM(Vansbro:Ludvika!O6)</f>
        <v>0</v>
      </c>
      <c r="P6" s="92">
        <f>SUM(Vansbro:Ludvika!P6)</f>
        <v>0</v>
      </c>
      <c r="Q6" s="53"/>
      <c r="AG6" s="53"/>
      <c r="AH6" s="53"/>
    </row>
    <row r="7" spans="1:34" ht="15.75">
      <c r="A7" s="5" t="s">
        <v>17</v>
      </c>
      <c r="C7" s="92">
        <f>SUM(Vansbro:Ludvika!C7)</f>
        <v>132597</v>
      </c>
      <c r="D7" s="92">
        <f>SUM(Vansbro:Ludvika!D7)</f>
        <v>0</v>
      </c>
      <c r="E7" s="92">
        <f>SUM(Vansbro:Ludvika!E7)</f>
        <v>0</v>
      </c>
      <c r="F7" s="92">
        <f>SUM(Vansbro:Ludvika!F7)</f>
        <v>0</v>
      </c>
      <c r="G7" s="92">
        <f>SUM(Vansbro:Ludvika!G7)</f>
        <v>0</v>
      </c>
      <c r="H7" s="92">
        <f>SUM(Vansbro:Ludvika!H7)</f>
        <v>0</v>
      </c>
      <c r="I7" s="92">
        <f>SUM(Vansbro:Ludvika!I7)</f>
        <v>0</v>
      </c>
      <c r="J7" s="92">
        <f>SUM(Vansbro:Ludvika!J7)</f>
        <v>0</v>
      </c>
      <c r="K7" s="92">
        <f>SUM(Vansbro:Ludvika!K7)</f>
        <v>0</v>
      </c>
      <c r="L7" s="92">
        <f>SUM(Vansbro:Ludvika!L7)</f>
        <v>0</v>
      </c>
      <c r="M7" s="92">
        <f>SUM(Vansbro:Ludvika!M7)</f>
        <v>0</v>
      </c>
      <c r="N7" s="92">
        <f>SUM(Vansbro:Ludvika!N7)</f>
        <v>0</v>
      </c>
      <c r="O7" s="92">
        <f>SUM(Vansbro:Ludvika!O7)</f>
        <v>0</v>
      </c>
      <c r="P7" s="92">
        <f>SUM(Vansbro:Ludvika!P7)</f>
        <v>0</v>
      </c>
      <c r="Q7" s="53"/>
      <c r="AG7" s="53"/>
      <c r="AH7" s="53"/>
    </row>
    <row r="8" spans="1:34" ht="15.75">
      <c r="A8" s="5" t="s">
        <v>10</v>
      </c>
      <c r="C8" s="92">
        <f>SUM(Vansbro:Ludvika!C8)</f>
        <v>0</v>
      </c>
      <c r="D8" s="92">
        <f>SUM(Vansbro:Ludvika!D8)</f>
        <v>0</v>
      </c>
      <c r="E8" s="92">
        <f>SUM(Vansbro:Ludvika!E8)</f>
        <v>0</v>
      </c>
      <c r="F8" s="92">
        <f>SUM(Vansbro:Ludvika!F8)</f>
        <v>0</v>
      </c>
      <c r="G8" s="92">
        <f>SUM(Vansbro:Ludvika!G8)</f>
        <v>0</v>
      </c>
      <c r="H8" s="92">
        <f>SUM(Vansbro:Ludvika!H8)</f>
        <v>0</v>
      </c>
      <c r="I8" s="92">
        <f>SUM(Vansbro:Ludvika!I8)</f>
        <v>0</v>
      </c>
      <c r="J8" s="92">
        <f>SUM(Vansbro:Ludvika!J8)</f>
        <v>0</v>
      </c>
      <c r="K8" s="92">
        <f>SUM(Vansbro:Ludvika!K8)</f>
        <v>0</v>
      </c>
      <c r="L8" s="92">
        <f>SUM(Vansbro:Ludvika!L8)</f>
        <v>0</v>
      </c>
      <c r="M8" s="92">
        <f>SUM(Vansbro:Ludvika!M8)</f>
        <v>0</v>
      </c>
      <c r="N8" s="92">
        <f>SUM(Vansbro:Ludvika!N8)</f>
        <v>0</v>
      </c>
      <c r="O8" s="92">
        <f>SUM(Vansbro:Ludvika!O8)</f>
        <v>0</v>
      </c>
      <c r="P8" s="92">
        <f>SUM(Vansbro:Ludvika!P8)</f>
        <v>0</v>
      </c>
      <c r="Q8" s="53"/>
      <c r="AG8" s="53"/>
      <c r="AH8" s="53"/>
    </row>
    <row r="9" spans="1:34" ht="15.75">
      <c r="A9" s="5" t="s">
        <v>11</v>
      </c>
      <c r="C9" s="92">
        <f>SUM(Vansbro:Ludvika!C9)</f>
        <v>3174386.1186994817</v>
      </c>
      <c r="D9" s="92">
        <f>SUM(Vansbro:Ludvika!D9)</f>
        <v>0</v>
      </c>
      <c r="E9" s="92">
        <f>SUM(Vansbro:Ludvika!E9)</f>
        <v>0</v>
      </c>
      <c r="F9" s="92">
        <f>SUM(Vansbro:Ludvika!F9)</f>
        <v>0</v>
      </c>
      <c r="G9" s="92">
        <f>SUM(Vansbro:Ludvika!G9)</f>
        <v>0</v>
      </c>
      <c r="H9" s="92">
        <f>SUM(Vansbro:Ludvika!H9)</f>
        <v>0</v>
      </c>
      <c r="I9" s="92">
        <f>SUM(Vansbro:Ludvika!I9)</f>
        <v>0</v>
      </c>
      <c r="J9" s="92">
        <f>SUM(Vansbro:Ludvika!J9)</f>
        <v>0</v>
      </c>
      <c r="K9" s="92">
        <f>SUM(Vansbro:Ludvika!K9)</f>
        <v>0</v>
      </c>
      <c r="L9" s="92">
        <f>SUM(Vansbro:Ludvika!L9)</f>
        <v>0</v>
      </c>
      <c r="M9" s="92">
        <f>SUM(Vansbro:Ludvika!M9)</f>
        <v>0</v>
      </c>
      <c r="N9" s="92">
        <f>SUM(Vansbro:Ludvika!N9)</f>
        <v>0</v>
      </c>
      <c r="O9" s="92">
        <f>SUM(Vansbro:Ludvika!O9)</f>
        <v>0</v>
      </c>
      <c r="P9" s="92">
        <f>SUM(Vansbro:Ludvika!P9)</f>
        <v>0</v>
      </c>
      <c r="Q9" s="53"/>
      <c r="AG9" s="53"/>
      <c r="AH9" s="53"/>
    </row>
    <row r="10" spans="1:34" ht="15.75">
      <c r="A10" s="5" t="s">
        <v>12</v>
      </c>
      <c r="C10" s="92">
        <f>SUM(Vansbro:Ludvika!C10)</f>
        <v>830718.68131868122</v>
      </c>
      <c r="D10" s="92">
        <f>SUM(Vansbro:Ludvika!D10)</f>
        <v>0</v>
      </c>
      <c r="E10" s="92">
        <f>SUM(Vansbro:Ludvika!E10)</f>
        <v>0</v>
      </c>
      <c r="F10" s="92">
        <f>SUM(Vansbro:Ludvika!F10)</f>
        <v>0</v>
      </c>
      <c r="G10" s="92">
        <f>SUM(Vansbro:Ludvika!G10)</f>
        <v>0</v>
      </c>
      <c r="H10" s="92">
        <f>SUM(Vansbro:Ludvika!H10)</f>
        <v>0</v>
      </c>
      <c r="I10" s="92">
        <f>SUM(Vansbro:Ludvika!I10)</f>
        <v>0</v>
      </c>
      <c r="J10" s="92">
        <f>SUM(Vansbro:Ludvika!J10)</f>
        <v>0</v>
      </c>
      <c r="K10" s="92">
        <f>SUM(Vansbro:Ludvika!K10)</f>
        <v>0</v>
      </c>
      <c r="L10" s="92">
        <f>SUM(Vansbro:Ludvika!L10)</f>
        <v>0</v>
      </c>
      <c r="M10" s="92">
        <f>SUM(Vansbro:Ludvika!M10)</f>
        <v>0</v>
      </c>
      <c r="N10" s="92">
        <f>SUM(Vansbro:Ludvika!N10)</f>
        <v>0</v>
      </c>
      <c r="O10" s="92">
        <f>SUM(Vansbro:Ludvika!O10)</f>
        <v>0</v>
      </c>
      <c r="P10" s="92">
        <f>SUM(Vansbro:Ludvika!P10)</f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C11" s="96">
        <f>SUM(Vansbro:Ludvika!C11)</f>
        <v>4265437.8000181634</v>
      </c>
      <c r="D11" s="92">
        <f>SUM(Vansbro:Ludvika!D11)</f>
        <v>0</v>
      </c>
      <c r="E11" s="92">
        <f>SUM(Vansbro:Ludvika!E11)</f>
        <v>0</v>
      </c>
      <c r="F11" s="92">
        <f>SUM(Vansbro:Ludvika!F11)</f>
        <v>0</v>
      </c>
      <c r="G11" s="92">
        <f>SUM(Vansbro:Ludvika!G11)</f>
        <v>0</v>
      </c>
      <c r="H11" s="92">
        <f>SUM(Vansbro:Ludvika!H11)</f>
        <v>0</v>
      </c>
      <c r="I11" s="92">
        <f>SUM(Vansbro:Ludvika!I11)</f>
        <v>0</v>
      </c>
      <c r="J11" s="92">
        <f>SUM(Vansbro:Ludvika!J11)</f>
        <v>0</v>
      </c>
      <c r="K11" s="92">
        <f>SUM(Vansbro:Ludvika!K11)</f>
        <v>0</v>
      </c>
      <c r="L11" s="92">
        <f>SUM(Vansbro:Ludvika!L11)</f>
        <v>0</v>
      </c>
      <c r="M11" s="92">
        <f>SUM(Vansbro:Ludvika!M11)</f>
        <v>0</v>
      </c>
      <c r="N11" s="92">
        <f>SUM(Vansbro:Ludvika!N11)</f>
        <v>0</v>
      </c>
      <c r="O11" s="92">
        <f>SUM(Vansbro:Ludvika!O11)</f>
        <v>0</v>
      </c>
      <c r="P11" s="92">
        <f>SUM(Vansbro:Ludvika!P11)</f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80" t="str">
        <f>A2</f>
        <v>Dalarnas län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73</v>
      </c>
      <c r="N16" s="54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2" t="s">
        <v>60</v>
      </c>
      <c r="B17" s="81" t="s">
        <v>63</v>
      </c>
      <c r="C17" s="49"/>
      <c r="D17" s="81" t="s">
        <v>59</v>
      </c>
      <c r="E17" s="27"/>
      <c r="F17" s="81" t="s">
        <v>61</v>
      </c>
      <c r="G17" s="27"/>
      <c r="H17" s="27"/>
      <c r="I17" s="81" t="s">
        <v>62</v>
      </c>
      <c r="J17" s="27"/>
      <c r="K17" s="27"/>
      <c r="L17" s="27"/>
      <c r="M17" s="27"/>
      <c r="N17" s="27"/>
      <c r="O17" s="28"/>
      <c r="P17" s="83" t="s">
        <v>66</v>
      </c>
      <c r="Q17" s="30"/>
      <c r="AG17" s="30"/>
      <c r="AH17" s="30"/>
    </row>
    <row r="18" spans="1:34" ht="15.75">
      <c r="A18" s="5" t="s">
        <v>17</v>
      </c>
      <c r="B18" s="96">
        <f>SUM(Vansbro:Ludvika!B18)</f>
        <v>641718.38332120434</v>
      </c>
      <c r="C18" s="92">
        <f>SUM(Vansbro:Ludvika!C18)</f>
        <v>0</v>
      </c>
      <c r="D18" s="96">
        <f>SUM(Vansbro:Ludvika!D18)</f>
        <v>2989</v>
      </c>
      <c r="E18" s="92">
        <f>SUM(Vansbro:Ludvika!E18)</f>
        <v>0</v>
      </c>
      <c r="F18" s="96">
        <f>SUM(Vansbro:Ludvika!F18)</f>
        <v>2860</v>
      </c>
      <c r="G18" s="92">
        <f>SUM(Vansbro:Ludvika!G18)</f>
        <v>0</v>
      </c>
      <c r="H18" s="96">
        <f>SUM(Vansbro:Ludvika!H18)</f>
        <v>446871</v>
      </c>
      <c r="I18" s="96">
        <f>SUM(Vansbro:Ludvika!I18)</f>
        <v>1500</v>
      </c>
      <c r="J18" s="92">
        <f>SUM(Vansbro:Ludvika!J18)</f>
        <v>0</v>
      </c>
      <c r="K18" s="92">
        <f>SUM(Vansbro:Ludvika!K18)</f>
        <v>0</v>
      </c>
      <c r="L18" s="96">
        <f>SUM(Vansbro:Ludvika!L18)</f>
        <v>249000</v>
      </c>
      <c r="M18" s="96">
        <f>SUM(Vansbro:Ludvika!M18)</f>
        <v>75400</v>
      </c>
      <c r="N18" s="92">
        <f>SUM(Vansbro:Ludvika!N18)</f>
        <v>0</v>
      </c>
      <c r="O18" s="92">
        <f>SUM(Vansbro:Ludvika!O18)</f>
        <v>0</v>
      </c>
      <c r="P18" s="96">
        <f>SUM(Vansbro:Ludvika!P18)</f>
        <v>778620</v>
      </c>
      <c r="Q18" s="4"/>
      <c r="R18" s="4"/>
      <c r="S18" s="4"/>
      <c r="T18" s="4"/>
    </row>
    <row r="19" spans="1:34" ht="15.75">
      <c r="A19" s="5" t="s">
        <v>18</v>
      </c>
      <c r="B19" s="96">
        <f>SUM(Vansbro:Ludvika!B19)</f>
        <v>776692.20586757082</v>
      </c>
      <c r="C19" s="92">
        <f>SUM(Vansbro:Ludvika!C19)</f>
        <v>0</v>
      </c>
      <c r="D19" s="96">
        <f>SUM(Vansbro:Ludvika!D19)</f>
        <v>37640</v>
      </c>
      <c r="E19" s="92">
        <f>SUM(Vansbro:Ludvika!E19)</f>
        <v>0</v>
      </c>
      <c r="F19" s="92">
        <f>SUM(Vansbro:Ludvika!F19)</f>
        <v>0</v>
      </c>
      <c r="G19" s="92">
        <f>SUM(Vansbro:Ludvika!G19)</f>
        <v>0</v>
      </c>
      <c r="H19" s="96">
        <f>SUM(Vansbro:Ludvika!H19)</f>
        <v>503036</v>
      </c>
      <c r="I19" s="96">
        <f>SUM(Vansbro:Ludvika!I19)</f>
        <v>3000</v>
      </c>
      <c r="J19" s="92">
        <f>SUM(Vansbro:Ludvika!J19)</f>
        <v>0</v>
      </c>
      <c r="K19" s="92">
        <f>SUM(Vansbro:Ludvika!K19)</f>
        <v>0</v>
      </c>
      <c r="L19" s="96">
        <f>SUM(Vansbro:Ludvika!L19)</f>
        <v>295928</v>
      </c>
      <c r="M19" s="92">
        <f>SUM(Vansbro:Ludvika!M19)</f>
        <v>0</v>
      </c>
      <c r="N19" s="92">
        <f>SUM(Vansbro:Ludvika!N19)</f>
        <v>0</v>
      </c>
      <c r="O19" s="92">
        <f>SUM(Vansbro:Ludvika!O19)</f>
        <v>0</v>
      </c>
      <c r="P19" s="96">
        <f>SUM(Vansbro:Ludvika!P19)</f>
        <v>839604</v>
      </c>
      <c r="Q19" s="4"/>
      <c r="R19" s="4"/>
      <c r="S19" s="4"/>
      <c r="T19" s="4"/>
    </row>
    <row r="20" spans="1:34" ht="15.75">
      <c r="A20" s="5" t="s">
        <v>19</v>
      </c>
      <c r="B20" s="92">
        <f>SUM(Vansbro:Ludvika!B20)</f>
        <v>3872</v>
      </c>
      <c r="C20" s="157">
        <f>SUM(Vansbro:Ludvika!C20)</f>
        <v>3930.0799999999995</v>
      </c>
      <c r="D20" s="92">
        <f>SUM(Vansbro:Ludvika!D20)</f>
        <v>0</v>
      </c>
      <c r="E20" s="92">
        <f>SUM(Vansbro:Ludvika!E20)</f>
        <v>0</v>
      </c>
      <c r="F20" s="92">
        <f>SUM(Vansbro:Ludvika!F20)</f>
        <v>0</v>
      </c>
      <c r="G20" s="92">
        <f>SUM(Vansbro:Ludvika!G20)</f>
        <v>0</v>
      </c>
      <c r="H20" s="92">
        <f>SUM(Vansbro:Ludvika!H20)</f>
        <v>0</v>
      </c>
      <c r="I20" s="92">
        <f>SUM(Vansbro:Ludvika!I20)</f>
        <v>0</v>
      </c>
      <c r="J20" s="92">
        <f>SUM(Vansbro:Ludvika!J20)</f>
        <v>0</v>
      </c>
      <c r="K20" s="92">
        <f>SUM(Vansbro:Ludvika!K20)</f>
        <v>0</v>
      </c>
      <c r="L20" s="92">
        <f>SUM(Vansbro:Ludvika!L20)</f>
        <v>0</v>
      </c>
      <c r="M20" s="92">
        <f>SUM(Vansbro:Ludvika!M20)</f>
        <v>0</v>
      </c>
      <c r="N20" s="92">
        <f>SUM(Vansbro:Ludvika!N20)</f>
        <v>0</v>
      </c>
      <c r="O20" s="92">
        <f>SUM(Vansbro:Ludvika!O20)</f>
        <v>0</v>
      </c>
      <c r="P20" s="157">
        <f>SUM(Vansbro:Ludvika!P20)</f>
        <v>3930.0799999999995</v>
      </c>
      <c r="Q20" s="4"/>
      <c r="R20" s="4"/>
      <c r="S20" s="4"/>
      <c r="T20" s="4"/>
    </row>
    <row r="21" spans="1:34" ht="16.5" thickBot="1">
      <c r="A21" s="5" t="s">
        <v>20</v>
      </c>
      <c r="B21" s="92">
        <f>SUM(Vansbro:Ludvika!B21)</f>
        <v>5228</v>
      </c>
      <c r="C21" s="157">
        <f>SUM(Vansbro:Ludvika!C21)</f>
        <v>1725.24</v>
      </c>
      <c r="D21" s="92">
        <f>SUM(Vansbro:Ludvika!D21)</f>
        <v>0</v>
      </c>
      <c r="E21" s="92">
        <f>SUM(Vansbro:Ludvika!E21)</f>
        <v>0</v>
      </c>
      <c r="F21" s="92">
        <f>SUM(Vansbro:Ludvika!F21)</f>
        <v>0</v>
      </c>
      <c r="G21" s="92">
        <f>SUM(Vansbro:Ludvika!G21)</f>
        <v>0</v>
      </c>
      <c r="H21" s="92">
        <f>SUM(Vansbro:Ludvika!H21)</f>
        <v>0</v>
      </c>
      <c r="I21" s="92">
        <f>SUM(Vansbro:Ludvika!I21)</f>
        <v>0</v>
      </c>
      <c r="J21" s="92">
        <f>SUM(Vansbro:Ludvika!J21)</f>
        <v>0</v>
      </c>
      <c r="K21" s="92">
        <f>SUM(Vansbro:Ludvika!K21)</f>
        <v>0</v>
      </c>
      <c r="L21" s="92">
        <f>SUM(Vansbro:Ludvika!L21)</f>
        <v>0</v>
      </c>
      <c r="M21" s="92">
        <f>SUM(Vansbro:Ludvika!M21)</f>
        <v>0</v>
      </c>
      <c r="N21" s="92">
        <f>SUM(Vansbro:Ludvika!N21)</f>
        <v>0</v>
      </c>
      <c r="O21" s="92">
        <f>SUM(Vansbro:Ludvika!O21)</f>
        <v>0</v>
      </c>
      <c r="P21" s="157">
        <f>SUM(Vansbro:Ludvika!P21)</f>
        <v>1725.24</v>
      </c>
      <c r="Q21" s="4"/>
      <c r="R21" s="37"/>
      <c r="S21" s="37"/>
      <c r="T21" s="37"/>
    </row>
    <row r="22" spans="1:34" ht="15.75">
      <c r="A22" s="5" t="s">
        <v>21</v>
      </c>
      <c r="B22" s="92">
        <f>SUM(Vansbro:Ludvika!B22)</f>
        <v>328506</v>
      </c>
      <c r="C22" s="92">
        <f>SUM(Vansbro:Ludvika!C22)</f>
        <v>0</v>
      </c>
      <c r="D22" s="92">
        <f>SUM(Vansbro:Ludvika!D22)</f>
        <v>0</v>
      </c>
      <c r="E22" s="92">
        <f>SUM(Vansbro:Ludvika!E22)</f>
        <v>0</v>
      </c>
      <c r="F22" s="92">
        <f>SUM(Vansbro:Ludvika!F22)</f>
        <v>0</v>
      </c>
      <c r="G22" s="92">
        <f>SUM(Vansbro:Ludvika!G22)</f>
        <v>0</v>
      </c>
      <c r="H22" s="92">
        <f>SUM(Vansbro:Ludvika!H22)</f>
        <v>0</v>
      </c>
      <c r="I22" s="92">
        <f>SUM(Vansbro:Ludvika!I22)</f>
        <v>0</v>
      </c>
      <c r="J22" s="92">
        <f>SUM(Vansbro:Ludvika!J22)</f>
        <v>0</v>
      </c>
      <c r="K22" s="92">
        <f>SUM(Vansbro:Ludvika!K22)</f>
        <v>0</v>
      </c>
      <c r="L22" s="92">
        <f>SUM(Vansbro:Ludvika!L22)</f>
        <v>0</v>
      </c>
      <c r="M22" s="92">
        <f>SUM(Vansbro:Ludvika!M22)</f>
        <v>0</v>
      </c>
      <c r="N22" s="92">
        <f>SUM(Vansbro:Ludvika!N22)</f>
        <v>0</v>
      </c>
      <c r="O22" s="92">
        <f>SUM(Vansbro:Ludvika!O22)</f>
        <v>0</v>
      </c>
      <c r="P22" s="92">
        <f>SUM(Vansbro:Ludvika!P22)</f>
        <v>0</v>
      </c>
      <c r="Q22" s="31"/>
      <c r="R22" s="43" t="s">
        <v>23</v>
      </c>
      <c r="S22" s="89" t="str">
        <f>ROUND(P43/1000,0) &amp;" GWh"</f>
        <v>16944 GWh</v>
      </c>
      <c r="T22" s="38"/>
      <c r="U22" s="36"/>
    </row>
    <row r="23" spans="1:34" ht="15.75">
      <c r="A23" s="5" t="s">
        <v>22</v>
      </c>
      <c r="B23" s="157">
        <f>SUM(Vansbro:Ludvika!B23)</f>
        <v>0</v>
      </c>
      <c r="C23" s="92">
        <f>SUM(Vansbro:Ludvika!C23)</f>
        <v>0</v>
      </c>
      <c r="D23" s="92">
        <f>SUM(Vansbro:Ludvika!D23)</f>
        <v>0</v>
      </c>
      <c r="E23" s="92">
        <f>SUM(Vansbro:Ludvika!E23)</f>
        <v>0</v>
      </c>
      <c r="F23" s="92">
        <f>SUM(Vansbro:Ludvika!F23)</f>
        <v>0</v>
      </c>
      <c r="G23" s="92">
        <f>SUM(Vansbro:Ludvika!G23)</f>
        <v>0</v>
      </c>
      <c r="H23" s="92">
        <f>SUM(Vansbro:Ludvika!H23)</f>
        <v>0</v>
      </c>
      <c r="I23" s="92">
        <f>SUM(Vansbro:Ludvika!I23)</f>
        <v>0</v>
      </c>
      <c r="J23" s="92">
        <f>SUM(Vansbro:Ludvika!J23)</f>
        <v>0</v>
      </c>
      <c r="K23" s="92">
        <f>SUM(Vansbro:Ludvika!K23)</f>
        <v>0</v>
      </c>
      <c r="L23" s="92">
        <f>SUM(Vansbro:Ludvika!L23)</f>
        <v>0</v>
      </c>
      <c r="M23" s="92">
        <f>SUM(Vansbro:Ludvika!M23)</f>
        <v>0</v>
      </c>
      <c r="N23" s="92">
        <f>SUM(Vansbro:Ludvika!N23)</f>
        <v>0</v>
      </c>
      <c r="O23" s="92">
        <f>SUM(Vansbro:Ludvika!O23)</f>
        <v>0</v>
      </c>
      <c r="P23" s="92">
        <f>SUM(Vansbro:Ludvika!P23)</f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96">
        <f>SUM(Vansbro:Ludvika!B24)</f>
        <v>1756016.5891887753</v>
      </c>
      <c r="C24" s="157">
        <f>SUM(Vansbro:Ludvika!C24)</f>
        <v>5655.32</v>
      </c>
      <c r="D24" s="96">
        <f>SUM(Vansbro:Ludvika!D24)</f>
        <v>40629</v>
      </c>
      <c r="E24" s="92">
        <f>SUM(Vansbro:Ludvika!E24)</f>
        <v>0</v>
      </c>
      <c r="F24" s="96">
        <f>SUM(Vansbro:Ludvika!F24)</f>
        <v>2860</v>
      </c>
      <c r="G24" s="92">
        <f>SUM(Vansbro:Ludvika!G24)</f>
        <v>0</v>
      </c>
      <c r="H24" s="96">
        <f>SUM(Vansbro:Ludvika!H24)</f>
        <v>949907</v>
      </c>
      <c r="I24" s="96">
        <f>SUM(Vansbro:Ludvika!I24)</f>
        <v>4500</v>
      </c>
      <c r="J24" s="92">
        <f>SUM(Vansbro:Ludvika!J24)</f>
        <v>0</v>
      </c>
      <c r="K24" s="92">
        <f>SUM(Vansbro:Ludvika!K24)</f>
        <v>0</v>
      </c>
      <c r="L24" s="96">
        <f>SUM(Vansbro:Ludvika!L24)</f>
        <v>544928</v>
      </c>
      <c r="M24" s="96">
        <f>SUM(Vansbro:Ludvika!M24)</f>
        <v>75400</v>
      </c>
      <c r="N24" s="92">
        <f>SUM(Vansbro:Ludvika!N24)</f>
        <v>0</v>
      </c>
      <c r="O24" s="92">
        <f>SUM(Vansbro:Ludvika!O24)</f>
        <v>0</v>
      </c>
      <c r="P24" s="176">
        <f>SUM(Vansbro:Ludvika!P24)</f>
        <v>1623879.3199999998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6" t="str">
        <f>C30</f>
        <v>El</v>
      </c>
      <c r="S25" s="60" t="str">
        <f>ROUND(C43/1000,0) &amp;" GWh"</f>
        <v>7188 GWh</v>
      </c>
      <c r="T25" s="42">
        <f>C$44</f>
        <v>0.42419659756978562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7" t="str">
        <f>D30</f>
        <v>Oljeprodukter</v>
      </c>
      <c r="S26" s="60" t="str">
        <f>ROUND(D43/1000,0) &amp;" GWh"</f>
        <v>3151 GWh</v>
      </c>
      <c r="T26" s="42">
        <f>D$44</f>
        <v>0.18596603887574387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7" t="str">
        <f>E30</f>
        <v>Kol och koks</v>
      </c>
      <c r="S27" s="60" t="str">
        <f>ROUND(E43/1000,0) &amp;" GWh"</f>
        <v>123 GWh</v>
      </c>
      <c r="T27" s="42">
        <f>E$44</f>
        <v>7.249533852237396E-3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7" t="str">
        <f>F30</f>
        <v>Gasol/naturgas</v>
      </c>
      <c r="S28" s="60" t="str">
        <f>ROUND(F43/1000,0) &amp;" GWh"</f>
        <v>1571 GWh</v>
      </c>
      <c r="T28" s="42">
        <f>F$44</f>
        <v>9.270738521152086E-2</v>
      </c>
      <c r="U28" s="36"/>
    </row>
    <row r="29" spans="1:34" ht="15.75">
      <c r="A29" s="80" t="str">
        <f>A2</f>
        <v>Dalarnas län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7" t="str">
        <f>G30</f>
        <v>Biodrivmedel</v>
      </c>
      <c r="S29" s="60" t="str">
        <f>ROUND(G43/1000,0) &amp;" GWh"</f>
        <v>550 GWh</v>
      </c>
      <c r="T29" s="42">
        <f>G$44</f>
        <v>3.2432780522736834E-2</v>
      </c>
      <c r="U29" s="36"/>
    </row>
    <row r="30" spans="1:34" ht="30">
      <c r="A30" s="6">
        <v>2017</v>
      </c>
      <c r="B30" s="67" t="s">
        <v>71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5" t="s">
        <v>72</v>
      </c>
      <c r="K30" s="54" t="s">
        <v>6</v>
      </c>
      <c r="L30" s="54" t="s">
        <v>7</v>
      </c>
      <c r="M30" s="54" t="s">
        <v>73</v>
      </c>
      <c r="N30" s="54" t="s">
        <v>68</v>
      </c>
      <c r="O30" s="55" t="s">
        <v>68</v>
      </c>
      <c r="P30" s="55" t="s">
        <v>28</v>
      </c>
      <c r="Q30" s="31"/>
      <c r="R30" s="86" t="str">
        <f>H30</f>
        <v>Biobränslen</v>
      </c>
      <c r="S30" s="60" t="str">
        <f>ROUND(H43/1000,0) &amp;" GWh"</f>
        <v>3734 GWh</v>
      </c>
      <c r="T30" s="42">
        <f>H$44</f>
        <v>0.22036827448292148</v>
      </c>
      <c r="U30" s="36"/>
    </row>
    <row r="31" spans="1:34" s="29" customFormat="1">
      <c r="A31" s="26"/>
      <c r="B31" s="81" t="s">
        <v>65</v>
      </c>
      <c r="C31" s="84" t="s">
        <v>64</v>
      </c>
      <c r="D31" s="81" t="s">
        <v>59</v>
      </c>
      <c r="E31" s="27"/>
      <c r="F31" s="81" t="s">
        <v>61</v>
      </c>
      <c r="G31" s="81" t="s">
        <v>89</v>
      </c>
      <c r="H31" s="81" t="s">
        <v>69</v>
      </c>
      <c r="I31" s="81" t="s">
        <v>62</v>
      </c>
      <c r="J31" s="27"/>
      <c r="K31" s="27"/>
      <c r="L31" s="27"/>
      <c r="M31" s="27"/>
      <c r="N31" s="27"/>
      <c r="O31" s="28"/>
      <c r="P31" s="81" t="s">
        <v>67</v>
      </c>
      <c r="Q31" s="32"/>
      <c r="R31" s="86" t="str">
        <f>I30</f>
        <v>Biogas</v>
      </c>
      <c r="S31" s="60" t="str">
        <f>ROUND(I43/1000,0) &amp;" GWh"</f>
        <v>6 GWh</v>
      </c>
      <c r="T31" s="42">
        <f>I$44</f>
        <v>3.7180425816797267E-4</v>
      </c>
      <c r="U31" s="35"/>
      <c r="AG31" s="30"/>
      <c r="AH31" s="30"/>
    </row>
    <row r="32" spans="1:34" ht="15.75">
      <c r="A32" s="5" t="s">
        <v>29</v>
      </c>
      <c r="B32" s="92">
        <f>SUM(Vansbro:Ludvika!B32)</f>
        <v>0</v>
      </c>
      <c r="C32" s="92">
        <f>SUM(Vansbro:Ludvika!C32)</f>
        <v>58317</v>
      </c>
      <c r="D32" s="92">
        <f>SUM(Vansbro:Ludvika!D32)</f>
        <v>53383</v>
      </c>
      <c r="E32" s="92">
        <f>SUM(Vansbro:Ludvika!E32)</f>
        <v>0</v>
      </c>
      <c r="F32" s="92">
        <f>SUM(Vansbro:Ludvika!F32)</f>
        <v>0</v>
      </c>
      <c r="G32" s="92">
        <f>SUM(Vansbro:Ludvika!G32)</f>
        <v>12113</v>
      </c>
      <c r="H32" s="92">
        <f>SUM(Vansbro:Ludvika!H32)</f>
        <v>0</v>
      </c>
      <c r="I32" s="92">
        <f>SUM(Vansbro:Ludvika!I32)</f>
        <v>0</v>
      </c>
      <c r="J32" s="92">
        <f>SUM(Vansbro:Ludvika!J32)</f>
        <v>0</v>
      </c>
      <c r="K32" s="92">
        <f>SUM(Vansbro:Ludvika!K32)</f>
        <v>0</v>
      </c>
      <c r="L32" s="92">
        <f>SUM(Vansbro:Ludvika!L32)</f>
        <v>0</v>
      </c>
      <c r="M32" s="92">
        <f>SUM(Vansbro:Ludvika!M32)</f>
        <v>0</v>
      </c>
      <c r="N32" s="92">
        <f>SUM(Vansbro:Ludvika!N32)</f>
        <v>0</v>
      </c>
      <c r="O32" s="92">
        <f>SUM(Vansbro:Ludvika!O32)</f>
        <v>0</v>
      </c>
      <c r="P32" s="92">
        <f>SUM(Vansbro:Ludvika!P32)</f>
        <v>123813</v>
      </c>
      <c r="Q32" s="33"/>
      <c r="R32" s="87" t="str">
        <f>J30</f>
        <v>Beckolja</v>
      </c>
      <c r="S32" s="60" t="str">
        <f>ROUND(J43/1000,0) &amp;" GWh"</f>
        <v>2 GWh</v>
      </c>
      <c r="T32" s="42">
        <f>J$44</f>
        <v>9.7967471199815012E-5</v>
      </c>
      <c r="U32" s="36"/>
    </row>
    <row r="33" spans="1:47" ht="15.75">
      <c r="A33" s="5" t="s">
        <v>32</v>
      </c>
      <c r="B33" s="176">
        <f>SUM(Vansbro:Ludvika!B33)</f>
        <v>304582.18313790474</v>
      </c>
      <c r="C33" s="92">
        <f>SUM(Vansbro:Ludvika!C33)</f>
        <v>4125490.7541634277</v>
      </c>
      <c r="D33" s="157">
        <f>SUM(Vansbro:Ludvika!D33)</f>
        <v>374694.31306306308</v>
      </c>
      <c r="E33" s="177">
        <f>SUM(Vansbro:Ludvika!E33)</f>
        <v>122839</v>
      </c>
      <c r="F33" s="92">
        <f>SUM(Vansbro:Ludvika!F33)</f>
        <v>1568011</v>
      </c>
      <c r="G33" s="160">
        <f>SUM(Vansbro:Ludvika!G33)</f>
        <v>11852</v>
      </c>
      <c r="H33" s="171">
        <f>SUM(Vansbro:Ludvika!H33)</f>
        <v>2154713.6474139388</v>
      </c>
      <c r="I33" s="92">
        <f>SUM(Vansbro:Ludvika!I33)</f>
        <v>0</v>
      </c>
      <c r="J33" s="171">
        <f>SUM(Vansbro:Ludvika!J33)</f>
        <v>1660</v>
      </c>
      <c r="K33" s="92">
        <f>SUM(Vansbro:Ludvika!K33)</f>
        <v>0</v>
      </c>
      <c r="L33" s="92">
        <f>SUM(Vansbro:Ludvika!L33)</f>
        <v>0</v>
      </c>
      <c r="M33" s="92">
        <f>SUM(Vansbro:Ludvika!M33)</f>
        <v>0</v>
      </c>
      <c r="N33" s="92">
        <f>SUM(Vansbro:Ludvika!N33)</f>
        <v>0</v>
      </c>
      <c r="O33" s="92">
        <f>SUM(Vansbro:Ludvika!O33)</f>
        <v>0</v>
      </c>
      <c r="P33" s="201">
        <f>SUM(Vansbro:Ludvika!P33)</f>
        <v>8663842.8977783341</v>
      </c>
      <c r="Q33" s="33"/>
      <c r="R33" s="86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33</v>
      </c>
      <c r="B34" s="176">
        <f>SUM(Vansbro:Ludvika!B34)</f>
        <v>241560.97038422554</v>
      </c>
      <c r="C34" s="92">
        <f>SUM(Vansbro:Ludvika!C34)</f>
        <v>353363.24583657226</v>
      </c>
      <c r="D34" s="92">
        <f>SUM(Vansbro:Ludvika!D34)</f>
        <v>11342</v>
      </c>
      <c r="E34" s="92">
        <f>SUM(Vansbro:Ludvika!E34)</f>
        <v>0</v>
      </c>
      <c r="F34" s="92">
        <f>SUM(Vansbro:Ludvika!F34)</f>
        <v>0</v>
      </c>
      <c r="G34" s="92">
        <f>SUM(Vansbro:Ludvika!G34)</f>
        <v>0</v>
      </c>
      <c r="H34" s="92">
        <f>SUM(Vansbro:Ludvika!H34)</f>
        <v>0</v>
      </c>
      <c r="I34" s="92">
        <f>SUM(Vansbro:Ludvika!I34)</f>
        <v>0</v>
      </c>
      <c r="J34" s="92">
        <f>SUM(Vansbro:Ludvika!J34)</f>
        <v>0</v>
      </c>
      <c r="K34" s="92">
        <f>SUM(Vansbro:Ludvika!K34)</f>
        <v>0</v>
      </c>
      <c r="L34" s="92">
        <f>SUM(Vansbro:Ludvika!L34)</f>
        <v>0</v>
      </c>
      <c r="M34" s="92">
        <f>SUM(Vansbro:Ludvika!M34)</f>
        <v>0</v>
      </c>
      <c r="N34" s="92">
        <f>SUM(Vansbro:Ludvika!N34)</f>
        <v>0</v>
      </c>
      <c r="O34" s="92">
        <f>SUM(Vansbro:Ludvika!O34)</f>
        <v>0</v>
      </c>
      <c r="P34" s="176">
        <f>SUM(Vansbro:Ludvika!P34)</f>
        <v>606266.21622079774</v>
      </c>
      <c r="Q34" s="33"/>
      <c r="R34" s="87" t="str">
        <f>L30</f>
        <v>Avfall</v>
      </c>
      <c r="S34" s="60" t="str">
        <f>ROUND(L43/1000,0) &amp;" GWh"</f>
        <v>545 GWh</v>
      </c>
      <c r="T34" s="42">
        <f>L$44</f>
        <v>3.215976996745349E-2</v>
      </c>
      <c r="U34" s="36"/>
      <c r="V34" s="8"/>
      <c r="W34" s="58"/>
    </row>
    <row r="35" spans="1:47" ht="15.75">
      <c r="A35" s="5" t="s">
        <v>34</v>
      </c>
      <c r="B35" s="176">
        <f>SUM(Vansbro:Ludvika!B35)</f>
        <v>0</v>
      </c>
      <c r="C35" s="92">
        <f>SUM(Vansbro:Ludvika!C35)</f>
        <v>72793</v>
      </c>
      <c r="D35" s="92">
        <f>SUM(Vansbro:Ludvika!D35)</f>
        <v>2573303.9999999995</v>
      </c>
      <c r="E35" s="92">
        <f>SUM(Vansbro:Ludvika!E35)</f>
        <v>0</v>
      </c>
      <c r="F35" s="92">
        <f>SUM(Vansbro:Ludvika!F35)</f>
        <v>0</v>
      </c>
      <c r="G35" s="92">
        <f>SUM(Vansbro:Ludvika!G35)</f>
        <v>525589</v>
      </c>
      <c r="H35" s="92">
        <f>SUM(Vansbro:Ludvika!H35)</f>
        <v>0</v>
      </c>
      <c r="I35" s="96">
        <f>SUM(Vansbro:Ludvika!I35)+1800</f>
        <v>1800</v>
      </c>
      <c r="J35" s="92">
        <f>SUM(Vansbro:Ludvika!J35)</f>
        <v>0</v>
      </c>
      <c r="K35" s="92">
        <f>SUM(Vansbro:Ludvika!K35)</f>
        <v>0</v>
      </c>
      <c r="L35" s="92">
        <f>SUM(Vansbro:Ludvika!L35)</f>
        <v>0</v>
      </c>
      <c r="M35" s="92">
        <f>SUM(Vansbro:Ludvika!M35)</f>
        <v>0</v>
      </c>
      <c r="N35" s="92">
        <f>SUM(Vansbro:Ludvika!N35)</f>
        <v>0</v>
      </c>
      <c r="O35" s="92">
        <f>SUM(Vansbro:Ludvika!O35)</f>
        <v>0</v>
      </c>
      <c r="P35" s="96">
        <f>SUM(B35:O35)</f>
        <v>3173485.9999999995</v>
      </c>
      <c r="Q35" s="33"/>
      <c r="R35" s="86" t="str">
        <f>M30</f>
        <v>RT-flis</v>
      </c>
      <c r="S35" s="60" t="str">
        <f>ROUND(M43/1000,0) &amp;" GWh"</f>
        <v>75 GWh</v>
      </c>
      <c r="T35" s="42">
        <f>M$44</f>
        <v>4.4498477882325615E-3</v>
      </c>
      <c r="U35" s="36"/>
    </row>
    <row r="36" spans="1:47" ht="15.75">
      <c r="A36" s="5" t="s">
        <v>35</v>
      </c>
      <c r="B36" s="176">
        <f>SUM(Vansbro:Ludvika!B36)</f>
        <v>197691.67858544749</v>
      </c>
      <c r="C36" s="92">
        <f>SUM(Vansbro:Ludvika!C36)</f>
        <v>726406</v>
      </c>
      <c r="D36" s="92">
        <f>SUM(Vansbro:Ludvika!D36)</f>
        <v>90276</v>
      </c>
      <c r="E36" s="92">
        <f>SUM(Vansbro:Ludvika!E36)</f>
        <v>0</v>
      </c>
      <c r="F36" s="92">
        <f>SUM(Vansbro:Ludvika!F36)</f>
        <v>0</v>
      </c>
      <c r="G36" s="92">
        <f>SUM(Vansbro:Ludvika!G36)</f>
        <v>0</v>
      </c>
      <c r="H36" s="92">
        <f>SUM(Vansbro:Ludvika!H36)</f>
        <v>0</v>
      </c>
      <c r="I36" s="92">
        <f>SUM(Vansbro:Ludvika!I36)</f>
        <v>0</v>
      </c>
      <c r="J36" s="92">
        <f>SUM(Vansbro:Ludvika!J36)</f>
        <v>0</v>
      </c>
      <c r="K36" s="92">
        <f>SUM(Vansbro:Ludvika!K36)</f>
        <v>0</v>
      </c>
      <c r="L36" s="92">
        <f>SUM(Vansbro:Ludvika!L36)</f>
        <v>0</v>
      </c>
      <c r="M36" s="92">
        <f>SUM(Vansbro:Ludvika!M36)</f>
        <v>0</v>
      </c>
      <c r="N36" s="92">
        <f>SUM(Vansbro:Ludvika!N36)</f>
        <v>0</v>
      </c>
      <c r="O36" s="92">
        <f>SUM(Vansbro:Ludvika!O36)</f>
        <v>0</v>
      </c>
      <c r="P36" s="176">
        <f>SUM(Vansbro:Ludvika!P36)</f>
        <v>1014373.6785854475</v>
      </c>
      <c r="Q36" s="33"/>
      <c r="R36" s="86" t="str">
        <f>N30</f>
        <v>Övrigt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36</v>
      </c>
      <c r="B37" s="176">
        <f>SUM(Vansbro:Ludvika!B37)</f>
        <v>224043.29280910967</v>
      </c>
      <c r="C37" s="92">
        <f>SUM(Vansbro:Ludvika!C37)</f>
        <v>1120339</v>
      </c>
      <c r="D37" s="157">
        <f>SUM(Vansbro:Ludvika!D37)</f>
        <v>7094.6000000000058</v>
      </c>
      <c r="E37" s="92">
        <f>SUM(Vansbro:Ludvika!E37)</f>
        <v>0</v>
      </c>
      <c r="F37" s="92">
        <f>SUM(Vansbro:Ludvika!F37)</f>
        <v>0</v>
      </c>
      <c r="G37" s="92">
        <f>SUM(Vansbro:Ludvika!G37)</f>
        <v>0</v>
      </c>
      <c r="H37" s="157">
        <f>SUM(Vansbro:Ludvika!H37)</f>
        <v>629387.5</v>
      </c>
      <c r="I37" s="92">
        <f>SUM(Vansbro:Ludvika!I37)</f>
        <v>0</v>
      </c>
      <c r="J37" s="92">
        <f>SUM(Vansbro:Ludvika!J37)</f>
        <v>0</v>
      </c>
      <c r="K37" s="92">
        <f>SUM(Vansbro:Ludvika!K37)</f>
        <v>0</v>
      </c>
      <c r="L37" s="92">
        <f>SUM(Vansbro:Ludvika!L37)</f>
        <v>0</v>
      </c>
      <c r="M37" s="92">
        <f>SUM(Vansbro:Ludvika!M37)</f>
        <v>0</v>
      </c>
      <c r="N37" s="92">
        <f>SUM(Vansbro:Ludvika!N37)</f>
        <v>0</v>
      </c>
      <c r="O37" s="92">
        <f>SUM(Vansbro:Ludvika!O37)</f>
        <v>0</v>
      </c>
      <c r="P37" s="176">
        <f>SUM(Vansbro:Ludvika!P37)</f>
        <v>1980864.3928091098</v>
      </c>
      <c r="Q37" s="33"/>
      <c r="R37" s="87" t="str">
        <f>O30</f>
        <v>Övrigt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37</v>
      </c>
      <c r="B38" s="176">
        <f>SUM(Vansbro:Ludvika!B38)</f>
        <v>573743.78782692668</v>
      </c>
      <c r="C38" s="92">
        <f>SUM(Vansbro:Ludvika!C38)</f>
        <v>133178</v>
      </c>
      <c r="D38" s="92">
        <f>SUM(Vansbro:Ludvika!D38)</f>
        <v>360</v>
      </c>
      <c r="E38" s="92">
        <f>SUM(Vansbro:Ludvika!E38)</f>
        <v>0</v>
      </c>
      <c r="F38" s="92">
        <f>SUM(Vansbro:Ludvika!F38)</f>
        <v>0</v>
      </c>
      <c r="G38" s="92">
        <f>SUM(Vansbro:Ludvika!G38)</f>
        <v>0</v>
      </c>
      <c r="H38" s="92">
        <f>SUM(Vansbro:Ludvika!H38)</f>
        <v>0</v>
      </c>
      <c r="I38" s="92">
        <f>SUM(Vansbro:Ludvika!I38)</f>
        <v>0</v>
      </c>
      <c r="J38" s="92">
        <f>SUM(Vansbro:Ludvika!J38)</f>
        <v>0</v>
      </c>
      <c r="K38" s="92">
        <f>SUM(Vansbro:Ludvika!K38)</f>
        <v>0</v>
      </c>
      <c r="L38" s="92">
        <f>SUM(Vansbro:Ludvika!L38)</f>
        <v>0</v>
      </c>
      <c r="M38" s="92">
        <f>SUM(Vansbro:Ludvika!M38)</f>
        <v>0</v>
      </c>
      <c r="N38" s="92">
        <f>SUM(Vansbro:Ludvika!N38)</f>
        <v>0</v>
      </c>
      <c r="O38" s="92">
        <f>SUM(Vansbro:Ludvika!O38)</f>
        <v>0</v>
      </c>
      <c r="P38" s="176">
        <f>SUM(Vansbro:Ludvika!P38)</f>
        <v>707281.78782692668</v>
      </c>
      <c r="Q38" s="33"/>
      <c r="R38" s="44"/>
      <c r="S38" s="29"/>
      <c r="T38" s="40"/>
      <c r="U38" s="36"/>
    </row>
    <row r="39" spans="1:47" ht="15.75">
      <c r="A39" s="5" t="s">
        <v>38</v>
      </c>
      <c r="B39" s="176">
        <f>SUM(Vansbro:Ludvika!B39)</f>
        <v>0</v>
      </c>
      <c r="C39" s="92">
        <f>SUM(Vansbro:Ludvika!C39)</f>
        <v>182562.99999999997</v>
      </c>
      <c r="D39" s="92">
        <f>SUM(Vansbro:Ludvika!D39)</f>
        <v>0</v>
      </c>
      <c r="E39" s="92">
        <f>SUM(Vansbro:Ludvika!E39)</f>
        <v>0</v>
      </c>
      <c r="F39" s="92">
        <f>SUM(Vansbro:Ludvika!F39)</f>
        <v>0</v>
      </c>
      <c r="G39" s="92">
        <f>SUM(Vansbro:Ludvika!G39)</f>
        <v>0</v>
      </c>
      <c r="H39" s="92">
        <f>SUM(Vansbro:Ludvika!H39)</f>
        <v>0</v>
      </c>
      <c r="I39" s="92">
        <f>SUM(Vansbro:Ludvika!I39)</f>
        <v>0</v>
      </c>
      <c r="J39" s="92">
        <f>SUM(Vansbro:Ludvika!J39)</f>
        <v>0</v>
      </c>
      <c r="K39" s="92">
        <f>SUM(Vansbro:Ludvika!K39)</f>
        <v>0</v>
      </c>
      <c r="L39" s="92">
        <f>SUM(Vansbro:Ludvika!L39)</f>
        <v>0</v>
      </c>
      <c r="M39" s="92">
        <f>SUM(Vansbro:Ludvika!M39)</f>
        <v>0</v>
      </c>
      <c r="N39" s="92">
        <f>SUM(Vansbro:Ludvika!N39)</f>
        <v>0</v>
      </c>
      <c r="O39" s="92">
        <f>SUM(Vansbro:Ludvika!O39)</f>
        <v>0</v>
      </c>
      <c r="P39" s="92">
        <f>SUM(Vansbro:Ludvika!P39)</f>
        <v>182562.99999999997</v>
      </c>
      <c r="Q39" s="33"/>
      <c r="R39" s="41"/>
      <c r="S39" s="10"/>
      <c r="T39" s="64"/>
      <c r="U39" s="36"/>
    </row>
    <row r="40" spans="1:47" ht="15.75">
      <c r="A40" s="5" t="s">
        <v>13</v>
      </c>
      <c r="B40" s="176">
        <f>SUM(Vansbro:Ludvika!B40)</f>
        <v>1541621.9127436141</v>
      </c>
      <c r="C40" s="92">
        <f>SUM(Vansbro:Ludvika!C40)</f>
        <v>6772450</v>
      </c>
      <c r="D40" s="157">
        <f>SUM(Vansbro:Ludvika!D40)</f>
        <v>3110453.9130630628</v>
      </c>
      <c r="E40" s="177">
        <f>SUM(Vansbro:Ludvika!E40)</f>
        <v>122839</v>
      </c>
      <c r="F40" s="92">
        <f>SUM(Vansbro:Ludvika!F40)</f>
        <v>1568011</v>
      </c>
      <c r="G40" s="160">
        <f>SUM(Vansbro:Ludvika!G40)</f>
        <v>549554</v>
      </c>
      <c r="H40" s="157">
        <f>SUM(Vansbro:Ludvika!H40)</f>
        <v>2784101.1474139388</v>
      </c>
      <c r="I40" s="96">
        <f>SUM(I32:I39)</f>
        <v>1800</v>
      </c>
      <c r="J40" s="171">
        <f>SUM(Vansbro:Ludvika!J40)</f>
        <v>1660</v>
      </c>
      <c r="K40" s="92">
        <f>SUM(Vansbro:Ludvika!K40)</f>
        <v>0</v>
      </c>
      <c r="L40" s="92">
        <f>SUM(Vansbro:Ludvika!L40)</f>
        <v>0</v>
      </c>
      <c r="M40" s="92">
        <f>SUM(Vansbro:Ludvika!M40)</f>
        <v>0</v>
      </c>
      <c r="N40" s="92">
        <f>SUM(Vansbro:Ludvika!N40)</f>
        <v>0</v>
      </c>
      <c r="O40" s="92">
        <f>SUM(Vansbro:Ludvika!O40)</f>
        <v>0</v>
      </c>
      <c r="P40" s="177">
        <f>SUM(B40:O40)</f>
        <v>16452490.973220617</v>
      </c>
      <c r="Q40" s="33"/>
      <c r="R40" s="41"/>
      <c r="S40" s="10" t="s">
        <v>24</v>
      </c>
      <c r="T40" s="64" t="s">
        <v>25</v>
      </c>
      <c r="U40" s="36"/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92"/>
      <c r="Q41" s="66"/>
      <c r="R41" s="41" t="s">
        <v>39</v>
      </c>
      <c r="S41" s="65" t="str">
        <f>ROUND((B46+C46)/1000,0) &amp;" GWh"</f>
        <v>757 GWh</v>
      </c>
      <c r="T41" s="143"/>
      <c r="U41" s="36"/>
    </row>
    <row r="42" spans="1:47">
      <c r="A42" s="46" t="s">
        <v>42</v>
      </c>
      <c r="B42" s="125">
        <f>B39+B38+B37</f>
        <v>797787.08063603635</v>
      </c>
      <c r="C42" s="125">
        <f>C39+C38+C37</f>
        <v>1436080</v>
      </c>
      <c r="D42" s="125">
        <f>D39+D38+D37</f>
        <v>7454.6000000000058</v>
      </c>
      <c r="E42" s="125">
        <f t="shared" ref="E42:O42" si="0">E39+E38+E37</f>
        <v>0</v>
      </c>
      <c r="F42" s="126">
        <f t="shared" si="0"/>
        <v>0</v>
      </c>
      <c r="G42" s="125">
        <f t="shared" si="0"/>
        <v>0</v>
      </c>
      <c r="H42" s="125">
        <f t="shared" si="0"/>
        <v>629387.5</v>
      </c>
      <c r="I42" s="126">
        <f t="shared" si="0"/>
        <v>0</v>
      </c>
      <c r="J42" s="125">
        <f>J39+J38+J37</f>
        <v>0</v>
      </c>
      <c r="K42" s="125">
        <f>K39+K38+K37</f>
        <v>0</v>
      </c>
      <c r="L42" s="125">
        <f>L39+L38+L37</f>
        <v>0</v>
      </c>
      <c r="M42" s="125">
        <f t="shared" si="0"/>
        <v>0</v>
      </c>
      <c r="N42" s="125">
        <f t="shared" si="0"/>
        <v>0</v>
      </c>
      <c r="O42" s="125">
        <f t="shared" si="0"/>
        <v>0</v>
      </c>
      <c r="P42" s="92">
        <f>SUM(Vansbro:Ludvika!P42)</f>
        <v>2870709.1806360367</v>
      </c>
      <c r="Q42" s="34"/>
      <c r="R42" s="41" t="s">
        <v>40</v>
      </c>
      <c r="S42" s="11" t="str">
        <f>ROUND(P42/1000,0) &amp;" GWh"</f>
        <v>2871 GWh</v>
      </c>
      <c r="T42" s="42">
        <f>P42/P40</f>
        <v>0.17448477469512863</v>
      </c>
      <c r="U42" s="36"/>
    </row>
    <row r="43" spans="1:47">
      <c r="A43" s="47" t="s">
        <v>44</v>
      </c>
      <c r="B43" s="130"/>
      <c r="C43" s="68">
        <f>SUM(Vansbro:Ludvika!C43)</f>
        <v>7187756.7456</v>
      </c>
      <c r="D43" s="68">
        <f>SUM(Vansbro:Ludvika!D43)</f>
        <v>3151082.9130630628</v>
      </c>
      <c r="E43" s="68">
        <f>SUM(Vansbro:Ludvika!E43)</f>
        <v>122839</v>
      </c>
      <c r="F43" s="68">
        <f>F40+F24+F11</f>
        <v>1570871</v>
      </c>
      <c r="G43" s="68">
        <f>SUM(Vansbro:Ludvika!G43)</f>
        <v>549554</v>
      </c>
      <c r="H43" s="68">
        <f>SUM(Vansbro:Ludvika!H43)</f>
        <v>3734008.1474139388</v>
      </c>
      <c r="I43" s="68">
        <f>I40+I24+I11</f>
        <v>6300</v>
      </c>
      <c r="J43" s="68">
        <f>SUM(Vansbro:Ludvika!J43)</f>
        <v>1660</v>
      </c>
      <c r="K43" s="68">
        <f>SUM(Vansbro:Ludvika!K43)</f>
        <v>0</v>
      </c>
      <c r="L43" s="68">
        <f>SUM(Vansbro:Ludvika!L43)</f>
        <v>544928</v>
      </c>
      <c r="M43" s="68">
        <f>SUM(Vansbro:Ludvika!M43)</f>
        <v>75400</v>
      </c>
      <c r="N43" s="68">
        <f>SUM(Vansbro:Ludvika!N43)</f>
        <v>0</v>
      </c>
      <c r="O43" s="68">
        <f>SUM(Vansbro:Ludvika!O43)</f>
        <v>0</v>
      </c>
      <c r="P43" s="67">
        <f>SUM(C43:O43)</f>
        <v>16944399.806077003</v>
      </c>
      <c r="Q43" s="34"/>
      <c r="R43" s="41" t="s">
        <v>41</v>
      </c>
      <c r="S43" s="11" t="str">
        <f>ROUND(P36/1000,0) &amp;" GWh"</f>
        <v>1014 GWh</v>
      </c>
      <c r="T43" s="62">
        <f>P36/P40</f>
        <v>6.1654717224067943E-2</v>
      </c>
      <c r="U43" s="36"/>
    </row>
    <row r="44" spans="1:47">
      <c r="A44" s="47" t="s">
        <v>45</v>
      </c>
      <c r="B44" s="130"/>
      <c r="C44" s="138">
        <f>C43/$P$43</f>
        <v>0.42419659756978562</v>
      </c>
      <c r="D44" s="138">
        <f t="shared" ref="D44:P44" si="1">D43/$P$43</f>
        <v>0.18596603887574387</v>
      </c>
      <c r="E44" s="138">
        <f t="shared" si="1"/>
        <v>7.249533852237396E-3</v>
      </c>
      <c r="F44" s="138">
        <f t="shared" si="1"/>
        <v>9.270738521152086E-2</v>
      </c>
      <c r="G44" s="138">
        <f t="shared" si="1"/>
        <v>3.2432780522736834E-2</v>
      </c>
      <c r="H44" s="138">
        <f t="shared" si="1"/>
        <v>0.22036827448292148</v>
      </c>
      <c r="I44" s="202">
        <f>I43/$P$43</f>
        <v>3.7180425816797267E-4</v>
      </c>
      <c r="J44" s="138">
        <f t="shared" si="1"/>
        <v>9.7967471199815012E-5</v>
      </c>
      <c r="K44" s="138">
        <f t="shared" si="1"/>
        <v>0</v>
      </c>
      <c r="L44" s="138">
        <f t="shared" si="1"/>
        <v>3.215976996745349E-2</v>
      </c>
      <c r="M44" s="138">
        <f t="shared" si="1"/>
        <v>4.4498477882325615E-3</v>
      </c>
      <c r="N44" s="138">
        <f t="shared" si="1"/>
        <v>0</v>
      </c>
      <c r="O44" s="138">
        <f t="shared" si="1"/>
        <v>0</v>
      </c>
      <c r="P44" s="138">
        <f t="shared" si="1"/>
        <v>1</v>
      </c>
      <c r="Q44" s="34"/>
      <c r="R44" s="41" t="s">
        <v>43</v>
      </c>
      <c r="S44" s="11" t="str">
        <f>ROUND(P34/1000,0) &amp;" GWh"</f>
        <v>606 GWh</v>
      </c>
      <c r="T44" s="42">
        <f>P34/P40</f>
        <v>3.6849509123427257E-2</v>
      </c>
      <c r="U44" s="36"/>
    </row>
    <row r="45" spans="1:47">
      <c r="A45" s="48"/>
      <c r="B45" s="114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56"/>
      <c r="O45" s="67"/>
      <c r="P45" s="67"/>
      <c r="Q45" s="34"/>
      <c r="R45" s="41" t="s">
        <v>30</v>
      </c>
      <c r="S45" s="11" t="str">
        <f>ROUND(P32/1000,0) &amp;" GWh"</f>
        <v>124 GWh</v>
      </c>
      <c r="T45" s="42">
        <f>P32/P40</f>
        <v>7.5254865783866949E-3</v>
      </c>
      <c r="U45" s="36"/>
    </row>
    <row r="46" spans="1:47">
      <c r="A46" s="48" t="s">
        <v>48</v>
      </c>
      <c r="B46" s="68">
        <f>SUM(Vansbro:Ludvika!B46)</f>
        <v>214394.67644516102</v>
      </c>
      <c r="C46" s="68">
        <f>SUM(Vansbro:Ludvika!C46)</f>
        <v>542248.42560000008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56"/>
      <c r="O46" s="67"/>
      <c r="P46" s="59"/>
      <c r="Q46" s="34"/>
      <c r="R46" s="41" t="s">
        <v>46</v>
      </c>
      <c r="S46" s="11" t="str">
        <f>ROUND(P33/1000,0) &amp;" GWh"</f>
        <v>8664 GWh</v>
      </c>
      <c r="T46" s="62">
        <f>P33/P40</f>
        <v>0.52659763873326504</v>
      </c>
      <c r="U46" s="36"/>
    </row>
    <row r="47" spans="1:47">
      <c r="A47" s="48" t="s">
        <v>50</v>
      </c>
      <c r="B47" s="140">
        <f>B46/B24</f>
        <v>0.1220914869284946</v>
      </c>
      <c r="C47" s="140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56"/>
      <c r="O47" s="67"/>
      <c r="P47" s="67"/>
      <c r="Q47" s="10"/>
      <c r="R47" s="41" t="s">
        <v>47</v>
      </c>
      <c r="S47" s="11" t="str">
        <f>ROUND(P35/1000,0) &amp;" GWh"</f>
        <v>3173 GWh</v>
      </c>
      <c r="T47" s="62">
        <f>P35/P40</f>
        <v>0.19288787364572441</v>
      </c>
    </row>
    <row r="48" spans="1:47" ht="15.75" thickBot="1">
      <c r="A48" s="13"/>
      <c r="B48" s="91"/>
      <c r="C48" s="18"/>
      <c r="D48" s="93"/>
      <c r="E48" s="93"/>
      <c r="F48" s="94"/>
      <c r="G48" s="93"/>
      <c r="H48" s="93"/>
      <c r="I48" s="94"/>
      <c r="J48" s="93"/>
      <c r="K48" s="93"/>
      <c r="L48" s="93"/>
      <c r="M48" s="18"/>
      <c r="N48" s="18"/>
      <c r="O48" s="95"/>
      <c r="P48" s="95"/>
      <c r="Q48" s="13"/>
      <c r="R48" s="69" t="s">
        <v>49</v>
      </c>
      <c r="S48" s="11" t="str">
        <f>ROUND(P40/1000,0) &amp;" GWh"</f>
        <v>16452 GWh</v>
      </c>
      <c r="T48" s="71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6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6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6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6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6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6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6"/>
      <c r="O55" s="17"/>
      <c r="P55" s="17"/>
      <c r="Q55" s="16"/>
      <c r="R55" s="13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6"/>
      <c r="O56" s="17"/>
      <c r="P56" s="17"/>
      <c r="Q56" s="16"/>
      <c r="R56" s="13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6"/>
      <c r="O57" s="17"/>
      <c r="P57" s="17"/>
      <c r="Q57" s="16"/>
      <c r="R57" s="13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3"/>
      <c r="C58" s="19"/>
      <c r="D58" s="74"/>
      <c r="E58" s="74"/>
      <c r="F58" s="75"/>
      <c r="G58" s="74"/>
      <c r="H58" s="74"/>
      <c r="I58" s="75"/>
      <c r="J58" s="74"/>
      <c r="K58" s="74"/>
      <c r="L58" s="74"/>
      <c r="M58" s="45"/>
      <c r="N58" s="45"/>
      <c r="O58" s="85"/>
      <c r="P58" s="76"/>
      <c r="Q58" s="10"/>
      <c r="R58" s="10"/>
      <c r="S58" s="45"/>
      <c r="T58" s="50"/>
    </row>
    <row r="59" spans="1:47" ht="15.75">
      <c r="A59" s="10"/>
      <c r="B59" s="73"/>
      <c r="C59" s="19"/>
      <c r="D59" s="74"/>
      <c r="E59" s="74"/>
      <c r="F59" s="75"/>
      <c r="G59" s="74"/>
      <c r="H59" s="74"/>
      <c r="I59" s="75"/>
      <c r="J59" s="74"/>
      <c r="K59" s="74"/>
      <c r="L59" s="74"/>
      <c r="M59" s="45"/>
      <c r="N59" s="45"/>
      <c r="O59" s="85"/>
      <c r="P59" s="76"/>
      <c r="Q59" s="10"/>
      <c r="R59" s="10"/>
      <c r="S59" s="45"/>
      <c r="T59" s="50"/>
    </row>
    <row r="60" spans="1:47" ht="15.75">
      <c r="A60" s="10"/>
      <c r="B60" s="73"/>
      <c r="C60" s="19"/>
      <c r="D60" s="74"/>
      <c r="E60" s="74"/>
      <c r="F60" s="75"/>
      <c r="G60" s="74"/>
      <c r="H60" s="74"/>
      <c r="I60" s="75"/>
      <c r="J60" s="74"/>
      <c r="K60" s="74"/>
      <c r="L60" s="74"/>
      <c r="M60" s="45"/>
      <c r="N60" s="45"/>
      <c r="O60" s="85"/>
      <c r="P60" s="76"/>
      <c r="Q60" s="10"/>
      <c r="R60" s="10"/>
      <c r="S60" s="45"/>
      <c r="T60" s="50"/>
    </row>
    <row r="61" spans="1:47" ht="15.75">
      <c r="A61" s="9"/>
      <c r="B61" s="73"/>
      <c r="C61" s="19"/>
      <c r="D61" s="74"/>
      <c r="E61" s="74"/>
      <c r="F61" s="75"/>
      <c r="G61" s="74"/>
      <c r="H61" s="74"/>
      <c r="I61" s="75"/>
      <c r="J61" s="74"/>
      <c r="K61" s="74"/>
      <c r="L61" s="74"/>
      <c r="M61" s="45"/>
      <c r="N61" s="45"/>
      <c r="O61" s="85"/>
      <c r="P61" s="76"/>
      <c r="Q61" s="10"/>
      <c r="R61" s="10"/>
      <c r="S61" s="45"/>
      <c r="T61" s="50"/>
    </row>
    <row r="62" spans="1:47" ht="15.75">
      <c r="A62" s="10"/>
      <c r="B62" s="73"/>
      <c r="C62" s="19"/>
      <c r="D62" s="73"/>
      <c r="E62" s="73"/>
      <c r="F62" s="77"/>
      <c r="G62" s="73"/>
      <c r="H62" s="73"/>
      <c r="I62" s="77"/>
      <c r="J62" s="73"/>
      <c r="K62" s="73"/>
      <c r="L62" s="73"/>
      <c r="M62" s="45"/>
      <c r="N62" s="45"/>
      <c r="O62" s="85"/>
      <c r="P62" s="76"/>
      <c r="Q62" s="10"/>
      <c r="R62" s="10"/>
      <c r="S62" s="20"/>
      <c r="T62" s="21"/>
    </row>
    <row r="63" spans="1:47">
      <c r="A63" s="10"/>
      <c r="B63" s="73"/>
      <c r="C63" s="10"/>
      <c r="D63" s="73"/>
      <c r="E63" s="73"/>
      <c r="F63" s="77"/>
      <c r="G63" s="73"/>
      <c r="H63" s="73"/>
      <c r="I63" s="77"/>
      <c r="J63" s="73"/>
      <c r="K63" s="73"/>
      <c r="L63" s="73"/>
      <c r="M63" s="10"/>
      <c r="N63" s="10"/>
      <c r="O63" s="76"/>
      <c r="P63" s="76"/>
      <c r="Q63" s="10"/>
      <c r="R63" s="10"/>
      <c r="S63" s="10"/>
      <c r="T63" s="45"/>
    </row>
    <row r="64" spans="1:47">
      <c r="A64" s="10"/>
      <c r="B64" s="73"/>
      <c r="C64" s="10"/>
      <c r="D64" s="73"/>
      <c r="E64" s="73"/>
      <c r="F64" s="77"/>
      <c r="G64" s="73"/>
      <c r="H64" s="73"/>
      <c r="I64" s="77"/>
      <c r="J64" s="73"/>
      <c r="K64" s="73"/>
      <c r="L64" s="73"/>
      <c r="M64" s="10"/>
      <c r="N64" s="10"/>
      <c r="O64" s="76"/>
      <c r="P64" s="76"/>
      <c r="Q64" s="10"/>
      <c r="R64" s="10"/>
      <c r="S64" s="78"/>
      <c r="T64" s="79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3"/>
      <c r="L65" s="73"/>
      <c r="M65" s="10"/>
      <c r="N65" s="10"/>
      <c r="O65" s="76"/>
      <c r="P65" s="76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3"/>
      <c r="L66" s="73"/>
      <c r="M66" s="10"/>
      <c r="N66" s="10"/>
      <c r="O66" s="76"/>
      <c r="P66" s="76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3"/>
      <c r="L67" s="73"/>
      <c r="M67" s="10"/>
      <c r="N67" s="10"/>
      <c r="O67" s="76"/>
      <c r="P67" s="76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3"/>
      <c r="L68" s="73"/>
      <c r="M68" s="10"/>
      <c r="N68" s="10"/>
      <c r="O68" s="76"/>
      <c r="P68" s="76"/>
      <c r="Q68" s="10"/>
      <c r="R68" s="10"/>
      <c r="S68" s="45"/>
      <c r="T68" s="50"/>
    </row>
    <row r="69" spans="1:20" ht="15.75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3"/>
      <c r="L69" s="73"/>
      <c r="M69" s="10"/>
      <c r="N69" s="10"/>
      <c r="O69" s="76"/>
      <c r="P69" s="76"/>
      <c r="Q69" s="10"/>
      <c r="R69" s="10"/>
      <c r="S69" s="45"/>
      <c r="T69" s="50"/>
    </row>
    <row r="70" spans="1:20" ht="15.75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3"/>
      <c r="L70" s="73"/>
      <c r="M70" s="10"/>
      <c r="N70" s="10"/>
      <c r="O70" s="76"/>
      <c r="P70" s="76"/>
      <c r="Q70" s="10"/>
      <c r="R70" s="10"/>
      <c r="S70" s="45"/>
      <c r="T70" s="5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3"/>
      <c r="L71" s="73"/>
      <c r="M71" s="10"/>
      <c r="N71" s="10"/>
      <c r="O71" s="76"/>
      <c r="P71" s="76"/>
      <c r="Q71" s="10"/>
      <c r="R71" s="51"/>
      <c r="S71" s="20"/>
      <c r="T71" s="23"/>
    </row>
  </sheetData>
  <pageMargins left="0.75" right="0.75" top="0.75" bottom="0.5" header="0.5" footer="0.75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U71"/>
  <sheetViews>
    <sheetView topLeftCell="I5" zoomScale="70" zoomScaleNormal="70" workbookViewId="0">
      <selection activeCell="M35" sqref="M35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0" t="s">
        <v>74</v>
      </c>
      <c r="C2" s="52"/>
      <c r="M2" s="52"/>
      <c r="N2" s="52"/>
      <c r="O2" s="52"/>
      <c r="P2" s="52"/>
      <c r="Q2" s="5"/>
      <c r="AG2" s="53"/>
      <c r="AH2" s="5"/>
    </row>
    <row r="3" spans="1:34" ht="30">
      <c r="A3" s="6">
        <v>2017</v>
      </c>
      <c r="B3" s="97"/>
      <c r="C3" s="98" t="s">
        <v>1</v>
      </c>
      <c r="D3" s="98" t="s">
        <v>31</v>
      </c>
      <c r="E3" s="98" t="s">
        <v>2</v>
      </c>
      <c r="F3" s="99" t="s">
        <v>3</v>
      </c>
      <c r="G3" s="98" t="s">
        <v>16</v>
      </c>
      <c r="H3" s="98" t="s">
        <v>51</v>
      </c>
      <c r="I3" s="99" t="s">
        <v>5</v>
      </c>
      <c r="J3" s="98" t="s">
        <v>4</v>
      </c>
      <c r="K3" s="98" t="s">
        <v>6</v>
      </c>
      <c r="L3" s="98" t="s">
        <v>7</v>
      </c>
      <c r="M3" s="98" t="s">
        <v>73</v>
      </c>
      <c r="N3" s="99" t="s">
        <v>68</v>
      </c>
      <c r="O3" s="99" t="s">
        <v>68</v>
      </c>
      <c r="P3" s="100" t="s">
        <v>9</v>
      </c>
      <c r="Q3" s="53"/>
      <c r="AG3" s="53"/>
      <c r="AH3" s="53"/>
    </row>
    <row r="4" spans="1:34" s="29" customFormat="1" ht="11.25">
      <c r="A4" s="82" t="s">
        <v>60</v>
      </c>
      <c r="B4" s="124"/>
      <c r="C4" s="101" t="s">
        <v>58</v>
      </c>
      <c r="D4" s="101" t="s">
        <v>59</v>
      </c>
      <c r="E4" s="102"/>
      <c r="F4" s="101" t="s">
        <v>61</v>
      </c>
      <c r="G4" s="102"/>
      <c r="H4" s="102"/>
      <c r="I4" s="101" t="s">
        <v>62</v>
      </c>
      <c r="J4" s="102"/>
      <c r="K4" s="102"/>
      <c r="L4" s="102"/>
      <c r="M4" s="102"/>
      <c r="N4" s="103"/>
      <c r="O4" s="103"/>
      <c r="P4" s="104" t="s">
        <v>66</v>
      </c>
      <c r="Q4" s="30"/>
      <c r="AG4" s="30"/>
      <c r="AH4" s="30"/>
    </row>
    <row r="5" spans="1:34" ht="15.75">
      <c r="A5" s="5" t="s">
        <v>52</v>
      </c>
      <c r="B5" s="97"/>
      <c r="C5" s="105">
        <f>[2]Solceller!$C$4</f>
        <v>57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>
        <f>SUM(D5:O5)</f>
        <v>0</v>
      </c>
      <c r="Q5" s="53"/>
      <c r="AG5" s="53"/>
      <c r="AH5" s="53"/>
    </row>
    <row r="6" spans="1:34" ht="15.75">
      <c r="A6" s="5" t="s">
        <v>57</v>
      </c>
      <c r="B6" s="97"/>
      <c r="C6" s="106">
        <v>0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>
        <f>SUM(D6:O6)</f>
        <v>0</v>
      </c>
      <c r="Q6" s="53"/>
      <c r="AG6" s="53"/>
      <c r="AH6" s="53"/>
    </row>
    <row r="7" spans="1:34" ht="15.75">
      <c r="A7" s="5" t="s">
        <v>17</v>
      </c>
      <c r="B7" s="97"/>
      <c r="C7" s="106">
        <f>[2]Elproduktion!$N$42</f>
        <v>0</v>
      </c>
      <c r="D7" s="106">
        <f>[2]Elproduktion!$N$43</f>
        <v>0</v>
      </c>
      <c r="E7" s="106">
        <f>[2]Elproduktion!$Q$44</f>
        <v>0</v>
      </c>
      <c r="F7" s="106">
        <f>[2]Elproduktion!$N$45</f>
        <v>0</v>
      </c>
      <c r="G7" s="106">
        <f>[2]Elproduktion!$R$46</f>
        <v>0</v>
      </c>
      <c r="H7" s="106">
        <f>[2]Elproduktion!$S$47</f>
        <v>0</v>
      </c>
      <c r="I7" s="106">
        <f>[2]Elproduktion!$N$48</f>
        <v>0</v>
      </c>
      <c r="J7" s="106">
        <f>[2]Elproduktion!$T$46</f>
        <v>0</v>
      </c>
      <c r="K7" s="106">
        <f>[2]Elproduktion!$U$44</f>
        <v>0</v>
      </c>
      <c r="L7" s="106">
        <f>[2]Elproduktion!$V$44</f>
        <v>0</v>
      </c>
      <c r="M7" s="106">
        <f>[2]Elproduktion!$W$47</f>
        <v>0</v>
      </c>
      <c r="N7" s="106"/>
      <c r="O7" s="106"/>
      <c r="P7" s="106">
        <f>SUM(D7:O7)</f>
        <v>0</v>
      </c>
      <c r="Q7" s="53"/>
      <c r="AG7" s="53"/>
      <c r="AH7" s="53"/>
    </row>
    <row r="8" spans="1:34" ht="15.75">
      <c r="A8" s="5" t="s">
        <v>10</v>
      </c>
      <c r="B8" s="97"/>
      <c r="C8" s="106">
        <f>[2]Elproduktion!$N$50</f>
        <v>0</v>
      </c>
      <c r="D8" s="106">
        <f>[2]Elproduktion!$N$51</f>
        <v>0</v>
      </c>
      <c r="E8" s="106">
        <f>[2]Elproduktion!$Q$52</f>
        <v>0</v>
      </c>
      <c r="F8" s="106">
        <f>[2]Elproduktion!$N$53</f>
        <v>0</v>
      </c>
      <c r="G8" s="106">
        <f>[2]Elproduktion!$R$54</f>
        <v>0</v>
      </c>
      <c r="H8" s="106">
        <f>[2]Elproduktion!$S$55</f>
        <v>0</v>
      </c>
      <c r="I8" s="106">
        <f>[2]Elproduktion!$N$56</f>
        <v>0</v>
      </c>
      <c r="J8" s="106">
        <f>[2]Elproduktion!$T$54</f>
        <v>0</v>
      </c>
      <c r="K8" s="106">
        <f>[2]Elproduktion!$U$52</f>
        <v>0</v>
      </c>
      <c r="L8" s="106">
        <f>[2]Elproduktion!$V$52</f>
        <v>0</v>
      </c>
      <c r="M8" s="106">
        <f>[2]Elproduktion!$W$55</f>
        <v>0</v>
      </c>
      <c r="N8" s="106"/>
      <c r="O8" s="106"/>
      <c r="P8" s="106">
        <f>SUM(D8:O8)</f>
        <v>0</v>
      </c>
      <c r="Q8" s="53"/>
      <c r="AG8" s="53"/>
      <c r="AH8" s="53"/>
    </row>
    <row r="9" spans="1:34" ht="15.75">
      <c r="A9" s="5" t="s">
        <v>11</v>
      </c>
      <c r="B9" s="97"/>
      <c r="C9" s="106">
        <f>[2]Elproduktion!$N$58</f>
        <v>114671</v>
      </c>
      <c r="D9" s="106">
        <f>[2]Elproduktion!$N$59</f>
        <v>0</v>
      </c>
      <c r="E9" s="106">
        <f>[2]Elproduktion!$Q$60</f>
        <v>0</v>
      </c>
      <c r="F9" s="106">
        <f>[2]Elproduktion!$N$61</f>
        <v>0</v>
      </c>
      <c r="G9" s="106">
        <f>[2]Elproduktion!$R$62</f>
        <v>0</v>
      </c>
      <c r="H9" s="106">
        <f>[2]Elproduktion!$S$63</f>
        <v>0</v>
      </c>
      <c r="I9" s="106">
        <f>[2]Elproduktion!$N$64</f>
        <v>0</v>
      </c>
      <c r="J9" s="106">
        <f>[2]Elproduktion!$T$62</f>
        <v>0</v>
      </c>
      <c r="K9" s="106">
        <f>[2]Elproduktion!$U$60</f>
        <v>0</v>
      </c>
      <c r="L9" s="106">
        <f>[2]Elproduktion!$V$60</f>
        <v>0</v>
      </c>
      <c r="M9" s="106">
        <f>[2]Elproduktion!$W$63</f>
        <v>0</v>
      </c>
      <c r="N9" s="106"/>
      <c r="O9" s="106"/>
      <c r="P9" s="106">
        <f t="shared" ref="P9:P11" si="0">SUM(D9:O9)</f>
        <v>0</v>
      </c>
      <c r="Q9" s="53"/>
      <c r="AG9" s="53"/>
      <c r="AH9" s="53"/>
    </row>
    <row r="10" spans="1:34" ht="15.75">
      <c r="A10" s="5" t="s">
        <v>12</v>
      </c>
      <c r="B10" s="97"/>
      <c r="C10" s="106">
        <f>[2]Elproduktion!$N$66</f>
        <v>119404</v>
      </c>
      <c r="D10" s="106">
        <f>[2]Elproduktion!$N$67</f>
        <v>0</v>
      </c>
      <c r="E10" s="106">
        <f>[2]Elproduktion!$Q$68</f>
        <v>0</v>
      </c>
      <c r="F10" s="106">
        <f>[2]Elproduktion!$N$69</f>
        <v>0</v>
      </c>
      <c r="G10" s="106">
        <f>[2]Elproduktion!$R$70</f>
        <v>0</v>
      </c>
      <c r="H10" s="106">
        <f>[2]Elproduktion!$S$71</f>
        <v>0</v>
      </c>
      <c r="I10" s="106">
        <f>[2]Elproduktion!$N$72</f>
        <v>0</v>
      </c>
      <c r="J10" s="106">
        <f>[2]Elproduktion!$T$70</f>
        <v>0</v>
      </c>
      <c r="K10" s="106">
        <f>[2]Elproduktion!$U$68</f>
        <v>0</v>
      </c>
      <c r="L10" s="106">
        <f>[2]Elproduktion!$V$68</f>
        <v>0</v>
      </c>
      <c r="M10" s="106">
        <f>[2]Elproduktion!$W$71</f>
        <v>0</v>
      </c>
      <c r="N10" s="106"/>
      <c r="O10" s="106"/>
      <c r="P10" s="106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B11" s="97"/>
      <c r="C11" s="105">
        <f>SUM(C5:C10)</f>
        <v>234132</v>
      </c>
      <c r="D11" s="106">
        <f t="shared" ref="D11:O11" si="1">SUM(D5:D10)</f>
        <v>0</v>
      </c>
      <c r="E11" s="106">
        <f t="shared" si="1"/>
        <v>0</v>
      </c>
      <c r="F11" s="106">
        <f t="shared" si="1"/>
        <v>0</v>
      </c>
      <c r="G11" s="106">
        <f t="shared" si="1"/>
        <v>0</v>
      </c>
      <c r="H11" s="106">
        <f t="shared" si="1"/>
        <v>0</v>
      </c>
      <c r="I11" s="106">
        <f t="shared" si="1"/>
        <v>0</v>
      </c>
      <c r="J11" s="106">
        <f t="shared" si="1"/>
        <v>0</v>
      </c>
      <c r="K11" s="106">
        <f t="shared" si="1"/>
        <v>0</v>
      </c>
      <c r="L11" s="106">
        <f t="shared" si="1"/>
        <v>0</v>
      </c>
      <c r="M11" s="106">
        <f t="shared" si="1"/>
        <v>0</v>
      </c>
      <c r="N11" s="106">
        <f t="shared" si="1"/>
        <v>0</v>
      </c>
      <c r="O11" s="106">
        <f t="shared" si="1"/>
        <v>0</v>
      </c>
      <c r="P11" s="106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4"/>
      <c r="R12" s="4"/>
      <c r="S12" s="4"/>
      <c r="T12" s="4"/>
    </row>
    <row r="13" spans="1:34" ht="15.75"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4"/>
      <c r="R13" s="4"/>
      <c r="S13" s="4"/>
      <c r="T13" s="4"/>
    </row>
    <row r="14" spans="1:34" ht="18.75">
      <c r="A14" s="3" t="s">
        <v>14</v>
      </c>
      <c r="B14" s="108"/>
      <c r="C14" s="107"/>
      <c r="D14" s="108"/>
      <c r="E14" s="108"/>
      <c r="F14" s="108"/>
      <c r="G14" s="108"/>
      <c r="H14" s="108"/>
      <c r="I14" s="108"/>
      <c r="J14" s="107"/>
      <c r="K14" s="107"/>
      <c r="L14" s="107"/>
      <c r="M14" s="107"/>
      <c r="N14" s="107"/>
      <c r="O14" s="107"/>
      <c r="P14" s="108"/>
      <c r="Q14" s="4"/>
      <c r="R14" s="4"/>
      <c r="S14" s="4"/>
      <c r="T14" s="4"/>
    </row>
    <row r="15" spans="1:34" ht="15.75">
      <c r="A15" s="80" t="str">
        <f>A2</f>
        <v>2021 Vansbro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4"/>
      <c r="R15" s="4"/>
      <c r="S15" s="4"/>
      <c r="T15" s="4"/>
    </row>
    <row r="16" spans="1:34" ht="30">
      <c r="A16" s="6">
        <v>2017</v>
      </c>
      <c r="B16" s="98" t="s">
        <v>15</v>
      </c>
      <c r="C16" s="109" t="s">
        <v>8</v>
      </c>
      <c r="D16" s="98" t="s">
        <v>31</v>
      </c>
      <c r="E16" s="98" t="s">
        <v>2</v>
      </c>
      <c r="F16" s="99" t="s">
        <v>3</v>
      </c>
      <c r="G16" s="98" t="s">
        <v>16</v>
      </c>
      <c r="H16" s="98" t="s">
        <v>51</v>
      </c>
      <c r="I16" s="99" t="s">
        <v>5</v>
      </c>
      <c r="J16" s="98" t="s">
        <v>4</v>
      </c>
      <c r="K16" s="98" t="s">
        <v>6</v>
      </c>
      <c r="L16" s="98" t="s">
        <v>7</v>
      </c>
      <c r="M16" s="98" t="s">
        <v>73</v>
      </c>
      <c r="N16" s="99" t="s">
        <v>68</v>
      </c>
      <c r="O16" s="99" t="s">
        <v>68</v>
      </c>
      <c r="P16" s="100" t="s">
        <v>9</v>
      </c>
      <c r="Q16" s="53"/>
      <c r="AG16" s="53"/>
      <c r="AH16" s="53"/>
    </row>
    <row r="17" spans="1:34" s="29" customFormat="1" ht="11.25">
      <c r="A17" s="82" t="s">
        <v>60</v>
      </c>
      <c r="B17" s="101" t="s">
        <v>63</v>
      </c>
      <c r="C17" s="110"/>
      <c r="D17" s="101" t="s">
        <v>59</v>
      </c>
      <c r="E17" s="102"/>
      <c r="F17" s="101" t="s">
        <v>61</v>
      </c>
      <c r="G17" s="102"/>
      <c r="H17" s="102"/>
      <c r="I17" s="101" t="s">
        <v>62</v>
      </c>
      <c r="J17" s="102"/>
      <c r="K17" s="102"/>
      <c r="L17" s="102"/>
      <c r="M17" s="102"/>
      <c r="N17" s="103"/>
      <c r="O17" s="103"/>
      <c r="P17" s="104" t="s">
        <v>66</v>
      </c>
      <c r="Q17" s="30"/>
      <c r="AG17" s="30"/>
      <c r="AH17" s="30"/>
    </row>
    <row r="18" spans="1:34" ht="15.75">
      <c r="A18" s="5" t="s">
        <v>17</v>
      </c>
      <c r="B18" s="114">
        <f>[2]Fjärrvärmeproduktion!$N$58</f>
        <v>0</v>
      </c>
      <c r="C18" s="106"/>
      <c r="D18" s="114">
        <f>[2]Fjärrvärmeproduktion!$N$59</f>
        <v>0</v>
      </c>
      <c r="E18" s="106">
        <f>[2]Fjärrvärmeproduktion!$Q$60</f>
        <v>0</v>
      </c>
      <c r="F18" s="106">
        <f>[2]Fjärrvärmeproduktion!$N$61</f>
        <v>0</v>
      </c>
      <c r="G18" s="106">
        <f>[2]Fjärrvärmeproduktion!$R$62</f>
        <v>0</v>
      </c>
      <c r="H18" s="114">
        <f>[2]Fjärrvärmeproduktion!$S$63</f>
        <v>0</v>
      </c>
      <c r="I18" s="106">
        <f>[2]Fjärrvärmeproduktion!$N$64</f>
        <v>0</v>
      </c>
      <c r="J18" s="106">
        <f>[2]Fjärrvärmeproduktion!$T$62</f>
        <v>0</v>
      </c>
      <c r="K18" s="106">
        <f>[2]Fjärrvärmeproduktion!$U$60</f>
        <v>0</v>
      </c>
      <c r="L18" s="106">
        <f>[2]Fjärrvärmeproduktion!$V$60</f>
        <v>0</v>
      </c>
      <c r="M18" s="106">
        <f>[2]Fjärrvärmeproduktion!$W$63</f>
        <v>0</v>
      </c>
      <c r="N18" s="106"/>
      <c r="O18" s="106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21">
        <f>[2]Fjärrvärmeproduktion!$N$66</f>
        <v>21600</v>
      </c>
      <c r="C19" s="106"/>
      <c r="D19" s="121">
        <f>[2]Fjärrvärmeproduktion!$N$67</f>
        <v>1000</v>
      </c>
      <c r="E19" s="106">
        <f>[2]Fjärrvärmeproduktion!$Q$68</f>
        <v>0</v>
      </c>
      <c r="F19" s="106">
        <f>[2]Fjärrvärmeproduktion!$N$69</f>
        <v>0</v>
      </c>
      <c r="G19" s="106">
        <f>[2]Fjärrvärmeproduktion!$R$70</f>
        <v>0</v>
      </c>
      <c r="H19" s="121">
        <f>[2]Fjärrvärmeproduktion!$S$71</f>
        <v>25300</v>
      </c>
      <c r="I19" s="106">
        <f>[2]Fjärrvärmeproduktion!$N$72</f>
        <v>0</v>
      </c>
      <c r="J19" s="106">
        <f>[2]Fjärrvärmeproduktion!$T$70</f>
        <v>0</v>
      </c>
      <c r="K19" s="106">
        <f>[2]Fjärrvärmeproduktion!$U$68</f>
        <v>0</v>
      </c>
      <c r="L19" s="106">
        <f>[2]Fjärrvärmeproduktion!$V$68</f>
        <v>0</v>
      </c>
      <c r="M19" s="106">
        <f>[2]Fjärrvärmeproduktion!$W$71</f>
        <v>0</v>
      </c>
      <c r="N19" s="106"/>
      <c r="O19" s="106"/>
      <c r="P19" s="105">
        <f t="shared" ref="P19:P24" si="2">SUM(C19:O19)</f>
        <v>26300</v>
      </c>
      <c r="Q19" s="4"/>
      <c r="R19" s="4"/>
      <c r="S19" s="4"/>
      <c r="T19" s="4"/>
    </row>
    <row r="20" spans="1:34" ht="15.75">
      <c r="A20" s="5" t="s">
        <v>19</v>
      </c>
      <c r="B20" s="122">
        <f>[2]Fjärrvärmeproduktion!$N$74</f>
        <v>0</v>
      </c>
      <c r="C20" s="106"/>
      <c r="D20" s="114">
        <f>[2]Fjärrvärmeproduktion!$N$75</f>
        <v>0</v>
      </c>
      <c r="E20" s="106">
        <f>[2]Fjärrvärmeproduktion!$Q$76</f>
        <v>0</v>
      </c>
      <c r="F20" s="106">
        <f>[2]Fjärrvärmeproduktion!$N$77</f>
        <v>0</v>
      </c>
      <c r="G20" s="106">
        <f>[2]Fjärrvärmeproduktion!$R$78</f>
        <v>0</v>
      </c>
      <c r="H20" s="114">
        <f>[2]Fjärrvärmeproduktion!$S$79</f>
        <v>0</v>
      </c>
      <c r="I20" s="106">
        <f>[2]Fjärrvärmeproduktion!$N$80</f>
        <v>0</v>
      </c>
      <c r="J20" s="106">
        <f>[2]Fjärrvärmeproduktion!$T$78</f>
        <v>0</v>
      </c>
      <c r="K20" s="106">
        <f>[2]Fjärrvärmeproduktion!$U$76</f>
        <v>0</v>
      </c>
      <c r="L20" s="106">
        <f>[2]Fjärrvärmeproduktion!$V$76</f>
        <v>0</v>
      </c>
      <c r="M20" s="106">
        <f>[2]Fjärrvärmeproduktion!$W$79</f>
        <v>0</v>
      </c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122">
        <f>[2]Fjärrvärmeproduktion!$N$82</f>
        <v>0</v>
      </c>
      <c r="C21" s="106"/>
      <c r="D21" s="114">
        <f>[2]Fjärrvärmeproduktion!$N$83</f>
        <v>0</v>
      </c>
      <c r="E21" s="106">
        <f>[2]Fjärrvärmeproduktion!$Q$84</f>
        <v>0</v>
      </c>
      <c r="F21" s="106">
        <f>[2]Fjärrvärmeproduktion!$N$85</f>
        <v>0</v>
      </c>
      <c r="G21" s="106">
        <f>[2]Fjärrvärmeproduktion!$R$86</f>
        <v>0</v>
      </c>
      <c r="H21" s="114">
        <f>[2]Fjärrvärmeproduktion!$S$87</f>
        <v>0</v>
      </c>
      <c r="I21" s="106">
        <f>[2]Fjärrvärmeproduktion!$N$88</f>
        <v>0</v>
      </c>
      <c r="J21" s="106">
        <f>[2]Fjärrvärmeproduktion!$T$86</f>
        <v>0</v>
      </c>
      <c r="K21" s="106">
        <f>[2]Fjärrvärmeproduktion!$U$84</f>
        <v>0</v>
      </c>
      <c r="L21" s="106">
        <f>[2]Fjärrvärmeproduktion!$V$84</f>
        <v>0</v>
      </c>
      <c r="M21" s="106">
        <f>[2]Fjärrvärmeproduktion!$W$87</f>
        <v>0</v>
      </c>
      <c r="N21" s="106"/>
      <c r="O21" s="106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21</v>
      </c>
      <c r="B22" s="122">
        <f>[2]Fjärrvärmeproduktion!$N$90</f>
        <v>0</v>
      </c>
      <c r="C22" s="106"/>
      <c r="D22" s="114">
        <f>[2]Fjärrvärmeproduktion!$N$91</f>
        <v>0</v>
      </c>
      <c r="E22" s="106">
        <f>[2]Fjärrvärmeproduktion!$Q$92</f>
        <v>0</v>
      </c>
      <c r="F22" s="106">
        <f>[2]Fjärrvärmeproduktion!$N$93</f>
        <v>0</v>
      </c>
      <c r="G22" s="106">
        <f>[2]Fjärrvärmeproduktion!$R$94</f>
        <v>0</v>
      </c>
      <c r="H22" s="114">
        <f>[2]Fjärrvärmeproduktion!$S$95</f>
        <v>0</v>
      </c>
      <c r="I22" s="106">
        <f>[2]Fjärrvärmeproduktion!$N$96</f>
        <v>0</v>
      </c>
      <c r="J22" s="106">
        <f>[2]Fjärrvärmeproduktion!$T$94</f>
        <v>0</v>
      </c>
      <c r="K22" s="106">
        <f>[2]Fjärrvärmeproduktion!$U$92</f>
        <v>0</v>
      </c>
      <c r="L22" s="106">
        <f>[2]Fjärrvärmeproduktion!$V$92</f>
        <v>0</v>
      </c>
      <c r="M22" s="106">
        <f>[2]Fjärrvärmeproduktion!$W$95</f>
        <v>0</v>
      </c>
      <c r="N22" s="106"/>
      <c r="O22" s="106"/>
      <c r="P22" s="106">
        <f t="shared" si="2"/>
        <v>0</v>
      </c>
      <c r="Q22" s="31"/>
      <c r="R22" s="43" t="s">
        <v>23</v>
      </c>
      <c r="S22" s="89" t="str">
        <f>P43/1000 &amp;" GWh"</f>
        <v>352,56931516184 GWh</v>
      </c>
      <c r="T22" s="38"/>
      <c r="U22" s="36"/>
    </row>
    <row r="23" spans="1:34" ht="15.75">
      <c r="A23" s="5" t="s">
        <v>22</v>
      </c>
      <c r="B23" s="122">
        <f>[2]Fjärrvärmeproduktion!$N$98</f>
        <v>0</v>
      </c>
      <c r="C23" s="106"/>
      <c r="D23" s="114">
        <f>[2]Fjärrvärmeproduktion!$N$99</f>
        <v>0</v>
      </c>
      <c r="E23" s="106">
        <f>[2]Fjärrvärmeproduktion!$Q$100</f>
        <v>0</v>
      </c>
      <c r="F23" s="106">
        <f>[2]Fjärrvärmeproduktion!$N$101</f>
        <v>0</v>
      </c>
      <c r="G23" s="106">
        <f>[2]Fjärrvärmeproduktion!$R$102</f>
        <v>0</v>
      </c>
      <c r="H23" s="114">
        <f>[2]Fjärrvärmeproduktion!$S$103</f>
        <v>0</v>
      </c>
      <c r="I23" s="106">
        <f>[2]Fjärrvärmeproduktion!$N$104</f>
        <v>0</v>
      </c>
      <c r="J23" s="106">
        <f>[2]Fjärrvärmeproduktion!$T$102</f>
        <v>0</v>
      </c>
      <c r="K23" s="106">
        <f>[2]Fjärrvärmeproduktion!$U$100</f>
        <v>0</v>
      </c>
      <c r="L23" s="106">
        <f>[2]Fjärrvärmeproduktion!$V$100</f>
        <v>0</v>
      </c>
      <c r="M23" s="106">
        <f>[2]Fjärrvärmeproduktion!$W$103</f>
        <v>0</v>
      </c>
      <c r="N23" s="106"/>
      <c r="O23" s="106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105">
        <f>SUM(B18:B23)</f>
        <v>21600</v>
      </c>
      <c r="C24" s="106">
        <f t="shared" ref="C24:O24" si="3">SUM(C18:C23)</f>
        <v>0</v>
      </c>
      <c r="D24" s="105">
        <f t="shared" si="3"/>
        <v>1000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05">
        <f t="shared" si="3"/>
        <v>25300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05">
        <f t="shared" si="2"/>
        <v>26300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31"/>
      <c r="R25" s="86" t="str">
        <f>C30</f>
        <v>El</v>
      </c>
      <c r="S25" s="60" t="str">
        <f>C43/1000 &amp;" GWh"</f>
        <v>94,5312546848382 GWh</v>
      </c>
      <c r="T25" s="42">
        <f>C$44</f>
        <v>0.26812104916573776</v>
      </c>
      <c r="U25" s="36"/>
    </row>
    <row r="26" spans="1:34" ht="15.75">
      <c r="B26" s="114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31"/>
      <c r="R26" s="87" t="str">
        <f>D30</f>
        <v>Oljeprodukter</v>
      </c>
      <c r="S26" s="60" t="str">
        <f>D43/1000 &amp;" GWh"</f>
        <v>90,125 GWh</v>
      </c>
      <c r="T26" s="42">
        <f>D$44</f>
        <v>0.25562349337925205</v>
      </c>
      <c r="U26" s="36"/>
    </row>
    <row r="27" spans="1:34" ht="15.75"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31"/>
      <c r="R27" s="87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26</v>
      </c>
      <c r="B28" s="108"/>
      <c r="C28" s="107"/>
      <c r="D28" s="108"/>
      <c r="E28" s="108"/>
      <c r="F28" s="108"/>
      <c r="G28" s="108"/>
      <c r="H28" s="108"/>
      <c r="I28" s="107"/>
      <c r="J28" s="107"/>
      <c r="K28" s="107"/>
      <c r="L28" s="107"/>
      <c r="M28" s="107"/>
      <c r="N28" s="107"/>
      <c r="O28" s="107"/>
      <c r="P28" s="107"/>
      <c r="Q28" s="31"/>
      <c r="R28" s="87" t="str">
        <f>F30</f>
        <v>Gasol/naturgas</v>
      </c>
      <c r="S28" s="63" t="str">
        <f>F43/1000 &amp;" GWh"</f>
        <v>2,254 GWh</v>
      </c>
      <c r="T28" s="42">
        <f>F$44</f>
        <v>6.3930691159704194E-3</v>
      </c>
      <c r="U28" s="36"/>
    </row>
    <row r="29" spans="1:34" ht="15.75">
      <c r="A29" s="80" t="str">
        <f>A2</f>
        <v>2021 Vansbro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31"/>
      <c r="R29" s="87" t="str">
        <f>G30</f>
        <v>Biodrivmedel</v>
      </c>
      <c r="S29" s="60" t="str">
        <f>G43/1000&amp;" GWh"</f>
        <v>13,252 GWh</v>
      </c>
      <c r="T29" s="42">
        <f>G$44</f>
        <v>3.7586935192919259E-2</v>
      </c>
      <c r="U29" s="36"/>
    </row>
    <row r="30" spans="1:34" ht="30">
      <c r="A30" s="6">
        <v>2017</v>
      </c>
      <c r="B30" s="109" t="s">
        <v>71</v>
      </c>
      <c r="C30" s="111" t="s">
        <v>8</v>
      </c>
      <c r="D30" s="98" t="s">
        <v>31</v>
      </c>
      <c r="E30" s="98" t="s">
        <v>2</v>
      </c>
      <c r="F30" s="99" t="s">
        <v>3</v>
      </c>
      <c r="G30" s="98" t="s">
        <v>27</v>
      </c>
      <c r="H30" s="98" t="s">
        <v>51</v>
      </c>
      <c r="I30" s="99" t="s">
        <v>5</v>
      </c>
      <c r="J30" s="98" t="s">
        <v>72</v>
      </c>
      <c r="K30" s="98" t="s">
        <v>6</v>
      </c>
      <c r="L30" s="98" t="s">
        <v>7</v>
      </c>
      <c r="M30" s="98" t="s">
        <v>73</v>
      </c>
      <c r="N30" s="99" t="s">
        <v>68</v>
      </c>
      <c r="O30" s="99" t="s">
        <v>68</v>
      </c>
      <c r="P30" s="99" t="s">
        <v>28</v>
      </c>
      <c r="Q30" s="31"/>
      <c r="R30" s="86" t="str">
        <f>H30</f>
        <v>Biobränslen</v>
      </c>
      <c r="S30" s="60" t="str">
        <f>H43/1000&amp;" GWh"</f>
        <v>152,407060477002 GWh</v>
      </c>
      <c r="T30" s="42">
        <f>H$44</f>
        <v>0.43227545314612048</v>
      </c>
      <c r="U30" s="36"/>
    </row>
    <row r="31" spans="1:34" s="29" customFormat="1">
      <c r="A31" s="26"/>
      <c r="B31" s="101" t="s">
        <v>65</v>
      </c>
      <c r="C31" s="112" t="s">
        <v>64</v>
      </c>
      <c r="D31" s="101" t="s">
        <v>59</v>
      </c>
      <c r="E31" s="102"/>
      <c r="F31" s="101" t="s">
        <v>61</v>
      </c>
      <c r="G31" s="101" t="s">
        <v>89</v>
      </c>
      <c r="H31" s="101" t="s">
        <v>69</v>
      </c>
      <c r="I31" s="101" t="s">
        <v>62</v>
      </c>
      <c r="J31" s="102"/>
      <c r="K31" s="102"/>
      <c r="L31" s="102"/>
      <c r="M31" s="102"/>
      <c r="N31" s="103"/>
      <c r="O31" s="103"/>
      <c r="P31" s="101" t="s">
        <v>67</v>
      </c>
      <c r="Q31" s="32"/>
      <c r="R31" s="86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29</v>
      </c>
      <c r="B32" s="114">
        <f>[2]Slutanvändning!$N$89</f>
        <v>0</v>
      </c>
      <c r="C32" s="114">
        <f>[2]Slutanvändning!$N$90</f>
        <v>1729</v>
      </c>
      <c r="D32" s="106">
        <f>[2]Slutanvändning!$N$83</f>
        <v>2050</v>
      </c>
      <c r="E32" s="106">
        <f>[2]Slutanvändning!$Q$84</f>
        <v>0</v>
      </c>
      <c r="F32" s="106">
        <f>[2]Slutanvändning!$N$85</f>
        <v>0</v>
      </c>
      <c r="G32" s="106">
        <f>[2]Slutanvändning!$N$86</f>
        <v>476</v>
      </c>
      <c r="H32" s="106">
        <f>[2]Slutanvändning!$N$87</f>
        <v>0</v>
      </c>
      <c r="I32" s="106">
        <f>[2]Slutanvändning!$N$88</f>
        <v>0</v>
      </c>
      <c r="J32" s="106"/>
      <c r="K32" s="106">
        <f>[2]Slutanvändning!$U$84</f>
        <v>0</v>
      </c>
      <c r="L32" s="106">
        <f>[2]Slutanvändning!$V$84</f>
        <v>0</v>
      </c>
      <c r="M32" s="106"/>
      <c r="N32" s="106"/>
      <c r="O32" s="106"/>
      <c r="P32" s="106">
        <f t="shared" ref="P32:P38" si="4">SUM(B32:N32)</f>
        <v>4255</v>
      </c>
      <c r="Q32" s="33"/>
      <c r="R32" s="87" t="str">
        <f>J30</f>
        <v>Beckolja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32</v>
      </c>
      <c r="B33" s="123">
        <f>[2]Slutanvändning!$N$98</f>
        <v>2046.5439223697649</v>
      </c>
      <c r="C33" s="114">
        <f>[2]Slutanvändning!$N$99</f>
        <v>26902</v>
      </c>
      <c r="D33" s="106">
        <f>[2]Slutanvändning!$N$92</f>
        <v>4498</v>
      </c>
      <c r="E33" s="106">
        <f>[2]Slutanvändning!$Q$93</f>
        <v>0</v>
      </c>
      <c r="F33" s="159">
        <f>[2]Slutanvändning!$N$94</f>
        <v>2254</v>
      </c>
      <c r="G33" s="106">
        <f>[2]Slutanvändning!$N$95</f>
        <v>0</v>
      </c>
      <c r="H33" s="159">
        <f>[2]Slutanvändning!$N$96</f>
        <v>96192.060477001709</v>
      </c>
      <c r="I33" s="106">
        <f>[2]Slutanvändning!$N$97</f>
        <v>0</v>
      </c>
      <c r="J33" s="106"/>
      <c r="K33" s="106">
        <f>[2]Slutanvändning!$U$93</f>
        <v>0</v>
      </c>
      <c r="L33" s="106">
        <f>[2]Slutanvändning!$V$93</f>
        <v>0</v>
      </c>
      <c r="M33" s="106"/>
      <c r="N33" s="106"/>
      <c r="O33" s="106"/>
      <c r="P33" s="159">
        <f t="shared" si="4"/>
        <v>131892.60439937148</v>
      </c>
      <c r="Q33" s="33"/>
      <c r="R33" s="86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33</v>
      </c>
      <c r="B34" s="123">
        <f>[2]Slutanvändning!$N$107</f>
        <v>5699.923391215526</v>
      </c>
      <c r="C34" s="114">
        <f>[2]Slutanvändning!$N$108</f>
        <v>8035</v>
      </c>
      <c r="D34" s="106">
        <f>[2]Slutanvändning!$N$101</f>
        <v>350</v>
      </c>
      <c r="E34" s="106">
        <f>[2]Slutanvändning!$Q$102</f>
        <v>0</v>
      </c>
      <c r="F34" s="106">
        <f>[2]Slutanvändning!$N$103</f>
        <v>0</v>
      </c>
      <c r="G34" s="106">
        <f>[2]Slutanvändning!$N$104</f>
        <v>0</v>
      </c>
      <c r="H34" s="106">
        <f>[2]Slutanvändning!$N$105</f>
        <v>0</v>
      </c>
      <c r="I34" s="106">
        <f>[2]Slutanvändning!$N$106</f>
        <v>0</v>
      </c>
      <c r="J34" s="106"/>
      <c r="K34" s="106">
        <f>[2]Slutanvändning!$U$102</f>
        <v>0</v>
      </c>
      <c r="L34" s="106">
        <f>[2]Slutanvändning!$V$102</f>
        <v>0</v>
      </c>
      <c r="M34" s="106"/>
      <c r="N34" s="106"/>
      <c r="O34" s="106"/>
      <c r="P34" s="106">
        <f t="shared" si="4"/>
        <v>14084.923391215525</v>
      </c>
      <c r="Q34" s="33"/>
      <c r="R34" s="87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34</v>
      </c>
      <c r="B35" s="114">
        <f>[2]Slutanvändning!$N$116</f>
        <v>0</v>
      </c>
      <c r="C35" s="114">
        <f>[2]Slutanvändning!$N$117</f>
        <v>0</v>
      </c>
      <c r="D35" s="106">
        <f>[2]Slutanvändning!$N$110</f>
        <v>80522</v>
      </c>
      <c r="E35" s="106">
        <f>[2]Slutanvändning!$Q$111</f>
        <v>0</v>
      </c>
      <c r="F35" s="106">
        <f>[2]Slutanvändning!$N$112</f>
        <v>0</v>
      </c>
      <c r="G35" s="106">
        <f>[2]Slutanvändning!$N$113</f>
        <v>12776</v>
      </c>
      <c r="H35" s="106">
        <f>[2]Slutanvändning!$N$114</f>
        <v>0</v>
      </c>
      <c r="I35" s="106">
        <f>[2]Slutanvändning!$N$115</f>
        <v>0</v>
      </c>
      <c r="J35" s="106"/>
      <c r="K35" s="106">
        <f>[2]Slutanvändning!$U$111</f>
        <v>0</v>
      </c>
      <c r="L35" s="106">
        <f>[2]Slutanvändning!$V$111</f>
        <v>0</v>
      </c>
      <c r="M35" s="106"/>
      <c r="N35" s="106"/>
      <c r="O35" s="106"/>
      <c r="P35" s="106">
        <f>SUM(B35:N35)</f>
        <v>93298</v>
      </c>
      <c r="Q35" s="33"/>
      <c r="R35" s="86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35</v>
      </c>
      <c r="B36" s="123">
        <f>[2]Slutanvändning!$N$125</f>
        <v>2882.5326864147087</v>
      </c>
      <c r="C36" s="123">
        <f>[2]Slutanvändning!$N$126</f>
        <v>13588.939522998291</v>
      </c>
      <c r="D36" s="106">
        <f>[2]Slutanvändning!$N$119</f>
        <v>1315</v>
      </c>
      <c r="E36" s="106">
        <f>[2]Slutanvändning!$Q$120</f>
        <v>0</v>
      </c>
      <c r="F36" s="106">
        <f>[2]Slutanvändning!$N$121</f>
        <v>0</v>
      </c>
      <c r="G36" s="106">
        <f>[2]Slutanvändning!$N$122</f>
        <v>0</v>
      </c>
      <c r="H36" s="106">
        <f>[2]Slutanvändning!$N$123</f>
        <v>0</v>
      </c>
      <c r="I36" s="106">
        <f>[2]Slutanvändning!$N$124</f>
        <v>0</v>
      </c>
      <c r="J36" s="106"/>
      <c r="K36" s="106">
        <f>[2]Slutanvändning!$U$120</f>
        <v>0</v>
      </c>
      <c r="L36" s="106">
        <f>[2]Slutanvändning!$V$120</f>
        <v>0</v>
      </c>
      <c r="M36" s="106"/>
      <c r="N36" s="106"/>
      <c r="O36" s="106"/>
      <c r="P36" s="159">
        <f t="shared" si="4"/>
        <v>17786.472209413001</v>
      </c>
      <c r="Q36" s="33"/>
      <c r="R36" s="86" t="str">
        <f>N30</f>
        <v>Övrigt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36</v>
      </c>
      <c r="B37" s="121">
        <f>[2]Slutanvändning!$N$134</f>
        <v>2000</v>
      </c>
      <c r="C37" s="114">
        <f>[2]Slutanvändning!$N$135</f>
        <v>34607</v>
      </c>
      <c r="D37" s="106">
        <f>[2]Slutanvändning!$N$128</f>
        <v>390</v>
      </c>
      <c r="E37" s="106">
        <f>[2]Slutanvändning!$Q$129</f>
        <v>0</v>
      </c>
      <c r="F37" s="106">
        <f>[2]Slutanvändning!$N$130</f>
        <v>0</v>
      </c>
      <c r="G37" s="106">
        <f>[2]Slutanvändning!$N$131</f>
        <v>0</v>
      </c>
      <c r="H37" s="106">
        <f>[2]Slutanvändning!$N$132</f>
        <v>30915</v>
      </c>
      <c r="I37" s="106">
        <f>[2]Slutanvändning!$N$133</f>
        <v>0</v>
      </c>
      <c r="J37" s="106"/>
      <c r="K37" s="106">
        <f>[2]Slutanvändning!$U$129</f>
        <v>0</v>
      </c>
      <c r="L37" s="106">
        <f>[2]Slutanvändning!$V$129</f>
        <v>0</v>
      </c>
      <c r="M37" s="106"/>
      <c r="N37" s="106"/>
      <c r="O37" s="106"/>
      <c r="P37" s="106">
        <f t="shared" si="4"/>
        <v>67912</v>
      </c>
      <c r="Q37" s="33"/>
      <c r="R37" s="87" t="str">
        <f>O30</f>
        <v>Övrigt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37</v>
      </c>
      <c r="B38" s="121">
        <f>[2]Slutanvändning!$N$143</f>
        <v>6000</v>
      </c>
      <c r="C38" s="114">
        <f>[2]Slutanvändning!$N$144</f>
        <v>2667</v>
      </c>
      <c r="D38" s="106">
        <f>[2]Slutanvändning!$N$137</f>
        <v>0</v>
      </c>
      <c r="E38" s="106">
        <f>[2]Slutanvändning!$Q$138</f>
        <v>0</v>
      </c>
      <c r="F38" s="106">
        <f>[2]Slutanvändning!$N$139</f>
        <v>0</v>
      </c>
      <c r="G38" s="106">
        <f>[2]Slutanvändning!$N$140</f>
        <v>0</v>
      </c>
      <c r="H38" s="106">
        <f>[2]Slutanvändning!$N$141</f>
        <v>0</v>
      </c>
      <c r="I38" s="106">
        <f>[2]Slutanvändning!$N$142</f>
        <v>0</v>
      </c>
      <c r="J38" s="106"/>
      <c r="K38" s="106">
        <f>[2]Slutanvändning!$U$138</f>
        <v>0</v>
      </c>
      <c r="L38" s="106">
        <f>[2]Slutanvändning!$V$138</f>
        <v>0</v>
      </c>
      <c r="M38" s="106"/>
      <c r="N38" s="106"/>
      <c r="O38" s="106"/>
      <c r="P38" s="106">
        <f t="shared" si="4"/>
        <v>8667</v>
      </c>
      <c r="Q38" s="33"/>
      <c r="R38" s="44"/>
      <c r="S38" s="29"/>
      <c r="T38" s="40"/>
      <c r="U38" s="36"/>
    </row>
    <row r="39" spans="1:47" ht="15.75">
      <c r="A39" s="5" t="s">
        <v>38</v>
      </c>
      <c r="B39" s="114">
        <f>[2]Slutanvändning!$N$152</f>
        <v>0</v>
      </c>
      <c r="C39" s="106"/>
      <c r="D39" s="106">
        <f>[2]Slutanvändning!$N$146</f>
        <v>0</v>
      </c>
      <c r="E39" s="106">
        <f>[2]Slutanvändning!$Q$147</f>
        <v>0</v>
      </c>
      <c r="F39" s="106">
        <f>[2]Slutanvändning!$N$148</f>
        <v>0</v>
      </c>
      <c r="G39" s="106">
        <f>[2]Slutanvändning!$N$149</f>
        <v>0</v>
      </c>
      <c r="H39" s="106">
        <f>[2]Slutanvändning!$N$150</f>
        <v>0</v>
      </c>
      <c r="I39" s="106">
        <f>[2]Slutanvändning!$N$151</f>
        <v>0</v>
      </c>
      <c r="J39" s="106"/>
      <c r="K39" s="106">
        <f>[2]Slutanvändning!$U$147</f>
        <v>0</v>
      </c>
      <c r="L39" s="106">
        <f>[2]Slutanvändning!$V$147</f>
        <v>0</v>
      </c>
      <c r="M39" s="106"/>
      <c r="N39" s="106"/>
      <c r="O39" s="106"/>
      <c r="P39" s="106">
        <f>SUM(B39:N39)</f>
        <v>0</v>
      </c>
      <c r="Q39" s="33"/>
      <c r="R39" s="41"/>
      <c r="S39" s="10"/>
      <c r="T39" s="64"/>
    </row>
    <row r="40" spans="1:47" ht="15.75">
      <c r="A40" s="5" t="s">
        <v>13</v>
      </c>
      <c r="B40" s="173">
        <f>SUM(B32:B39)</f>
        <v>18629</v>
      </c>
      <c r="C40" s="159">
        <f t="shared" ref="C40:O40" si="5">SUM(C32:C39)</f>
        <v>87528.939522998291</v>
      </c>
      <c r="D40" s="106">
        <f t="shared" si="5"/>
        <v>89125</v>
      </c>
      <c r="E40" s="106">
        <f t="shared" si="5"/>
        <v>0</v>
      </c>
      <c r="F40" s="159">
        <f>SUM(F32:F39)</f>
        <v>2254</v>
      </c>
      <c r="G40" s="106">
        <f t="shared" si="5"/>
        <v>13252</v>
      </c>
      <c r="H40" s="159">
        <f t="shared" si="5"/>
        <v>127107.06047700171</v>
      </c>
      <c r="I40" s="106">
        <f t="shared" si="5"/>
        <v>0</v>
      </c>
      <c r="J40" s="106">
        <f t="shared" si="5"/>
        <v>0</v>
      </c>
      <c r="K40" s="106">
        <f t="shared" si="5"/>
        <v>0</v>
      </c>
      <c r="L40" s="106">
        <f t="shared" si="5"/>
        <v>0</v>
      </c>
      <c r="M40" s="106">
        <f t="shared" si="5"/>
        <v>0</v>
      </c>
      <c r="N40" s="106">
        <f t="shared" si="5"/>
        <v>0</v>
      </c>
      <c r="O40" s="106">
        <f t="shared" si="5"/>
        <v>0</v>
      </c>
      <c r="P40" s="173">
        <f>SUM(B40:N40)</f>
        <v>337896</v>
      </c>
      <c r="Q40" s="33"/>
      <c r="R40" s="41"/>
      <c r="S40" s="10" t="s">
        <v>24</v>
      </c>
      <c r="T40" s="64" t="s">
        <v>25</v>
      </c>
    </row>
    <row r="41" spans="1:47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66"/>
      <c r="R41" s="41" t="s">
        <v>39</v>
      </c>
      <c r="S41" s="65" t="str">
        <f>(B46+C46)/1000 &amp;" GWh"</f>
        <v>9,97331516183986 GWh</v>
      </c>
      <c r="T41" s="143"/>
    </row>
    <row r="42" spans="1:47">
      <c r="A42" s="46" t="s">
        <v>42</v>
      </c>
      <c r="B42" s="115">
        <f>B39+B38+B37</f>
        <v>8000</v>
      </c>
      <c r="C42" s="115">
        <f>C39+C38+C37</f>
        <v>37274</v>
      </c>
      <c r="D42" s="115">
        <f>D39+D38+D37</f>
        <v>390</v>
      </c>
      <c r="E42" s="115">
        <f t="shared" ref="E42:I42" si="6">E39+E38+E37</f>
        <v>0</v>
      </c>
      <c r="F42" s="116">
        <f t="shared" si="6"/>
        <v>0</v>
      </c>
      <c r="G42" s="115">
        <f t="shared" si="6"/>
        <v>0</v>
      </c>
      <c r="H42" s="115">
        <f t="shared" si="6"/>
        <v>30915</v>
      </c>
      <c r="I42" s="116">
        <f t="shared" si="6"/>
        <v>0</v>
      </c>
      <c r="J42" s="115">
        <f t="shared" ref="J42:P42" si="7">J39+J38+J37</f>
        <v>0</v>
      </c>
      <c r="K42" s="115">
        <f t="shared" si="7"/>
        <v>0</v>
      </c>
      <c r="L42" s="115">
        <f t="shared" si="7"/>
        <v>0</v>
      </c>
      <c r="M42" s="115">
        <f t="shared" si="7"/>
        <v>0</v>
      </c>
      <c r="N42" s="115">
        <f t="shared" si="7"/>
        <v>0</v>
      </c>
      <c r="O42" s="115">
        <f t="shared" si="7"/>
        <v>0</v>
      </c>
      <c r="P42" s="115">
        <f t="shared" si="7"/>
        <v>76579</v>
      </c>
      <c r="Q42" s="34"/>
      <c r="R42" s="41" t="s">
        <v>40</v>
      </c>
      <c r="S42" s="11" t="str">
        <f>P42/1000 &amp;" GWh"</f>
        <v>76,579 GWh</v>
      </c>
      <c r="T42" s="42">
        <f>P42/P40</f>
        <v>0.22663482254894998</v>
      </c>
    </row>
    <row r="43" spans="1:47">
      <c r="A43" s="47" t="s">
        <v>44</v>
      </c>
      <c r="B43" s="117"/>
      <c r="C43" s="118">
        <f>C40+C24-C7+C46</f>
        <v>94531.254684838161</v>
      </c>
      <c r="D43" s="118">
        <f t="shared" ref="D43:O43" si="8">D11+D24+D40</f>
        <v>90125</v>
      </c>
      <c r="E43" s="118">
        <f t="shared" si="8"/>
        <v>0</v>
      </c>
      <c r="F43" s="118">
        <f t="shared" si="8"/>
        <v>2254</v>
      </c>
      <c r="G43" s="118">
        <f t="shared" si="8"/>
        <v>13252</v>
      </c>
      <c r="H43" s="118">
        <f t="shared" si="8"/>
        <v>152407.06047700171</v>
      </c>
      <c r="I43" s="118">
        <f t="shared" si="8"/>
        <v>0</v>
      </c>
      <c r="J43" s="118">
        <f t="shared" si="8"/>
        <v>0</v>
      </c>
      <c r="K43" s="118">
        <f t="shared" si="8"/>
        <v>0</v>
      </c>
      <c r="L43" s="118">
        <f t="shared" si="8"/>
        <v>0</v>
      </c>
      <c r="M43" s="118">
        <f t="shared" si="8"/>
        <v>0</v>
      </c>
      <c r="N43" s="118">
        <f t="shared" si="8"/>
        <v>0</v>
      </c>
      <c r="O43" s="118">
        <f t="shared" si="8"/>
        <v>0</v>
      </c>
      <c r="P43" s="119">
        <f>SUM(C43:O43)</f>
        <v>352569.31516183988</v>
      </c>
      <c r="Q43" s="34"/>
      <c r="R43" s="41" t="s">
        <v>41</v>
      </c>
      <c r="S43" s="11" t="str">
        <f>P36/1000 &amp;" GWh"</f>
        <v>17,786472209413 GWh</v>
      </c>
      <c r="T43" s="62">
        <f>P36/P40</f>
        <v>5.2638895427625662E-2</v>
      </c>
    </row>
    <row r="44" spans="1:47">
      <c r="A44" s="47" t="s">
        <v>45</v>
      </c>
      <c r="B44" s="120"/>
      <c r="C44" s="139">
        <f>C43/$P$43</f>
        <v>0.26812104916573776</v>
      </c>
      <c r="D44" s="139">
        <f t="shared" ref="D44:P44" si="9">D43/$P$43</f>
        <v>0.25562349337925205</v>
      </c>
      <c r="E44" s="139">
        <f t="shared" si="9"/>
        <v>0</v>
      </c>
      <c r="F44" s="139">
        <f t="shared" si="9"/>
        <v>6.3930691159704194E-3</v>
      </c>
      <c r="G44" s="139">
        <f t="shared" si="9"/>
        <v>3.7586935192919259E-2</v>
      </c>
      <c r="H44" s="139">
        <f t="shared" si="9"/>
        <v>0.43227545314612048</v>
      </c>
      <c r="I44" s="139">
        <f t="shared" si="9"/>
        <v>0</v>
      </c>
      <c r="J44" s="139">
        <f t="shared" si="9"/>
        <v>0</v>
      </c>
      <c r="K44" s="139">
        <f t="shared" si="9"/>
        <v>0</v>
      </c>
      <c r="L44" s="139">
        <f t="shared" si="9"/>
        <v>0</v>
      </c>
      <c r="M44" s="139">
        <f t="shared" si="9"/>
        <v>0</v>
      </c>
      <c r="N44" s="139">
        <f t="shared" si="9"/>
        <v>0</v>
      </c>
      <c r="O44" s="139">
        <f t="shared" si="9"/>
        <v>0</v>
      </c>
      <c r="P44" s="139">
        <f t="shared" si="9"/>
        <v>1</v>
      </c>
      <c r="Q44" s="34"/>
      <c r="R44" s="41" t="s">
        <v>43</v>
      </c>
      <c r="S44" s="11" t="str">
        <f>P34/1000 &amp;" GWh"</f>
        <v>14,0849233912155 GWh</v>
      </c>
      <c r="T44" s="42">
        <f>P34/P40</f>
        <v>4.1684196886661945E-2</v>
      </c>
      <c r="U44" s="36"/>
    </row>
    <row r="45" spans="1:47">
      <c r="A45" s="48"/>
      <c r="B45" s="114"/>
      <c r="C45" s="111"/>
      <c r="D45" s="111"/>
      <c r="E45" s="111"/>
      <c r="F45" s="109"/>
      <c r="G45" s="111"/>
      <c r="H45" s="111"/>
      <c r="I45" s="109"/>
      <c r="J45" s="111"/>
      <c r="K45" s="111"/>
      <c r="L45" s="111"/>
      <c r="M45" s="111"/>
      <c r="N45" s="109"/>
      <c r="O45" s="109"/>
      <c r="P45" s="109"/>
      <c r="Q45" s="34"/>
      <c r="R45" s="41" t="s">
        <v>30</v>
      </c>
      <c r="S45" s="11" t="str">
        <f>P32/1000 &amp;" GWh"</f>
        <v>4,255 GWh</v>
      </c>
      <c r="T45" s="42">
        <f>P32/P40</f>
        <v>1.2592632052465847E-2</v>
      </c>
      <c r="U45" s="36"/>
    </row>
    <row r="46" spans="1:47">
      <c r="A46" s="48" t="s">
        <v>48</v>
      </c>
      <c r="B46" s="113">
        <f>B24-B40</f>
        <v>2971</v>
      </c>
      <c r="C46" s="113">
        <f>(C24+C40)*0.08</f>
        <v>7002.3151618398633</v>
      </c>
      <c r="D46" s="111"/>
      <c r="E46" s="111"/>
      <c r="F46" s="109"/>
      <c r="G46" s="111"/>
      <c r="H46" s="111"/>
      <c r="I46" s="109"/>
      <c r="J46" s="111"/>
      <c r="K46" s="111"/>
      <c r="L46" s="111"/>
      <c r="M46" s="111"/>
      <c r="N46" s="109"/>
      <c r="O46" s="109"/>
      <c r="P46" s="107"/>
      <c r="Q46" s="34"/>
      <c r="R46" s="41" t="s">
        <v>46</v>
      </c>
      <c r="S46" s="11" t="str">
        <f>P33/1000 &amp;" GWh"</f>
        <v>131,892604399371 GWh</v>
      </c>
      <c r="T46" s="62">
        <f>P33/P40</f>
        <v>0.3903349089642123</v>
      </c>
      <c r="U46" s="36"/>
    </row>
    <row r="47" spans="1:47">
      <c r="A47" s="48" t="s">
        <v>50</v>
      </c>
      <c r="B47" s="175">
        <f>B46/B24</f>
        <v>0.13754629629629631</v>
      </c>
      <c r="C47" s="140">
        <f>C46/(C40+C24)</f>
        <v>0.08</v>
      </c>
      <c r="D47" s="111"/>
      <c r="E47" s="111"/>
      <c r="F47" s="109"/>
      <c r="G47" s="111"/>
      <c r="H47" s="111"/>
      <c r="I47" s="109"/>
      <c r="J47" s="111"/>
      <c r="K47" s="111"/>
      <c r="L47" s="111"/>
      <c r="M47" s="111"/>
      <c r="N47" s="109"/>
      <c r="O47" s="109"/>
      <c r="P47" s="109"/>
      <c r="Q47" s="34"/>
      <c r="R47" s="41" t="s">
        <v>47</v>
      </c>
      <c r="S47" s="11" t="str">
        <f>P35/1000 &amp;" GWh"</f>
        <v>93,298 GWh</v>
      </c>
      <c r="T47" s="62">
        <f>P35/P40</f>
        <v>0.27611454412008429</v>
      </c>
    </row>
    <row r="48" spans="1:47" ht="15.75" thickBot="1">
      <c r="A48" s="13"/>
      <c r="B48" s="14"/>
      <c r="C48" s="15"/>
      <c r="D48" s="15"/>
      <c r="E48" s="15"/>
      <c r="F48" s="24"/>
      <c r="G48" s="15"/>
      <c r="H48" s="15"/>
      <c r="I48" s="24"/>
      <c r="J48" s="15"/>
      <c r="K48" s="15"/>
      <c r="L48" s="15"/>
      <c r="M48" s="15"/>
      <c r="N48" s="24"/>
      <c r="O48" s="24"/>
      <c r="P48" s="24"/>
      <c r="Q48" s="88"/>
      <c r="R48" s="69" t="s">
        <v>49</v>
      </c>
      <c r="S48" s="70" t="str">
        <f>P40/1000 &amp;" GWh"</f>
        <v>337,896 GWh</v>
      </c>
      <c r="T48" s="71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5"/>
      <c r="D49" s="15"/>
      <c r="E49" s="15"/>
      <c r="F49" s="24"/>
      <c r="G49" s="15"/>
      <c r="H49" s="15"/>
      <c r="I49" s="24"/>
      <c r="J49" s="15"/>
      <c r="K49" s="15"/>
      <c r="L49" s="15"/>
      <c r="M49" s="15"/>
      <c r="N49" s="24"/>
      <c r="O49" s="24"/>
      <c r="P49" s="24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93"/>
      <c r="D50" s="15"/>
      <c r="E50" s="15"/>
      <c r="F50" s="24"/>
      <c r="G50" s="15"/>
      <c r="H50" s="15"/>
      <c r="I50" s="24"/>
      <c r="J50" s="15"/>
      <c r="K50" s="15"/>
      <c r="L50" s="15"/>
      <c r="M50" s="15"/>
      <c r="N50" s="24"/>
      <c r="O50" s="24"/>
      <c r="P50" s="24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5"/>
      <c r="D51" s="15"/>
      <c r="E51" s="15"/>
      <c r="F51" s="24"/>
      <c r="G51" s="15"/>
      <c r="H51" s="15"/>
      <c r="I51" s="24"/>
      <c r="J51" s="15"/>
      <c r="K51" s="15"/>
      <c r="L51" s="15"/>
      <c r="M51" s="15"/>
      <c r="N51" s="24"/>
      <c r="O51" s="24"/>
      <c r="P51" s="24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5"/>
      <c r="D52" s="15"/>
      <c r="E52" s="15"/>
      <c r="F52" s="24"/>
      <c r="G52" s="15"/>
      <c r="H52" s="15"/>
      <c r="I52" s="24"/>
      <c r="J52" s="15"/>
      <c r="K52" s="15"/>
      <c r="L52" s="15"/>
      <c r="M52" s="15"/>
      <c r="N52" s="24"/>
      <c r="O52" s="24"/>
      <c r="P52" s="24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5"/>
      <c r="D53" s="15"/>
      <c r="E53" s="15"/>
      <c r="F53" s="24"/>
      <c r="G53" s="15"/>
      <c r="H53" s="15"/>
      <c r="I53" s="24"/>
      <c r="J53" s="15"/>
      <c r="K53" s="15"/>
      <c r="L53" s="15"/>
      <c r="M53" s="15"/>
      <c r="N53" s="24"/>
      <c r="O53" s="24"/>
      <c r="P53" s="24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5"/>
      <c r="D54" s="15"/>
      <c r="E54" s="15"/>
      <c r="F54" s="24"/>
      <c r="G54" s="15"/>
      <c r="H54" s="15"/>
      <c r="I54" s="24"/>
      <c r="J54" s="15"/>
      <c r="K54" s="15"/>
      <c r="L54" s="15"/>
      <c r="M54" s="15"/>
      <c r="N54" s="24"/>
      <c r="O54" s="24"/>
      <c r="P54" s="24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5"/>
      <c r="D55" s="15"/>
      <c r="E55" s="15"/>
      <c r="F55" s="24"/>
      <c r="G55" s="15"/>
      <c r="H55" s="15"/>
      <c r="I55" s="24"/>
      <c r="J55" s="15"/>
      <c r="K55" s="15"/>
      <c r="L55" s="15"/>
      <c r="M55" s="15"/>
      <c r="N55" s="24"/>
      <c r="O55" s="24"/>
      <c r="P55" s="24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3"/>
      <c r="C58" s="19"/>
      <c r="D58" s="74"/>
      <c r="E58" s="74"/>
      <c r="F58" s="75"/>
      <c r="G58" s="74"/>
      <c r="H58" s="74"/>
      <c r="I58" s="75"/>
      <c r="J58" s="74"/>
      <c r="K58" s="74"/>
      <c r="L58" s="74"/>
      <c r="M58" s="45"/>
      <c r="N58" s="85"/>
      <c r="O58" s="85"/>
      <c r="P58" s="76"/>
      <c r="Q58" s="10"/>
      <c r="R58" s="10"/>
      <c r="S58" s="45"/>
      <c r="T58" s="50"/>
    </row>
    <row r="59" spans="1:47" ht="15.75">
      <c r="A59" s="10"/>
      <c r="B59" s="73"/>
      <c r="C59" s="19"/>
      <c r="D59" s="74"/>
      <c r="E59" s="74"/>
      <c r="F59" s="75"/>
      <c r="G59" s="74"/>
      <c r="H59" s="74"/>
      <c r="I59" s="75"/>
      <c r="J59" s="74"/>
      <c r="K59" s="74"/>
      <c r="L59" s="74"/>
      <c r="M59" s="45"/>
      <c r="N59" s="85"/>
      <c r="O59" s="85"/>
      <c r="P59" s="76"/>
      <c r="Q59" s="10"/>
      <c r="R59" s="10"/>
      <c r="S59" s="20"/>
      <c r="T59" s="21"/>
    </row>
    <row r="60" spans="1:47" ht="15.75">
      <c r="A60" s="10"/>
      <c r="B60" s="73"/>
      <c r="C60" s="19"/>
      <c r="D60" s="74"/>
      <c r="E60" s="74"/>
      <c r="F60" s="75"/>
      <c r="G60" s="74"/>
      <c r="H60" s="74"/>
      <c r="I60" s="75"/>
      <c r="J60" s="74"/>
      <c r="K60" s="74"/>
      <c r="L60" s="74"/>
      <c r="M60" s="45"/>
      <c r="N60" s="85"/>
      <c r="O60" s="85"/>
      <c r="P60" s="76"/>
      <c r="Q60" s="10"/>
      <c r="R60" s="10"/>
      <c r="S60" s="10"/>
      <c r="T60" s="45"/>
    </row>
    <row r="61" spans="1:47" ht="15.75">
      <c r="A61" s="9"/>
      <c r="B61" s="73"/>
      <c r="C61" s="19"/>
      <c r="D61" s="74"/>
      <c r="E61" s="74"/>
      <c r="F61" s="75"/>
      <c r="G61" s="74"/>
      <c r="H61" s="74"/>
      <c r="I61" s="75"/>
      <c r="J61" s="74"/>
      <c r="K61" s="74"/>
      <c r="L61" s="74"/>
      <c r="M61" s="45"/>
      <c r="N61" s="85"/>
      <c r="O61" s="85"/>
      <c r="P61" s="76"/>
      <c r="Q61" s="10"/>
      <c r="R61" s="10"/>
      <c r="S61" s="78"/>
      <c r="T61" s="79"/>
    </row>
    <row r="62" spans="1:47" ht="15.75">
      <c r="A62" s="10"/>
      <c r="B62" s="73"/>
      <c r="C62" s="19"/>
      <c r="D62" s="73"/>
      <c r="E62" s="73"/>
      <c r="F62" s="77"/>
      <c r="G62" s="73"/>
      <c r="H62" s="73"/>
      <c r="I62" s="77"/>
      <c r="J62" s="73"/>
      <c r="K62" s="73"/>
      <c r="L62" s="73"/>
      <c r="M62" s="45"/>
      <c r="N62" s="85"/>
      <c r="O62" s="85"/>
      <c r="P62" s="76"/>
      <c r="Q62" s="10"/>
      <c r="R62" s="10"/>
      <c r="S62" s="45"/>
      <c r="T62" s="50"/>
    </row>
    <row r="63" spans="1:47" ht="15.75">
      <c r="A63" s="10"/>
      <c r="B63" s="73"/>
      <c r="C63" s="10"/>
      <c r="D63" s="73"/>
      <c r="E63" s="73"/>
      <c r="F63" s="77"/>
      <c r="G63" s="73"/>
      <c r="H63" s="73"/>
      <c r="I63" s="77"/>
      <c r="J63" s="73"/>
      <c r="K63" s="73"/>
      <c r="L63" s="73"/>
      <c r="M63" s="10"/>
      <c r="N63" s="76"/>
      <c r="O63" s="76"/>
      <c r="P63" s="76"/>
      <c r="Q63" s="10"/>
      <c r="R63" s="10"/>
      <c r="S63" s="45"/>
      <c r="T63" s="50"/>
    </row>
    <row r="64" spans="1:47" ht="15.75">
      <c r="A64" s="10"/>
      <c r="B64" s="73"/>
      <c r="C64" s="10"/>
      <c r="D64" s="73"/>
      <c r="E64" s="73"/>
      <c r="F64" s="77"/>
      <c r="G64" s="73"/>
      <c r="H64" s="73"/>
      <c r="I64" s="77"/>
      <c r="J64" s="73"/>
      <c r="K64" s="73"/>
      <c r="L64" s="73"/>
      <c r="M64" s="10"/>
      <c r="N64" s="76"/>
      <c r="O64" s="76"/>
      <c r="P64" s="76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3"/>
      <c r="L65" s="73"/>
      <c r="M65" s="10"/>
      <c r="N65" s="76"/>
      <c r="O65" s="76"/>
      <c r="P65" s="76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3"/>
      <c r="L66" s="73"/>
      <c r="M66" s="10"/>
      <c r="N66" s="76"/>
      <c r="O66" s="76"/>
      <c r="P66" s="76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3"/>
      <c r="L67" s="73"/>
      <c r="M67" s="10"/>
      <c r="N67" s="76"/>
      <c r="O67" s="76"/>
      <c r="P67" s="76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3"/>
      <c r="L68" s="73"/>
      <c r="M68" s="10"/>
      <c r="N68" s="76"/>
      <c r="O68" s="76"/>
      <c r="P68" s="76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3"/>
      <c r="L69" s="73"/>
      <c r="M69" s="10"/>
      <c r="N69" s="76"/>
      <c r="O69" s="76"/>
      <c r="P69" s="76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3"/>
      <c r="L70" s="73"/>
      <c r="M70" s="10"/>
      <c r="N70" s="76"/>
      <c r="O70" s="76"/>
      <c r="P70" s="76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3"/>
      <c r="L71" s="73"/>
      <c r="M71" s="10"/>
      <c r="N71" s="76"/>
      <c r="O71" s="76"/>
      <c r="P71" s="76"/>
      <c r="Q71" s="10"/>
    </row>
  </sheetData>
  <pageMargins left="0.75" right="0.75" top="0.75" bottom="0.5" header="0.5" footer="0.75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AU71"/>
  <sheetViews>
    <sheetView topLeftCell="A10" zoomScale="70" zoomScaleNormal="70" workbookViewId="0">
      <pane xSplit="1" topLeftCell="J1" activePane="topRight" state="frozen"/>
      <selection pane="topRight" activeCell="M30" sqref="M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0" t="s">
        <v>75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73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2" t="s">
        <v>60</v>
      </c>
      <c r="B4" s="132"/>
      <c r="C4" s="81" t="s">
        <v>58</v>
      </c>
      <c r="D4" s="81" t="s">
        <v>59</v>
      </c>
      <c r="E4" s="27"/>
      <c r="F4" s="81" t="s">
        <v>61</v>
      </c>
      <c r="G4" s="27"/>
      <c r="H4" s="27"/>
      <c r="I4" s="81" t="s">
        <v>62</v>
      </c>
      <c r="J4" s="27"/>
      <c r="K4" s="27"/>
      <c r="L4" s="27"/>
      <c r="M4" s="27"/>
      <c r="N4" s="28"/>
      <c r="O4" s="28"/>
      <c r="P4" s="83" t="s">
        <v>66</v>
      </c>
      <c r="Q4" s="30"/>
      <c r="AG4" s="30"/>
      <c r="AH4" s="30"/>
    </row>
    <row r="5" spans="1:34" ht="15.75">
      <c r="A5" s="5" t="s">
        <v>52</v>
      </c>
      <c r="C5" s="96">
        <f>[2]Solceller!$C$5</f>
        <v>28.5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106">
        <f>SUM(D5:O5)</f>
        <v>0</v>
      </c>
      <c r="Q5" s="53"/>
      <c r="AG5" s="53"/>
      <c r="AH5" s="53"/>
    </row>
    <row r="6" spans="1:34" ht="15.75">
      <c r="A6" s="5" t="s">
        <v>57</v>
      </c>
      <c r="C6" s="92">
        <v>0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106">
        <f t="shared" ref="P6:P10" si="0">SUM(D6:O6)</f>
        <v>0</v>
      </c>
      <c r="Q6" s="53"/>
      <c r="AG6" s="53"/>
      <c r="AH6" s="53"/>
    </row>
    <row r="7" spans="1:34" ht="15.75">
      <c r="A7" s="5" t="s">
        <v>17</v>
      </c>
      <c r="C7" s="131">
        <f>[2]Elproduktion!$N$82</f>
        <v>0</v>
      </c>
      <c r="D7" s="133">
        <f>[2]Elproduktion!$N$83</f>
        <v>0</v>
      </c>
      <c r="E7" s="92">
        <f>[2]Elproduktion!$Q$84</f>
        <v>0</v>
      </c>
      <c r="F7" s="92">
        <f>[2]Elproduktion!$N$85</f>
        <v>0</v>
      </c>
      <c r="G7" s="92">
        <f>[2]Elproduktion!$R$86</f>
        <v>0</v>
      </c>
      <c r="H7" s="92">
        <f>[2]Elproduktion!$S$87</f>
        <v>0</v>
      </c>
      <c r="I7" s="92">
        <f>[2]Elproduktion!$N$88</f>
        <v>0</v>
      </c>
      <c r="J7" s="92">
        <f>[2]Elproduktion!$T$86</f>
        <v>0</v>
      </c>
      <c r="K7" s="92">
        <f>[2]Elproduktion!$U$84</f>
        <v>0</v>
      </c>
      <c r="L7" s="92">
        <f>[2]Elproduktion!$V$84</f>
        <v>0</v>
      </c>
      <c r="M7" s="92">
        <f>[2]Elproduktion!$W$87</f>
        <v>0</v>
      </c>
      <c r="N7" s="92"/>
      <c r="O7" s="92"/>
      <c r="P7" s="159">
        <f t="shared" si="0"/>
        <v>0</v>
      </c>
      <c r="Q7" s="53"/>
      <c r="AG7" s="53"/>
      <c r="AH7" s="53"/>
    </row>
    <row r="8" spans="1:34" ht="15.75">
      <c r="A8" s="5" t="s">
        <v>10</v>
      </c>
      <c r="C8" s="131">
        <f>[2]Elproduktion!$N$90</f>
        <v>0</v>
      </c>
      <c r="D8" s="131">
        <f>[2]Elproduktion!$N$91</f>
        <v>0</v>
      </c>
      <c r="E8" s="92">
        <f>[2]Elproduktion!$Q$92</f>
        <v>0</v>
      </c>
      <c r="F8" s="92">
        <f>[2]Elproduktion!$N$93</f>
        <v>0</v>
      </c>
      <c r="G8" s="92">
        <f>[2]Elproduktion!$R$94</f>
        <v>0</v>
      </c>
      <c r="H8" s="92">
        <f>[2]Elproduktion!$S$95</f>
        <v>0</v>
      </c>
      <c r="I8" s="92">
        <f>[2]Elproduktion!$N$96</f>
        <v>0</v>
      </c>
      <c r="J8" s="92">
        <f>[2]Elproduktion!$T$94</f>
        <v>0</v>
      </c>
      <c r="K8" s="92">
        <f>[2]Elproduktion!$U$92</f>
        <v>0</v>
      </c>
      <c r="L8" s="92">
        <f>[2]Elproduktion!$V$92</f>
        <v>0</v>
      </c>
      <c r="M8" s="92">
        <f>[2]Elproduktion!$W$95</f>
        <v>0</v>
      </c>
      <c r="N8" s="92"/>
      <c r="O8" s="92"/>
      <c r="P8" s="106">
        <f t="shared" si="0"/>
        <v>0</v>
      </c>
      <c r="Q8" s="53"/>
      <c r="AG8" s="53"/>
      <c r="AH8" s="53"/>
    </row>
    <row r="9" spans="1:34" ht="15.75">
      <c r="A9" s="5" t="s">
        <v>11</v>
      </c>
      <c r="C9" s="134">
        <f>[2]Elproduktion!$N$98</f>
        <v>95172.19998183634</v>
      </c>
      <c r="D9" s="131">
        <f>[2]Elproduktion!$N$99</f>
        <v>0</v>
      </c>
      <c r="E9" s="92">
        <f>[2]Elproduktion!$Q$100</f>
        <v>0</v>
      </c>
      <c r="F9" s="92">
        <f>[2]Elproduktion!$N$101</f>
        <v>0</v>
      </c>
      <c r="G9" s="92">
        <f>[2]Elproduktion!$R$102</f>
        <v>0</v>
      </c>
      <c r="H9" s="92">
        <f>[2]Elproduktion!$S$103</f>
        <v>0</v>
      </c>
      <c r="I9" s="92">
        <f>[2]Elproduktion!$N$104</f>
        <v>0</v>
      </c>
      <c r="J9" s="92">
        <f>[2]Elproduktion!$T$102</f>
        <v>0</v>
      </c>
      <c r="K9" s="92">
        <f>[2]Elproduktion!$U$100</f>
        <v>0</v>
      </c>
      <c r="L9" s="92">
        <f>[2]Elproduktion!$V$100</f>
        <v>0</v>
      </c>
      <c r="M9" s="92">
        <f>[2]Elproduktion!$W$103</f>
        <v>0</v>
      </c>
      <c r="N9" s="92"/>
      <c r="O9" s="92"/>
      <c r="P9" s="106">
        <f t="shared" si="0"/>
        <v>0</v>
      </c>
      <c r="Q9" s="53"/>
      <c r="AG9" s="53"/>
      <c r="AH9" s="53"/>
    </row>
    <row r="10" spans="1:34" ht="15.75">
      <c r="A10" s="5" t="s">
        <v>12</v>
      </c>
      <c r="C10" s="135">
        <f>[2]Elproduktion!$N$106</f>
        <v>99325.80001816366</v>
      </c>
      <c r="D10" s="131">
        <f>[2]Elproduktion!$N$107</f>
        <v>0</v>
      </c>
      <c r="E10" s="92">
        <f>[2]Elproduktion!$Q$108</f>
        <v>0</v>
      </c>
      <c r="F10" s="92">
        <f>[2]Elproduktion!$N$109</f>
        <v>0</v>
      </c>
      <c r="G10" s="92">
        <f>[2]Elproduktion!$R$110</f>
        <v>0</v>
      </c>
      <c r="H10" s="92">
        <f>[2]Elproduktion!$S$111</f>
        <v>0</v>
      </c>
      <c r="I10" s="92">
        <f>[2]Elproduktion!$N$112</f>
        <v>0</v>
      </c>
      <c r="J10" s="92">
        <f>[2]Elproduktion!$T$110</f>
        <v>0</v>
      </c>
      <c r="K10" s="92">
        <f>[2]Elproduktion!$U$108</f>
        <v>0</v>
      </c>
      <c r="L10" s="92">
        <f>[2]Elproduktion!$V$108</f>
        <v>0</v>
      </c>
      <c r="M10" s="92">
        <f>[2]Elproduktion!$W$111</f>
        <v>0</v>
      </c>
      <c r="N10" s="92"/>
      <c r="O10" s="92"/>
      <c r="P10" s="106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C11" s="176">
        <f>SUM(C5:C10)</f>
        <v>194526.5</v>
      </c>
      <c r="D11" s="92">
        <f t="shared" ref="D11:O11" si="1">SUM(D5:D10)</f>
        <v>0</v>
      </c>
      <c r="E11" s="92">
        <f t="shared" si="1"/>
        <v>0</v>
      </c>
      <c r="F11" s="92">
        <f t="shared" si="1"/>
        <v>0</v>
      </c>
      <c r="G11" s="92">
        <f t="shared" si="1"/>
        <v>0</v>
      </c>
      <c r="H11" s="92">
        <f t="shared" si="1"/>
        <v>0</v>
      </c>
      <c r="I11" s="92">
        <f t="shared" si="1"/>
        <v>0</v>
      </c>
      <c r="J11" s="92">
        <f t="shared" si="1"/>
        <v>0</v>
      </c>
      <c r="K11" s="92">
        <f t="shared" si="1"/>
        <v>0</v>
      </c>
      <c r="L11" s="92">
        <f t="shared" si="1"/>
        <v>0</v>
      </c>
      <c r="M11" s="92">
        <f t="shared" si="1"/>
        <v>0</v>
      </c>
      <c r="N11" s="92">
        <f t="shared" si="1"/>
        <v>0</v>
      </c>
      <c r="O11" s="92">
        <f t="shared" si="1"/>
        <v>0</v>
      </c>
      <c r="P11" s="106">
        <f>SUM(D11:O11)</f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80" t="str">
        <f>A2</f>
        <v>2023 Malung-Sälen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73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2" t="s">
        <v>60</v>
      </c>
      <c r="B17" s="81" t="s">
        <v>63</v>
      </c>
      <c r="C17" s="49"/>
      <c r="D17" s="81" t="s">
        <v>59</v>
      </c>
      <c r="E17" s="27"/>
      <c r="F17" s="81" t="s">
        <v>61</v>
      </c>
      <c r="G17" s="27"/>
      <c r="H17" s="27"/>
      <c r="I17" s="81" t="s">
        <v>62</v>
      </c>
      <c r="J17" s="27"/>
      <c r="K17" s="27"/>
      <c r="L17" s="27"/>
      <c r="M17" s="27"/>
      <c r="N17" s="28"/>
      <c r="O17" s="28"/>
      <c r="P17" s="83" t="s">
        <v>66</v>
      </c>
      <c r="Q17" s="30"/>
      <c r="AG17" s="30"/>
      <c r="AH17" s="30"/>
    </row>
    <row r="18" spans="1:34" ht="15.75">
      <c r="A18" s="5" t="s">
        <v>17</v>
      </c>
      <c r="B18" s="114">
        <f>[2]Fjärrvärmeproduktion!$N$114</f>
        <v>0</v>
      </c>
      <c r="C18" s="106"/>
      <c r="D18" s="106">
        <f>[2]Fjärrvärmeproduktion!$N$115</f>
        <v>0</v>
      </c>
      <c r="E18" s="106">
        <f>[2]Fjärrvärmeproduktion!$Q$116</f>
        <v>0</v>
      </c>
      <c r="F18" s="106">
        <f>[2]Fjärrvärmeproduktion!$N$117</f>
        <v>0</v>
      </c>
      <c r="G18" s="106">
        <f>[2]Fjärrvärmeproduktion!$R$118</f>
        <v>0</v>
      </c>
      <c r="H18" s="106">
        <f>[2]Fjärrvärmeproduktion!$S$119</f>
        <v>0</v>
      </c>
      <c r="I18" s="106">
        <f>[2]Fjärrvärmeproduktion!$N$120</f>
        <v>0</v>
      </c>
      <c r="J18" s="106">
        <f>[2]Fjärrvärmeproduktion!$T$118</f>
        <v>0</v>
      </c>
      <c r="K18" s="106">
        <f>[2]Fjärrvärmeproduktion!$U$116</f>
        <v>0</v>
      </c>
      <c r="L18" s="106">
        <f>[2]Fjärrvärmeproduktion!$V$116</f>
        <v>0</v>
      </c>
      <c r="M18" s="106">
        <f>[2]Fjärrvärmeproduktion!$W$119</f>
        <v>0</v>
      </c>
      <c r="N18" s="106"/>
      <c r="O18" s="106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14">
        <f>[2]Fjärrvärmeproduktion!$N$122+[2]Fjärrvärmeproduktion!$N$154</f>
        <v>31563</v>
      </c>
      <c r="C19" s="106"/>
      <c r="D19" s="106">
        <f>[2]Fjärrvärmeproduktion!$N$123</f>
        <v>159</v>
      </c>
      <c r="E19" s="106">
        <f>[2]Fjärrvärmeproduktion!$Q$124</f>
        <v>0</v>
      </c>
      <c r="F19" s="106">
        <f>[2]Fjärrvärmeproduktion!$N$125</f>
        <v>0</v>
      </c>
      <c r="G19" s="106">
        <f>[2]Fjärrvärmeproduktion!$R$126</f>
        <v>0</v>
      </c>
      <c r="H19" s="106">
        <f>[2]Fjärrvärmeproduktion!$S$127</f>
        <v>32387</v>
      </c>
      <c r="I19" s="106">
        <f>[2]Fjärrvärmeproduktion!$N$128</f>
        <v>0</v>
      </c>
      <c r="J19" s="106">
        <f>[2]Fjärrvärmeproduktion!$T$126</f>
        <v>0</v>
      </c>
      <c r="K19" s="106">
        <f>[2]Fjärrvärmeproduktion!$U$124</f>
        <v>0</v>
      </c>
      <c r="L19" s="106">
        <f>[2]Fjärrvärmeproduktion!$V$124</f>
        <v>0</v>
      </c>
      <c r="M19" s="106">
        <f>[2]Fjärrvärmeproduktion!$W$127</f>
        <v>0</v>
      </c>
      <c r="N19" s="106"/>
      <c r="O19" s="106"/>
      <c r="P19" s="106">
        <f t="shared" ref="P19:P24" si="2">SUM(C19:O19)</f>
        <v>32546</v>
      </c>
      <c r="Q19" s="4"/>
      <c r="R19" s="4"/>
      <c r="S19" s="4"/>
      <c r="T19" s="4"/>
    </row>
    <row r="20" spans="1:34" ht="15.75">
      <c r="A20" s="5" t="s">
        <v>19</v>
      </c>
      <c r="B20" s="121">
        <f>[2]Fjärrvärmeproduktion!$N$130</f>
        <v>0</v>
      </c>
      <c r="C20" s="106"/>
      <c r="D20" s="106">
        <f>[2]Fjärrvärmeproduktion!$N$131</f>
        <v>0</v>
      </c>
      <c r="E20" s="106">
        <f>[2]Fjärrvärmeproduktion!$Q$132</f>
        <v>0</v>
      </c>
      <c r="F20" s="106">
        <f>[2]Fjärrvärmeproduktion!$N$133</f>
        <v>0</v>
      </c>
      <c r="G20" s="106">
        <f>[2]Fjärrvärmeproduktion!$R$134</f>
        <v>0</v>
      </c>
      <c r="H20" s="106">
        <f>[2]Fjärrvärmeproduktion!$S$135</f>
        <v>0</v>
      </c>
      <c r="I20" s="106">
        <f>[2]Fjärrvärmeproduktion!$N$136</f>
        <v>0</v>
      </c>
      <c r="J20" s="106">
        <f>[2]Fjärrvärmeproduktion!$T$134</f>
        <v>0</v>
      </c>
      <c r="K20" s="106">
        <f>[2]Fjärrvärmeproduktion!$U$132</f>
        <v>0</v>
      </c>
      <c r="L20" s="106">
        <f>[2]Fjärrvärmeproduktion!$V$132</f>
        <v>0</v>
      </c>
      <c r="M20" s="106">
        <f>[2]Fjärrvärmeproduktion!$W$135</f>
        <v>0</v>
      </c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121">
        <f>[2]Fjärrvärmeproduktion!$N$138</f>
        <v>0</v>
      </c>
      <c r="C21" s="106"/>
      <c r="D21" s="106">
        <f>[2]Fjärrvärmeproduktion!$N$139</f>
        <v>0</v>
      </c>
      <c r="E21" s="106">
        <f>[2]Fjärrvärmeproduktion!$Q$140</f>
        <v>0</v>
      </c>
      <c r="F21" s="106">
        <f>[2]Fjärrvärmeproduktion!$N$141</f>
        <v>0</v>
      </c>
      <c r="G21" s="106">
        <f>[2]Fjärrvärmeproduktion!$R$142</f>
        <v>0</v>
      </c>
      <c r="H21" s="106">
        <f>[2]Fjärrvärmeproduktion!$S$143</f>
        <v>0</v>
      </c>
      <c r="I21" s="106">
        <f>[2]Fjärrvärmeproduktion!$N$144</f>
        <v>0</v>
      </c>
      <c r="J21" s="106">
        <f>[2]Fjärrvärmeproduktion!$T$142</f>
        <v>0</v>
      </c>
      <c r="K21" s="106">
        <f>[2]Fjärrvärmeproduktion!$U$140</f>
        <v>0</v>
      </c>
      <c r="L21" s="106">
        <f>[2]Fjärrvärmeproduktion!$V$140</f>
        <v>0</v>
      </c>
      <c r="M21" s="106">
        <f>[2]Fjärrvärmeproduktion!$W$143</f>
        <v>0</v>
      </c>
      <c r="N21" s="106"/>
      <c r="O21" s="106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21</v>
      </c>
      <c r="B22" s="121">
        <f>[2]Fjärrvärmeproduktion!$N$146</f>
        <v>0</v>
      </c>
      <c r="C22" s="106"/>
      <c r="D22" s="106">
        <f>[2]Fjärrvärmeproduktion!$N$147</f>
        <v>0</v>
      </c>
      <c r="E22" s="106">
        <f>[2]Fjärrvärmeproduktion!$Q$148</f>
        <v>0</v>
      </c>
      <c r="F22" s="106">
        <f>[2]Fjärrvärmeproduktion!$N$149</f>
        <v>0</v>
      </c>
      <c r="G22" s="106">
        <f>[2]Fjärrvärmeproduktion!$R$150</f>
        <v>0</v>
      </c>
      <c r="H22" s="106">
        <f>[2]Fjärrvärmeproduktion!$S$151</f>
        <v>0</v>
      </c>
      <c r="I22" s="106">
        <f>[2]Fjärrvärmeproduktion!$N$152</f>
        <v>0</v>
      </c>
      <c r="J22" s="106">
        <f>[2]Fjärrvärmeproduktion!$T$150</f>
        <v>0</v>
      </c>
      <c r="K22" s="106">
        <f>[2]Fjärrvärmeproduktion!$U$148</f>
        <v>0</v>
      </c>
      <c r="L22" s="106">
        <f>[2]Fjärrvärmeproduktion!$V$148</f>
        <v>0</v>
      </c>
      <c r="M22" s="106">
        <f>[2]Fjärrvärmeproduktion!$W$151</f>
        <v>0</v>
      </c>
      <c r="N22" s="106"/>
      <c r="O22" s="106"/>
      <c r="P22" s="106">
        <f t="shared" si="2"/>
        <v>0</v>
      </c>
      <c r="Q22" s="31"/>
      <c r="R22" s="43" t="s">
        <v>23</v>
      </c>
      <c r="S22" s="89" t="str">
        <f>P43/1000 &amp;" GWh"</f>
        <v>782,56426 GWh</v>
      </c>
      <c r="T22" s="38"/>
      <c r="U22" s="36"/>
    </row>
    <row r="23" spans="1:34" ht="15.75">
      <c r="A23" s="5" t="s">
        <v>22</v>
      </c>
      <c r="B23" s="114">
        <v>0</v>
      </c>
      <c r="C23" s="106"/>
      <c r="D23" s="106">
        <f>[2]Fjärrvärmeproduktion!$N$155</f>
        <v>0</v>
      </c>
      <c r="E23" s="106">
        <f>[2]Fjärrvärmeproduktion!$Q$156</f>
        <v>0</v>
      </c>
      <c r="F23" s="106">
        <f>[2]Fjärrvärmeproduktion!$N$157</f>
        <v>0</v>
      </c>
      <c r="G23" s="106">
        <f>[2]Fjärrvärmeproduktion!$R$158</f>
        <v>0</v>
      </c>
      <c r="H23" s="106">
        <f>[2]Fjärrvärmeproduktion!$S$159</f>
        <v>0</v>
      </c>
      <c r="I23" s="106">
        <f>[2]Fjärrvärmeproduktion!$N$160</f>
        <v>0</v>
      </c>
      <c r="J23" s="106">
        <f>[2]Fjärrvärmeproduktion!$T$158</f>
        <v>0</v>
      </c>
      <c r="K23" s="106">
        <f>[2]Fjärrvärmeproduktion!$U$156</f>
        <v>0</v>
      </c>
      <c r="L23" s="106">
        <f>[2]Fjärrvärmeproduktion!$V$156</f>
        <v>0</v>
      </c>
      <c r="M23" s="106">
        <f>[2]Fjärrvärmeproduktion!$W$159</f>
        <v>0</v>
      </c>
      <c r="N23" s="106"/>
      <c r="O23" s="106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105">
        <f>SUM(B18:B23)</f>
        <v>31563</v>
      </c>
      <c r="C24" s="106">
        <f t="shared" ref="C24:O24" si="3">SUM(C18:C23)</f>
        <v>0</v>
      </c>
      <c r="D24" s="106">
        <f t="shared" si="3"/>
        <v>159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06">
        <f t="shared" si="3"/>
        <v>32387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06">
        <f t="shared" si="2"/>
        <v>32546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6" t="str">
        <f>C30</f>
        <v>El</v>
      </c>
      <c r="S25" s="60" t="str">
        <f>C43/1000 &amp;" GWh"</f>
        <v>327,96576 GWh</v>
      </c>
      <c r="T25" s="42">
        <f>C$44</f>
        <v>0.41909115553015419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7" t="str">
        <f>D30</f>
        <v>Oljeprodukter</v>
      </c>
      <c r="S26" s="60" t="str">
        <f>D43/1000 &amp;" GWh"</f>
        <v>218,815 GWh</v>
      </c>
      <c r="T26" s="42">
        <f>D$44</f>
        <v>0.27961282054971437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7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7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80" t="str">
        <f>A2</f>
        <v>2023 Malung-Sälen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7" t="str">
        <f>G30</f>
        <v>Biodrivmedel</v>
      </c>
      <c r="S29" s="60" t="str">
        <f>G43/1000&amp;" GWh"</f>
        <v>35,223 GWh</v>
      </c>
      <c r="T29" s="42">
        <f>G$44</f>
        <v>4.5009722268686277E-2</v>
      </c>
      <c r="U29" s="36"/>
    </row>
    <row r="30" spans="1:34" ht="30">
      <c r="A30" s="6">
        <v>2017</v>
      </c>
      <c r="B30" s="67" t="s">
        <v>71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72</v>
      </c>
      <c r="K30" s="54" t="s">
        <v>6</v>
      </c>
      <c r="L30" s="54" t="s">
        <v>7</v>
      </c>
      <c r="M30" s="98" t="s">
        <v>73</v>
      </c>
      <c r="N30" s="55" t="s">
        <v>68</v>
      </c>
      <c r="O30" s="55" t="s">
        <v>68</v>
      </c>
      <c r="P30" s="57" t="s">
        <v>28</v>
      </c>
      <c r="Q30" s="31"/>
      <c r="R30" s="86" t="str">
        <f>H30</f>
        <v>Biobränslen</v>
      </c>
      <c r="S30" s="60" t="str">
        <f>H43/1000&amp;" GWh"</f>
        <v>200,5605 GWh</v>
      </c>
      <c r="T30" s="42">
        <f>H$44</f>
        <v>0.25628630165144523</v>
      </c>
      <c r="U30" s="36"/>
    </row>
    <row r="31" spans="1:34" s="29" customFormat="1">
      <c r="A31" s="26"/>
      <c r="B31" s="81" t="s">
        <v>65</v>
      </c>
      <c r="C31" s="84" t="s">
        <v>64</v>
      </c>
      <c r="D31" s="81" t="s">
        <v>59</v>
      </c>
      <c r="E31" s="27"/>
      <c r="F31" s="81" t="s">
        <v>61</v>
      </c>
      <c r="G31" s="81" t="s">
        <v>89</v>
      </c>
      <c r="H31" s="81" t="s">
        <v>69</v>
      </c>
      <c r="I31" s="81" t="s">
        <v>62</v>
      </c>
      <c r="J31" s="27"/>
      <c r="K31" s="27"/>
      <c r="L31" s="27"/>
      <c r="M31" s="27"/>
      <c r="N31" s="28"/>
      <c r="O31" s="28"/>
      <c r="P31" s="83" t="s">
        <v>67</v>
      </c>
      <c r="Q31" s="32"/>
      <c r="R31" s="86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29</v>
      </c>
      <c r="B32" s="92">
        <f>[2]Slutanvändning!$N$170</f>
        <v>0</v>
      </c>
      <c r="C32" s="92">
        <f>[2]Slutanvändning!$N$171</f>
        <v>119</v>
      </c>
      <c r="D32" s="92">
        <f>[2]Slutanvändning!$N$164</f>
        <v>1604</v>
      </c>
      <c r="E32" s="92">
        <f>[2]Slutanvändning!$Q$165</f>
        <v>0</v>
      </c>
      <c r="F32" s="92">
        <f>[2]Slutanvändning!$N$166</f>
        <v>0</v>
      </c>
      <c r="G32" s="92">
        <f>[2]Slutanvändning!$N$167</f>
        <v>359</v>
      </c>
      <c r="H32" s="92">
        <f>[2]Slutanvändning!$N$168</f>
        <v>0</v>
      </c>
      <c r="I32" s="92">
        <f>[2]Slutanvändning!$N$169</f>
        <v>0</v>
      </c>
      <c r="J32" s="92"/>
      <c r="K32" s="92">
        <f>[2]Slutanvändning!$U$165</f>
        <v>0</v>
      </c>
      <c r="L32" s="92">
        <f>[2]Slutanvändning!$V$165</f>
        <v>0</v>
      </c>
      <c r="M32" s="92"/>
      <c r="N32" s="92"/>
      <c r="O32" s="92"/>
      <c r="P32" s="92">
        <f t="shared" ref="P32:P38" si="4">SUM(B32:N32)</f>
        <v>2082</v>
      </c>
      <c r="Q32" s="33"/>
      <c r="R32" s="87" t="str">
        <f>J30</f>
        <v>Beckolja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32</v>
      </c>
      <c r="B33" s="92">
        <f>[2]Slutanvändning!$N$179</f>
        <v>6366</v>
      </c>
      <c r="C33" s="92">
        <f>[2]Slutanvändning!$N$180</f>
        <v>67592</v>
      </c>
      <c r="D33" s="171">
        <f>[2]Slutanvändning!$N$173</f>
        <v>609</v>
      </c>
      <c r="E33" s="92">
        <f>[2]Slutanvändning!$Q$174</f>
        <v>0</v>
      </c>
      <c r="F33" s="92">
        <f>[2]Slutanvändning!$N$175</f>
        <v>0</v>
      </c>
      <c r="G33" s="92">
        <f>[2]Slutanvändning!$N$176</f>
        <v>0</v>
      </c>
      <c r="H33" s="171">
        <f>[2]Slutanvändning!$N$177</f>
        <v>138364.5</v>
      </c>
      <c r="I33" s="92">
        <f>[2]Slutanvändning!$N$178</f>
        <v>0</v>
      </c>
      <c r="J33" s="92"/>
      <c r="K33" s="92">
        <f>[2]Slutanvändning!$U$174</f>
        <v>0</v>
      </c>
      <c r="L33" s="92">
        <f>[2]Slutanvändning!$V$174</f>
        <v>0</v>
      </c>
      <c r="M33" s="92"/>
      <c r="N33" s="92"/>
      <c r="O33" s="92"/>
      <c r="P33" s="171">
        <f t="shared" si="4"/>
        <v>212931.5</v>
      </c>
      <c r="Q33" s="33"/>
      <c r="R33" s="86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33</v>
      </c>
      <c r="B34" s="92">
        <f>[2]Slutanvändning!$N$188</f>
        <v>8680</v>
      </c>
      <c r="C34" s="92">
        <f>[2]Slutanvändning!$N$189</f>
        <v>29379</v>
      </c>
      <c r="D34" s="92">
        <f>[2]Slutanvändning!$N$182</f>
        <v>1767</v>
      </c>
      <c r="E34" s="92">
        <f>[2]Slutanvändning!$Q$183</f>
        <v>0</v>
      </c>
      <c r="F34" s="92">
        <f>[2]Slutanvändning!$N$184</f>
        <v>0</v>
      </c>
      <c r="G34" s="92">
        <f>[2]Slutanvändning!$N$185</f>
        <v>0</v>
      </c>
      <c r="H34" s="92">
        <f>[2]Slutanvändning!$N$186</f>
        <v>0</v>
      </c>
      <c r="I34" s="92">
        <f>[2]Slutanvändning!$N$187</f>
        <v>0</v>
      </c>
      <c r="J34" s="92"/>
      <c r="K34" s="92">
        <f>[2]Slutanvändning!$U$183</f>
        <v>0</v>
      </c>
      <c r="L34" s="92">
        <f>[2]Slutanvändning!$V$183</f>
        <v>0</v>
      </c>
      <c r="M34" s="92"/>
      <c r="N34" s="92"/>
      <c r="O34" s="92"/>
      <c r="P34" s="92">
        <f t="shared" si="4"/>
        <v>39826</v>
      </c>
      <c r="Q34" s="33"/>
      <c r="R34" s="87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34</v>
      </c>
      <c r="B35" s="92">
        <f>[2]Slutanvändning!$N$197</f>
        <v>0</v>
      </c>
      <c r="C35" s="92">
        <f>[2]Slutanvändning!$N$198</f>
        <v>346</v>
      </c>
      <c r="D35" s="92">
        <f>[2]Slutanvändning!$N$191</f>
        <v>212260</v>
      </c>
      <c r="E35" s="92">
        <f>[2]Slutanvändning!$Q$192</f>
        <v>0</v>
      </c>
      <c r="F35" s="92">
        <f>[2]Slutanvändning!$N$193</f>
        <v>0</v>
      </c>
      <c r="G35" s="92">
        <f>[2]Slutanvändning!$N$194</f>
        <v>34864</v>
      </c>
      <c r="H35" s="92">
        <f>[2]Slutanvändning!$N$195</f>
        <v>0</v>
      </c>
      <c r="I35" s="92">
        <f>[2]Slutanvändning!$N$196</f>
        <v>0</v>
      </c>
      <c r="J35" s="92"/>
      <c r="K35" s="92">
        <f>[2]Slutanvändning!$U$192</f>
        <v>0</v>
      </c>
      <c r="L35" s="92">
        <f>[2]Slutanvändning!$V$192</f>
        <v>0</v>
      </c>
      <c r="M35" s="92"/>
      <c r="N35" s="92"/>
      <c r="O35" s="92"/>
      <c r="P35" s="92">
        <f>SUM(B35:N35)</f>
        <v>247470</v>
      </c>
      <c r="Q35" s="33"/>
      <c r="R35" s="86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35</v>
      </c>
      <c r="B36" s="92">
        <f>[2]Slutanvändning!$N$206</f>
        <v>4503</v>
      </c>
      <c r="C36" s="92">
        <f>[2]Slutanvändning!$N$207</f>
        <v>50880</v>
      </c>
      <c r="D36" s="92">
        <f>[2]Slutanvändning!$N$200</f>
        <v>1582</v>
      </c>
      <c r="E36" s="92">
        <f>[2]Slutanvändning!$Q$201</f>
        <v>0</v>
      </c>
      <c r="F36" s="92">
        <f>[2]Slutanvändning!$N$202</f>
        <v>0</v>
      </c>
      <c r="G36" s="92">
        <f>[2]Slutanvändning!$N$203</f>
        <v>0</v>
      </c>
      <c r="H36" s="92">
        <f>[2]Slutanvändning!$N$204</f>
        <v>0</v>
      </c>
      <c r="I36" s="92">
        <f>[2]Slutanvändning!$N$205</f>
        <v>0</v>
      </c>
      <c r="J36" s="92"/>
      <c r="K36" s="92">
        <f>[2]Slutanvändning!$U$201</f>
        <v>0</v>
      </c>
      <c r="L36" s="92">
        <f>[2]Slutanvändning!$V$201</f>
        <v>0</v>
      </c>
      <c r="M36" s="92"/>
      <c r="N36" s="92"/>
      <c r="O36" s="92"/>
      <c r="P36" s="92">
        <f t="shared" si="4"/>
        <v>56965</v>
      </c>
      <c r="Q36" s="33"/>
      <c r="R36" s="86" t="str">
        <f>N30</f>
        <v>Övrigt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36</v>
      </c>
      <c r="B37" s="92">
        <f>[2]Slutanvändning!$N$215</f>
        <v>0</v>
      </c>
      <c r="C37" s="92">
        <f>[2]Slutanvändning!$N$216</f>
        <v>59742</v>
      </c>
      <c r="D37" s="92">
        <f>[2]Slutanvändning!$N$209</f>
        <v>687</v>
      </c>
      <c r="E37" s="92">
        <f>[2]Slutanvändning!$Q$210</f>
        <v>0</v>
      </c>
      <c r="F37" s="92">
        <f>[2]Slutanvändning!$N$211</f>
        <v>0</v>
      </c>
      <c r="G37" s="92">
        <f>[2]Slutanvändning!$N$212</f>
        <v>0</v>
      </c>
      <c r="H37" s="92">
        <f>[2]Slutanvändning!$N$213</f>
        <v>29809</v>
      </c>
      <c r="I37" s="92">
        <f>[2]Slutanvändning!$N$214</f>
        <v>0</v>
      </c>
      <c r="J37" s="92"/>
      <c r="K37" s="92">
        <f>[2]Slutanvändning!$U$210</f>
        <v>0</v>
      </c>
      <c r="L37" s="92">
        <f>[2]Slutanvändning!$V$210</f>
        <v>0</v>
      </c>
      <c r="M37" s="92"/>
      <c r="N37" s="92"/>
      <c r="O37" s="92"/>
      <c r="P37" s="92">
        <f t="shared" si="4"/>
        <v>90238</v>
      </c>
      <c r="Q37" s="33"/>
      <c r="R37" s="87" t="str">
        <f>O30</f>
        <v>Övrigt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37</v>
      </c>
      <c r="B38" s="92">
        <f>[2]Slutanvändning!$N$224</f>
        <v>7555</v>
      </c>
      <c r="C38" s="92">
        <f>[2]Slutanvändning!$N$225</f>
        <v>20918</v>
      </c>
      <c r="D38" s="92">
        <f>[2]Slutanvändning!$N$218</f>
        <v>147</v>
      </c>
      <c r="E38" s="92">
        <f>[2]Slutanvändning!$Q$219</f>
        <v>0</v>
      </c>
      <c r="F38" s="92">
        <f>[2]Slutanvändning!$N$220</f>
        <v>0</v>
      </c>
      <c r="G38" s="92">
        <f>[2]Slutanvändning!$N$221</f>
        <v>0</v>
      </c>
      <c r="H38" s="92">
        <f>[2]Slutanvändning!$N$222</f>
        <v>0</v>
      </c>
      <c r="I38" s="92">
        <f>[2]Slutanvändning!$N$223</f>
        <v>0</v>
      </c>
      <c r="J38" s="92"/>
      <c r="K38" s="92">
        <f>[2]Slutanvändning!$U$219</f>
        <v>0</v>
      </c>
      <c r="L38" s="92">
        <f>[2]Slutanvändning!$V$219</f>
        <v>0</v>
      </c>
      <c r="M38" s="92"/>
      <c r="N38" s="92"/>
      <c r="O38" s="92"/>
      <c r="P38" s="92">
        <f t="shared" si="4"/>
        <v>28620</v>
      </c>
      <c r="Q38" s="33"/>
      <c r="R38" s="44"/>
      <c r="S38" s="29"/>
      <c r="T38" s="40"/>
      <c r="U38" s="36"/>
    </row>
    <row r="39" spans="1:47" ht="15.75">
      <c r="A39" s="5" t="s">
        <v>38</v>
      </c>
      <c r="B39" s="92">
        <f>[2]Slutanvändning!$N$233</f>
        <v>0</v>
      </c>
      <c r="C39" s="92">
        <f>[2]Slutanvändning!$N$234</f>
        <v>74696</v>
      </c>
      <c r="D39" s="92">
        <f>[2]Slutanvändning!$N$227</f>
        <v>0</v>
      </c>
      <c r="E39" s="92">
        <f>[2]Slutanvändning!$Q$228</f>
        <v>0</v>
      </c>
      <c r="F39" s="92">
        <f>[2]Slutanvändning!$N$229</f>
        <v>0</v>
      </c>
      <c r="G39" s="92">
        <f>[2]Slutanvändning!$N$230</f>
        <v>0</v>
      </c>
      <c r="H39" s="92">
        <f>[2]Slutanvändning!$N$231</f>
        <v>0</v>
      </c>
      <c r="I39" s="92">
        <f>[2]Slutanvändning!$N$232</f>
        <v>0</v>
      </c>
      <c r="J39" s="92"/>
      <c r="K39" s="92">
        <f>[2]Slutanvändning!$U$228</f>
        <v>0</v>
      </c>
      <c r="L39" s="92">
        <f>[2]Slutanvändning!$V$228</f>
        <v>0</v>
      </c>
      <c r="M39" s="92"/>
      <c r="N39" s="92"/>
      <c r="O39" s="92"/>
      <c r="P39" s="92">
        <f>SUM(B39:N39)</f>
        <v>74696</v>
      </c>
      <c r="Q39" s="33"/>
      <c r="R39" s="41"/>
      <c r="S39" s="10"/>
      <c r="T39" s="64"/>
    </row>
    <row r="40" spans="1:47" ht="15.75">
      <c r="A40" s="5" t="s">
        <v>13</v>
      </c>
      <c r="B40" s="92">
        <f>SUM(B32:B39)</f>
        <v>27104</v>
      </c>
      <c r="C40" s="92">
        <f t="shared" ref="C40:O40" si="5">SUM(C32:C39)</f>
        <v>303672</v>
      </c>
      <c r="D40" s="157">
        <f t="shared" si="5"/>
        <v>218656</v>
      </c>
      <c r="E40" s="92">
        <f t="shared" si="5"/>
        <v>0</v>
      </c>
      <c r="F40" s="92">
        <f>SUM(F32:F39)</f>
        <v>0</v>
      </c>
      <c r="G40" s="92">
        <f t="shared" si="5"/>
        <v>35223</v>
      </c>
      <c r="H40" s="171">
        <f t="shared" si="5"/>
        <v>168173.5</v>
      </c>
      <c r="I40" s="92">
        <f t="shared" si="5"/>
        <v>0</v>
      </c>
      <c r="J40" s="92">
        <f t="shared" si="5"/>
        <v>0</v>
      </c>
      <c r="K40" s="92">
        <f t="shared" si="5"/>
        <v>0</v>
      </c>
      <c r="L40" s="92">
        <f t="shared" si="5"/>
        <v>0</v>
      </c>
      <c r="M40" s="92">
        <f t="shared" si="5"/>
        <v>0</v>
      </c>
      <c r="N40" s="92">
        <f t="shared" si="5"/>
        <v>0</v>
      </c>
      <c r="O40" s="92">
        <f t="shared" si="5"/>
        <v>0</v>
      </c>
      <c r="P40" s="160">
        <f>SUM(B40:N40)</f>
        <v>752828.5</v>
      </c>
      <c r="Q40" s="33"/>
      <c r="R40" s="41"/>
      <c r="S40" s="10" t="s">
        <v>24</v>
      </c>
      <c r="T40" s="64" t="s">
        <v>25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39</v>
      </c>
      <c r="S41" s="65" t="str">
        <f>(B46+C46)/1000 &amp;" GWh"</f>
        <v>28,75276 GWh</v>
      </c>
      <c r="T41" s="143"/>
    </row>
    <row r="42" spans="1:47">
      <c r="A42" s="46" t="s">
        <v>42</v>
      </c>
      <c r="B42" s="125">
        <f>B39+B38+B37</f>
        <v>7555</v>
      </c>
      <c r="C42" s="125">
        <f>C39+C38+C37</f>
        <v>155356</v>
      </c>
      <c r="D42" s="125">
        <f>D39+D38+D37</f>
        <v>834</v>
      </c>
      <c r="E42" s="125">
        <f t="shared" ref="E42:P42" si="6">E39+E38+E37</f>
        <v>0</v>
      </c>
      <c r="F42" s="126">
        <f t="shared" si="6"/>
        <v>0</v>
      </c>
      <c r="G42" s="125">
        <f t="shared" si="6"/>
        <v>0</v>
      </c>
      <c r="H42" s="125">
        <f t="shared" si="6"/>
        <v>29809</v>
      </c>
      <c r="I42" s="126">
        <f>I39+I38+I37</f>
        <v>0</v>
      </c>
      <c r="J42" s="125">
        <f t="shared" si="6"/>
        <v>0</v>
      </c>
      <c r="K42" s="125">
        <f t="shared" si="6"/>
        <v>0</v>
      </c>
      <c r="L42" s="125">
        <f t="shared" si="6"/>
        <v>0</v>
      </c>
      <c r="M42" s="125">
        <f t="shared" si="6"/>
        <v>0</v>
      </c>
      <c r="N42" s="125">
        <f t="shared" si="6"/>
        <v>0</v>
      </c>
      <c r="O42" s="125">
        <f t="shared" si="6"/>
        <v>0</v>
      </c>
      <c r="P42" s="125">
        <f t="shared" si="6"/>
        <v>193554</v>
      </c>
      <c r="Q42" s="34"/>
      <c r="R42" s="41" t="s">
        <v>40</v>
      </c>
      <c r="S42" s="11" t="str">
        <f>P42/1000 &amp;" GWh"</f>
        <v>193,554 GWh</v>
      </c>
      <c r="T42" s="42">
        <f>P42/P40</f>
        <v>0.25710238121962703</v>
      </c>
    </row>
    <row r="43" spans="1:47">
      <c r="A43" s="47" t="s">
        <v>44</v>
      </c>
      <c r="B43" s="127"/>
      <c r="C43" s="128">
        <f>C40+C24-C7+C46</f>
        <v>327965.76</v>
      </c>
      <c r="D43" s="128">
        <f t="shared" ref="D43:O43" si="7">D11+D24+D40</f>
        <v>218815</v>
      </c>
      <c r="E43" s="128">
        <f t="shared" si="7"/>
        <v>0</v>
      </c>
      <c r="F43" s="128">
        <f t="shared" si="7"/>
        <v>0</v>
      </c>
      <c r="G43" s="128">
        <f t="shared" si="7"/>
        <v>35223</v>
      </c>
      <c r="H43" s="128">
        <f t="shared" si="7"/>
        <v>200560.5</v>
      </c>
      <c r="I43" s="128">
        <f t="shared" si="7"/>
        <v>0</v>
      </c>
      <c r="J43" s="128">
        <f t="shared" si="7"/>
        <v>0</v>
      </c>
      <c r="K43" s="128">
        <f t="shared" si="7"/>
        <v>0</v>
      </c>
      <c r="L43" s="128">
        <f t="shared" si="7"/>
        <v>0</v>
      </c>
      <c r="M43" s="128">
        <f t="shared" si="7"/>
        <v>0</v>
      </c>
      <c r="N43" s="128">
        <f t="shared" si="7"/>
        <v>0</v>
      </c>
      <c r="O43" s="128">
        <f t="shared" si="7"/>
        <v>0</v>
      </c>
      <c r="P43" s="129">
        <f>SUM(C43:O43)</f>
        <v>782564.26</v>
      </c>
      <c r="Q43" s="34"/>
      <c r="R43" s="41" t="s">
        <v>41</v>
      </c>
      <c r="S43" s="11" t="str">
        <f>P36/1000 &amp;" GWh"</f>
        <v>56,965 GWh</v>
      </c>
      <c r="T43" s="62">
        <f>P36/P40</f>
        <v>7.5667964217613973E-2</v>
      </c>
    </row>
    <row r="44" spans="1:47">
      <c r="A44" s="47" t="s">
        <v>45</v>
      </c>
      <c r="B44" s="130"/>
      <c r="C44" s="138">
        <f>C43/$P$43</f>
        <v>0.41909115553015419</v>
      </c>
      <c r="D44" s="138">
        <f t="shared" ref="D44:P44" si="8">D43/$P$43</f>
        <v>0.27961282054971437</v>
      </c>
      <c r="E44" s="138">
        <f t="shared" si="8"/>
        <v>0</v>
      </c>
      <c r="F44" s="138">
        <f t="shared" si="8"/>
        <v>0</v>
      </c>
      <c r="G44" s="138">
        <f t="shared" si="8"/>
        <v>4.5009722268686277E-2</v>
      </c>
      <c r="H44" s="138">
        <f t="shared" si="8"/>
        <v>0.25628630165144523</v>
      </c>
      <c r="I44" s="138">
        <f t="shared" si="8"/>
        <v>0</v>
      </c>
      <c r="J44" s="138">
        <f t="shared" si="8"/>
        <v>0</v>
      </c>
      <c r="K44" s="138">
        <f t="shared" si="8"/>
        <v>0</v>
      </c>
      <c r="L44" s="138">
        <f t="shared" si="8"/>
        <v>0</v>
      </c>
      <c r="M44" s="138">
        <f t="shared" si="8"/>
        <v>0</v>
      </c>
      <c r="N44" s="138">
        <f t="shared" si="8"/>
        <v>0</v>
      </c>
      <c r="O44" s="138">
        <f t="shared" si="8"/>
        <v>0</v>
      </c>
      <c r="P44" s="138">
        <f t="shared" si="8"/>
        <v>1</v>
      </c>
      <c r="Q44" s="34"/>
      <c r="R44" s="41" t="s">
        <v>43</v>
      </c>
      <c r="S44" s="11" t="str">
        <f>P34/1000 &amp;" GWh"</f>
        <v>39,826 GWh</v>
      </c>
      <c r="T44" s="42">
        <f>P34/P40</f>
        <v>5.2901822925141652E-2</v>
      </c>
      <c r="U44" s="36"/>
    </row>
    <row r="45" spans="1:47">
      <c r="A45" s="48"/>
      <c r="B45" s="131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30</v>
      </c>
      <c r="S45" s="11" t="str">
        <f>P32/1000 &amp;" GWh"</f>
        <v>2,082 GWh</v>
      </c>
      <c r="T45" s="42">
        <f>P32/P40</f>
        <v>2.7655701132462442E-3</v>
      </c>
      <c r="U45" s="36"/>
    </row>
    <row r="46" spans="1:47">
      <c r="A46" s="48" t="s">
        <v>48</v>
      </c>
      <c r="B46" s="68">
        <f>B24-B40</f>
        <v>4459</v>
      </c>
      <c r="C46" s="68">
        <f>(C24+C40)*0.08</f>
        <v>24293.760000000002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9"/>
      <c r="Q46" s="34"/>
      <c r="R46" s="41" t="s">
        <v>46</v>
      </c>
      <c r="S46" s="11" t="str">
        <f>P33/1000 &amp;" GWh"</f>
        <v>212,9315 GWh</v>
      </c>
      <c r="T46" s="62">
        <f>P33/P40</f>
        <v>0.28284197529716265</v>
      </c>
      <c r="U46" s="36"/>
    </row>
    <row r="47" spans="1:47">
      <c r="A47" s="48" t="s">
        <v>50</v>
      </c>
      <c r="B47" s="158">
        <f>B46/B24</f>
        <v>0.14127300953648259</v>
      </c>
      <c r="C47" s="141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47</v>
      </c>
      <c r="S47" s="11" t="str">
        <f>P35/1000 &amp;" GWh"</f>
        <v>247,47 GWh</v>
      </c>
      <c r="T47" s="62">
        <f>P35/P40</f>
        <v>0.32872028622720845</v>
      </c>
    </row>
    <row r="48" spans="1:47" ht="15.75" thickBot="1">
      <c r="A48" s="13"/>
      <c r="B48" s="14"/>
      <c r="C48" s="15"/>
      <c r="D48" s="15"/>
      <c r="E48" s="15"/>
      <c r="F48" s="24"/>
      <c r="G48" s="15"/>
      <c r="H48" s="15"/>
      <c r="I48" s="24"/>
      <c r="J48" s="15"/>
      <c r="K48" s="15"/>
      <c r="L48" s="15"/>
      <c r="M48" s="15"/>
      <c r="N48" s="24"/>
      <c r="O48" s="24"/>
      <c r="P48" s="24"/>
      <c r="Q48" s="88"/>
      <c r="R48" s="69" t="s">
        <v>49</v>
      </c>
      <c r="S48" s="70" t="str">
        <f>P40/1000 &amp;" GWh"</f>
        <v>752,8285 GWh</v>
      </c>
      <c r="T48" s="71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5"/>
      <c r="D49" s="15"/>
      <c r="E49" s="15"/>
      <c r="F49" s="24"/>
      <c r="G49" s="15"/>
      <c r="H49" s="15"/>
      <c r="I49" s="24"/>
      <c r="J49" s="15"/>
      <c r="K49" s="15"/>
      <c r="L49" s="15"/>
      <c r="M49" s="15"/>
      <c r="N49" s="24"/>
      <c r="O49" s="24"/>
      <c r="P49" s="24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93"/>
      <c r="D50" s="15"/>
      <c r="E50" s="15"/>
      <c r="F50" s="24"/>
      <c r="G50" s="15"/>
      <c r="H50" s="15"/>
      <c r="I50" s="24"/>
      <c r="J50" s="15"/>
      <c r="K50" s="15"/>
      <c r="L50" s="15"/>
      <c r="M50" s="15"/>
      <c r="N50" s="24"/>
      <c r="O50" s="24"/>
      <c r="P50" s="24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5"/>
      <c r="D51" s="15"/>
      <c r="E51" s="15"/>
      <c r="F51" s="24"/>
      <c r="G51" s="15"/>
      <c r="H51" s="15"/>
      <c r="I51" s="24"/>
      <c r="J51" s="15"/>
      <c r="K51" s="15"/>
      <c r="L51" s="15"/>
      <c r="M51" s="15"/>
      <c r="N51" s="24"/>
      <c r="O51" s="24"/>
      <c r="P51" s="24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5"/>
      <c r="D52" s="15"/>
      <c r="E52" s="15"/>
      <c r="F52" s="24"/>
      <c r="G52" s="15"/>
      <c r="H52" s="15"/>
      <c r="I52" s="24"/>
      <c r="J52" s="15"/>
      <c r="K52" s="15"/>
      <c r="L52" s="15"/>
      <c r="M52" s="15"/>
      <c r="N52" s="24"/>
      <c r="O52" s="24"/>
      <c r="P52" s="24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5"/>
      <c r="D53" s="15"/>
      <c r="E53" s="15"/>
      <c r="F53" s="24"/>
      <c r="G53" s="15"/>
      <c r="H53" s="15"/>
      <c r="I53" s="24"/>
      <c r="J53" s="15"/>
      <c r="K53" s="15"/>
      <c r="L53" s="15"/>
      <c r="M53" s="15"/>
      <c r="N53" s="24"/>
      <c r="O53" s="24"/>
      <c r="P53" s="24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3"/>
      <c r="C58" s="19"/>
      <c r="D58" s="74"/>
      <c r="E58" s="74"/>
      <c r="F58" s="75"/>
      <c r="G58" s="74"/>
      <c r="H58" s="74"/>
      <c r="I58" s="75"/>
      <c r="J58" s="74"/>
      <c r="K58" s="74"/>
      <c r="L58" s="74"/>
      <c r="M58" s="45"/>
      <c r="N58" s="85"/>
      <c r="O58" s="85"/>
      <c r="P58" s="76"/>
      <c r="Q58" s="10"/>
      <c r="R58" s="10"/>
      <c r="S58" s="45"/>
      <c r="T58" s="50"/>
    </row>
    <row r="59" spans="1:47" ht="15.75">
      <c r="A59" s="10"/>
      <c r="B59" s="73"/>
      <c r="C59" s="19"/>
      <c r="D59" s="74"/>
      <c r="E59" s="74"/>
      <c r="F59" s="75"/>
      <c r="G59" s="74"/>
      <c r="H59" s="74"/>
      <c r="I59" s="75"/>
      <c r="J59" s="74"/>
      <c r="K59" s="74"/>
      <c r="L59" s="74"/>
      <c r="M59" s="45"/>
      <c r="N59" s="85"/>
      <c r="O59" s="85"/>
      <c r="P59" s="76"/>
      <c r="Q59" s="10"/>
      <c r="R59" s="10"/>
      <c r="S59" s="20"/>
      <c r="T59" s="21"/>
    </row>
    <row r="60" spans="1:47" ht="15.75">
      <c r="A60" s="10"/>
      <c r="B60" s="73"/>
      <c r="C60" s="19"/>
      <c r="D60" s="74"/>
      <c r="E60" s="74"/>
      <c r="F60" s="75"/>
      <c r="G60" s="74"/>
      <c r="H60" s="74"/>
      <c r="I60" s="75"/>
      <c r="J60" s="74"/>
      <c r="K60" s="74"/>
      <c r="L60" s="74"/>
      <c r="M60" s="45"/>
      <c r="N60" s="85"/>
      <c r="O60" s="85"/>
      <c r="P60" s="76"/>
      <c r="Q60" s="10"/>
      <c r="R60" s="10"/>
      <c r="S60" s="10"/>
      <c r="T60" s="45"/>
    </row>
    <row r="61" spans="1:47" ht="15.75">
      <c r="A61" s="9"/>
      <c r="B61" s="73"/>
      <c r="C61" s="19"/>
      <c r="D61" s="74"/>
      <c r="E61" s="74"/>
      <c r="F61" s="75"/>
      <c r="G61" s="74"/>
      <c r="H61" s="74"/>
      <c r="I61" s="75"/>
      <c r="J61" s="74"/>
      <c r="K61" s="74"/>
      <c r="L61" s="74"/>
      <c r="M61" s="45"/>
      <c r="N61" s="85"/>
      <c r="O61" s="85"/>
      <c r="P61" s="76"/>
      <c r="Q61" s="10"/>
      <c r="R61" s="10"/>
      <c r="S61" s="78"/>
      <c r="T61" s="79"/>
    </row>
    <row r="62" spans="1:47" ht="15.75">
      <c r="A62" s="10"/>
      <c r="B62" s="73"/>
      <c r="C62" s="19"/>
      <c r="D62" s="73"/>
      <c r="E62" s="73"/>
      <c r="F62" s="77"/>
      <c r="G62" s="73"/>
      <c r="H62" s="73"/>
      <c r="I62" s="77"/>
      <c r="J62" s="73"/>
      <c r="K62" s="73"/>
      <c r="L62" s="73"/>
      <c r="M62" s="45"/>
      <c r="N62" s="85"/>
      <c r="O62" s="85"/>
      <c r="P62" s="76"/>
      <c r="Q62" s="10"/>
      <c r="R62" s="10"/>
      <c r="S62" s="45"/>
      <c r="T62" s="50"/>
    </row>
    <row r="63" spans="1:47" ht="15.75">
      <c r="A63" s="10"/>
      <c r="B63" s="73"/>
      <c r="C63" s="10"/>
      <c r="D63" s="73"/>
      <c r="E63" s="73"/>
      <c r="F63" s="77"/>
      <c r="G63" s="73"/>
      <c r="H63" s="73"/>
      <c r="I63" s="77"/>
      <c r="J63" s="73"/>
      <c r="K63" s="73"/>
      <c r="L63" s="73"/>
      <c r="M63" s="10"/>
      <c r="N63" s="76"/>
      <c r="O63" s="76"/>
      <c r="P63" s="76"/>
      <c r="Q63" s="10"/>
      <c r="R63" s="10"/>
      <c r="S63" s="45"/>
      <c r="T63" s="50"/>
    </row>
    <row r="64" spans="1:47" ht="15.75">
      <c r="A64" s="10"/>
      <c r="B64" s="73"/>
      <c r="C64" s="10"/>
      <c r="D64" s="73"/>
      <c r="E64" s="73"/>
      <c r="F64" s="77"/>
      <c r="G64" s="73"/>
      <c r="H64" s="73"/>
      <c r="I64" s="77"/>
      <c r="J64" s="73"/>
      <c r="K64" s="73"/>
      <c r="L64" s="73"/>
      <c r="M64" s="10"/>
      <c r="N64" s="76"/>
      <c r="O64" s="76"/>
      <c r="P64" s="76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3"/>
      <c r="L65" s="73"/>
      <c r="M65" s="10"/>
      <c r="N65" s="76"/>
      <c r="O65" s="76"/>
      <c r="P65" s="76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3"/>
      <c r="L66" s="73"/>
      <c r="M66" s="10"/>
      <c r="N66" s="76"/>
      <c r="O66" s="76"/>
      <c r="P66" s="76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3"/>
      <c r="L67" s="73"/>
      <c r="M67" s="10"/>
      <c r="N67" s="76"/>
      <c r="O67" s="76"/>
      <c r="P67" s="76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3"/>
      <c r="L68" s="73"/>
      <c r="M68" s="10"/>
      <c r="N68" s="76"/>
      <c r="O68" s="76"/>
      <c r="P68" s="76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3"/>
      <c r="L69" s="73"/>
      <c r="M69" s="10"/>
      <c r="N69" s="76"/>
      <c r="O69" s="76"/>
      <c r="P69" s="76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3"/>
      <c r="L70" s="73"/>
      <c r="M70" s="10"/>
      <c r="N70" s="76"/>
      <c r="O70" s="76"/>
      <c r="P70" s="76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3"/>
      <c r="L71" s="73"/>
      <c r="M71" s="10"/>
      <c r="N71" s="76"/>
      <c r="O71" s="76"/>
      <c r="P71" s="76"/>
      <c r="Q71" s="10"/>
    </row>
  </sheetData>
  <pageMargins left="0.75" right="0.75" top="0.75" bottom="0.5" header="0.5" footer="0.75"/>
  <pageSetup paperSize="9" orientation="portrait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E13" zoomScale="70" zoomScaleNormal="70" workbookViewId="0">
      <selection activeCell="M30" sqref="M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0" t="s">
        <v>76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73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2" t="s">
        <v>60</v>
      </c>
      <c r="C4" s="81" t="s">
        <v>58</v>
      </c>
      <c r="D4" s="81" t="s">
        <v>59</v>
      </c>
      <c r="E4" s="27"/>
      <c r="F4" s="81" t="s">
        <v>61</v>
      </c>
      <c r="G4" s="27"/>
      <c r="H4" s="27"/>
      <c r="I4" s="81" t="s">
        <v>62</v>
      </c>
      <c r="J4" s="27"/>
      <c r="K4" s="27"/>
      <c r="L4" s="27"/>
      <c r="M4" s="27"/>
      <c r="N4" s="28"/>
      <c r="O4" s="28"/>
      <c r="P4" s="83" t="s">
        <v>66</v>
      </c>
      <c r="Q4" s="30"/>
      <c r="AG4" s="30"/>
      <c r="AH4" s="30"/>
    </row>
    <row r="5" spans="1:34" ht="15.75">
      <c r="A5" s="5" t="s">
        <v>52</v>
      </c>
      <c r="C5" s="96">
        <f>[2]Solceller!$C$6</f>
        <v>171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106">
        <f>SUM(D5:O5)</f>
        <v>0</v>
      </c>
      <c r="Q5" s="53"/>
      <c r="AG5" s="53"/>
      <c r="AH5" s="53"/>
    </row>
    <row r="6" spans="1:34" ht="15.75">
      <c r="A6" s="5" t="s">
        <v>57</v>
      </c>
      <c r="C6" s="92">
        <v>0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106">
        <f t="shared" ref="P6:P11" si="0">SUM(D6:O6)</f>
        <v>0</v>
      </c>
      <c r="Q6" s="53"/>
      <c r="AG6" s="53"/>
      <c r="AH6" s="53"/>
    </row>
    <row r="7" spans="1:34" ht="15.75">
      <c r="A7" s="5" t="s">
        <v>17</v>
      </c>
      <c r="C7" s="92">
        <f>[2]Elproduktion!$N$122</f>
        <v>0</v>
      </c>
      <c r="D7" s="92">
        <f>[2]Elproduktion!$N$123</f>
        <v>0</v>
      </c>
      <c r="E7" s="92">
        <f>[2]Elproduktion!$Q$124</f>
        <v>0</v>
      </c>
      <c r="F7" s="92">
        <f>[2]Elproduktion!$N$125</f>
        <v>0</v>
      </c>
      <c r="G7" s="92">
        <f>[2]Elproduktion!$R$126</f>
        <v>0</v>
      </c>
      <c r="H7" s="92">
        <f>[2]Elproduktion!$S$127</f>
        <v>0</v>
      </c>
      <c r="I7" s="92">
        <f>[2]Elproduktion!$N$128</f>
        <v>0</v>
      </c>
      <c r="J7" s="92">
        <f>[2]Elproduktion!$T$126</f>
        <v>0</v>
      </c>
      <c r="K7" s="92">
        <f>[2]Elproduktion!$U$124</f>
        <v>0</v>
      </c>
      <c r="L7" s="92">
        <f>[2]Elproduktion!$V$124</f>
        <v>0</v>
      </c>
      <c r="M7" s="92">
        <f>[2]Elproduktion!$W$127</f>
        <v>0</v>
      </c>
      <c r="N7" s="92"/>
      <c r="O7" s="92"/>
      <c r="P7" s="106">
        <f t="shared" si="0"/>
        <v>0</v>
      </c>
      <c r="Q7" s="53"/>
      <c r="AG7" s="53"/>
      <c r="AH7" s="53"/>
    </row>
    <row r="8" spans="1:34" ht="15.75">
      <c r="A8" s="5" t="s">
        <v>10</v>
      </c>
      <c r="C8" s="92">
        <f>[2]Elproduktion!$N$130</f>
        <v>0</v>
      </c>
      <c r="D8" s="92">
        <f>[2]Elproduktion!$N$131</f>
        <v>0</v>
      </c>
      <c r="E8" s="92">
        <f>[2]Elproduktion!$Q$132</f>
        <v>0</v>
      </c>
      <c r="F8" s="92">
        <f>[2]Elproduktion!$N$133</f>
        <v>0</v>
      </c>
      <c r="G8" s="92">
        <f>[2]Elproduktion!$R$134</f>
        <v>0</v>
      </c>
      <c r="H8" s="92">
        <f>[2]Elproduktion!$S$135</f>
        <v>0</v>
      </c>
      <c r="I8" s="92">
        <f>[2]Elproduktion!$N$136</f>
        <v>0</v>
      </c>
      <c r="J8" s="92">
        <f>[2]Elproduktion!$T$134</f>
        <v>0</v>
      </c>
      <c r="K8" s="92">
        <f>[2]Elproduktion!$U$132</f>
        <v>0</v>
      </c>
      <c r="L8" s="92">
        <f>[2]Elproduktion!$V$132</f>
        <v>0</v>
      </c>
      <c r="M8" s="92">
        <f>[2]Elproduktion!$W$135</f>
        <v>0</v>
      </c>
      <c r="N8" s="92"/>
      <c r="O8" s="92"/>
      <c r="P8" s="106">
        <f t="shared" si="0"/>
        <v>0</v>
      </c>
      <c r="Q8" s="53"/>
      <c r="AG8" s="53"/>
      <c r="AH8" s="53"/>
    </row>
    <row r="9" spans="1:34" ht="15.75">
      <c r="A9" s="5" t="s">
        <v>11</v>
      </c>
      <c r="C9" s="92">
        <f>[2]Elproduktion!$N$138</f>
        <v>245721</v>
      </c>
      <c r="D9" s="92">
        <f>[2]Elproduktion!$N$139</f>
        <v>0</v>
      </c>
      <c r="E9" s="92">
        <f>[2]Elproduktion!$Q$140</f>
        <v>0</v>
      </c>
      <c r="F9" s="92">
        <f>[2]Elproduktion!$N$141</f>
        <v>0</v>
      </c>
      <c r="G9" s="92">
        <f>[2]Elproduktion!$R$142</f>
        <v>0</v>
      </c>
      <c r="H9" s="92">
        <f>[2]Elproduktion!$S$143</f>
        <v>0</v>
      </c>
      <c r="I9" s="92">
        <f>[2]Elproduktion!$N$144</f>
        <v>0</v>
      </c>
      <c r="J9" s="92">
        <f>[2]Elproduktion!$T$142</f>
        <v>0</v>
      </c>
      <c r="K9" s="92">
        <f>[2]Elproduktion!$U$140</f>
        <v>0</v>
      </c>
      <c r="L9" s="92">
        <f>[2]Elproduktion!$V$140</f>
        <v>0</v>
      </c>
      <c r="M9" s="92">
        <f>[2]Elproduktion!$W$143</f>
        <v>0</v>
      </c>
      <c r="N9" s="92"/>
      <c r="O9" s="92"/>
      <c r="P9" s="106">
        <f t="shared" si="0"/>
        <v>0</v>
      </c>
      <c r="Q9" s="53"/>
      <c r="AG9" s="53"/>
      <c r="AH9" s="53"/>
    </row>
    <row r="10" spans="1:34" ht="15.75">
      <c r="A10" s="5" t="s">
        <v>12</v>
      </c>
      <c r="C10" s="92">
        <f>[2]Elproduktion!$N$146</f>
        <v>0</v>
      </c>
      <c r="D10" s="92">
        <f>[2]Elproduktion!$N$147</f>
        <v>0</v>
      </c>
      <c r="E10" s="92">
        <f>[2]Elproduktion!$Q$148</f>
        <v>0</v>
      </c>
      <c r="F10" s="92">
        <f>[2]Elproduktion!$N$149</f>
        <v>0</v>
      </c>
      <c r="G10" s="92">
        <f>[2]Elproduktion!$R$150</f>
        <v>0</v>
      </c>
      <c r="H10" s="92">
        <f>[2]Elproduktion!$S$151</f>
        <v>0</v>
      </c>
      <c r="I10" s="92">
        <f>[2]Elproduktion!$N$152</f>
        <v>0</v>
      </c>
      <c r="J10" s="92">
        <f>[2]Elproduktion!$T$150</f>
        <v>0</v>
      </c>
      <c r="K10" s="92">
        <f>[2]Elproduktion!$U$148</f>
        <v>0</v>
      </c>
      <c r="L10" s="92">
        <f>[2]Elproduktion!$V$148</f>
        <v>0</v>
      </c>
      <c r="M10" s="92">
        <f>[2]Elproduktion!$W$151</f>
        <v>0</v>
      </c>
      <c r="N10" s="92"/>
      <c r="O10" s="92"/>
      <c r="P10" s="106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C11" s="96">
        <f>SUM(C5:C10)</f>
        <v>245892</v>
      </c>
      <c r="D11" s="92">
        <f t="shared" ref="D11:O11" si="1">SUM(D5:D10)</f>
        <v>0</v>
      </c>
      <c r="E11" s="92">
        <f t="shared" si="1"/>
        <v>0</v>
      </c>
      <c r="F11" s="92">
        <f t="shared" si="1"/>
        <v>0</v>
      </c>
      <c r="G11" s="92">
        <f t="shared" si="1"/>
        <v>0</v>
      </c>
      <c r="H11" s="92">
        <f t="shared" si="1"/>
        <v>0</v>
      </c>
      <c r="I11" s="92">
        <f t="shared" si="1"/>
        <v>0</v>
      </c>
      <c r="J11" s="92">
        <f t="shared" si="1"/>
        <v>0</v>
      </c>
      <c r="K11" s="92">
        <f t="shared" si="1"/>
        <v>0</v>
      </c>
      <c r="L11" s="92">
        <f t="shared" si="1"/>
        <v>0</v>
      </c>
      <c r="M11" s="92">
        <f t="shared" si="1"/>
        <v>0</v>
      </c>
      <c r="N11" s="92">
        <f t="shared" si="1"/>
        <v>0</v>
      </c>
      <c r="O11" s="92">
        <f t="shared" si="1"/>
        <v>0</v>
      </c>
      <c r="P11" s="106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80" t="str">
        <f>A2</f>
        <v>2026 Gagnef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73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2" t="s">
        <v>60</v>
      </c>
      <c r="B17" s="81" t="s">
        <v>63</v>
      </c>
      <c r="C17" s="49"/>
      <c r="D17" s="81" t="s">
        <v>59</v>
      </c>
      <c r="E17" s="27"/>
      <c r="F17" s="81" t="s">
        <v>61</v>
      </c>
      <c r="G17" s="27"/>
      <c r="H17" s="27"/>
      <c r="I17" s="81" t="s">
        <v>62</v>
      </c>
      <c r="J17" s="27"/>
      <c r="K17" s="27"/>
      <c r="L17" s="27"/>
      <c r="M17" s="27"/>
      <c r="N17" s="28"/>
      <c r="O17" s="28"/>
      <c r="P17" s="83" t="s">
        <v>66</v>
      </c>
      <c r="Q17" s="30"/>
      <c r="AG17" s="30"/>
      <c r="AH17" s="30"/>
    </row>
    <row r="18" spans="1:34" ht="15.75">
      <c r="A18" s="5" t="s">
        <v>17</v>
      </c>
      <c r="B18" s="92">
        <f>[2]Fjärrvärmeproduktion!$N$170</f>
        <v>0</v>
      </c>
      <c r="C18" s="92"/>
      <c r="D18" s="92">
        <f>[2]Fjärrvärmeproduktion!$N$171</f>
        <v>0</v>
      </c>
      <c r="E18" s="92">
        <f>[2]Fjärrvärmeproduktion!$Q$172</f>
        <v>0</v>
      </c>
      <c r="F18" s="92">
        <f>[2]Fjärrvärmeproduktion!$N$173</f>
        <v>0</v>
      </c>
      <c r="G18" s="92">
        <f>[2]Fjärrvärmeproduktion!$R$174</f>
        <v>0</v>
      </c>
      <c r="H18" s="92">
        <f>[2]Fjärrvärmeproduktion!$S$175</f>
        <v>0</v>
      </c>
      <c r="I18" s="92">
        <f>[2]Fjärrvärmeproduktion!$N$176</f>
        <v>0</v>
      </c>
      <c r="J18" s="92">
        <f>[2]Fjärrvärmeproduktion!$T$174</f>
        <v>0</v>
      </c>
      <c r="K18" s="92">
        <f>[2]Fjärrvärmeproduktion!$U$172</f>
        <v>0</v>
      </c>
      <c r="L18" s="92">
        <f>[2]Fjärrvärmeproduktion!$V$172</f>
        <v>0</v>
      </c>
      <c r="M18" s="92">
        <f>[2]Fjärrvärmeproduktion!$W$175</f>
        <v>0</v>
      </c>
      <c r="N18" s="92"/>
      <c r="O18" s="92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92">
        <f>[2]Fjärrvärmeproduktion!$N$178</f>
        <v>0</v>
      </c>
      <c r="C19" s="92"/>
      <c r="D19" s="92">
        <f>[2]Fjärrvärmeproduktion!$N$179</f>
        <v>0</v>
      </c>
      <c r="E19" s="92">
        <f>[2]Fjärrvärmeproduktion!$Q$180</f>
        <v>0</v>
      </c>
      <c r="F19" s="92">
        <f>[2]Fjärrvärmeproduktion!$N$181</f>
        <v>0</v>
      </c>
      <c r="G19" s="92">
        <f>[2]Fjärrvärmeproduktion!$R$182</f>
        <v>0</v>
      </c>
      <c r="H19" s="92">
        <f>[2]Fjärrvärmeproduktion!$S$183</f>
        <v>0</v>
      </c>
      <c r="I19" s="92">
        <f>[2]Fjärrvärmeproduktion!$N$184</f>
        <v>0</v>
      </c>
      <c r="J19" s="92">
        <f>[2]Fjärrvärmeproduktion!$T$182</f>
        <v>0</v>
      </c>
      <c r="K19" s="92">
        <f>[2]Fjärrvärmeproduktion!$U$180</f>
        <v>0</v>
      </c>
      <c r="L19" s="92">
        <f>[2]Fjärrvärmeproduktion!$V$180</f>
        <v>0</v>
      </c>
      <c r="M19" s="92">
        <f>[2]Fjärrvärmeproduktion!$W$183</f>
        <v>0</v>
      </c>
      <c r="N19" s="92"/>
      <c r="O19" s="92"/>
      <c r="P19" s="106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19</v>
      </c>
      <c r="B20" s="92">
        <f>[2]Fjärrvärmeproduktion!$N$186</f>
        <v>0</v>
      </c>
      <c r="C20" s="92"/>
      <c r="D20" s="92">
        <f>[2]Fjärrvärmeproduktion!$N$187</f>
        <v>0</v>
      </c>
      <c r="E20" s="92">
        <f>[2]Fjärrvärmeproduktion!$Q$188</f>
        <v>0</v>
      </c>
      <c r="F20" s="92">
        <f>[2]Fjärrvärmeproduktion!$N$189</f>
        <v>0</v>
      </c>
      <c r="G20" s="92">
        <f>[2]Fjärrvärmeproduktion!$R$190</f>
        <v>0</v>
      </c>
      <c r="H20" s="92">
        <f>[2]Fjärrvärmeproduktion!$S$191</f>
        <v>0</v>
      </c>
      <c r="I20" s="92">
        <f>[2]Fjärrvärmeproduktion!$N$192</f>
        <v>0</v>
      </c>
      <c r="J20" s="92">
        <f>[2]Fjärrvärmeproduktion!$T$190</f>
        <v>0</v>
      </c>
      <c r="K20" s="92">
        <f>[2]Fjärrvärmeproduktion!$U$188</f>
        <v>0</v>
      </c>
      <c r="L20" s="92">
        <f>[2]Fjärrvärmeproduktion!$V$188</f>
        <v>0</v>
      </c>
      <c r="M20" s="92">
        <f>[2]Fjärrvärmeproduktion!$W$191</f>
        <v>0</v>
      </c>
      <c r="N20" s="92"/>
      <c r="O20" s="92"/>
      <c r="P20" s="106">
        <f>SUM(C20:O20)</f>
        <v>0</v>
      </c>
      <c r="Q20" s="4"/>
      <c r="R20" s="4"/>
      <c r="S20" s="4"/>
      <c r="T20" s="4"/>
    </row>
    <row r="21" spans="1:34" ht="16.5" thickBot="1">
      <c r="A21" s="5" t="s">
        <v>20</v>
      </c>
      <c r="B21" s="92">
        <f>[2]Fjärrvärmeproduktion!$N$194</f>
        <v>0</v>
      </c>
      <c r="C21" s="92"/>
      <c r="D21" s="92">
        <f>[2]Fjärrvärmeproduktion!$N$195</f>
        <v>0</v>
      </c>
      <c r="E21" s="92">
        <f>[2]Fjärrvärmeproduktion!$Q$196</f>
        <v>0</v>
      </c>
      <c r="F21" s="92">
        <f>[2]Fjärrvärmeproduktion!$N$197</f>
        <v>0</v>
      </c>
      <c r="G21" s="92">
        <f>[2]Fjärrvärmeproduktion!$R$198</f>
        <v>0</v>
      </c>
      <c r="H21" s="92">
        <f>[2]Fjärrvärmeproduktion!$S$199</f>
        <v>0</v>
      </c>
      <c r="I21" s="92">
        <f>[2]Fjärrvärmeproduktion!$N$200</f>
        <v>0</v>
      </c>
      <c r="J21" s="92">
        <f>[2]Fjärrvärmeproduktion!$T$198</f>
        <v>0</v>
      </c>
      <c r="K21" s="92">
        <f>[2]Fjärrvärmeproduktion!$U$196</f>
        <v>0</v>
      </c>
      <c r="L21" s="92">
        <f>[2]Fjärrvärmeproduktion!$V$196</f>
        <v>0</v>
      </c>
      <c r="M21" s="92">
        <f>[2]Fjärrvärmeproduktion!$W$199</f>
        <v>0</v>
      </c>
      <c r="N21" s="92"/>
      <c r="O21" s="92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21</v>
      </c>
      <c r="B22" s="92">
        <f>[2]Fjärrvärmeproduktion!$N$202</f>
        <v>0</v>
      </c>
      <c r="C22" s="92"/>
      <c r="D22" s="92">
        <f>[2]Fjärrvärmeproduktion!$N$203</f>
        <v>0</v>
      </c>
      <c r="E22" s="92">
        <f>[2]Fjärrvärmeproduktion!$Q$204</f>
        <v>0</v>
      </c>
      <c r="F22" s="92">
        <f>[2]Fjärrvärmeproduktion!$N$205</f>
        <v>0</v>
      </c>
      <c r="G22" s="92">
        <f>[2]Fjärrvärmeproduktion!$R$206</f>
        <v>0</v>
      </c>
      <c r="H22" s="92">
        <f>[2]Fjärrvärmeproduktion!$S$207</f>
        <v>0</v>
      </c>
      <c r="I22" s="92">
        <f>[2]Fjärrvärmeproduktion!$N$208</f>
        <v>0</v>
      </c>
      <c r="J22" s="92">
        <f>[2]Fjärrvärmeproduktion!$T$206</f>
        <v>0</v>
      </c>
      <c r="K22" s="92">
        <f>[2]Fjärrvärmeproduktion!$U$204</f>
        <v>0</v>
      </c>
      <c r="L22" s="92">
        <f>[2]Fjärrvärmeproduktion!$V$204</f>
        <v>0</v>
      </c>
      <c r="M22" s="92">
        <f>[2]Fjärrvärmeproduktion!$W$207</f>
        <v>0</v>
      </c>
      <c r="N22" s="92"/>
      <c r="O22" s="92"/>
      <c r="P22" s="106">
        <f t="shared" si="2"/>
        <v>0</v>
      </c>
      <c r="Q22" s="31"/>
      <c r="R22" s="43" t="s">
        <v>23</v>
      </c>
      <c r="S22" s="89" t="str">
        <f>P43/1000 &amp;" GWh"</f>
        <v>343,38636 GWh</v>
      </c>
      <c r="T22" s="38"/>
      <c r="U22" s="36"/>
    </row>
    <row r="23" spans="1:34" ht="15.75">
      <c r="A23" s="5" t="s">
        <v>22</v>
      </c>
      <c r="B23" s="92">
        <f>[2]Fjärrvärmeproduktion!$N$210</f>
        <v>0</v>
      </c>
      <c r="C23" s="92"/>
      <c r="D23" s="92">
        <f>[2]Fjärrvärmeproduktion!$N$211</f>
        <v>0</v>
      </c>
      <c r="E23" s="92">
        <f>[2]Fjärrvärmeproduktion!$Q$212</f>
        <v>0</v>
      </c>
      <c r="F23" s="92">
        <f>[2]Fjärrvärmeproduktion!$N$213</f>
        <v>0</v>
      </c>
      <c r="G23" s="92">
        <f>[2]Fjärrvärmeproduktion!$R$214</f>
        <v>0</v>
      </c>
      <c r="H23" s="92">
        <f>[2]Fjärrvärmeproduktion!$S$215</f>
        <v>0</v>
      </c>
      <c r="I23" s="92">
        <f>[2]Fjärrvärmeproduktion!$N$216</f>
        <v>0</v>
      </c>
      <c r="J23" s="92">
        <f>[2]Fjärrvärmeproduktion!$T$214</f>
        <v>0</v>
      </c>
      <c r="K23" s="92">
        <f>[2]Fjärrvärmeproduktion!$U$212</f>
        <v>0</v>
      </c>
      <c r="L23" s="92">
        <f>[2]Fjärrvärmeproduktion!$V$212</f>
        <v>0</v>
      </c>
      <c r="M23" s="92">
        <f>[2]Fjärrvärmeproduktion!$W$215</f>
        <v>0</v>
      </c>
      <c r="N23" s="92"/>
      <c r="O23" s="92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92">
        <f>SUM(B18:B23)</f>
        <v>0</v>
      </c>
      <c r="C24" s="92">
        <f t="shared" ref="C24:O24" si="3">SUM(C18:C23)</f>
        <v>0</v>
      </c>
      <c r="D24" s="92">
        <f t="shared" si="3"/>
        <v>0</v>
      </c>
      <c r="E24" s="92">
        <f t="shared" si="3"/>
        <v>0</v>
      </c>
      <c r="F24" s="92">
        <f t="shared" si="3"/>
        <v>0</v>
      </c>
      <c r="G24" s="92">
        <f t="shared" si="3"/>
        <v>0</v>
      </c>
      <c r="H24" s="92">
        <f t="shared" si="3"/>
        <v>0</v>
      </c>
      <c r="I24" s="92">
        <f t="shared" si="3"/>
        <v>0</v>
      </c>
      <c r="J24" s="92">
        <f t="shared" si="3"/>
        <v>0</v>
      </c>
      <c r="K24" s="92">
        <f t="shared" si="3"/>
        <v>0</v>
      </c>
      <c r="L24" s="92">
        <f t="shared" si="3"/>
        <v>0</v>
      </c>
      <c r="M24" s="92">
        <f t="shared" si="3"/>
        <v>0</v>
      </c>
      <c r="N24" s="92">
        <f t="shared" si="3"/>
        <v>0</v>
      </c>
      <c r="O24" s="92">
        <f t="shared" si="3"/>
        <v>0</v>
      </c>
      <c r="P24" s="106">
        <f t="shared" si="2"/>
        <v>0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6" t="str">
        <f>C30</f>
        <v>El</v>
      </c>
      <c r="S25" s="60" t="str">
        <f>C43/1000 &amp;" GWh"</f>
        <v>118,62936 GWh</v>
      </c>
      <c r="T25" s="42">
        <f>C$44</f>
        <v>0.34546905124594934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7" t="str">
        <f>D30</f>
        <v>Oljeprodukter</v>
      </c>
      <c r="S26" s="60" t="str">
        <f>D43/1000 &amp;" GWh"</f>
        <v>110,33125 GWh</v>
      </c>
      <c r="T26" s="42">
        <f>D$44</f>
        <v>0.32130353110123538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7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7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80" t="str">
        <f>A2</f>
        <v>2026 Gagnef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7" t="str">
        <f>G30</f>
        <v>Biodrivmedel</v>
      </c>
      <c r="S29" s="60" t="str">
        <f>G43/1000&amp;" GWh"</f>
        <v>20,9 GWh</v>
      </c>
      <c r="T29" s="42">
        <f>G$44</f>
        <v>6.0864386110153011E-2</v>
      </c>
      <c r="U29" s="36"/>
    </row>
    <row r="30" spans="1:34" ht="30">
      <c r="A30" s="6">
        <v>2017</v>
      </c>
      <c r="B30" s="67" t="s">
        <v>71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72</v>
      </c>
      <c r="K30" s="54" t="s">
        <v>6</v>
      </c>
      <c r="L30" s="54" t="s">
        <v>7</v>
      </c>
      <c r="M30" s="98" t="s">
        <v>73</v>
      </c>
      <c r="N30" s="55" t="s">
        <v>68</v>
      </c>
      <c r="O30" s="55" t="s">
        <v>68</v>
      </c>
      <c r="P30" s="57" t="s">
        <v>28</v>
      </c>
      <c r="Q30" s="31"/>
      <c r="R30" s="86" t="str">
        <f>H30</f>
        <v>Biobränslen</v>
      </c>
      <c r="S30" s="60" t="str">
        <f>H43/1000&amp;" GWh"</f>
        <v>93,52575 GWh</v>
      </c>
      <c r="T30" s="42">
        <f>H$44</f>
        <v>0.27236303154266234</v>
      </c>
      <c r="U30" s="36"/>
    </row>
    <row r="31" spans="1:34" s="29" customFormat="1">
      <c r="A31" s="26"/>
      <c r="B31" s="81" t="s">
        <v>65</v>
      </c>
      <c r="C31" s="84" t="s">
        <v>64</v>
      </c>
      <c r="D31" s="81" t="s">
        <v>59</v>
      </c>
      <c r="E31" s="27"/>
      <c r="F31" s="81" t="s">
        <v>61</v>
      </c>
      <c r="G31" s="81" t="s">
        <v>89</v>
      </c>
      <c r="H31" s="81" t="s">
        <v>69</v>
      </c>
      <c r="I31" s="81" t="s">
        <v>62</v>
      </c>
      <c r="J31" s="27"/>
      <c r="K31" s="27"/>
      <c r="L31" s="27"/>
      <c r="M31" s="27"/>
      <c r="N31" s="28"/>
      <c r="O31" s="28"/>
      <c r="P31" s="83" t="s">
        <v>67</v>
      </c>
      <c r="Q31" s="32"/>
      <c r="R31" s="86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29</v>
      </c>
      <c r="B32" s="106">
        <f>[2]Slutanvändning!$N$251</f>
        <v>0</v>
      </c>
      <c r="C32" s="106">
        <f>[2]Slutanvändning!$N$252</f>
        <v>2340</v>
      </c>
      <c r="D32" s="106">
        <f>[2]Slutanvändning!$N$245</f>
        <v>2317</v>
      </c>
      <c r="E32" s="106">
        <f>[2]Slutanvändning!$Q$246</f>
        <v>0</v>
      </c>
      <c r="F32" s="106">
        <f>[2]Slutanvändning!$N$247</f>
        <v>0</v>
      </c>
      <c r="G32" s="106">
        <f>[2]Slutanvändning!$N$248</f>
        <v>531</v>
      </c>
      <c r="H32" s="106">
        <f>[2]Slutanvändning!$N$249</f>
        <v>0</v>
      </c>
      <c r="I32" s="106">
        <f>[2]Slutanvändning!$N$250</f>
        <v>0</v>
      </c>
      <c r="J32" s="106"/>
      <c r="K32" s="106">
        <f>[2]Slutanvändning!$U$246</f>
        <v>0</v>
      </c>
      <c r="L32" s="106">
        <f>[2]Slutanvändning!$V$246</f>
        <v>0</v>
      </c>
      <c r="M32" s="106"/>
      <c r="N32" s="106"/>
      <c r="O32" s="106"/>
      <c r="P32" s="106">
        <f t="shared" ref="P32:P38" si="4">SUM(B32:N32)</f>
        <v>5188</v>
      </c>
      <c r="Q32" s="33"/>
      <c r="R32" s="87" t="str">
        <f>J30</f>
        <v>Beckolja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32</v>
      </c>
      <c r="B33" s="106">
        <f>[2]Slutanvändning!$N$260</f>
        <v>0</v>
      </c>
      <c r="C33" s="106">
        <f>[2]Slutanvändning!$N$261</f>
        <v>21521</v>
      </c>
      <c r="D33" s="159">
        <f>[2]Slutanvändning!$N$254</f>
        <v>4636.25</v>
      </c>
      <c r="E33" s="106">
        <f>[2]Slutanvändning!$Q$255</f>
        <v>0</v>
      </c>
      <c r="F33" s="106">
        <f>[2]Slutanvändning!$N$256</f>
        <v>0</v>
      </c>
      <c r="G33" s="106">
        <f>[2]Slutanvändning!$N$257</f>
        <v>0</v>
      </c>
      <c r="H33" s="159">
        <f>[2]Slutanvändning!$N$258</f>
        <v>51652.75</v>
      </c>
      <c r="I33" s="106">
        <f>[2]Slutanvändning!$N$259</f>
        <v>0</v>
      </c>
      <c r="J33" s="106"/>
      <c r="K33" s="106">
        <f>[2]Slutanvändning!$U$255</f>
        <v>0</v>
      </c>
      <c r="L33" s="106">
        <f>[2]Slutanvändning!$V$255</f>
        <v>0</v>
      </c>
      <c r="M33" s="106"/>
      <c r="N33" s="106"/>
      <c r="O33" s="106"/>
      <c r="P33" s="159">
        <f t="shared" si="4"/>
        <v>77810</v>
      </c>
      <c r="Q33" s="33"/>
      <c r="R33" s="86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33</v>
      </c>
      <c r="B34" s="106">
        <f>[2]Slutanvändning!$N$269</f>
        <v>0</v>
      </c>
      <c r="C34" s="106">
        <f>[2]Slutanvändning!$N$270</f>
        <v>9432</v>
      </c>
      <c r="D34" s="106">
        <f>[2]Slutanvändning!$N$263</f>
        <v>204</v>
      </c>
      <c r="E34" s="106">
        <f>[2]Slutanvändning!$Q$264</f>
        <v>0</v>
      </c>
      <c r="F34" s="106">
        <f>[2]Slutanvändning!$N$265</f>
        <v>0</v>
      </c>
      <c r="G34" s="106">
        <f>[2]Slutanvändning!$N$266</f>
        <v>0</v>
      </c>
      <c r="H34" s="106">
        <f>[2]Slutanvändning!$N$267</f>
        <v>0</v>
      </c>
      <c r="I34" s="106">
        <f>[2]Slutanvändning!$N$268</f>
        <v>0</v>
      </c>
      <c r="J34" s="106"/>
      <c r="K34" s="106">
        <f>[2]Slutanvändning!$U$264</f>
        <v>0</v>
      </c>
      <c r="L34" s="106">
        <f>[2]Slutanvändning!$V$264</f>
        <v>0</v>
      </c>
      <c r="M34" s="106"/>
      <c r="N34" s="106"/>
      <c r="O34" s="106"/>
      <c r="P34" s="106">
        <f t="shared" si="4"/>
        <v>9636</v>
      </c>
      <c r="Q34" s="33"/>
      <c r="R34" s="87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34</v>
      </c>
      <c r="B35" s="106">
        <f>[2]Slutanvändning!$N$278</f>
        <v>0</v>
      </c>
      <c r="C35" s="106">
        <f>[2]Slutanvändning!$N$279</f>
        <v>279</v>
      </c>
      <c r="D35" s="106">
        <f>[2]Slutanvändning!$N$272</f>
        <v>102538</v>
      </c>
      <c r="E35" s="106">
        <f>[2]Slutanvändning!$Q$273</f>
        <v>0</v>
      </c>
      <c r="F35" s="106">
        <f>[2]Slutanvändning!$N$274</f>
        <v>0</v>
      </c>
      <c r="G35" s="106">
        <f>[2]Slutanvändning!$N$275</f>
        <v>20369</v>
      </c>
      <c r="H35" s="106">
        <f>[2]Slutanvändning!$N$276</f>
        <v>0</v>
      </c>
      <c r="I35" s="106">
        <f>[2]Slutanvändning!$N$277</f>
        <v>0</v>
      </c>
      <c r="J35" s="106"/>
      <c r="K35" s="106">
        <f>[2]Slutanvändning!$U$273</f>
        <v>0</v>
      </c>
      <c r="L35" s="106">
        <f>[2]Slutanvändning!$V$273</f>
        <v>0</v>
      </c>
      <c r="M35" s="106"/>
      <c r="N35" s="106"/>
      <c r="O35" s="106"/>
      <c r="P35" s="106">
        <f>SUM(B35:N35)</f>
        <v>123186</v>
      </c>
      <c r="Q35" s="33"/>
      <c r="R35" s="86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35</v>
      </c>
      <c r="B36" s="106">
        <f>[2]Slutanvändning!$N$287</f>
        <v>0</v>
      </c>
      <c r="C36" s="106">
        <f>[2]Slutanvändning!$N$288</f>
        <v>11856</v>
      </c>
      <c r="D36" s="106">
        <f>[2]Slutanvändning!$N$281</f>
        <v>391</v>
      </c>
      <c r="E36" s="106">
        <f>[2]Slutanvändning!$Q$282</f>
        <v>0</v>
      </c>
      <c r="F36" s="106">
        <f>[2]Slutanvändning!$N$283</f>
        <v>0</v>
      </c>
      <c r="G36" s="106">
        <f>[2]Slutanvändning!$N$284</f>
        <v>0</v>
      </c>
      <c r="H36" s="106">
        <f>[2]Slutanvändning!$N$285</f>
        <v>0</v>
      </c>
      <c r="I36" s="106">
        <f>[2]Slutanvändning!$N$286</f>
        <v>0</v>
      </c>
      <c r="J36" s="106"/>
      <c r="K36" s="106">
        <f>[2]Slutanvändning!$U$282</f>
        <v>0</v>
      </c>
      <c r="L36" s="106">
        <f>[2]Slutanvändning!$V$282</f>
        <v>0</v>
      </c>
      <c r="M36" s="106"/>
      <c r="N36" s="106"/>
      <c r="O36" s="106"/>
      <c r="P36" s="106">
        <f t="shared" si="4"/>
        <v>12247</v>
      </c>
      <c r="Q36" s="33"/>
      <c r="R36" s="86" t="str">
        <f>N30</f>
        <v>Övrigt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36</v>
      </c>
      <c r="B37" s="106">
        <f>[2]Slutanvändning!$N$296</f>
        <v>0</v>
      </c>
      <c r="C37" s="106">
        <f>[2]Slutanvändning!$N$297</f>
        <v>58225</v>
      </c>
      <c r="D37" s="106">
        <f>[2]Slutanvändning!$N$290</f>
        <v>245</v>
      </c>
      <c r="E37" s="106">
        <f>[2]Slutanvändning!$Q$291</f>
        <v>0</v>
      </c>
      <c r="F37" s="106">
        <f>[2]Slutanvändning!$N$292</f>
        <v>0</v>
      </c>
      <c r="G37" s="106">
        <f>[2]Slutanvändning!$N$293</f>
        <v>0</v>
      </c>
      <c r="H37" s="106">
        <f>[2]Slutanvändning!$N$294</f>
        <v>41873</v>
      </c>
      <c r="I37" s="106">
        <f>[2]Slutanvändning!$N$295</f>
        <v>0</v>
      </c>
      <c r="J37" s="106"/>
      <c r="K37" s="106">
        <f>[2]Slutanvändning!$U$291</f>
        <v>0</v>
      </c>
      <c r="L37" s="106">
        <f>[2]Slutanvändning!$V$291</f>
        <v>0</v>
      </c>
      <c r="M37" s="106"/>
      <c r="N37" s="106"/>
      <c r="O37" s="106"/>
      <c r="P37" s="106">
        <f t="shared" si="4"/>
        <v>100343</v>
      </c>
      <c r="Q37" s="33"/>
      <c r="R37" s="87" t="str">
        <f>O30</f>
        <v>Övrigt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37</v>
      </c>
      <c r="B38" s="106">
        <f>[2]Slutanvändning!$N$305</f>
        <v>0</v>
      </c>
      <c r="C38" s="106">
        <f>[2]Slutanvändning!$N$306</f>
        <v>1391</v>
      </c>
      <c r="D38" s="106">
        <f>[2]Slutanvändning!$N$299</f>
        <v>0</v>
      </c>
      <c r="E38" s="106">
        <f>[2]Slutanvändning!$Q$300</f>
        <v>0</v>
      </c>
      <c r="F38" s="106">
        <f>[2]Slutanvändning!$N$301</f>
        <v>0</v>
      </c>
      <c r="G38" s="106">
        <f>[2]Slutanvändning!$N$302</f>
        <v>0</v>
      </c>
      <c r="H38" s="106">
        <f>[2]Slutanvändning!$N$303</f>
        <v>0</v>
      </c>
      <c r="I38" s="106">
        <f>[2]Slutanvändning!$N$304</f>
        <v>0</v>
      </c>
      <c r="J38" s="106"/>
      <c r="K38" s="106">
        <f>[2]Slutanvändning!$U$300</f>
        <v>0</v>
      </c>
      <c r="L38" s="106">
        <f>[2]Slutanvändning!$V$300</f>
        <v>0</v>
      </c>
      <c r="M38" s="106"/>
      <c r="N38" s="106"/>
      <c r="O38" s="106"/>
      <c r="P38" s="106">
        <f t="shared" si="4"/>
        <v>1391</v>
      </c>
      <c r="Q38" s="33"/>
      <c r="R38" s="44"/>
      <c r="S38" s="29"/>
      <c r="T38" s="40"/>
      <c r="U38" s="36"/>
    </row>
    <row r="39" spans="1:47" ht="15.75">
      <c r="A39" s="5" t="s">
        <v>38</v>
      </c>
      <c r="B39" s="106">
        <f>[2]Slutanvändning!$N$314</f>
        <v>0</v>
      </c>
      <c r="C39" s="106">
        <f>[2]Slutanvändning!$N$315</f>
        <v>4798</v>
      </c>
      <c r="D39" s="106">
        <f>[2]Slutanvändning!$N$308</f>
        <v>0</v>
      </c>
      <c r="E39" s="106">
        <f>[2]Slutanvändning!$Q$309</f>
        <v>0</v>
      </c>
      <c r="F39" s="106">
        <f>[2]Slutanvändning!$N$310</f>
        <v>0</v>
      </c>
      <c r="G39" s="106">
        <f>[2]Slutanvändning!$N$311</f>
        <v>0</v>
      </c>
      <c r="H39" s="106">
        <f>[2]Slutanvändning!$N$312</f>
        <v>0</v>
      </c>
      <c r="I39" s="106">
        <f>[2]Slutanvändning!$N$313</f>
        <v>0</v>
      </c>
      <c r="J39" s="106"/>
      <c r="K39" s="106">
        <f>[2]Slutanvändning!$U$309</f>
        <v>0</v>
      </c>
      <c r="L39" s="106">
        <f>[2]Slutanvändning!$V$309</f>
        <v>0</v>
      </c>
      <c r="M39" s="106"/>
      <c r="N39" s="106"/>
      <c r="O39" s="106"/>
      <c r="P39" s="106">
        <f>SUM(B39:N39)</f>
        <v>4798</v>
      </c>
      <c r="Q39" s="33"/>
      <c r="R39" s="41"/>
      <c r="S39" s="10"/>
      <c r="T39" s="64"/>
    </row>
    <row r="40" spans="1:47" ht="15.75">
      <c r="A40" s="5" t="s">
        <v>13</v>
      </c>
      <c r="B40" s="106">
        <f>SUM(B32:B39)</f>
        <v>0</v>
      </c>
      <c r="C40" s="106">
        <f t="shared" ref="C40:O40" si="5">SUM(C32:C39)</f>
        <v>109842</v>
      </c>
      <c r="D40" s="159">
        <f t="shared" si="5"/>
        <v>110331.25</v>
      </c>
      <c r="E40" s="106">
        <f t="shared" si="5"/>
        <v>0</v>
      </c>
      <c r="F40" s="106">
        <f>SUM(F32:F39)</f>
        <v>0</v>
      </c>
      <c r="G40" s="106">
        <f t="shared" si="5"/>
        <v>20900</v>
      </c>
      <c r="H40" s="159">
        <f t="shared" si="5"/>
        <v>93525.75</v>
      </c>
      <c r="I40" s="106">
        <f t="shared" si="5"/>
        <v>0</v>
      </c>
      <c r="J40" s="106">
        <f t="shared" si="5"/>
        <v>0</v>
      </c>
      <c r="K40" s="106">
        <f t="shared" si="5"/>
        <v>0</v>
      </c>
      <c r="L40" s="106">
        <f t="shared" si="5"/>
        <v>0</v>
      </c>
      <c r="M40" s="106">
        <f t="shared" si="5"/>
        <v>0</v>
      </c>
      <c r="N40" s="106">
        <f t="shared" si="5"/>
        <v>0</v>
      </c>
      <c r="O40" s="106">
        <f t="shared" si="5"/>
        <v>0</v>
      </c>
      <c r="P40" s="159">
        <f>SUM(B40:N40)</f>
        <v>334599</v>
      </c>
      <c r="Q40" s="33"/>
      <c r="R40" s="41"/>
      <c r="S40" s="10" t="s">
        <v>24</v>
      </c>
      <c r="T40" s="64" t="s">
        <v>25</v>
      </c>
    </row>
    <row r="41" spans="1:47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66"/>
      <c r="R41" s="41" t="s">
        <v>39</v>
      </c>
      <c r="S41" s="65" t="str">
        <f>(B46+C46)/1000 &amp;" GWh"</f>
        <v>8,78736 GWh</v>
      </c>
      <c r="T41" s="143"/>
    </row>
    <row r="42" spans="1:47">
      <c r="A42" s="46" t="s">
        <v>42</v>
      </c>
      <c r="B42" s="115">
        <f>B39+B38+B37</f>
        <v>0</v>
      </c>
      <c r="C42" s="115">
        <f>C39+C38+C37</f>
        <v>64414</v>
      </c>
      <c r="D42" s="115">
        <f>D39+D38+D37</f>
        <v>245</v>
      </c>
      <c r="E42" s="115">
        <f t="shared" ref="E42:P42" si="6">E39+E38+E37</f>
        <v>0</v>
      </c>
      <c r="F42" s="116">
        <f t="shared" si="6"/>
        <v>0</v>
      </c>
      <c r="G42" s="115">
        <f t="shared" si="6"/>
        <v>0</v>
      </c>
      <c r="H42" s="115">
        <f t="shared" si="6"/>
        <v>41873</v>
      </c>
      <c r="I42" s="116">
        <f t="shared" si="6"/>
        <v>0</v>
      </c>
      <c r="J42" s="115">
        <f t="shared" si="6"/>
        <v>0</v>
      </c>
      <c r="K42" s="115">
        <f t="shared" si="6"/>
        <v>0</v>
      </c>
      <c r="L42" s="115">
        <f t="shared" si="6"/>
        <v>0</v>
      </c>
      <c r="M42" s="115">
        <f t="shared" si="6"/>
        <v>0</v>
      </c>
      <c r="N42" s="115">
        <f t="shared" si="6"/>
        <v>0</v>
      </c>
      <c r="O42" s="115">
        <f t="shared" si="6"/>
        <v>0</v>
      </c>
      <c r="P42" s="115">
        <f t="shared" si="6"/>
        <v>106532</v>
      </c>
      <c r="Q42" s="34"/>
      <c r="R42" s="41" t="s">
        <v>40</v>
      </c>
      <c r="S42" s="11" t="str">
        <f>P42/1000 &amp;" GWh"</f>
        <v>106,532 GWh</v>
      </c>
      <c r="T42" s="42">
        <f>P42/P40</f>
        <v>0.31838708424113643</v>
      </c>
    </row>
    <row r="43" spans="1:47">
      <c r="A43" s="47" t="s">
        <v>44</v>
      </c>
      <c r="B43" s="117"/>
      <c r="C43" s="118">
        <f>C40+C24-C7+C46</f>
        <v>118629.36</v>
      </c>
      <c r="D43" s="118">
        <f t="shared" ref="D43:O43" si="7">D11+D24+D40</f>
        <v>110331.25</v>
      </c>
      <c r="E43" s="118">
        <f t="shared" si="7"/>
        <v>0</v>
      </c>
      <c r="F43" s="118">
        <f t="shared" si="7"/>
        <v>0</v>
      </c>
      <c r="G43" s="118">
        <f t="shared" si="7"/>
        <v>20900</v>
      </c>
      <c r="H43" s="118">
        <f t="shared" si="7"/>
        <v>93525.75</v>
      </c>
      <c r="I43" s="118">
        <f t="shared" si="7"/>
        <v>0</v>
      </c>
      <c r="J43" s="118">
        <f t="shared" si="7"/>
        <v>0</v>
      </c>
      <c r="K43" s="118">
        <f t="shared" si="7"/>
        <v>0</v>
      </c>
      <c r="L43" s="118">
        <f t="shared" si="7"/>
        <v>0</v>
      </c>
      <c r="M43" s="118">
        <f t="shared" si="7"/>
        <v>0</v>
      </c>
      <c r="N43" s="118">
        <f t="shared" si="7"/>
        <v>0</v>
      </c>
      <c r="O43" s="118">
        <f t="shared" si="7"/>
        <v>0</v>
      </c>
      <c r="P43" s="119">
        <f>SUM(C43:O43)</f>
        <v>343386.36</v>
      </c>
      <c r="Q43" s="34"/>
      <c r="R43" s="41" t="s">
        <v>41</v>
      </c>
      <c r="S43" s="11" t="str">
        <f>P36/1000 &amp;" GWh"</f>
        <v>12,247 GWh</v>
      </c>
      <c r="T43" s="62">
        <f>P36/P40</f>
        <v>3.6602022122002753E-2</v>
      </c>
    </row>
    <row r="44" spans="1:47">
      <c r="A44" s="47" t="s">
        <v>45</v>
      </c>
      <c r="B44" s="120"/>
      <c r="C44" s="142">
        <f>C43/$P$43</f>
        <v>0.34546905124594934</v>
      </c>
      <c r="D44" s="142">
        <f t="shared" ref="D44:P44" si="8">D43/$P$43</f>
        <v>0.32130353110123538</v>
      </c>
      <c r="E44" s="142">
        <f t="shared" si="8"/>
        <v>0</v>
      </c>
      <c r="F44" s="142">
        <f t="shared" si="8"/>
        <v>0</v>
      </c>
      <c r="G44" s="142">
        <f t="shared" si="8"/>
        <v>6.0864386110153011E-2</v>
      </c>
      <c r="H44" s="142">
        <f t="shared" si="8"/>
        <v>0.27236303154266234</v>
      </c>
      <c r="I44" s="142">
        <f t="shared" si="8"/>
        <v>0</v>
      </c>
      <c r="J44" s="142">
        <f t="shared" si="8"/>
        <v>0</v>
      </c>
      <c r="K44" s="142">
        <f t="shared" si="8"/>
        <v>0</v>
      </c>
      <c r="L44" s="142">
        <f t="shared" si="8"/>
        <v>0</v>
      </c>
      <c r="M44" s="142">
        <f t="shared" si="8"/>
        <v>0</v>
      </c>
      <c r="N44" s="142">
        <f t="shared" si="8"/>
        <v>0</v>
      </c>
      <c r="O44" s="142">
        <f t="shared" si="8"/>
        <v>0</v>
      </c>
      <c r="P44" s="142">
        <f t="shared" si="8"/>
        <v>1</v>
      </c>
      <c r="Q44" s="34"/>
      <c r="R44" s="41" t="s">
        <v>43</v>
      </c>
      <c r="S44" s="11" t="str">
        <f>P34/1000 &amp;" GWh"</f>
        <v>9,636 GWh</v>
      </c>
      <c r="T44" s="42">
        <f>P34/P40</f>
        <v>2.8798651520177885E-2</v>
      </c>
      <c r="U44" s="36"/>
    </row>
    <row r="45" spans="1:47">
      <c r="A45" s="48"/>
      <c r="B45" s="114"/>
      <c r="C45" s="111"/>
      <c r="D45" s="111"/>
      <c r="E45" s="111"/>
      <c r="F45" s="109"/>
      <c r="G45" s="111"/>
      <c r="H45" s="111"/>
      <c r="I45" s="109"/>
      <c r="J45" s="111"/>
      <c r="K45" s="111"/>
      <c r="L45" s="111"/>
      <c r="M45" s="111"/>
      <c r="N45" s="109"/>
      <c r="O45" s="109"/>
      <c r="P45" s="109"/>
      <c r="Q45" s="34"/>
      <c r="R45" s="41" t="s">
        <v>30</v>
      </c>
      <c r="S45" s="11" t="str">
        <f>P32/1000 &amp;" GWh"</f>
        <v>5,188 GWh</v>
      </c>
      <c r="T45" s="42">
        <f>P32/P40</f>
        <v>1.5505127032657001E-2</v>
      </c>
      <c r="U45" s="36"/>
    </row>
    <row r="46" spans="1:47">
      <c r="A46" s="48" t="s">
        <v>48</v>
      </c>
      <c r="B46" s="113">
        <f>B24-B40</f>
        <v>0</v>
      </c>
      <c r="C46" s="113">
        <f>(C24+C40)*0.08</f>
        <v>8787.36</v>
      </c>
      <c r="D46" s="111"/>
      <c r="E46" s="111"/>
      <c r="F46" s="109"/>
      <c r="G46" s="111"/>
      <c r="H46" s="111"/>
      <c r="I46" s="109"/>
      <c r="J46" s="111"/>
      <c r="K46" s="111"/>
      <c r="L46" s="111"/>
      <c r="M46" s="111"/>
      <c r="N46" s="109"/>
      <c r="O46" s="109"/>
      <c r="P46" s="97"/>
      <c r="Q46" s="34"/>
      <c r="R46" s="41" t="s">
        <v>46</v>
      </c>
      <c r="S46" s="11" t="str">
        <f>P33/1000 &amp;" GWh"</f>
        <v>77,81 GWh</v>
      </c>
      <c r="T46" s="62">
        <f>P33/P40</f>
        <v>0.23254701896897481</v>
      </c>
      <c r="U46" s="36"/>
    </row>
    <row r="47" spans="1:47">
      <c r="A47" s="48" t="s">
        <v>50</v>
      </c>
      <c r="B47" s="72" t="e">
        <f>B46/B24</f>
        <v>#DIV/0!</v>
      </c>
      <c r="C47" s="72">
        <f>C46/(C40+C24)</f>
        <v>0.08</v>
      </c>
      <c r="D47" s="111"/>
      <c r="E47" s="111"/>
      <c r="F47" s="109"/>
      <c r="G47" s="111"/>
      <c r="H47" s="111"/>
      <c r="I47" s="109"/>
      <c r="J47" s="111"/>
      <c r="K47" s="111"/>
      <c r="L47" s="111"/>
      <c r="M47" s="111"/>
      <c r="N47" s="109"/>
      <c r="O47" s="109"/>
      <c r="P47" s="109"/>
      <c r="Q47" s="34"/>
      <c r="R47" s="41" t="s">
        <v>47</v>
      </c>
      <c r="S47" s="11" t="str">
        <f>P35/1000 &amp;" GWh"</f>
        <v>123,186 GWh</v>
      </c>
      <c r="T47" s="62">
        <f>P35/P40</f>
        <v>0.36816009611505113</v>
      </c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88"/>
      <c r="R48" s="69" t="s">
        <v>49</v>
      </c>
      <c r="S48" s="70" t="str">
        <f>P40/1000 &amp;" GWh"</f>
        <v>334,599 GWh</v>
      </c>
      <c r="T48" s="71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3"/>
      <c r="C58" s="19"/>
      <c r="D58" s="74"/>
      <c r="E58" s="74"/>
      <c r="F58" s="75"/>
      <c r="G58" s="74"/>
      <c r="H58" s="74"/>
      <c r="I58" s="75"/>
      <c r="J58" s="74"/>
      <c r="K58" s="74"/>
      <c r="L58" s="74"/>
      <c r="M58" s="45"/>
      <c r="N58" s="85"/>
      <c r="O58" s="85"/>
      <c r="P58" s="76"/>
      <c r="Q58" s="10"/>
      <c r="R58" s="10"/>
      <c r="S58" s="45"/>
      <c r="T58" s="50"/>
    </row>
    <row r="59" spans="1:47" ht="15.75">
      <c r="A59" s="10"/>
      <c r="B59" s="73"/>
      <c r="C59" s="19"/>
      <c r="D59" s="74"/>
      <c r="E59" s="74"/>
      <c r="F59" s="75"/>
      <c r="G59" s="74"/>
      <c r="H59" s="74"/>
      <c r="I59" s="75"/>
      <c r="J59" s="74"/>
      <c r="K59" s="74"/>
      <c r="L59" s="74"/>
      <c r="M59" s="45"/>
      <c r="N59" s="85"/>
      <c r="O59" s="85"/>
      <c r="P59" s="76"/>
      <c r="Q59" s="10"/>
      <c r="R59" s="10"/>
      <c r="S59" s="20"/>
      <c r="T59" s="21"/>
    </row>
    <row r="60" spans="1:47" ht="15.75">
      <c r="A60" s="10"/>
      <c r="B60" s="73"/>
      <c r="C60" s="19"/>
      <c r="D60" s="74"/>
      <c r="E60" s="74"/>
      <c r="F60" s="75"/>
      <c r="G60" s="74"/>
      <c r="H60" s="74"/>
      <c r="I60" s="75"/>
      <c r="J60" s="74"/>
      <c r="K60" s="74"/>
      <c r="L60" s="74"/>
      <c r="M60" s="45"/>
      <c r="N60" s="85"/>
      <c r="O60" s="85"/>
      <c r="P60" s="76"/>
      <c r="Q60" s="10"/>
      <c r="R60" s="10"/>
      <c r="S60" s="10"/>
      <c r="T60" s="45"/>
    </row>
    <row r="61" spans="1:47" ht="15.75">
      <c r="A61" s="9"/>
      <c r="B61" s="73"/>
      <c r="C61" s="19"/>
      <c r="D61" s="74"/>
      <c r="E61" s="74"/>
      <c r="F61" s="75"/>
      <c r="G61" s="74"/>
      <c r="H61" s="74"/>
      <c r="I61" s="75"/>
      <c r="J61" s="74"/>
      <c r="K61" s="74"/>
      <c r="L61" s="74"/>
      <c r="M61" s="45"/>
      <c r="N61" s="85"/>
      <c r="O61" s="85"/>
      <c r="P61" s="76"/>
      <c r="Q61" s="10"/>
      <c r="R61" s="10"/>
      <c r="S61" s="78"/>
      <c r="T61" s="79"/>
    </row>
    <row r="62" spans="1:47" ht="15.75">
      <c r="A62" s="10"/>
      <c r="B62" s="73"/>
      <c r="C62" s="19"/>
      <c r="D62" s="73"/>
      <c r="E62" s="73"/>
      <c r="F62" s="77"/>
      <c r="G62" s="73"/>
      <c r="H62" s="73"/>
      <c r="I62" s="77"/>
      <c r="J62" s="73"/>
      <c r="K62" s="73"/>
      <c r="L62" s="73"/>
      <c r="M62" s="45"/>
      <c r="N62" s="85"/>
      <c r="O62" s="85"/>
      <c r="P62" s="76"/>
      <c r="Q62" s="10"/>
      <c r="R62" s="10"/>
      <c r="S62" s="45"/>
      <c r="T62" s="50"/>
    </row>
    <row r="63" spans="1:47" ht="15.75">
      <c r="A63" s="10"/>
      <c r="B63" s="73"/>
      <c r="C63" s="10"/>
      <c r="D63" s="73"/>
      <c r="E63" s="73"/>
      <c r="F63" s="77"/>
      <c r="G63" s="73"/>
      <c r="H63" s="73"/>
      <c r="I63" s="77"/>
      <c r="J63" s="73"/>
      <c r="K63" s="73"/>
      <c r="L63" s="73"/>
      <c r="M63" s="10"/>
      <c r="N63" s="76"/>
      <c r="O63" s="76"/>
      <c r="P63" s="76"/>
      <c r="Q63" s="10"/>
      <c r="R63" s="10"/>
      <c r="S63" s="45"/>
      <c r="T63" s="50"/>
    </row>
    <row r="64" spans="1:47" ht="15.75">
      <c r="A64" s="10"/>
      <c r="B64" s="73"/>
      <c r="C64" s="10"/>
      <c r="D64" s="73"/>
      <c r="E64" s="73"/>
      <c r="F64" s="77"/>
      <c r="G64" s="73"/>
      <c r="H64" s="73"/>
      <c r="I64" s="77"/>
      <c r="J64" s="73"/>
      <c r="K64" s="73"/>
      <c r="L64" s="73"/>
      <c r="M64" s="10"/>
      <c r="N64" s="76"/>
      <c r="O64" s="76"/>
      <c r="P64" s="76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3"/>
      <c r="L65" s="73"/>
      <c r="M65" s="10"/>
      <c r="N65" s="76"/>
      <c r="O65" s="76"/>
      <c r="P65" s="76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3"/>
      <c r="L66" s="73"/>
      <c r="M66" s="10"/>
      <c r="N66" s="76"/>
      <c r="O66" s="76"/>
      <c r="P66" s="76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3"/>
      <c r="L67" s="73"/>
      <c r="M67" s="10"/>
      <c r="N67" s="76"/>
      <c r="O67" s="76"/>
      <c r="P67" s="76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3"/>
      <c r="L68" s="73"/>
      <c r="M68" s="10"/>
      <c r="N68" s="76"/>
      <c r="O68" s="76"/>
      <c r="P68" s="76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3"/>
      <c r="L69" s="73"/>
      <c r="M69" s="10"/>
      <c r="N69" s="76"/>
      <c r="O69" s="76"/>
      <c r="P69" s="76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3"/>
      <c r="L70" s="73"/>
      <c r="M70" s="10"/>
      <c r="N70" s="76"/>
      <c r="O70" s="76"/>
      <c r="P70" s="76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3"/>
      <c r="L71" s="73"/>
      <c r="M71" s="10"/>
      <c r="N71" s="76"/>
      <c r="O71" s="76"/>
      <c r="P71" s="76"/>
      <c r="Q71" s="10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F7" zoomScale="70" zoomScaleNormal="70" workbookViewId="0">
      <selection activeCell="M30" sqref="M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0" t="s">
        <v>77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73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2" t="s">
        <v>60</v>
      </c>
      <c r="C4" s="81" t="s">
        <v>58</v>
      </c>
      <c r="D4" s="81" t="s">
        <v>59</v>
      </c>
      <c r="E4" s="27"/>
      <c r="F4" s="81" t="s">
        <v>61</v>
      </c>
      <c r="G4" s="27"/>
      <c r="H4" s="27"/>
      <c r="I4" s="81" t="s">
        <v>62</v>
      </c>
      <c r="J4" s="27"/>
      <c r="K4" s="27"/>
      <c r="L4" s="27"/>
      <c r="M4" s="27"/>
      <c r="N4" s="28"/>
      <c r="O4" s="28"/>
      <c r="P4" s="83" t="s">
        <v>66</v>
      </c>
      <c r="Q4" s="30"/>
      <c r="AG4" s="30"/>
      <c r="AH4" s="30"/>
    </row>
    <row r="5" spans="1:34" ht="15.75">
      <c r="A5" s="5" t="s">
        <v>52</v>
      </c>
      <c r="C5" s="96">
        <f>[2]Solceller!$C$7</f>
        <v>361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106">
        <f>SUM(D5:O5)</f>
        <v>0</v>
      </c>
      <c r="Q5" s="53"/>
      <c r="AG5" s="53"/>
      <c r="AH5" s="53"/>
    </row>
    <row r="6" spans="1:34" ht="15.75">
      <c r="A6" s="5" t="s">
        <v>57</v>
      </c>
      <c r="C6" s="92">
        <v>0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106">
        <f t="shared" ref="P6:P11" si="0">SUM(D6:O6)</f>
        <v>0</v>
      </c>
      <c r="Q6" s="53"/>
      <c r="AG6" s="53"/>
      <c r="AH6" s="53"/>
    </row>
    <row r="7" spans="1:34" ht="15.75">
      <c r="A7" s="5" t="s">
        <v>17</v>
      </c>
      <c r="C7" s="131">
        <f>[2]Elproduktion!$N$162</f>
        <v>0</v>
      </c>
      <c r="D7" s="92">
        <f>[2]Elproduktion!$N$163</f>
        <v>0</v>
      </c>
      <c r="E7" s="92">
        <f>[2]Elproduktion!$Q$164</f>
        <v>0</v>
      </c>
      <c r="F7" s="92">
        <f>[2]Elproduktion!$N$165</f>
        <v>0</v>
      </c>
      <c r="G7" s="92">
        <f>[2]Elproduktion!$R$166</f>
        <v>0</v>
      </c>
      <c r="H7" s="92">
        <f>[2]Elproduktion!$S$167</f>
        <v>0</v>
      </c>
      <c r="I7" s="92">
        <f>[2]Elproduktion!$N$168</f>
        <v>0</v>
      </c>
      <c r="J7" s="92">
        <f>[2]Elproduktion!$T$166</f>
        <v>0</v>
      </c>
      <c r="K7" s="92">
        <f>[2]Elproduktion!$U$164</f>
        <v>0</v>
      </c>
      <c r="L7" s="92">
        <f>[2]Elproduktion!$V$164</f>
        <v>0</v>
      </c>
      <c r="M7" s="92">
        <f>[2]Elproduktion!$W$167</f>
        <v>0</v>
      </c>
      <c r="N7" s="92"/>
      <c r="O7" s="92"/>
      <c r="P7" s="106">
        <f t="shared" si="0"/>
        <v>0</v>
      </c>
      <c r="Q7" s="53"/>
      <c r="AG7" s="53"/>
      <c r="AH7" s="53"/>
    </row>
    <row r="8" spans="1:34" ht="15.75">
      <c r="A8" s="5" t="s">
        <v>10</v>
      </c>
      <c r="C8" s="131">
        <f>[2]Elproduktion!$N$170</f>
        <v>0</v>
      </c>
      <c r="D8" s="92">
        <f>[2]Elproduktion!$N$171</f>
        <v>0</v>
      </c>
      <c r="E8" s="92">
        <f>[2]Elproduktion!$Q$172</f>
        <v>0</v>
      </c>
      <c r="F8" s="92">
        <f>[2]Elproduktion!$N$173</f>
        <v>0</v>
      </c>
      <c r="G8" s="92">
        <f>[2]Elproduktion!$R$174</f>
        <v>0</v>
      </c>
      <c r="H8" s="92">
        <f>[2]Elproduktion!$S$175</f>
        <v>0</v>
      </c>
      <c r="I8" s="92">
        <f>[2]Elproduktion!$N$176</f>
        <v>0</v>
      </c>
      <c r="J8" s="92">
        <f>[2]Elproduktion!$T$174</f>
        <v>0</v>
      </c>
      <c r="K8" s="92">
        <f>[2]Elproduktion!$U$172</f>
        <v>0</v>
      </c>
      <c r="L8" s="92">
        <f>[2]Elproduktion!$V$172</f>
        <v>0</v>
      </c>
      <c r="M8" s="92">
        <f>[2]Elproduktion!$W$175</f>
        <v>0</v>
      </c>
      <c r="N8" s="92"/>
      <c r="O8" s="92"/>
      <c r="P8" s="106">
        <f t="shared" si="0"/>
        <v>0</v>
      </c>
      <c r="Q8" s="53"/>
      <c r="AG8" s="53"/>
      <c r="AH8" s="53"/>
    </row>
    <row r="9" spans="1:34" ht="15.75">
      <c r="A9" s="5" t="s">
        <v>11</v>
      </c>
      <c r="C9" s="134">
        <f>[2]Elproduktion!$N$178</f>
        <v>94188.412496594319</v>
      </c>
      <c r="D9" s="92">
        <f>[2]Elproduktion!$N$179</f>
        <v>0</v>
      </c>
      <c r="E9" s="92">
        <f>[2]Elproduktion!$Q$180</f>
        <v>0</v>
      </c>
      <c r="F9" s="92">
        <f>[2]Elproduktion!$N$181</f>
        <v>0</v>
      </c>
      <c r="G9" s="92">
        <f>[2]Elproduktion!$R$182</f>
        <v>0</v>
      </c>
      <c r="H9" s="92">
        <f>[2]Elproduktion!$S$183</f>
        <v>0</v>
      </c>
      <c r="I9" s="92">
        <f>[2]Elproduktion!$N$184</f>
        <v>0</v>
      </c>
      <c r="J9" s="92">
        <f>[2]Elproduktion!$T$182</f>
        <v>0</v>
      </c>
      <c r="K9" s="92">
        <f>[2]Elproduktion!$U$180</f>
        <v>0</v>
      </c>
      <c r="L9" s="92">
        <f>[2]Elproduktion!$V$180</f>
        <v>0</v>
      </c>
      <c r="M9" s="92">
        <f>[2]Elproduktion!$W$183</f>
        <v>0</v>
      </c>
      <c r="N9" s="92"/>
      <c r="O9" s="92"/>
      <c r="P9" s="106">
        <f t="shared" si="0"/>
        <v>0</v>
      </c>
      <c r="Q9" s="53"/>
      <c r="AG9" s="53"/>
      <c r="AH9" s="53"/>
    </row>
    <row r="10" spans="1:34" ht="15.75">
      <c r="A10" s="5" t="s">
        <v>12</v>
      </c>
      <c r="C10" s="135">
        <f>[2]Elproduktion!$N$186</f>
        <v>18623.587503405684</v>
      </c>
      <c r="D10" s="92">
        <f>[2]Elproduktion!$N$187</f>
        <v>0</v>
      </c>
      <c r="E10" s="92">
        <f>[2]Elproduktion!$Q$188</f>
        <v>0</v>
      </c>
      <c r="F10" s="92">
        <f>[2]Elproduktion!$N$189</f>
        <v>0</v>
      </c>
      <c r="G10" s="92">
        <f>[2]Elproduktion!$R$190</f>
        <v>0</v>
      </c>
      <c r="H10" s="92">
        <f>[2]Elproduktion!$S$191</f>
        <v>0</v>
      </c>
      <c r="I10" s="92">
        <f>[2]Elproduktion!$N$192</f>
        <v>0</v>
      </c>
      <c r="J10" s="92">
        <f>[2]Elproduktion!$T$190</f>
        <v>0</v>
      </c>
      <c r="K10" s="92">
        <f>[2]Elproduktion!$U$188</f>
        <v>0</v>
      </c>
      <c r="L10" s="92">
        <f>[2]Elproduktion!$V$188</f>
        <v>0</v>
      </c>
      <c r="M10" s="92">
        <f>[2]Elproduktion!$W$191</f>
        <v>0</v>
      </c>
      <c r="N10" s="92"/>
      <c r="O10" s="92"/>
      <c r="P10" s="106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C11" s="176">
        <f>SUM(C5:C10)</f>
        <v>113173</v>
      </c>
      <c r="D11" s="92">
        <f t="shared" ref="D11:O11" si="1">SUM(D5:D10)</f>
        <v>0</v>
      </c>
      <c r="E11" s="92">
        <f t="shared" si="1"/>
        <v>0</v>
      </c>
      <c r="F11" s="92">
        <f t="shared" si="1"/>
        <v>0</v>
      </c>
      <c r="G11" s="92">
        <f t="shared" si="1"/>
        <v>0</v>
      </c>
      <c r="H11" s="92">
        <f t="shared" si="1"/>
        <v>0</v>
      </c>
      <c r="I11" s="92">
        <f t="shared" si="1"/>
        <v>0</v>
      </c>
      <c r="J11" s="92">
        <f t="shared" si="1"/>
        <v>0</v>
      </c>
      <c r="K11" s="92">
        <f t="shared" si="1"/>
        <v>0</v>
      </c>
      <c r="L11" s="92">
        <f t="shared" si="1"/>
        <v>0</v>
      </c>
      <c r="M11" s="92">
        <f t="shared" si="1"/>
        <v>0</v>
      </c>
      <c r="N11" s="92">
        <f t="shared" si="1"/>
        <v>0</v>
      </c>
      <c r="O11" s="92">
        <f t="shared" si="1"/>
        <v>0</v>
      </c>
      <c r="P11" s="106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80" t="str">
        <f>A2</f>
        <v>2029 Leksand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73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2" t="s">
        <v>60</v>
      </c>
      <c r="B17" s="81" t="s">
        <v>63</v>
      </c>
      <c r="C17" s="49"/>
      <c r="D17" s="81" t="s">
        <v>59</v>
      </c>
      <c r="E17" s="27"/>
      <c r="F17" s="81" t="s">
        <v>61</v>
      </c>
      <c r="G17" s="27"/>
      <c r="H17" s="27"/>
      <c r="I17" s="81" t="s">
        <v>62</v>
      </c>
      <c r="J17" s="27"/>
      <c r="K17" s="27"/>
      <c r="L17" s="27"/>
      <c r="M17" s="27"/>
      <c r="N17" s="28"/>
      <c r="O17" s="28"/>
      <c r="P17" s="83" t="s">
        <v>66</v>
      </c>
      <c r="Q17" s="30"/>
      <c r="AG17" s="30"/>
      <c r="AH17" s="30"/>
    </row>
    <row r="18" spans="1:34" ht="15.75">
      <c r="A18" s="5" t="s">
        <v>17</v>
      </c>
      <c r="B18" s="114">
        <f>[2]Fjärrvärmeproduktion!$N$226</f>
        <v>0</v>
      </c>
      <c r="C18" s="106"/>
      <c r="D18" s="106">
        <f>[2]Fjärrvärmeproduktion!$N$227</f>
        <v>0</v>
      </c>
      <c r="E18" s="106">
        <f>[2]Fjärrvärmeproduktion!$Q$228</f>
        <v>0</v>
      </c>
      <c r="F18" s="106">
        <f>[2]Fjärrvärmeproduktion!$N$229</f>
        <v>0</v>
      </c>
      <c r="G18" s="106">
        <f>[2]Fjärrvärmeproduktion!$R$230</f>
        <v>0</v>
      </c>
      <c r="H18" s="106">
        <f>[2]Fjärrvärmeproduktion!$S$231</f>
        <v>0</v>
      </c>
      <c r="I18" s="106">
        <f>[2]Fjärrvärmeproduktion!$N$232</f>
        <v>0</v>
      </c>
      <c r="J18" s="106">
        <f>[2]Fjärrvärmeproduktion!$T$230</f>
        <v>0</v>
      </c>
      <c r="K18" s="106">
        <f>[2]Fjärrvärmeproduktion!$U$228</f>
        <v>0</v>
      </c>
      <c r="L18" s="106">
        <f>[2]Fjärrvärmeproduktion!$V$228</f>
        <v>0</v>
      </c>
      <c r="M18" s="106">
        <f>[2]Fjärrvärmeproduktion!$W$231</f>
        <v>0</v>
      </c>
      <c r="N18" s="106"/>
      <c r="O18" s="106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21">
        <f>[2]Fjärrvärmeproduktion!$N$234+[2]Fjärrvärmeproduktion!$N$266</f>
        <v>38300</v>
      </c>
      <c r="C19" s="106"/>
      <c r="D19" s="106">
        <f>[2]Fjärrvärmeproduktion!$N$235</f>
        <v>80</v>
      </c>
      <c r="E19" s="106">
        <f>[2]Fjärrvärmeproduktion!$Q$236</f>
        <v>0</v>
      </c>
      <c r="F19" s="106">
        <f>[2]Fjärrvärmeproduktion!$N$237</f>
        <v>0</v>
      </c>
      <c r="G19" s="106">
        <f>[2]Fjärrvärmeproduktion!$R$238</f>
        <v>0</v>
      </c>
      <c r="H19" s="105">
        <f>[2]Fjärrvärmeproduktion!$S$239</f>
        <v>39739</v>
      </c>
      <c r="I19" s="106">
        <f>[2]Fjärrvärmeproduktion!$N$240</f>
        <v>0</v>
      </c>
      <c r="J19" s="106">
        <f>[2]Fjärrvärmeproduktion!$T$238</f>
        <v>0</v>
      </c>
      <c r="K19" s="106">
        <f>[2]Fjärrvärmeproduktion!$U$236</f>
        <v>0</v>
      </c>
      <c r="L19" s="106">
        <f>[2]Fjärrvärmeproduktion!$V$236</f>
        <v>0</v>
      </c>
      <c r="M19" s="106">
        <f>[2]Fjärrvärmeproduktion!$W$239</f>
        <v>0</v>
      </c>
      <c r="N19" s="106"/>
      <c r="O19" s="106"/>
      <c r="P19" s="105">
        <f t="shared" ref="P19:P24" si="2">SUM(C19:O19)</f>
        <v>39819</v>
      </c>
      <c r="Q19" s="4"/>
      <c r="R19" s="4"/>
      <c r="S19" s="4"/>
      <c r="T19" s="4"/>
    </row>
    <row r="20" spans="1:34" ht="15.75">
      <c r="A20" s="5" t="s">
        <v>19</v>
      </c>
      <c r="B20" s="114">
        <f>[2]Fjärrvärmeproduktion!$N$242</f>
        <v>0</v>
      </c>
      <c r="C20" s="106"/>
      <c r="D20" s="106">
        <f>[2]Fjärrvärmeproduktion!$N$243</f>
        <v>0</v>
      </c>
      <c r="E20" s="106">
        <f>[2]Fjärrvärmeproduktion!$Q$244</f>
        <v>0</v>
      </c>
      <c r="F20" s="106">
        <f>[2]Fjärrvärmeproduktion!$N$245</f>
        <v>0</v>
      </c>
      <c r="G20" s="106">
        <f>[2]Fjärrvärmeproduktion!$R$246</f>
        <v>0</v>
      </c>
      <c r="H20" s="106">
        <f>[2]Fjärrvärmeproduktion!$S$247</f>
        <v>0</v>
      </c>
      <c r="I20" s="106">
        <f>[2]Fjärrvärmeproduktion!$N$248</f>
        <v>0</v>
      </c>
      <c r="J20" s="106">
        <f>[2]Fjärrvärmeproduktion!$T$246</f>
        <v>0</v>
      </c>
      <c r="K20" s="106">
        <f>[2]Fjärrvärmeproduktion!$U$244</f>
        <v>0</v>
      </c>
      <c r="L20" s="106">
        <f>[2]Fjärrvärmeproduktion!$V$244</f>
        <v>0</v>
      </c>
      <c r="M20" s="106">
        <f>[2]Fjärrvärmeproduktion!$W$247</f>
        <v>0</v>
      </c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121">
        <f>[2]Fjärrvärmeproduktion!$N$250</f>
        <v>0</v>
      </c>
      <c r="C21" s="106"/>
      <c r="D21" s="106">
        <f>[2]Fjärrvärmeproduktion!$N$251</f>
        <v>0</v>
      </c>
      <c r="E21" s="106">
        <f>[2]Fjärrvärmeproduktion!$Q$252</f>
        <v>0</v>
      </c>
      <c r="F21" s="106">
        <f>[2]Fjärrvärmeproduktion!$N$253</f>
        <v>0</v>
      </c>
      <c r="G21" s="106">
        <f>[2]Fjärrvärmeproduktion!$R$254</f>
        <v>0</v>
      </c>
      <c r="H21" s="106">
        <f>[2]Fjärrvärmeproduktion!$S$255</f>
        <v>0</v>
      </c>
      <c r="I21" s="106">
        <f>[2]Fjärrvärmeproduktion!$N$256</f>
        <v>0</v>
      </c>
      <c r="J21" s="106">
        <f>[2]Fjärrvärmeproduktion!$T$254</f>
        <v>0</v>
      </c>
      <c r="K21" s="106">
        <f>[2]Fjärrvärmeproduktion!$U$252</f>
        <v>0</v>
      </c>
      <c r="L21" s="106">
        <f>[2]Fjärrvärmeproduktion!$V$252</f>
        <v>0</v>
      </c>
      <c r="M21" s="106">
        <f>[2]Fjärrvärmeproduktion!$W$255</f>
        <v>0</v>
      </c>
      <c r="N21" s="106"/>
      <c r="O21" s="106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21</v>
      </c>
      <c r="B22" s="114">
        <f>[2]Fjärrvärmeproduktion!$N$258</f>
        <v>11701</v>
      </c>
      <c r="C22" s="106"/>
      <c r="D22" s="106">
        <f>[2]Fjärrvärmeproduktion!$N$259</f>
        <v>0</v>
      </c>
      <c r="E22" s="106">
        <f>[2]Fjärrvärmeproduktion!$Q$260</f>
        <v>0</v>
      </c>
      <c r="F22" s="106">
        <f>[2]Fjärrvärmeproduktion!$N$261</f>
        <v>0</v>
      </c>
      <c r="G22" s="106">
        <f>[2]Fjärrvärmeproduktion!$R$262</f>
        <v>0</v>
      </c>
      <c r="H22" s="106">
        <f>[2]Fjärrvärmeproduktion!$S$263</f>
        <v>0</v>
      </c>
      <c r="I22" s="106">
        <f>[2]Fjärrvärmeproduktion!$N$264</f>
        <v>0</v>
      </c>
      <c r="J22" s="106">
        <f>[2]Fjärrvärmeproduktion!$T$262</f>
        <v>0</v>
      </c>
      <c r="K22" s="106">
        <f>[2]Fjärrvärmeproduktion!$U$260</f>
        <v>0</v>
      </c>
      <c r="L22" s="106">
        <f>[2]Fjärrvärmeproduktion!$V$260</f>
        <v>0</v>
      </c>
      <c r="M22" s="106">
        <f>[2]Fjärrvärmeproduktion!$W$263</f>
        <v>0</v>
      </c>
      <c r="N22" s="106"/>
      <c r="O22" s="106"/>
      <c r="P22" s="106">
        <f t="shared" si="2"/>
        <v>0</v>
      </c>
      <c r="Q22" s="31"/>
      <c r="R22" s="43" t="s">
        <v>23</v>
      </c>
      <c r="S22" s="89" t="str">
        <f>P43/1000 &amp;" GWh"</f>
        <v>620,78628 GWh</v>
      </c>
      <c r="T22" s="38"/>
      <c r="U22" s="36"/>
    </row>
    <row r="23" spans="1:34" ht="15.75">
      <c r="A23" s="5" t="s">
        <v>22</v>
      </c>
      <c r="B23" s="114">
        <v>0</v>
      </c>
      <c r="C23" s="106"/>
      <c r="D23" s="106">
        <f>[2]Fjärrvärmeproduktion!$N$267</f>
        <v>0</v>
      </c>
      <c r="E23" s="106">
        <f>[2]Fjärrvärmeproduktion!$Q$268</f>
        <v>0</v>
      </c>
      <c r="F23" s="106">
        <f>[2]Fjärrvärmeproduktion!$N$269</f>
        <v>0</v>
      </c>
      <c r="G23" s="106">
        <f>[2]Fjärrvärmeproduktion!$R$270</f>
        <v>0</v>
      </c>
      <c r="H23" s="106">
        <f>[2]Fjärrvärmeproduktion!$S$271</f>
        <v>0</v>
      </c>
      <c r="I23" s="106">
        <f>[2]Fjärrvärmeproduktion!$N$272</f>
        <v>0</v>
      </c>
      <c r="J23" s="106">
        <f>[2]Fjärrvärmeproduktion!$T$270</f>
        <v>0</v>
      </c>
      <c r="K23" s="106">
        <f>[2]Fjärrvärmeproduktion!$U$268</f>
        <v>0</v>
      </c>
      <c r="L23" s="106">
        <f>[2]Fjärrvärmeproduktion!$V$268</f>
        <v>0</v>
      </c>
      <c r="M23" s="106">
        <f>[2]Fjärrvärmeproduktion!$W$271</f>
        <v>0</v>
      </c>
      <c r="N23" s="106"/>
      <c r="O23" s="106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105">
        <f>SUM(B18:B23)</f>
        <v>50001</v>
      </c>
      <c r="C24" s="106">
        <f t="shared" ref="C24:O24" si="3">SUM(C18:C23)</f>
        <v>0</v>
      </c>
      <c r="D24" s="106">
        <f t="shared" si="3"/>
        <v>80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05">
        <f t="shared" si="3"/>
        <v>39739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05">
        <f t="shared" si="2"/>
        <v>39819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31"/>
      <c r="R25" s="86" t="str">
        <f>C30</f>
        <v>El</v>
      </c>
      <c r="S25" s="60" t="str">
        <f>C43/1000 &amp;" GWh"</f>
        <v>235,45728 GWh</v>
      </c>
      <c r="T25" s="42">
        <f>C$44</f>
        <v>0.37928879484900985</v>
      </c>
      <c r="U25" s="36"/>
    </row>
    <row r="26" spans="1:34" ht="15.75">
      <c r="B26" s="114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31"/>
      <c r="R26" s="87" t="str">
        <f>D30</f>
        <v>Oljeprodukter</v>
      </c>
      <c r="S26" s="60" t="str">
        <f>D43/1000 &amp;" GWh"</f>
        <v>131,425 GWh</v>
      </c>
      <c r="T26" s="42">
        <f>D$44</f>
        <v>0.2117073205934899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7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7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80" t="str">
        <f>A2</f>
        <v>2029 Leksand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7" t="str">
        <f>G30</f>
        <v>Biodrivmedel</v>
      </c>
      <c r="S29" s="60" t="str">
        <f>G43/1000&amp;" GWh"</f>
        <v>28,321 GWh</v>
      </c>
      <c r="T29" s="42">
        <f>G$44</f>
        <v>4.562117577727394E-2</v>
      </c>
      <c r="U29" s="36"/>
    </row>
    <row r="30" spans="1:34" ht="30">
      <c r="A30" s="6">
        <v>2017</v>
      </c>
      <c r="B30" s="67" t="s">
        <v>71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72</v>
      </c>
      <c r="K30" s="54" t="s">
        <v>6</v>
      </c>
      <c r="L30" s="54" t="s">
        <v>7</v>
      </c>
      <c r="M30" s="98" t="s">
        <v>73</v>
      </c>
      <c r="N30" s="55" t="s">
        <v>68</v>
      </c>
      <c r="O30" s="55" t="s">
        <v>68</v>
      </c>
      <c r="P30" s="57" t="s">
        <v>28</v>
      </c>
      <c r="Q30" s="31"/>
      <c r="R30" s="86" t="str">
        <f>H30</f>
        <v>Biobränslen</v>
      </c>
      <c r="S30" s="60" t="str">
        <f>H43/1000&amp;" GWh"</f>
        <v>225,583 GWh</v>
      </c>
      <c r="T30" s="42">
        <f>H$44</f>
        <v>0.36338270878022627</v>
      </c>
      <c r="U30" s="36"/>
    </row>
    <row r="31" spans="1:34" s="29" customFormat="1">
      <c r="A31" s="26"/>
      <c r="B31" s="81" t="s">
        <v>65</v>
      </c>
      <c r="C31" s="84" t="s">
        <v>64</v>
      </c>
      <c r="D31" s="81" t="s">
        <v>59</v>
      </c>
      <c r="E31" s="27"/>
      <c r="F31" s="81" t="s">
        <v>61</v>
      </c>
      <c r="G31" s="81" t="s">
        <v>89</v>
      </c>
      <c r="H31" s="81" t="s">
        <v>69</v>
      </c>
      <c r="I31" s="81" t="s">
        <v>62</v>
      </c>
      <c r="J31" s="27"/>
      <c r="K31" s="27"/>
      <c r="L31" s="27"/>
      <c r="M31" s="27"/>
      <c r="N31" s="28"/>
      <c r="O31" s="28"/>
      <c r="P31" s="83" t="s">
        <v>67</v>
      </c>
      <c r="Q31" s="32"/>
      <c r="R31" s="86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29</v>
      </c>
      <c r="B32" s="92">
        <f>[2]Slutanvändning!$N$332</f>
        <v>0</v>
      </c>
      <c r="C32" s="92">
        <f>[2]Slutanvändning!$N$333</f>
        <v>3273</v>
      </c>
      <c r="D32" s="131">
        <f>[2]Slutanvändning!$N$326</f>
        <v>6768</v>
      </c>
      <c r="E32" s="92">
        <f>[2]Slutanvändning!$Q$327</f>
        <v>0</v>
      </c>
      <c r="F32" s="92">
        <f>[2]Slutanvändning!$N$328</f>
        <v>0</v>
      </c>
      <c r="G32" s="131">
        <f>[2]Slutanvändning!$N$329</f>
        <v>1519</v>
      </c>
      <c r="H32" s="92">
        <f>[2]Slutanvändning!$N$330</f>
        <v>0</v>
      </c>
      <c r="I32" s="92">
        <f>[2]Slutanvändning!$N$331</f>
        <v>0</v>
      </c>
      <c r="J32" s="92"/>
      <c r="K32" s="92">
        <f>[2]Slutanvändning!$U$327</f>
        <v>0</v>
      </c>
      <c r="L32" s="92">
        <f>[2]Slutanvändning!$V$327</f>
        <v>0</v>
      </c>
      <c r="M32" s="92"/>
      <c r="N32" s="92"/>
      <c r="O32" s="92"/>
      <c r="P32" s="92">
        <f t="shared" ref="P32:P38" si="4">SUM(B32:N32)</f>
        <v>11560</v>
      </c>
      <c r="Q32" s="33"/>
      <c r="R32" s="87" t="str">
        <f>J30</f>
        <v>Beckolja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32</v>
      </c>
      <c r="B33" s="92">
        <f>[2]Slutanvändning!$N$341</f>
        <v>1826</v>
      </c>
      <c r="C33" s="92">
        <f>[2]Slutanvändning!$N$342</f>
        <v>51164</v>
      </c>
      <c r="D33" s="133">
        <f>[2]Slutanvändning!$N$335</f>
        <v>11662</v>
      </c>
      <c r="E33" s="92">
        <f>[2]Slutanvändning!$Q$336</f>
        <v>0</v>
      </c>
      <c r="F33" s="92">
        <f>[2]Slutanvändning!$N$337</f>
        <v>0</v>
      </c>
      <c r="G33" s="133">
        <f>[2]Slutanvändning!$N$338</f>
        <v>0</v>
      </c>
      <c r="H33" s="157">
        <f>[2]Slutanvändning!$N$339</f>
        <v>137297</v>
      </c>
      <c r="I33" s="92">
        <f>[2]Slutanvändning!$N$340</f>
        <v>0</v>
      </c>
      <c r="J33" s="92"/>
      <c r="K33" s="92">
        <f>[2]Slutanvändning!$U$336</f>
        <v>0</v>
      </c>
      <c r="L33" s="92">
        <f>[2]Slutanvändning!$V$336</f>
        <v>0</v>
      </c>
      <c r="M33" s="92"/>
      <c r="N33" s="92"/>
      <c r="O33" s="92"/>
      <c r="P33" s="157">
        <f t="shared" si="4"/>
        <v>201949</v>
      </c>
      <c r="Q33" s="33"/>
      <c r="R33" s="86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33</v>
      </c>
      <c r="B34" s="92">
        <f>[2]Slutanvändning!$N$350</f>
        <v>9502</v>
      </c>
      <c r="C34" s="92">
        <f>[2]Slutanvändning!$N$351</f>
        <v>18023</v>
      </c>
      <c r="D34" s="131">
        <f>[2]Slutanvändning!$N$344</f>
        <v>422</v>
      </c>
      <c r="E34" s="92">
        <f>[2]Slutanvändning!$Q$345</f>
        <v>0</v>
      </c>
      <c r="F34" s="92">
        <f>[2]Slutanvändning!$N$346</f>
        <v>0</v>
      </c>
      <c r="G34" s="131">
        <f>[2]Slutanvändning!$N$347</f>
        <v>0</v>
      </c>
      <c r="H34" s="92">
        <f>[2]Slutanvändning!$N$348</f>
        <v>0</v>
      </c>
      <c r="I34" s="92">
        <f>[2]Slutanvändning!$N$349</f>
        <v>0</v>
      </c>
      <c r="J34" s="92"/>
      <c r="K34" s="92">
        <f>[2]Slutanvändning!$U$345</f>
        <v>0</v>
      </c>
      <c r="L34" s="92">
        <f>[2]Slutanvändning!$V$345</f>
        <v>0</v>
      </c>
      <c r="M34" s="92"/>
      <c r="N34" s="92"/>
      <c r="O34" s="92"/>
      <c r="P34" s="92">
        <f t="shared" si="4"/>
        <v>27947</v>
      </c>
      <c r="Q34" s="33"/>
      <c r="R34" s="87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34</v>
      </c>
      <c r="B35" s="92">
        <f>[2]Slutanvändning!$N$359</f>
        <v>0</v>
      </c>
      <c r="C35" s="92">
        <f>[2]Slutanvändning!$N$360</f>
        <v>668</v>
      </c>
      <c r="D35" s="133">
        <f>[2]Slutanvändning!$N$353</f>
        <v>110577</v>
      </c>
      <c r="E35" s="92">
        <f>[2]Slutanvändning!$Q$354</f>
        <v>0</v>
      </c>
      <c r="F35" s="92">
        <f>[2]Slutanvändning!$N$355</f>
        <v>0</v>
      </c>
      <c r="G35" s="133">
        <f>[2]Slutanvändning!$N$356</f>
        <v>26802</v>
      </c>
      <c r="H35" s="92">
        <f>[2]Slutanvändning!$N$357</f>
        <v>0</v>
      </c>
      <c r="I35" s="92">
        <f>[2]Slutanvändning!$N$358</f>
        <v>0</v>
      </c>
      <c r="J35" s="92"/>
      <c r="K35" s="92">
        <f>[2]Slutanvändning!$U$354</f>
        <v>0</v>
      </c>
      <c r="L35" s="92">
        <f>[2]Slutanvändning!$V$354</f>
        <v>0</v>
      </c>
      <c r="M35" s="92"/>
      <c r="N35" s="92"/>
      <c r="O35" s="92"/>
      <c r="P35" s="157">
        <f>SUM(B35:N35)</f>
        <v>138047</v>
      </c>
      <c r="Q35" s="33"/>
      <c r="R35" s="86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35</v>
      </c>
      <c r="B36" s="92">
        <f>[2]Slutanvändning!$N$368</f>
        <v>10838</v>
      </c>
      <c r="C36" s="92">
        <f>[2]Slutanvändning!$N$369</f>
        <v>40636</v>
      </c>
      <c r="D36" s="131">
        <f>[2]Slutanvändning!$N$362</f>
        <v>1480</v>
      </c>
      <c r="E36" s="92">
        <f>[2]Slutanvändning!$Q$363</f>
        <v>0</v>
      </c>
      <c r="F36" s="92">
        <f>[2]Slutanvändning!$N$364</f>
        <v>0</v>
      </c>
      <c r="G36" s="131">
        <f>[2]Slutanvändning!$N$365</f>
        <v>0</v>
      </c>
      <c r="H36" s="92">
        <f>[2]Slutanvändning!$N$366</f>
        <v>0</v>
      </c>
      <c r="I36" s="92">
        <f>[2]Slutanvändning!$N$367</f>
        <v>0</v>
      </c>
      <c r="J36" s="92"/>
      <c r="K36" s="92">
        <f>[2]Slutanvändning!$U$363</f>
        <v>0</v>
      </c>
      <c r="L36" s="92">
        <f>[2]Slutanvändning!$V$363</f>
        <v>0</v>
      </c>
      <c r="M36" s="92"/>
      <c r="N36" s="92"/>
      <c r="O36" s="92"/>
      <c r="P36" s="92">
        <f t="shared" si="4"/>
        <v>52954</v>
      </c>
      <c r="Q36" s="33"/>
      <c r="R36" s="86" t="str">
        <f>N30</f>
        <v>Övrigt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36</v>
      </c>
      <c r="B37" s="92">
        <f>[2]Slutanvändning!$N$377</f>
        <v>5474</v>
      </c>
      <c r="C37" s="92">
        <f>[2]Slutanvändning!$N$378</f>
        <v>78612</v>
      </c>
      <c r="D37" s="131">
        <f>[2]Slutanvändning!$N$371</f>
        <v>436</v>
      </c>
      <c r="E37" s="92">
        <f>[2]Slutanvändning!$Q$372</f>
        <v>0</v>
      </c>
      <c r="F37" s="92">
        <f>[2]Slutanvändning!$N$373</f>
        <v>0</v>
      </c>
      <c r="G37" s="131">
        <f>[2]Slutanvändning!$N$374</f>
        <v>0</v>
      </c>
      <c r="H37" s="92">
        <f>[2]Slutanvändning!$N$375</f>
        <v>48547</v>
      </c>
      <c r="I37" s="92">
        <f>[2]Slutanvändning!$N$376</f>
        <v>0</v>
      </c>
      <c r="J37" s="92"/>
      <c r="K37" s="92">
        <f>[2]Slutanvändning!$U$372</f>
        <v>0</v>
      </c>
      <c r="L37" s="92">
        <f>[2]Slutanvändning!$V$372</f>
        <v>0</v>
      </c>
      <c r="M37" s="92"/>
      <c r="N37" s="92"/>
      <c r="O37" s="92"/>
      <c r="P37" s="92">
        <f t="shared" si="4"/>
        <v>133069</v>
      </c>
      <c r="Q37" s="33"/>
      <c r="R37" s="87" t="str">
        <f>O30</f>
        <v>Övrigt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37</v>
      </c>
      <c r="B38" s="92">
        <f>[2]Slutanvändning!$N$386</f>
        <v>14236</v>
      </c>
      <c r="C38" s="92">
        <f>[2]Slutanvändning!$N$387</f>
        <v>5857</v>
      </c>
      <c r="D38" s="131">
        <f>[2]Slutanvändning!$N$380</f>
        <v>0</v>
      </c>
      <c r="E38" s="92">
        <f>[2]Slutanvändning!$Q$381</f>
        <v>0</v>
      </c>
      <c r="F38" s="92">
        <f>[2]Slutanvändning!$N$382</f>
        <v>0</v>
      </c>
      <c r="G38" s="131">
        <f>[2]Slutanvändning!$N$383</f>
        <v>0</v>
      </c>
      <c r="H38" s="92">
        <f>[2]Slutanvändning!$N$384</f>
        <v>0</v>
      </c>
      <c r="I38" s="92">
        <f>[2]Slutanvändning!$N$385</f>
        <v>0</v>
      </c>
      <c r="J38" s="92"/>
      <c r="K38" s="92">
        <f>[2]Slutanvändning!$U$381</f>
        <v>0</v>
      </c>
      <c r="L38" s="92">
        <f>[2]Slutanvändning!$V$381</f>
        <v>0</v>
      </c>
      <c r="M38" s="92"/>
      <c r="N38" s="92"/>
      <c r="O38" s="92"/>
      <c r="P38" s="92">
        <f t="shared" si="4"/>
        <v>20093</v>
      </c>
      <c r="Q38" s="33"/>
      <c r="R38" s="44"/>
      <c r="S38" s="29"/>
      <c r="T38" s="40"/>
      <c r="U38" s="36"/>
    </row>
    <row r="39" spans="1:47" ht="15.75">
      <c r="A39" s="5" t="s">
        <v>38</v>
      </c>
      <c r="B39" s="92">
        <f>[2]Slutanvändning!$N$395</f>
        <v>0</v>
      </c>
      <c r="C39" s="92">
        <f>[2]Slutanvändning!$N$396</f>
        <v>19783</v>
      </c>
      <c r="D39" s="131">
        <f>[2]Slutanvändning!$N$389</f>
        <v>0</v>
      </c>
      <c r="E39" s="92">
        <f>[2]Slutanvändning!$Q$390</f>
        <v>0</v>
      </c>
      <c r="F39" s="92">
        <f>[2]Slutanvändning!$N$391</f>
        <v>0</v>
      </c>
      <c r="G39" s="131">
        <f>[2]Slutanvändning!$N$392</f>
        <v>0</v>
      </c>
      <c r="H39" s="92">
        <f>[2]Slutanvändning!$N$393</f>
        <v>0</v>
      </c>
      <c r="I39" s="92">
        <f>[2]Slutanvändning!$N$394</f>
        <v>0</v>
      </c>
      <c r="J39" s="92"/>
      <c r="K39" s="92">
        <f>[2]Slutanvändning!$U$390</f>
        <v>0</v>
      </c>
      <c r="L39" s="92">
        <f>[2]Slutanvändning!$V$390</f>
        <v>0</v>
      </c>
      <c r="M39" s="92"/>
      <c r="N39" s="92"/>
      <c r="O39" s="92"/>
      <c r="P39" s="92">
        <f>SUM(B39:N39)</f>
        <v>19783</v>
      </c>
      <c r="Q39" s="33"/>
      <c r="R39" s="41"/>
      <c r="S39" s="10"/>
      <c r="T39" s="64"/>
    </row>
    <row r="40" spans="1:47" ht="15.75">
      <c r="A40" s="5" t="s">
        <v>13</v>
      </c>
      <c r="B40" s="92">
        <f>SUM(B32:B39)</f>
        <v>41876</v>
      </c>
      <c r="C40" s="92">
        <f t="shared" ref="C40:O40" si="5">SUM(C32:C39)</f>
        <v>218016</v>
      </c>
      <c r="D40" s="92">
        <f t="shared" si="5"/>
        <v>131345</v>
      </c>
      <c r="E40" s="92">
        <f t="shared" si="5"/>
        <v>0</v>
      </c>
      <c r="F40" s="92">
        <f>SUM(F32:F39)</f>
        <v>0</v>
      </c>
      <c r="G40" s="157">
        <f t="shared" si="5"/>
        <v>28321</v>
      </c>
      <c r="H40" s="157">
        <f t="shared" si="5"/>
        <v>185844</v>
      </c>
      <c r="I40" s="92">
        <f t="shared" si="5"/>
        <v>0</v>
      </c>
      <c r="J40" s="92">
        <f t="shared" si="5"/>
        <v>0</v>
      </c>
      <c r="K40" s="92">
        <f t="shared" si="5"/>
        <v>0</v>
      </c>
      <c r="L40" s="92">
        <f t="shared" si="5"/>
        <v>0</v>
      </c>
      <c r="M40" s="92">
        <f t="shared" si="5"/>
        <v>0</v>
      </c>
      <c r="N40" s="92">
        <f t="shared" si="5"/>
        <v>0</v>
      </c>
      <c r="O40" s="92">
        <f t="shared" si="5"/>
        <v>0</v>
      </c>
      <c r="P40" s="157">
        <f>SUM(B40:N40)</f>
        <v>605402</v>
      </c>
      <c r="Q40" s="33"/>
      <c r="R40" s="41"/>
      <c r="S40" s="10" t="s">
        <v>24</v>
      </c>
      <c r="T40" s="64" t="s">
        <v>25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39</v>
      </c>
      <c r="S41" s="65" t="str">
        <f>(B46+C46)/1000 &amp;" GWh"</f>
        <v>25,56628 GWh</v>
      </c>
      <c r="T41" s="143"/>
    </row>
    <row r="42" spans="1:47">
      <c r="A42" s="46" t="s">
        <v>42</v>
      </c>
      <c r="B42" s="125">
        <f>B39+B38+B37</f>
        <v>19710</v>
      </c>
      <c r="C42" s="125">
        <f>C39+C38+C37</f>
        <v>104252</v>
      </c>
      <c r="D42" s="125">
        <f>D39+D38+D37</f>
        <v>436</v>
      </c>
      <c r="E42" s="125">
        <f t="shared" ref="E42:P42" si="6">E39+E38+E37</f>
        <v>0</v>
      </c>
      <c r="F42" s="126">
        <f t="shared" si="6"/>
        <v>0</v>
      </c>
      <c r="G42" s="125">
        <f t="shared" si="6"/>
        <v>0</v>
      </c>
      <c r="H42" s="125">
        <f t="shared" si="6"/>
        <v>48547</v>
      </c>
      <c r="I42" s="126">
        <f t="shared" si="6"/>
        <v>0</v>
      </c>
      <c r="J42" s="125">
        <f t="shared" si="6"/>
        <v>0</v>
      </c>
      <c r="K42" s="125">
        <f t="shared" si="6"/>
        <v>0</v>
      </c>
      <c r="L42" s="125">
        <f t="shared" si="6"/>
        <v>0</v>
      </c>
      <c r="M42" s="125">
        <f t="shared" si="6"/>
        <v>0</v>
      </c>
      <c r="N42" s="125">
        <f t="shared" si="6"/>
        <v>0</v>
      </c>
      <c r="O42" s="125">
        <f t="shared" si="6"/>
        <v>0</v>
      </c>
      <c r="P42" s="125">
        <f t="shared" si="6"/>
        <v>172945</v>
      </c>
      <c r="Q42" s="34"/>
      <c r="R42" s="41" t="s">
        <v>40</v>
      </c>
      <c r="S42" s="11" t="str">
        <f>P42/1000 &amp;" GWh"</f>
        <v>172,945 GWh</v>
      </c>
      <c r="T42" s="42">
        <f>P42/P40</f>
        <v>0.28566968724913361</v>
      </c>
    </row>
    <row r="43" spans="1:47">
      <c r="A43" s="47" t="s">
        <v>44</v>
      </c>
      <c r="B43" s="127"/>
      <c r="C43" s="128">
        <f>C40+C24-C7+C46</f>
        <v>235457.28</v>
      </c>
      <c r="D43" s="128">
        <f t="shared" ref="D43:O43" si="7">D11+D24+D40</f>
        <v>131425</v>
      </c>
      <c r="E43" s="128">
        <f t="shared" si="7"/>
        <v>0</v>
      </c>
      <c r="F43" s="128">
        <f t="shared" si="7"/>
        <v>0</v>
      </c>
      <c r="G43" s="128">
        <f t="shared" si="7"/>
        <v>28321</v>
      </c>
      <c r="H43" s="128">
        <f t="shared" si="7"/>
        <v>225583</v>
      </c>
      <c r="I43" s="128">
        <f t="shared" si="7"/>
        <v>0</v>
      </c>
      <c r="J43" s="128">
        <f t="shared" si="7"/>
        <v>0</v>
      </c>
      <c r="K43" s="128">
        <f t="shared" si="7"/>
        <v>0</v>
      </c>
      <c r="L43" s="128">
        <f t="shared" si="7"/>
        <v>0</v>
      </c>
      <c r="M43" s="128">
        <f t="shared" si="7"/>
        <v>0</v>
      </c>
      <c r="N43" s="128">
        <f t="shared" si="7"/>
        <v>0</v>
      </c>
      <c r="O43" s="128">
        <f t="shared" si="7"/>
        <v>0</v>
      </c>
      <c r="P43" s="129">
        <f>SUM(C43:O43)</f>
        <v>620786.28</v>
      </c>
      <c r="Q43" s="34"/>
      <c r="R43" s="41" t="s">
        <v>41</v>
      </c>
      <c r="S43" s="11" t="str">
        <f>P36/1000 &amp;" GWh"</f>
        <v>52,954 GWh</v>
      </c>
      <c r="T43" s="62">
        <f>P36/P40</f>
        <v>8.7469152728269814E-2</v>
      </c>
    </row>
    <row r="44" spans="1:47">
      <c r="A44" s="47" t="s">
        <v>45</v>
      </c>
      <c r="B44" s="130"/>
      <c r="C44" s="136">
        <f>C43/$P$43</f>
        <v>0.37928879484900985</v>
      </c>
      <c r="D44" s="136">
        <f t="shared" ref="D44:P44" si="8">D43/$P$43</f>
        <v>0.2117073205934899</v>
      </c>
      <c r="E44" s="136">
        <f t="shared" si="8"/>
        <v>0</v>
      </c>
      <c r="F44" s="136">
        <f t="shared" si="8"/>
        <v>0</v>
      </c>
      <c r="G44" s="136">
        <f t="shared" si="8"/>
        <v>4.562117577727394E-2</v>
      </c>
      <c r="H44" s="136">
        <f t="shared" si="8"/>
        <v>0.36338270878022627</v>
      </c>
      <c r="I44" s="136">
        <f t="shared" si="8"/>
        <v>0</v>
      </c>
      <c r="J44" s="136">
        <f t="shared" si="8"/>
        <v>0</v>
      </c>
      <c r="K44" s="136">
        <f t="shared" si="8"/>
        <v>0</v>
      </c>
      <c r="L44" s="136">
        <f t="shared" si="8"/>
        <v>0</v>
      </c>
      <c r="M44" s="136">
        <f t="shared" si="8"/>
        <v>0</v>
      </c>
      <c r="N44" s="136">
        <f t="shared" si="8"/>
        <v>0</v>
      </c>
      <c r="O44" s="136">
        <f t="shared" si="8"/>
        <v>0</v>
      </c>
      <c r="P44" s="136">
        <f t="shared" si="8"/>
        <v>1</v>
      </c>
      <c r="Q44" s="34"/>
      <c r="R44" s="41" t="s">
        <v>43</v>
      </c>
      <c r="S44" s="11" t="str">
        <f>P34/1000 &amp;" GWh"</f>
        <v>27,947 GWh</v>
      </c>
      <c r="T44" s="42">
        <f>P34/P40</f>
        <v>4.6162715022414862E-2</v>
      </c>
      <c r="U44" s="36"/>
    </row>
    <row r="45" spans="1:47">
      <c r="A45" s="48"/>
      <c r="B45" s="131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30</v>
      </c>
      <c r="S45" s="11" t="str">
        <f>P32/1000 &amp;" GWh"</f>
        <v>11,56 GWh</v>
      </c>
      <c r="T45" s="42">
        <f>P32/P40</f>
        <v>1.9094750265113099E-2</v>
      </c>
      <c r="U45" s="36"/>
    </row>
    <row r="46" spans="1:47">
      <c r="A46" s="48" t="s">
        <v>48</v>
      </c>
      <c r="B46" s="68">
        <f>B24-B40</f>
        <v>8125</v>
      </c>
      <c r="C46" s="68">
        <f>(C24+C40)*0.08</f>
        <v>17441.28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46</v>
      </c>
      <c r="S46" s="11" t="str">
        <f>P33/1000 &amp;" GWh"</f>
        <v>201,949 GWh</v>
      </c>
      <c r="T46" s="62">
        <f>P33/P40</f>
        <v>0.33357834959250215</v>
      </c>
      <c r="U46" s="36"/>
    </row>
    <row r="47" spans="1:47">
      <c r="A47" s="48" t="s">
        <v>50</v>
      </c>
      <c r="B47" s="137">
        <f>B46/B24</f>
        <v>0.1624967500649987</v>
      </c>
      <c r="C47" s="137">
        <f>C46/(C40+C24)</f>
        <v>7.9999999999999988E-2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47</v>
      </c>
      <c r="S47" s="11" t="str">
        <f>P35/1000 &amp;" GWh"</f>
        <v>138,047 GWh</v>
      </c>
      <c r="T47" s="62">
        <f>P35/P40</f>
        <v>0.22802534514256642</v>
      </c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88"/>
      <c r="R48" s="69" t="s">
        <v>49</v>
      </c>
      <c r="S48" s="70" t="str">
        <f>P40/1000 &amp;" GWh"</f>
        <v>605,402 GWh</v>
      </c>
      <c r="T48" s="71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3"/>
      <c r="C58" s="19"/>
      <c r="D58" s="74"/>
      <c r="E58" s="74"/>
      <c r="F58" s="75"/>
      <c r="G58" s="74"/>
      <c r="H58" s="74"/>
      <c r="I58" s="75"/>
      <c r="J58" s="74"/>
      <c r="K58" s="74"/>
      <c r="L58" s="74"/>
      <c r="M58" s="45"/>
      <c r="N58" s="85"/>
      <c r="O58" s="85"/>
      <c r="P58" s="76"/>
      <c r="Q58" s="10"/>
      <c r="R58" s="10"/>
      <c r="S58" s="45"/>
      <c r="T58" s="50"/>
    </row>
    <row r="59" spans="1:47" ht="15.75">
      <c r="A59" s="10"/>
      <c r="B59" s="73"/>
      <c r="C59" s="19"/>
      <c r="D59" s="74"/>
      <c r="E59" s="74"/>
      <c r="F59" s="75"/>
      <c r="G59" s="74"/>
      <c r="H59" s="74"/>
      <c r="I59" s="75"/>
      <c r="J59" s="74"/>
      <c r="K59" s="74"/>
      <c r="L59" s="74"/>
      <c r="M59" s="45"/>
      <c r="N59" s="85"/>
      <c r="O59" s="85"/>
      <c r="P59" s="76"/>
      <c r="Q59" s="10"/>
      <c r="R59" s="10"/>
      <c r="S59" s="20"/>
      <c r="T59" s="21"/>
    </row>
    <row r="60" spans="1:47" ht="15.75">
      <c r="A60" s="10"/>
      <c r="B60" s="73"/>
      <c r="C60" s="19"/>
      <c r="D60" s="74"/>
      <c r="E60" s="74"/>
      <c r="F60" s="75"/>
      <c r="G60" s="74"/>
      <c r="H60" s="74"/>
      <c r="I60" s="75"/>
      <c r="J60" s="74"/>
      <c r="K60" s="74"/>
      <c r="L60" s="74"/>
      <c r="M60" s="45"/>
      <c r="N60" s="85"/>
      <c r="O60" s="85"/>
      <c r="P60" s="76"/>
      <c r="Q60" s="10"/>
      <c r="R60" s="10"/>
      <c r="S60" s="10"/>
      <c r="T60" s="45"/>
    </row>
    <row r="61" spans="1:47" ht="15.75">
      <c r="A61" s="9"/>
      <c r="B61" s="73"/>
      <c r="C61" s="19"/>
      <c r="D61" s="74"/>
      <c r="E61" s="74"/>
      <c r="F61" s="75"/>
      <c r="G61" s="74"/>
      <c r="H61" s="74"/>
      <c r="I61" s="75"/>
      <c r="J61" s="74"/>
      <c r="K61" s="74"/>
      <c r="L61" s="74"/>
      <c r="M61" s="45"/>
      <c r="N61" s="85"/>
      <c r="O61" s="85"/>
      <c r="P61" s="76"/>
      <c r="Q61" s="10"/>
      <c r="R61" s="10"/>
      <c r="S61" s="78"/>
      <c r="T61" s="79"/>
    </row>
    <row r="62" spans="1:47" ht="15.75">
      <c r="A62" s="10"/>
      <c r="B62" s="73"/>
      <c r="C62" s="19"/>
      <c r="D62" s="73"/>
      <c r="E62" s="73"/>
      <c r="F62" s="77"/>
      <c r="G62" s="73"/>
      <c r="H62" s="73"/>
      <c r="I62" s="77"/>
      <c r="J62" s="73"/>
      <c r="K62" s="73"/>
      <c r="L62" s="73"/>
      <c r="M62" s="45"/>
      <c r="N62" s="85"/>
      <c r="O62" s="85"/>
      <c r="P62" s="76"/>
      <c r="Q62" s="10"/>
      <c r="R62" s="10"/>
      <c r="S62" s="45"/>
      <c r="T62" s="50"/>
    </row>
    <row r="63" spans="1:47" ht="15.75">
      <c r="A63" s="10"/>
      <c r="B63" s="73"/>
      <c r="C63" s="10"/>
      <c r="D63" s="73"/>
      <c r="E63" s="73"/>
      <c r="F63" s="77"/>
      <c r="G63" s="73"/>
      <c r="H63" s="73"/>
      <c r="I63" s="77"/>
      <c r="J63" s="73"/>
      <c r="K63" s="73"/>
      <c r="L63" s="73"/>
      <c r="M63" s="10"/>
      <c r="N63" s="76"/>
      <c r="O63" s="76"/>
      <c r="P63" s="76"/>
      <c r="Q63" s="10"/>
      <c r="R63" s="10"/>
      <c r="S63" s="45"/>
      <c r="T63" s="50"/>
    </row>
    <row r="64" spans="1:47" ht="15.75">
      <c r="A64" s="10"/>
      <c r="B64" s="73"/>
      <c r="C64" s="10"/>
      <c r="D64" s="73"/>
      <c r="E64" s="73"/>
      <c r="F64" s="77"/>
      <c r="G64" s="73"/>
      <c r="H64" s="73"/>
      <c r="I64" s="77"/>
      <c r="J64" s="73"/>
      <c r="K64" s="73"/>
      <c r="L64" s="73"/>
      <c r="M64" s="10"/>
      <c r="N64" s="76"/>
      <c r="O64" s="76"/>
      <c r="P64" s="76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3"/>
      <c r="L65" s="73"/>
      <c r="M65" s="10"/>
      <c r="N65" s="76"/>
      <c r="O65" s="76"/>
      <c r="P65" s="76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3"/>
      <c r="L66" s="73"/>
      <c r="M66" s="10"/>
      <c r="N66" s="76"/>
      <c r="O66" s="76"/>
      <c r="P66" s="76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3"/>
      <c r="L67" s="73"/>
      <c r="M67" s="10"/>
      <c r="N67" s="76"/>
      <c r="O67" s="76"/>
      <c r="P67" s="76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3"/>
      <c r="L68" s="73"/>
      <c r="M68" s="10"/>
      <c r="N68" s="76"/>
      <c r="O68" s="76"/>
      <c r="P68" s="76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3"/>
      <c r="L69" s="73"/>
      <c r="M69" s="10"/>
      <c r="N69" s="76"/>
      <c r="O69" s="76"/>
      <c r="P69" s="76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3"/>
      <c r="L70" s="73"/>
      <c r="M70" s="10"/>
      <c r="N70" s="76"/>
      <c r="O70" s="76"/>
      <c r="P70" s="76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3"/>
      <c r="L71" s="73"/>
      <c r="M71" s="10"/>
      <c r="N71" s="76"/>
      <c r="O71" s="76"/>
      <c r="P71" s="76"/>
      <c r="Q71" s="10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F19" zoomScale="70" zoomScaleNormal="70" workbookViewId="0">
      <selection activeCell="M30" sqref="M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0" t="s">
        <v>78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73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2" t="s">
        <v>60</v>
      </c>
      <c r="C4" s="81" t="s">
        <v>58</v>
      </c>
      <c r="D4" s="81" t="s">
        <v>59</v>
      </c>
      <c r="E4" s="27"/>
      <c r="F4" s="81" t="s">
        <v>61</v>
      </c>
      <c r="G4" s="27"/>
      <c r="H4" s="27"/>
      <c r="I4" s="81" t="s">
        <v>62</v>
      </c>
      <c r="J4" s="27"/>
      <c r="K4" s="27"/>
      <c r="L4" s="27"/>
      <c r="M4" s="27"/>
      <c r="N4" s="28"/>
      <c r="O4" s="28"/>
      <c r="P4" s="83" t="s">
        <v>66</v>
      </c>
      <c r="Q4" s="30"/>
      <c r="AG4" s="30"/>
      <c r="AH4" s="30"/>
    </row>
    <row r="5" spans="1:34" ht="15.75">
      <c r="A5" s="5" t="s">
        <v>52</v>
      </c>
      <c r="C5" s="96">
        <f>[2]Solceller!$C$8</f>
        <v>171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106">
        <f>SUM(D5:O5)</f>
        <v>0</v>
      </c>
      <c r="Q5" s="53"/>
      <c r="AG5" s="53"/>
      <c r="AH5" s="53"/>
    </row>
    <row r="6" spans="1:34" ht="15.75">
      <c r="A6" s="5" t="s">
        <v>57</v>
      </c>
      <c r="C6" s="92">
        <v>0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106">
        <f t="shared" ref="P6:P11" si="0">SUM(D6:O6)</f>
        <v>0</v>
      </c>
      <c r="Q6" s="53"/>
      <c r="AG6" s="53"/>
      <c r="AH6" s="53"/>
    </row>
    <row r="7" spans="1:34" ht="15.75">
      <c r="A7" s="5" t="s">
        <v>17</v>
      </c>
      <c r="C7" s="92">
        <f>[2]Elproduktion!$N$202</f>
        <v>0</v>
      </c>
      <c r="D7" s="92">
        <f>[2]Elproduktion!$N$203</f>
        <v>0</v>
      </c>
      <c r="E7" s="92">
        <f>[2]Elproduktion!$Q$204</f>
        <v>0</v>
      </c>
      <c r="F7" s="92">
        <f>[2]Elproduktion!$N$205</f>
        <v>0</v>
      </c>
      <c r="G7" s="92">
        <f>[2]Elproduktion!$R$206</f>
        <v>0</v>
      </c>
      <c r="H7" s="92">
        <f>[2]Elproduktion!$S$207</f>
        <v>0</v>
      </c>
      <c r="I7" s="92">
        <f>[2]Elproduktion!$N$208</f>
        <v>0</v>
      </c>
      <c r="J7" s="92">
        <f>[2]Elproduktion!$T$206</f>
        <v>0</v>
      </c>
      <c r="K7" s="92">
        <f>[2]Elproduktion!$U$204</f>
        <v>0</v>
      </c>
      <c r="L7" s="92">
        <f>[2]Elproduktion!$V$204</f>
        <v>0</v>
      </c>
      <c r="M7" s="92">
        <f>[2]Elproduktion!$W$207</f>
        <v>0</v>
      </c>
      <c r="N7" s="92"/>
      <c r="O7" s="92"/>
      <c r="P7" s="106">
        <f t="shared" si="0"/>
        <v>0</v>
      </c>
      <c r="Q7" s="53"/>
      <c r="AG7" s="53"/>
      <c r="AH7" s="53"/>
    </row>
    <row r="8" spans="1:34" ht="15.75">
      <c r="A8" s="5" t="s">
        <v>10</v>
      </c>
      <c r="C8" s="92">
        <f>[2]Elproduktion!$N$210</f>
        <v>0</v>
      </c>
      <c r="D8" s="92">
        <f>[2]Elproduktion!$N$211</f>
        <v>0</v>
      </c>
      <c r="E8" s="92">
        <f>[2]Elproduktion!$Q$212</f>
        <v>0</v>
      </c>
      <c r="F8" s="92">
        <f>[2]Elproduktion!$N$213</f>
        <v>0</v>
      </c>
      <c r="G8" s="92">
        <f>[2]Elproduktion!$R$214</f>
        <v>0</v>
      </c>
      <c r="H8" s="92">
        <f>[2]Elproduktion!$S$215</f>
        <v>0</v>
      </c>
      <c r="I8" s="92">
        <f>[2]Elproduktion!$N$216</f>
        <v>0</v>
      </c>
      <c r="J8" s="92">
        <f>[2]Elproduktion!$T$214</f>
        <v>0</v>
      </c>
      <c r="K8" s="92">
        <f>[2]Elproduktion!$U$212</f>
        <v>0</v>
      </c>
      <c r="L8" s="92">
        <f>[2]Elproduktion!$V$212</f>
        <v>0</v>
      </c>
      <c r="M8" s="92">
        <f>[2]Elproduktion!$W$215</f>
        <v>0</v>
      </c>
      <c r="N8" s="92"/>
      <c r="O8" s="92"/>
      <c r="P8" s="106">
        <f>SUM(D8:O8)</f>
        <v>0</v>
      </c>
      <c r="Q8" s="53"/>
      <c r="AG8" s="53"/>
      <c r="AH8" s="53"/>
    </row>
    <row r="9" spans="1:34" ht="15.75">
      <c r="A9" s="5" t="s">
        <v>11</v>
      </c>
      <c r="B9" s="90"/>
      <c r="C9" s="92">
        <f>[2]Elproduktion!$N$218</f>
        <v>14629</v>
      </c>
      <c r="D9" s="92">
        <f>[2]Elproduktion!$N$219</f>
        <v>0</v>
      </c>
      <c r="E9" s="92">
        <f>[2]Elproduktion!$Q$220</f>
        <v>0</v>
      </c>
      <c r="F9" s="92">
        <f>[2]Elproduktion!$N$221</f>
        <v>0</v>
      </c>
      <c r="G9" s="92">
        <f>[2]Elproduktion!$R$222</f>
        <v>0</v>
      </c>
      <c r="H9" s="92">
        <f>[2]Elproduktion!$S$223</f>
        <v>0</v>
      </c>
      <c r="I9" s="92">
        <f>[2]Elproduktion!$N$224</f>
        <v>0</v>
      </c>
      <c r="J9" s="92">
        <f>[2]Elproduktion!$T$222</f>
        <v>0</v>
      </c>
      <c r="K9" s="92">
        <f>[2]Elproduktion!$U$220</f>
        <v>0</v>
      </c>
      <c r="L9" s="92">
        <f>[2]Elproduktion!$V$220</f>
        <v>0</v>
      </c>
      <c r="M9" s="92">
        <f>[2]Elproduktion!$W$223</f>
        <v>0</v>
      </c>
      <c r="N9" s="92"/>
      <c r="O9" s="92"/>
      <c r="P9" s="106">
        <f t="shared" si="0"/>
        <v>0</v>
      </c>
      <c r="Q9" s="53"/>
      <c r="AG9" s="53"/>
      <c r="AH9" s="53"/>
    </row>
    <row r="10" spans="1:34" ht="15.75">
      <c r="A10" s="5" t="s">
        <v>12</v>
      </c>
      <c r="C10" s="92">
        <f>[2]Elproduktion!$N$226</f>
        <v>90877</v>
      </c>
      <c r="D10" s="92">
        <f>[2]Elproduktion!$N$227</f>
        <v>0</v>
      </c>
      <c r="E10" s="92">
        <f>[2]Elproduktion!$Q$228</f>
        <v>0</v>
      </c>
      <c r="F10" s="92">
        <f>[2]Elproduktion!$N$229</f>
        <v>0</v>
      </c>
      <c r="G10" s="92">
        <f>[2]Elproduktion!$R$230</f>
        <v>0</v>
      </c>
      <c r="H10" s="92">
        <f>[2]Elproduktion!$S$231</f>
        <v>0</v>
      </c>
      <c r="I10" s="92">
        <f>[2]Elproduktion!$N$232</f>
        <v>0</v>
      </c>
      <c r="J10" s="92">
        <f>[2]Elproduktion!$T$230</f>
        <v>0</v>
      </c>
      <c r="K10" s="92">
        <f>[2]Elproduktion!$U$228</f>
        <v>0</v>
      </c>
      <c r="L10" s="92">
        <f>[2]Elproduktion!$V$228</f>
        <v>0</v>
      </c>
      <c r="M10" s="92">
        <f>[2]Elproduktion!$W$231</f>
        <v>0</v>
      </c>
      <c r="N10" s="92"/>
      <c r="O10" s="92"/>
      <c r="P10" s="106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C11" s="96">
        <f>SUM(C5:C10)</f>
        <v>105677</v>
      </c>
      <c r="D11" s="92">
        <f t="shared" ref="D11:O11" si="1">SUM(D5:D10)</f>
        <v>0</v>
      </c>
      <c r="E11" s="92">
        <f t="shared" si="1"/>
        <v>0</v>
      </c>
      <c r="F11" s="92">
        <f t="shared" si="1"/>
        <v>0</v>
      </c>
      <c r="G11" s="92">
        <f t="shared" si="1"/>
        <v>0</v>
      </c>
      <c r="H11" s="92">
        <f t="shared" si="1"/>
        <v>0</v>
      </c>
      <c r="I11" s="92">
        <f t="shared" si="1"/>
        <v>0</v>
      </c>
      <c r="J11" s="92">
        <f t="shared" si="1"/>
        <v>0</v>
      </c>
      <c r="K11" s="92">
        <f t="shared" si="1"/>
        <v>0</v>
      </c>
      <c r="L11" s="92">
        <f t="shared" si="1"/>
        <v>0</v>
      </c>
      <c r="M11" s="92">
        <f t="shared" si="1"/>
        <v>0</v>
      </c>
      <c r="N11" s="92">
        <f t="shared" si="1"/>
        <v>0</v>
      </c>
      <c r="O11" s="92">
        <f t="shared" si="1"/>
        <v>0</v>
      </c>
      <c r="P11" s="106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80" t="str">
        <f>A2</f>
        <v>2031 Rättvik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73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2" t="s">
        <v>60</v>
      </c>
      <c r="B17" s="81" t="s">
        <v>63</v>
      </c>
      <c r="C17" s="49"/>
      <c r="D17" s="81" t="s">
        <v>59</v>
      </c>
      <c r="E17" s="27"/>
      <c r="F17" s="81" t="s">
        <v>61</v>
      </c>
      <c r="G17" s="27"/>
      <c r="H17" s="27"/>
      <c r="I17" s="81" t="s">
        <v>62</v>
      </c>
      <c r="J17" s="27"/>
      <c r="K17" s="27"/>
      <c r="L17" s="27"/>
      <c r="M17" s="27"/>
      <c r="N17" s="28"/>
      <c r="O17" s="28"/>
      <c r="P17" s="83" t="s">
        <v>66</v>
      </c>
      <c r="Q17" s="30"/>
      <c r="AG17" s="30"/>
      <c r="AH17" s="30"/>
    </row>
    <row r="18" spans="1:34" ht="15.75">
      <c r="A18" s="5" t="s">
        <v>17</v>
      </c>
      <c r="B18" s="92">
        <f>[2]Fjärrvärmeproduktion!$N$282</f>
        <v>0</v>
      </c>
      <c r="C18" s="92"/>
      <c r="D18" s="92">
        <f>[2]Fjärrvärmeproduktion!$N$283</f>
        <v>0</v>
      </c>
      <c r="E18" s="92">
        <f>[2]Fjärrvärmeproduktion!$Q$284</f>
        <v>0</v>
      </c>
      <c r="F18" s="92">
        <f>[2]Fjärrvärmeproduktion!$N$285</f>
        <v>0</v>
      </c>
      <c r="G18" s="92">
        <f>[2]Fjärrvärmeproduktion!$R$286</f>
        <v>0</v>
      </c>
      <c r="H18" s="92">
        <f>[2]Fjärrvärmeproduktion!$S$287</f>
        <v>0</v>
      </c>
      <c r="I18" s="92">
        <f>[2]Fjärrvärmeproduktion!$N$288</f>
        <v>0</v>
      </c>
      <c r="J18" s="92">
        <f>[2]Fjärrvärmeproduktion!$T$286</f>
        <v>0</v>
      </c>
      <c r="K18" s="92">
        <f>[2]Fjärrvärmeproduktion!$U$284</f>
        <v>0</v>
      </c>
      <c r="L18" s="92">
        <f>[2]Fjärrvärmeproduktion!$V$284</f>
        <v>0</v>
      </c>
      <c r="M18" s="92">
        <f>[2]Fjärrvärmeproduktion!$W$287</f>
        <v>0</v>
      </c>
      <c r="N18" s="92"/>
      <c r="O18" s="92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71">
        <f>[2]Fjärrvärmeproduktion!$N$290+[2]Fjärrvärmeproduktion!$N$322</f>
        <v>52100</v>
      </c>
      <c r="C19" s="92"/>
      <c r="D19" s="171">
        <f>[2]Fjärrvärmeproduktion!$N$291</f>
        <v>1248</v>
      </c>
      <c r="E19" s="92">
        <f>[2]Fjärrvärmeproduktion!$Q$292</f>
        <v>0</v>
      </c>
      <c r="F19" s="92">
        <f>[2]Fjärrvärmeproduktion!$N$293</f>
        <v>0</v>
      </c>
      <c r="G19" s="92">
        <f>[2]Fjärrvärmeproduktion!$R$294</f>
        <v>0</v>
      </c>
      <c r="H19" s="171">
        <f>[2]Fjärrvärmeproduktion!$S$295</f>
        <v>49345</v>
      </c>
      <c r="I19" s="92">
        <f>[2]Fjärrvärmeproduktion!$N$296</f>
        <v>0</v>
      </c>
      <c r="J19" s="92">
        <f>[2]Fjärrvärmeproduktion!$T$294</f>
        <v>0</v>
      </c>
      <c r="K19" s="92">
        <f>[2]Fjärrvärmeproduktion!$U$292</f>
        <v>0</v>
      </c>
      <c r="L19" s="92">
        <f>[2]Fjärrvärmeproduktion!$V$292</f>
        <v>0</v>
      </c>
      <c r="M19" s="92">
        <f>[2]Fjärrvärmeproduktion!$W$295</f>
        <v>0</v>
      </c>
      <c r="N19" s="92"/>
      <c r="O19" s="92"/>
      <c r="P19" s="106">
        <f t="shared" ref="P19:P24" si="2">SUM(C19:O19)</f>
        <v>50593</v>
      </c>
      <c r="Q19" s="4"/>
      <c r="R19" s="4"/>
      <c r="S19" s="4"/>
      <c r="T19" s="4"/>
    </row>
    <row r="20" spans="1:34" ht="15.75">
      <c r="A20" s="5" t="s">
        <v>19</v>
      </c>
      <c r="B20" s="92">
        <f>[2]Fjärrvärmeproduktion!$N$298</f>
        <v>0</v>
      </c>
      <c r="C20" s="92"/>
      <c r="D20" s="92">
        <f>[2]Fjärrvärmeproduktion!$N$299</f>
        <v>0</v>
      </c>
      <c r="E20" s="92">
        <f>[2]Fjärrvärmeproduktion!$Q$300</f>
        <v>0</v>
      </c>
      <c r="F20" s="92">
        <f>[2]Fjärrvärmeproduktion!$N$301</f>
        <v>0</v>
      </c>
      <c r="G20" s="92">
        <f>[2]Fjärrvärmeproduktion!$R$302</f>
        <v>0</v>
      </c>
      <c r="H20" s="92">
        <f>[2]Fjärrvärmeproduktion!$S$303</f>
        <v>0</v>
      </c>
      <c r="I20" s="92">
        <f>[2]Fjärrvärmeproduktion!$N$304</f>
        <v>0</v>
      </c>
      <c r="J20" s="92">
        <f>[2]Fjärrvärmeproduktion!$T$302</f>
        <v>0</v>
      </c>
      <c r="K20" s="92">
        <f>[2]Fjärrvärmeproduktion!$U$300</f>
        <v>0</v>
      </c>
      <c r="L20" s="92">
        <f>[2]Fjärrvärmeproduktion!$V$300</f>
        <v>0</v>
      </c>
      <c r="M20" s="92">
        <f>[2]Fjärrvärmeproduktion!$W$303</f>
        <v>0</v>
      </c>
      <c r="N20" s="92"/>
      <c r="O20" s="92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92">
        <f>[2]Fjärrvärmeproduktion!$N$306</f>
        <v>0</v>
      </c>
      <c r="C21" s="92"/>
      <c r="D21" s="92">
        <f>[2]Fjärrvärmeproduktion!$N$307</f>
        <v>0</v>
      </c>
      <c r="E21" s="92">
        <f>[2]Fjärrvärmeproduktion!$Q$308</f>
        <v>0</v>
      </c>
      <c r="F21" s="92">
        <f>[2]Fjärrvärmeproduktion!$N$309</f>
        <v>0</v>
      </c>
      <c r="G21" s="92">
        <f>[2]Fjärrvärmeproduktion!$R$310</f>
        <v>0</v>
      </c>
      <c r="H21" s="92">
        <f>[2]Fjärrvärmeproduktion!$S$311</f>
        <v>0</v>
      </c>
      <c r="I21" s="92">
        <f>[2]Fjärrvärmeproduktion!$N$312</f>
        <v>0</v>
      </c>
      <c r="J21" s="92">
        <f>[2]Fjärrvärmeproduktion!$T$310</f>
        <v>0</v>
      </c>
      <c r="K21" s="92">
        <f>[2]Fjärrvärmeproduktion!$U$308</f>
        <v>0</v>
      </c>
      <c r="L21" s="92">
        <f>[2]Fjärrvärmeproduktion!$V$308</f>
        <v>0</v>
      </c>
      <c r="M21" s="92">
        <f>[2]Fjärrvärmeproduktion!$W$311</f>
        <v>0</v>
      </c>
      <c r="N21" s="92"/>
      <c r="O21" s="92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21</v>
      </c>
      <c r="B22" s="92">
        <f>[2]Fjärrvärmeproduktion!$N$314</f>
        <v>0</v>
      </c>
      <c r="C22" s="92"/>
      <c r="D22" s="92">
        <f>[2]Fjärrvärmeproduktion!$N$315</f>
        <v>0</v>
      </c>
      <c r="E22" s="92">
        <f>[2]Fjärrvärmeproduktion!$Q$316</f>
        <v>0</v>
      </c>
      <c r="F22" s="92">
        <f>[2]Fjärrvärmeproduktion!$N$317</f>
        <v>0</v>
      </c>
      <c r="G22" s="92">
        <f>[2]Fjärrvärmeproduktion!$R$318</f>
        <v>0</v>
      </c>
      <c r="H22" s="92">
        <f>[2]Fjärrvärmeproduktion!$S$319</f>
        <v>0</v>
      </c>
      <c r="I22" s="92">
        <f>[2]Fjärrvärmeproduktion!$N$320</f>
        <v>0</v>
      </c>
      <c r="J22" s="92">
        <f>[2]Fjärrvärmeproduktion!$T$318</f>
        <v>0</v>
      </c>
      <c r="K22" s="92">
        <f>[2]Fjärrvärmeproduktion!$U$316</f>
        <v>0</v>
      </c>
      <c r="L22" s="92">
        <f>[2]Fjärrvärmeproduktion!$V$316</f>
        <v>0</v>
      </c>
      <c r="M22" s="92">
        <f>[2]Fjärrvärmeproduktion!$W$319</f>
        <v>0</v>
      </c>
      <c r="N22" s="92"/>
      <c r="O22" s="92"/>
      <c r="P22" s="106">
        <f t="shared" si="2"/>
        <v>0</v>
      </c>
      <c r="Q22" s="31"/>
      <c r="R22" s="43" t="s">
        <v>23</v>
      </c>
      <c r="S22" s="89" t="str">
        <f>P43/1000 &amp;" GWh"</f>
        <v>576,54292972973 GWh</v>
      </c>
      <c r="T22" s="38"/>
      <c r="U22" s="36"/>
    </row>
    <row r="23" spans="1:34" ht="15.75">
      <c r="A23" s="5" t="s">
        <v>22</v>
      </c>
      <c r="B23" s="92">
        <v>0</v>
      </c>
      <c r="C23" s="92"/>
      <c r="D23" s="92">
        <f>[2]Fjärrvärmeproduktion!$N$323</f>
        <v>0</v>
      </c>
      <c r="E23" s="92">
        <f>[2]Fjärrvärmeproduktion!$Q$324</f>
        <v>0</v>
      </c>
      <c r="F23" s="92">
        <f>[2]Fjärrvärmeproduktion!$N$325</f>
        <v>0</v>
      </c>
      <c r="G23" s="92">
        <f>[2]Fjärrvärmeproduktion!$R$326</f>
        <v>0</v>
      </c>
      <c r="H23" s="92">
        <f>[2]Fjärrvärmeproduktion!$S$327</f>
        <v>0</v>
      </c>
      <c r="I23" s="92">
        <f>[2]Fjärrvärmeproduktion!$N$328</f>
        <v>0</v>
      </c>
      <c r="J23" s="92">
        <f>[2]Fjärrvärmeproduktion!$T$326</f>
        <v>0</v>
      </c>
      <c r="K23" s="92">
        <f>[2]Fjärrvärmeproduktion!$U$324</f>
        <v>0</v>
      </c>
      <c r="L23" s="92">
        <f>[2]Fjärrvärmeproduktion!$V$324</f>
        <v>0</v>
      </c>
      <c r="M23" s="92">
        <f>[2]Fjärrvärmeproduktion!$W$327</f>
        <v>0</v>
      </c>
      <c r="N23" s="92"/>
      <c r="O23" s="92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171">
        <f>SUM(B18:B23)</f>
        <v>52100</v>
      </c>
      <c r="C24" s="92">
        <f t="shared" ref="C24:O24" si="3">SUM(C18:C23)</f>
        <v>0</v>
      </c>
      <c r="D24" s="171">
        <f t="shared" si="3"/>
        <v>1248</v>
      </c>
      <c r="E24" s="92">
        <f t="shared" si="3"/>
        <v>0</v>
      </c>
      <c r="F24" s="92">
        <f t="shared" si="3"/>
        <v>0</v>
      </c>
      <c r="G24" s="92">
        <f t="shared" si="3"/>
        <v>0</v>
      </c>
      <c r="H24" s="171">
        <f t="shared" si="3"/>
        <v>49345</v>
      </c>
      <c r="I24" s="92">
        <f t="shared" si="3"/>
        <v>0</v>
      </c>
      <c r="J24" s="92">
        <f t="shared" si="3"/>
        <v>0</v>
      </c>
      <c r="K24" s="92">
        <f t="shared" si="3"/>
        <v>0</v>
      </c>
      <c r="L24" s="92">
        <f t="shared" si="3"/>
        <v>0</v>
      </c>
      <c r="M24" s="92">
        <f t="shared" si="3"/>
        <v>0</v>
      </c>
      <c r="N24" s="92">
        <f t="shared" si="3"/>
        <v>0</v>
      </c>
      <c r="O24" s="92">
        <f t="shared" si="3"/>
        <v>0</v>
      </c>
      <c r="P24" s="106">
        <f t="shared" si="2"/>
        <v>50593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6" t="str">
        <f>C30</f>
        <v>El</v>
      </c>
      <c r="S25" s="60" t="str">
        <f>C43/1000 &amp;" GWh"</f>
        <v>159,5052 GWh</v>
      </c>
      <c r="T25" s="42">
        <f>C$44</f>
        <v>0.27665797597201036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7" t="str">
        <f>D30</f>
        <v>Oljeprodukter</v>
      </c>
      <c r="S26" s="60" t="str">
        <f>D43/1000 &amp;" GWh"</f>
        <v>222,73772972973 GWh</v>
      </c>
      <c r="T26" s="42">
        <f>D$44</f>
        <v>0.38633329496234414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7" t="str">
        <f>E30</f>
        <v>Kol och koks</v>
      </c>
      <c r="S27" s="12" t="str">
        <f>E43/1000 &amp;" GWh"</f>
        <v>86,4 GWh</v>
      </c>
      <c r="T27" s="42">
        <f>E$44</f>
        <v>0.14985874519439926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7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80" t="str">
        <f>A2</f>
        <v>2031 Rättvik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7" t="str">
        <f>G30</f>
        <v>Biodrivmedel</v>
      </c>
      <c r="S29" s="60" t="str">
        <f>G43/1000&amp;" GWh"</f>
        <v>17,72 GWh</v>
      </c>
      <c r="T29" s="42">
        <f>G$44</f>
        <v>3.0734918574592072E-2</v>
      </c>
      <c r="U29" s="36"/>
    </row>
    <row r="30" spans="1:34" ht="30">
      <c r="A30" s="6">
        <v>2017</v>
      </c>
      <c r="B30" s="67" t="s">
        <v>71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72</v>
      </c>
      <c r="K30" s="54" t="s">
        <v>6</v>
      </c>
      <c r="L30" s="54" t="s">
        <v>7</v>
      </c>
      <c r="M30" s="98" t="s">
        <v>73</v>
      </c>
      <c r="N30" s="55" t="s">
        <v>68</v>
      </c>
      <c r="O30" s="55" t="s">
        <v>68</v>
      </c>
      <c r="P30" s="57" t="s">
        <v>28</v>
      </c>
      <c r="Q30" s="31"/>
      <c r="R30" s="86" t="str">
        <f>H30</f>
        <v>Biobränslen</v>
      </c>
      <c r="S30" s="60" t="str">
        <f>H43/1000&amp;" GWh"</f>
        <v>90,18 GWh</v>
      </c>
      <c r="T30" s="42">
        <f>H$44</f>
        <v>0.15641506529665425</v>
      </c>
      <c r="U30" s="36"/>
    </row>
    <row r="31" spans="1:34" s="29" customFormat="1">
      <c r="A31" s="26"/>
      <c r="B31" s="81" t="s">
        <v>65</v>
      </c>
      <c r="C31" s="84" t="s">
        <v>64</v>
      </c>
      <c r="D31" s="81" t="s">
        <v>59</v>
      </c>
      <c r="E31" s="27"/>
      <c r="F31" s="81" t="s">
        <v>61</v>
      </c>
      <c r="G31" s="81" t="s">
        <v>89</v>
      </c>
      <c r="H31" s="81" t="s">
        <v>69</v>
      </c>
      <c r="I31" s="81" t="s">
        <v>62</v>
      </c>
      <c r="J31" s="27"/>
      <c r="K31" s="27"/>
      <c r="L31" s="27"/>
      <c r="M31" s="27"/>
      <c r="N31" s="28"/>
      <c r="O31" s="28"/>
      <c r="P31" s="83" t="s">
        <v>67</v>
      </c>
      <c r="Q31" s="32"/>
      <c r="R31" s="86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29</v>
      </c>
      <c r="B32" s="114">
        <f>[2]Slutanvändning!$N$413</f>
        <v>0</v>
      </c>
      <c r="C32" s="106">
        <f>[2]Slutanvändning!$N$414</f>
        <v>4761</v>
      </c>
      <c r="D32" s="106">
        <f>[2]Slutanvändning!$N$407</f>
        <v>1654</v>
      </c>
      <c r="E32" s="106">
        <f>[2]Slutanvändning!$Q$408</f>
        <v>0</v>
      </c>
      <c r="F32" s="106">
        <f>[2]Slutanvändning!$N$409</f>
        <v>0</v>
      </c>
      <c r="G32" s="106">
        <f>[2]Slutanvändning!$N$410</f>
        <v>382</v>
      </c>
      <c r="H32" s="106">
        <f>[2]Slutanvändning!$N$411</f>
        <v>0</v>
      </c>
      <c r="I32" s="106">
        <f>[2]Slutanvändning!$N$412</f>
        <v>0</v>
      </c>
      <c r="J32" s="106"/>
      <c r="K32" s="106">
        <f>[2]Slutanvändning!$U$408</f>
        <v>0</v>
      </c>
      <c r="L32" s="106">
        <f>[2]Slutanvändning!$V$408</f>
        <v>0</v>
      </c>
      <c r="M32" s="106"/>
      <c r="N32" s="106"/>
      <c r="O32" s="106"/>
      <c r="P32" s="159">
        <f t="shared" ref="P32:P38" si="4">SUM(B32:N32)</f>
        <v>6797</v>
      </c>
      <c r="Q32" s="33"/>
      <c r="R32" s="87" t="str">
        <f>J30</f>
        <v>Beckolja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32</v>
      </c>
      <c r="B33" s="122">
        <f>[2]Slutanvändning!$N$422</f>
        <v>1728.0395280186726</v>
      </c>
      <c r="C33" s="106">
        <f>[2]Slutanvändning!$N$423</f>
        <v>32054</v>
      </c>
      <c r="D33" s="159">
        <f>[2]Slutanvändning!$N$416</f>
        <v>101873.7297297297</v>
      </c>
      <c r="E33" s="105">
        <f>[2]Slutanvändning!$Q$417</f>
        <v>86400</v>
      </c>
      <c r="F33" s="159">
        <f>[2]Slutanvändning!$N$418</f>
        <v>0</v>
      </c>
      <c r="G33" s="106">
        <f>[2]Slutanvändning!$N$419</f>
        <v>0</v>
      </c>
      <c r="H33" s="106">
        <f>[2]Slutanvändning!$N$420</f>
        <v>329</v>
      </c>
      <c r="I33" s="106">
        <f>[2]Slutanvändning!$N$421</f>
        <v>0</v>
      </c>
      <c r="J33" s="106"/>
      <c r="K33" s="106">
        <f>[2]Slutanvändning!$U$417</f>
        <v>0</v>
      </c>
      <c r="L33" s="106">
        <f>[2]Slutanvändning!$V$417</f>
        <v>0</v>
      </c>
      <c r="M33" s="106"/>
      <c r="N33" s="106"/>
      <c r="O33" s="106"/>
      <c r="P33" s="173">
        <f t="shared" si="4"/>
        <v>222384.76925774838</v>
      </c>
      <c r="Q33" s="33"/>
      <c r="R33" s="86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33</v>
      </c>
      <c r="B34" s="122">
        <f>[2]Slutanvändning!$N$431</f>
        <v>8748.3970755863247</v>
      </c>
      <c r="C34" s="106">
        <f>[2]Slutanvändning!$N$432</f>
        <v>19325</v>
      </c>
      <c r="D34" s="106">
        <f>[2]Slutanvändning!$N$425</f>
        <v>957</v>
      </c>
      <c r="E34" s="106">
        <f>[2]Slutanvändning!$Q$426</f>
        <v>0</v>
      </c>
      <c r="F34" s="106">
        <f>[2]Slutanvändning!$N$427</f>
        <v>0</v>
      </c>
      <c r="G34" s="106">
        <f>[2]Slutanvändning!$N$428</f>
        <v>0</v>
      </c>
      <c r="H34" s="106">
        <f>[2]Slutanvändning!$N$429</f>
        <v>0</v>
      </c>
      <c r="I34" s="106">
        <f>[2]Slutanvändning!$N$430</f>
        <v>0</v>
      </c>
      <c r="J34" s="106"/>
      <c r="K34" s="106">
        <f>[2]Slutanvändning!$U$426</f>
        <v>0</v>
      </c>
      <c r="L34" s="106">
        <f>[2]Slutanvändning!$V$426</f>
        <v>0</v>
      </c>
      <c r="M34" s="106"/>
      <c r="N34" s="106"/>
      <c r="O34" s="106"/>
      <c r="P34" s="173">
        <f t="shared" si="4"/>
        <v>29030.397075586327</v>
      </c>
      <c r="Q34" s="33"/>
      <c r="R34" s="87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34</v>
      </c>
      <c r="B35" s="114">
        <f>[2]Slutanvändning!$N$440</f>
        <v>0</v>
      </c>
      <c r="C35" s="106">
        <f>[2]Slutanvändning!$N$441</f>
        <v>465</v>
      </c>
      <c r="D35" s="106">
        <f>[2]Slutanvändning!$N$434</f>
        <v>112598</v>
      </c>
      <c r="E35" s="106">
        <f>[2]Slutanvändning!$Q$435</f>
        <v>0</v>
      </c>
      <c r="F35" s="106">
        <f>[2]Slutanvändning!$N$436</f>
        <v>0</v>
      </c>
      <c r="G35" s="106">
        <f>[2]Slutanvändning!$N$437</f>
        <v>17338</v>
      </c>
      <c r="H35" s="106">
        <f>[2]Slutanvändning!$N$438</f>
        <v>0</v>
      </c>
      <c r="I35" s="106">
        <f>[2]Slutanvändning!$N$439</f>
        <v>0</v>
      </c>
      <c r="J35" s="106"/>
      <c r="K35" s="106">
        <f>[2]Slutanvändning!$U$435</f>
        <v>0</v>
      </c>
      <c r="L35" s="106">
        <f>[2]Slutanvändning!$V$435</f>
        <v>0</v>
      </c>
      <c r="M35" s="106"/>
      <c r="N35" s="106"/>
      <c r="O35" s="106"/>
      <c r="P35" s="106">
        <f>SUM(B35:N35)</f>
        <v>130401</v>
      </c>
      <c r="Q35" s="33"/>
      <c r="R35" s="86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35</v>
      </c>
      <c r="B36" s="122">
        <f>[2]Slutanvändning!$N$449</f>
        <v>9922.8336666652758</v>
      </c>
      <c r="C36" s="106">
        <f>[2]Slutanvändning!$N$450</f>
        <v>22492</v>
      </c>
      <c r="D36" s="106">
        <f>[2]Slutanvändning!$N$443</f>
        <v>3816</v>
      </c>
      <c r="E36" s="106">
        <f>[2]Slutanvändning!$Q$444</f>
        <v>0</v>
      </c>
      <c r="F36" s="106">
        <f>[2]Slutanvändning!$N$445</f>
        <v>0</v>
      </c>
      <c r="G36" s="106">
        <f>[2]Slutanvändning!$N$446</f>
        <v>0</v>
      </c>
      <c r="H36" s="106">
        <f>[2]Slutanvändning!$N$447</f>
        <v>0</v>
      </c>
      <c r="I36" s="106">
        <f>[2]Slutanvändning!$N$448</f>
        <v>0</v>
      </c>
      <c r="J36" s="106"/>
      <c r="K36" s="106">
        <f>[2]Slutanvändning!$U$444</f>
        <v>0</v>
      </c>
      <c r="L36" s="106">
        <f>[2]Slutanvändning!$V$444</f>
        <v>0</v>
      </c>
      <c r="M36" s="106"/>
      <c r="N36" s="106"/>
      <c r="O36" s="106"/>
      <c r="P36" s="173">
        <f t="shared" si="4"/>
        <v>36230.833666665276</v>
      </c>
      <c r="Q36" s="33"/>
      <c r="R36" s="86" t="str">
        <f>N30</f>
        <v>Övrigt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36</v>
      </c>
      <c r="B37" s="121">
        <f>[2]Slutanvändning!$N$458</f>
        <v>8500</v>
      </c>
      <c r="C37" s="106">
        <f>[2]Slutanvändning!$N$459</f>
        <v>49309</v>
      </c>
      <c r="D37" s="106">
        <f>[2]Slutanvändning!$N$452</f>
        <v>469</v>
      </c>
      <c r="E37" s="106">
        <f>[2]Slutanvändning!$Q$453</f>
        <v>0</v>
      </c>
      <c r="F37" s="106">
        <f>[2]Slutanvändning!$N$454</f>
        <v>0</v>
      </c>
      <c r="G37" s="106">
        <f>[2]Slutanvändning!$N$455</f>
        <v>0</v>
      </c>
      <c r="H37" s="106">
        <f>[2]Slutanvändning!$N$456</f>
        <v>40506</v>
      </c>
      <c r="I37" s="106">
        <f>[2]Slutanvändning!$N$457</f>
        <v>0</v>
      </c>
      <c r="J37" s="106"/>
      <c r="K37" s="106">
        <f>[2]Slutanvändning!$U$453</f>
        <v>0</v>
      </c>
      <c r="L37" s="106">
        <f>[2]Slutanvändning!$V$453</f>
        <v>0</v>
      </c>
      <c r="M37" s="106"/>
      <c r="N37" s="106"/>
      <c r="O37" s="106"/>
      <c r="P37" s="173">
        <f t="shared" si="4"/>
        <v>98784</v>
      </c>
      <c r="Q37" s="33"/>
      <c r="R37" s="87" t="str">
        <f>O30</f>
        <v>Övrigt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37</v>
      </c>
      <c r="B38" s="121">
        <f>[2]Slutanvändning!$N$467</f>
        <v>17700</v>
      </c>
      <c r="C38" s="106">
        <f>[2]Slutanvändning!$N$468</f>
        <v>3351</v>
      </c>
      <c r="D38" s="106">
        <f>[2]Slutanvändning!$N$461</f>
        <v>122</v>
      </c>
      <c r="E38" s="106">
        <f>[2]Slutanvändning!$Q$462</f>
        <v>0</v>
      </c>
      <c r="F38" s="106">
        <f>[2]Slutanvändning!$N$463</f>
        <v>0</v>
      </c>
      <c r="G38" s="106">
        <f>[2]Slutanvändning!$N$464</f>
        <v>0</v>
      </c>
      <c r="H38" s="106">
        <f>[2]Slutanvändning!$N$465</f>
        <v>0</v>
      </c>
      <c r="I38" s="106">
        <f>[2]Slutanvändning!$N$466</f>
        <v>0</v>
      </c>
      <c r="J38" s="106"/>
      <c r="K38" s="106">
        <f>[2]Slutanvändning!$U$462</f>
        <v>0</v>
      </c>
      <c r="L38" s="106">
        <f>[2]Slutanvändning!$V$462</f>
        <v>0</v>
      </c>
      <c r="M38" s="106"/>
      <c r="N38" s="106"/>
      <c r="O38" s="106"/>
      <c r="P38" s="173">
        <f t="shared" si="4"/>
        <v>21173</v>
      </c>
      <c r="Q38" s="33"/>
      <c r="R38" s="44"/>
      <c r="S38" s="29"/>
      <c r="T38" s="40"/>
      <c r="U38" s="36"/>
    </row>
    <row r="39" spans="1:47" ht="15.75">
      <c r="A39" s="5" t="s">
        <v>38</v>
      </c>
      <c r="B39" s="114">
        <f>[2]Slutanvändning!$N$476</f>
        <v>0</v>
      </c>
      <c r="C39" s="106">
        <f>[2]Slutanvändning!$N$477</f>
        <v>15933</v>
      </c>
      <c r="D39" s="106">
        <f>[2]Slutanvändning!$N$470</f>
        <v>0</v>
      </c>
      <c r="E39" s="106">
        <f>[2]Slutanvändning!$Q$471</f>
        <v>0</v>
      </c>
      <c r="F39" s="106">
        <f>[2]Slutanvändning!$N$472</f>
        <v>0</v>
      </c>
      <c r="G39" s="106">
        <f>[2]Slutanvändning!$N$473</f>
        <v>0</v>
      </c>
      <c r="H39" s="106">
        <f>[2]Slutanvändning!$N$474</f>
        <v>0</v>
      </c>
      <c r="I39" s="106">
        <f>[2]Slutanvändning!$N$475</f>
        <v>0</v>
      </c>
      <c r="J39" s="106"/>
      <c r="K39" s="106">
        <f>[2]Slutanvändning!$U$471</f>
        <v>0</v>
      </c>
      <c r="L39" s="106">
        <f>[2]Slutanvändning!$V$471</f>
        <v>0</v>
      </c>
      <c r="M39" s="106"/>
      <c r="N39" s="106"/>
      <c r="O39" s="106"/>
      <c r="P39" s="106">
        <f>SUM(B39:N39)</f>
        <v>15933</v>
      </c>
      <c r="Q39" s="33"/>
      <c r="R39" s="41"/>
      <c r="S39" s="10"/>
      <c r="T39" s="64"/>
    </row>
    <row r="40" spans="1:47" ht="15.75">
      <c r="A40" s="5" t="s">
        <v>13</v>
      </c>
      <c r="B40" s="105">
        <f>SUM(B32:B39)</f>
        <v>46599.270270270274</v>
      </c>
      <c r="C40" s="106">
        <f t="shared" ref="C40:O40" si="5">SUM(C32:C39)</f>
        <v>147690</v>
      </c>
      <c r="D40" s="159">
        <f>SUM(D32:D39)</f>
        <v>221489.7297297297</v>
      </c>
      <c r="E40" s="105">
        <f t="shared" si="5"/>
        <v>86400</v>
      </c>
      <c r="F40" s="159">
        <f>SUM(F32:F39)</f>
        <v>0</v>
      </c>
      <c r="G40" s="106">
        <f t="shared" si="5"/>
        <v>17720</v>
      </c>
      <c r="H40" s="106">
        <f t="shared" si="5"/>
        <v>40835</v>
      </c>
      <c r="I40" s="106">
        <f t="shared" si="5"/>
        <v>0</v>
      </c>
      <c r="J40" s="106">
        <f t="shared" si="5"/>
        <v>0</v>
      </c>
      <c r="K40" s="106">
        <f t="shared" si="5"/>
        <v>0</v>
      </c>
      <c r="L40" s="106">
        <f t="shared" si="5"/>
        <v>0</v>
      </c>
      <c r="M40" s="106">
        <f t="shared" si="5"/>
        <v>0</v>
      </c>
      <c r="N40" s="106">
        <f t="shared" si="5"/>
        <v>0</v>
      </c>
      <c r="O40" s="106">
        <f t="shared" si="5"/>
        <v>0</v>
      </c>
      <c r="P40" s="106">
        <f>SUM(B40:N40)</f>
        <v>560734</v>
      </c>
      <c r="Q40" s="33"/>
      <c r="R40" s="41"/>
      <c r="S40" s="10" t="s">
        <v>24</v>
      </c>
      <c r="T40" s="64" t="s">
        <v>25</v>
      </c>
    </row>
    <row r="41" spans="1:47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66"/>
      <c r="R41" s="41" t="s">
        <v>39</v>
      </c>
      <c r="S41" s="65" t="str">
        <f>(B46+C46)/1000 &amp;" GWh"</f>
        <v>17,3159297297297 GWh</v>
      </c>
      <c r="T41" s="143"/>
    </row>
    <row r="42" spans="1:47">
      <c r="A42" s="46" t="s">
        <v>42</v>
      </c>
      <c r="B42" s="115">
        <f>B39+B38+B37</f>
        <v>26200</v>
      </c>
      <c r="C42" s="115">
        <f>C39+C38+C37</f>
        <v>68593</v>
      </c>
      <c r="D42" s="115">
        <f>D39+D38+D37</f>
        <v>591</v>
      </c>
      <c r="E42" s="115">
        <f t="shared" ref="E42:P42" si="6">E39+E38+E37</f>
        <v>0</v>
      </c>
      <c r="F42" s="116">
        <f t="shared" si="6"/>
        <v>0</v>
      </c>
      <c r="G42" s="115">
        <f t="shared" si="6"/>
        <v>0</v>
      </c>
      <c r="H42" s="115">
        <f t="shared" si="6"/>
        <v>40506</v>
      </c>
      <c r="I42" s="116">
        <f t="shared" si="6"/>
        <v>0</v>
      </c>
      <c r="J42" s="115">
        <f t="shared" si="6"/>
        <v>0</v>
      </c>
      <c r="K42" s="115">
        <f t="shared" si="6"/>
        <v>0</v>
      </c>
      <c r="L42" s="115">
        <f t="shared" si="6"/>
        <v>0</v>
      </c>
      <c r="M42" s="115">
        <f t="shared" si="6"/>
        <v>0</v>
      </c>
      <c r="N42" s="115">
        <f t="shared" si="6"/>
        <v>0</v>
      </c>
      <c r="O42" s="115">
        <f t="shared" si="6"/>
        <v>0</v>
      </c>
      <c r="P42" s="115">
        <f t="shared" si="6"/>
        <v>135890</v>
      </c>
      <c r="Q42" s="34"/>
      <c r="R42" s="41" t="s">
        <v>40</v>
      </c>
      <c r="S42" s="11" t="str">
        <f>P42/1000 &amp;" GWh"</f>
        <v>135,89 GWh</v>
      </c>
      <c r="T42" s="42">
        <f>P42/P40</f>
        <v>0.24234307175951519</v>
      </c>
    </row>
    <row r="43" spans="1:47">
      <c r="A43" s="47" t="s">
        <v>44</v>
      </c>
      <c r="B43" s="117"/>
      <c r="C43" s="118">
        <f>C40+C24-C7+C46</f>
        <v>159505.20000000001</v>
      </c>
      <c r="D43" s="118">
        <f t="shared" ref="D43:O43" si="7">D11+D24+D40</f>
        <v>222737.7297297297</v>
      </c>
      <c r="E43" s="118">
        <f t="shared" si="7"/>
        <v>86400</v>
      </c>
      <c r="F43" s="118">
        <f t="shared" si="7"/>
        <v>0</v>
      </c>
      <c r="G43" s="118">
        <f t="shared" si="7"/>
        <v>17720</v>
      </c>
      <c r="H43" s="118">
        <f t="shared" si="7"/>
        <v>90180</v>
      </c>
      <c r="I43" s="118">
        <f t="shared" si="7"/>
        <v>0</v>
      </c>
      <c r="J43" s="118">
        <f t="shared" si="7"/>
        <v>0</v>
      </c>
      <c r="K43" s="118">
        <f t="shared" si="7"/>
        <v>0</v>
      </c>
      <c r="L43" s="118">
        <f t="shared" si="7"/>
        <v>0</v>
      </c>
      <c r="M43" s="118">
        <f t="shared" si="7"/>
        <v>0</v>
      </c>
      <c r="N43" s="118">
        <f t="shared" si="7"/>
        <v>0</v>
      </c>
      <c r="O43" s="118">
        <f t="shared" si="7"/>
        <v>0</v>
      </c>
      <c r="P43" s="119">
        <f>SUM(C43:O43)</f>
        <v>576542.92972972966</v>
      </c>
      <c r="Q43" s="34"/>
      <c r="R43" s="41" t="s">
        <v>41</v>
      </c>
      <c r="S43" s="11" t="str">
        <f>P36/1000 &amp;" GWh"</f>
        <v>36,2308336666653 GWh</v>
      </c>
      <c r="T43" s="62">
        <f>P36/P40</f>
        <v>6.4613227781203347E-2</v>
      </c>
    </row>
    <row r="44" spans="1:47">
      <c r="A44" s="47" t="s">
        <v>45</v>
      </c>
      <c r="B44" s="130"/>
      <c r="C44" s="136">
        <f>C43/$P$43</f>
        <v>0.27665797597201036</v>
      </c>
      <c r="D44" s="136">
        <f t="shared" ref="D44:P44" si="8">D43/$P$43</f>
        <v>0.38633329496234414</v>
      </c>
      <c r="E44" s="136">
        <f t="shared" si="8"/>
        <v>0.14985874519439926</v>
      </c>
      <c r="F44" s="136">
        <f t="shared" si="8"/>
        <v>0</v>
      </c>
      <c r="G44" s="136">
        <f t="shared" si="8"/>
        <v>3.0734918574592072E-2</v>
      </c>
      <c r="H44" s="136">
        <f t="shared" si="8"/>
        <v>0.15641506529665425</v>
      </c>
      <c r="I44" s="136">
        <f t="shared" si="8"/>
        <v>0</v>
      </c>
      <c r="J44" s="136">
        <f t="shared" si="8"/>
        <v>0</v>
      </c>
      <c r="K44" s="136">
        <f t="shared" si="8"/>
        <v>0</v>
      </c>
      <c r="L44" s="136">
        <f t="shared" si="8"/>
        <v>0</v>
      </c>
      <c r="M44" s="136">
        <f t="shared" si="8"/>
        <v>0</v>
      </c>
      <c r="N44" s="136">
        <f t="shared" si="8"/>
        <v>0</v>
      </c>
      <c r="O44" s="136">
        <f t="shared" si="8"/>
        <v>0</v>
      </c>
      <c r="P44" s="136">
        <f t="shared" si="8"/>
        <v>1</v>
      </c>
      <c r="Q44" s="34"/>
      <c r="R44" s="41" t="s">
        <v>43</v>
      </c>
      <c r="S44" s="11" t="str">
        <f>P34/1000 &amp;" GWh"</f>
        <v>29,0303970755863 GWh</v>
      </c>
      <c r="T44" s="42">
        <f>P34/P40</f>
        <v>5.1772136299183438E-2</v>
      </c>
      <c r="U44" s="36"/>
    </row>
    <row r="45" spans="1:47">
      <c r="A45" s="48"/>
      <c r="B45" s="131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30</v>
      </c>
      <c r="S45" s="11" t="str">
        <f>P32/1000 &amp;" GWh"</f>
        <v>6,797 GWh</v>
      </c>
      <c r="T45" s="42">
        <f>P32/P40</f>
        <v>1.2121612029946462E-2</v>
      </c>
      <c r="U45" s="36"/>
    </row>
    <row r="46" spans="1:47">
      <c r="A46" s="48" t="s">
        <v>48</v>
      </c>
      <c r="B46" s="68">
        <f>B24-B40</f>
        <v>5500.7297297297264</v>
      </c>
      <c r="C46" s="68">
        <f>(C24+C40)*0.08</f>
        <v>11815.2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46</v>
      </c>
      <c r="S46" s="11" t="str">
        <f>P33/1000 &amp;" GWh"</f>
        <v>222,384769257748 GWh</v>
      </c>
      <c r="T46" s="62">
        <f>P33/P40</f>
        <v>0.39659583556151112</v>
      </c>
      <c r="U46" s="36"/>
    </row>
    <row r="47" spans="1:47">
      <c r="A47" s="48" t="s">
        <v>50</v>
      </c>
      <c r="B47" s="137">
        <f>B46/B24</f>
        <v>0.10558022513876635</v>
      </c>
      <c r="C47" s="137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47</v>
      </c>
      <c r="S47" s="11" t="str">
        <f>P35/1000 &amp;" GWh"</f>
        <v>130,401 GWh</v>
      </c>
      <c r="T47" s="62">
        <f>P35/P40</f>
        <v>0.23255411656864039</v>
      </c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88"/>
      <c r="R48" s="69" t="s">
        <v>49</v>
      </c>
      <c r="S48" s="70" t="str">
        <f>P40/1000 &amp;" GWh"</f>
        <v>560,734 GWh</v>
      </c>
      <c r="T48" s="71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3"/>
      <c r="C58" s="19"/>
      <c r="D58" s="74"/>
      <c r="E58" s="74"/>
      <c r="F58" s="75"/>
      <c r="G58" s="74"/>
      <c r="H58" s="74"/>
      <c r="I58" s="75"/>
      <c r="J58" s="74"/>
      <c r="K58" s="74"/>
      <c r="L58" s="74"/>
      <c r="M58" s="45"/>
      <c r="N58" s="85"/>
      <c r="O58" s="85"/>
      <c r="P58" s="76"/>
      <c r="Q58" s="10"/>
      <c r="R58" s="10"/>
      <c r="S58" s="45"/>
      <c r="T58" s="50"/>
    </row>
    <row r="59" spans="1:47" ht="15.75">
      <c r="A59" s="10"/>
      <c r="B59" s="73"/>
      <c r="C59" s="19"/>
      <c r="D59" s="74"/>
      <c r="E59" s="74"/>
      <c r="F59" s="75"/>
      <c r="G59" s="74"/>
      <c r="H59" s="74"/>
      <c r="I59" s="75"/>
      <c r="J59" s="74"/>
      <c r="K59" s="74"/>
      <c r="L59" s="74"/>
      <c r="M59" s="45"/>
      <c r="N59" s="85"/>
      <c r="O59" s="85"/>
      <c r="P59" s="76"/>
      <c r="Q59" s="10"/>
      <c r="R59" s="10"/>
      <c r="S59" s="20"/>
      <c r="T59" s="21"/>
    </row>
    <row r="60" spans="1:47" ht="15.75">
      <c r="A60" s="10"/>
      <c r="B60" s="73"/>
      <c r="C60" s="19"/>
      <c r="D60" s="74"/>
      <c r="E60" s="74"/>
      <c r="F60" s="75"/>
      <c r="G60" s="74"/>
      <c r="H60" s="74"/>
      <c r="I60" s="75"/>
      <c r="J60" s="74"/>
      <c r="K60" s="74"/>
      <c r="L60" s="74"/>
      <c r="M60" s="45"/>
      <c r="N60" s="85"/>
      <c r="O60" s="85"/>
      <c r="P60" s="76"/>
      <c r="Q60" s="10"/>
      <c r="R60" s="10"/>
      <c r="S60" s="10"/>
      <c r="T60" s="45"/>
    </row>
    <row r="61" spans="1:47" ht="15.75">
      <c r="A61" s="9"/>
      <c r="B61" s="73"/>
      <c r="C61" s="19"/>
      <c r="D61" s="74"/>
      <c r="E61" s="74"/>
      <c r="F61" s="75"/>
      <c r="G61" s="74"/>
      <c r="H61" s="74"/>
      <c r="I61" s="75"/>
      <c r="J61" s="74"/>
      <c r="K61" s="74"/>
      <c r="L61" s="74"/>
      <c r="M61" s="45"/>
      <c r="N61" s="85"/>
      <c r="O61" s="85"/>
      <c r="P61" s="76"/>
      <c r="Q61" s="10"/>
      <c r="R61" s="10"/>
      <c r="S61" s="78"/>
      <c r="T61" s="79"/>
    </row>
    <row r="62" spans="1:47" ht="15.75">
      <c r="A62" s="10"/>
      <c r="B62" s="73"/>
      <c r="C62" s="19"/>
      <c r="D62" s="73"/>
      <c r="E62" s="73"/>
      <c r="F62" s="77"/>
      <c r="G62" s="73"/>
      <c r="H62" s="73"/>
      <c r="I62" s="77"/>
      <c r="J62" s="73"/>
      <c r="K62" s="73"/>
      <c r="L62" s="73"/>
      <c r="M62" s="45"/>
      <c r="N62" s="85"/>
      <c r="O62" s="85"/>
      <c r="P62" s="76"/>
      <c r="Q62" s="10"/>
      <c r="R62" s="10"/>
      <c r="S62" s="45"/>
      <c r="T62" s="50"/>
    </row>
    <row r="63" spans="1:47" ht="15.75">
      <c r="A63" s="10"/>
      <c r="B63" s="73"/>
      <c r="C63" s="10"/>
      <c r="D63" s="73"/>
      <c r="E63" s="73"/>
      <c r="F63" s="77"/>
      <c r="G63" s="73"/>
      <c r="H63" s="73"/>
      <c r="I63" s="77"/>
      <c r="J63" s="73"/>
      <c r="K63" s="73"/>
      <c r="L63" s="73"/>
      <c r="M63" s="10"/>
      <c r="N63" s="76"/>
      <c r="O63" s="76"/>
      <c r="P63" s="76"/>
      <c r="Q63" s="10"/>
      <c r="R63" s="10"/>
      <c r="S63" s="45"/>
      <c r="T63" s="50"/>
    </row>
    <row r="64" spans="1:47" ht="15.75">
      <c r="A64" s="10"/>
      <c r="B64" s="73"/>
      <c r="C64" s="10"/>
      <c r="D64" s="73"/>
      <c r="E64" s="73"/>
      <c r="F64" s="77"/>
      <c r="G64" s="73"/>
      <c r="H64" s="73"/>
      <c r="I64" s="77"/>
      <c r="J64" s="73"/>
      <c r="K64" s="73"/>
      <c r="L64" s="73"/>
      <c r="M64" s="10"/>
      <c r="N64" s="76"/>
      <c r="O64" s="76"/>
      <c r="P64" s="76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3"/>
      <c r="L65" s="73"/>
      <c r="M65" s="10"/>
      <c r="N65" s="76"/>
      <c r="O65" s="76"/>
      <c r="P65" s="76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3"/>
      <c r="L66" s="73"/>
      <c r="M66" s="10"/>
      <c r="N66" s="76"/>
      <c r="O66" s="76"/>
      <c r="P66" s="76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3"/>
      <c r="L67" s="73"/>
      <c r="M67" s="10"/>
      <c r="N67" s="76"/>
      <c r="O67" s="76"/>
      <c r="P67" s="76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3"/>
      <c r="L68" s="73"/>
      <c r="M68" s="10"/>
      <c r="N68" s="76"/>
      <c r="O68" s="76"/>
      <c r="P68" s="76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3"/>
      <c r="L69" s="73"/>
      <c r="M69" s="10"/>
      <c r="N69" s="76"/>
      <c r="O69" s="76"/>
      <c r="P69" s="76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3"/>
      <c r="L70" s="73"/>
      <c r="M70" s="10"/>
      <c r="N70" s="76"/>
      <c r="O70" s="76"/>
      <c r="P70" s="76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3"/>
      <c r="L71" s="73"/>
      <c r="M71" s="10"/>
      <c r="N71" s="76"/>
      <c r="O71" s="76"/>
      <c r="P71" s="76"/>
      <c r="Q71" s="10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H7" zoomScale="70" zoomScaleNormal="70" workbookViewId="0">
      <selection activeCell="M30" sqref="M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0" t="s">
        <v>79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31</v>
      </c>
      <c r="E3" s="54" t="s">
        <v>2</v>
      </c>
      <c r="F3" s="55" t="s">
        <v>3</v>
      </c>
      <c r="G3" s="54" t="s">
        <v>16</v>
      </c>
      <c r="H3" s="54" t="s">
        <v>51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73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2" t="s">
        <v>60</v>
      </c>
      <c r="C4" s="81" t="s">
        <v>58</v>
      </c>
      <c r="D4" s="81" t="s">
        <v>59</v>
      </c>
      <c r="E4" s="27"/>
      <c r="F4" s="81" t="s">
        <v>61</v>
      </c>
      <c r="G4" s="27"/>
      <c r="H4" s="27"/>
      <c r="I4" s="81" t="s">
        <v>62</v>
      </c>
      <c r="J4" s="27"/>
      <c r="K4" s="27"/>
      <c r="L4" s="27"/>
      <c r="M4" s="27"/>
      <c r="N4" s="28"/>
      <c r="O4" s="28"/>
      <c r="P4" s="83" t="s">
        <v>66</v>
      </c>
      <c r="Q4" s="30"/>
      <c r="AG4" s="30"/>
      <c r="AH4" s="30"/>
    </row>
    <row r="5" spans="1:34" ht="15.75">
      <c r="A5" s="5" t="s">
        <v>52</v>
      </c>
      <c r="C5" s="96">
        <f>[2]Solceller!$C$9</f>
        <v>209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106">
        <f>SUM(D5:O5)</f>
        <v>0</v>
      </c>
      <c r="Q5" s="53"/>
      <c r="AG5" s="53"/>
      <c r="AH5" s="53"/>
    </row>
    <row r="6" spans="1:34" ht="15.75">
      <c r="A6" s="5" t="s">
        <v>57</v>
      </c>
      <c r="C6" s="92">
        <v>0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106">
        <f t="shared" ref="P6:P11" si="0">SUM(D6:O6)</f>
        <v>0</v>
      </c>
      <c r="Q6" s="53"/>
      <c r="AG6" s="53"/>
      <c r="AH6" s="53"/>
    </row>
    <row r="7" spans="1:34" ht="15.75">
      <c r="A7" s="5" t="s">
        <v>91</v>
      </c>
      <c r="C7" s="92">
        <f>[2]Elproduktion!$N$242</f>
        <v>0</v>
      </c>
      <c r="D7" s="92">
        <f>[2]Elproduktion!$N$243</f>
        <v>0</v>
      </c>
      <c r="E7" s="92">
        <f>[2]Elproduktion!$Q$244</f>
        <v>0</v>
      </c>
      <c r="F7" s="92">
        <f>[2]Elproduktion!$N$245</f>
        <v>0</v>
      </c>
      <c r="G7" s="92">
        <f>[2]Elproduktion!$R$246</f>
        <v>0</v>
      </c>
      <c r="H7" s="92">
        <f>[2]Elproduktion!$S$247</f>
        <v>0</v>
      </c>
      <c r="I7" s="92">
        <f>[2]Elproduktion!$N$248</f>
        <v>0</v>
      </c>
      <c r="J7" s="92">
        <f>[2]Elproduktion!$T$246</f>
        <v>0</v>
      </c>
      <c r="K7" s="92">
        <f>[2]Elproduktion!$U$244</f>
        <v>0</v>
      </c>
      <c r="L7" s="92">
        <f>[2]Elproduktion!$V$244</f>
        <v>0</v>
      </c>
      <c r="M7" s="92">
        <f>[2]Elproduktion!$W$247</f>
        <v>0</v>
      </c>
      <c r="N7" s="92"/>
      <c r="O7" s="92"/>
      <c r="P7" s="106">
        <f t="shared" si="0"/>
        <v>0</v>
      </c>
      <c r="Q7" s="53"/>
      <c r="AG7" s="53"/>
      <c r="AH7" s="53"/>
    </row>
    <row r="8" spans="1:34" ht="15.75">
      <c r="A8" s="5" t="s">
        <v>10</v>
      </c>
      <c r="C8" s="92">
        <f>[2]Elproduktion!$N$250</f>
        <v>0</v>
      </c>
      <c r="D8" s="92">
        <f>[2]Elproduktion!$N$251</f>
        <v>0</v>
      </c>
      <c r="E8" s="92">
        <f>[2]Elproduktion!$Q$252</f>
        <v>0</v>
      </c>
      <c r="F8" s="92">
        <f>[2]Elproduktion!$N$253</f>
        <v>0</v>
      </c>
      <c r="G8" s="92">
        <f>[2]Elproduktion!$R$254</f>
        <v>0</v>
      </c>
      <c r="H8" s="92">
        <f>[2]Elproduktion!$S$255</f>
        <v>0</v>
      </c>
      <c r="I8" s="92">
        <f>[2]Elproduktion!$N$256</f>
        <v>0</v>
      </c>
      <c r="J8" s="92">
        <f>[2]Elproduktion!$T$254</f>
        <v>0</v>
      </c>
      <c r="K8" s="92">
        <f>[2]Elproduktion!$U$252</f>
        <v>0</v>
      </c>
      <c r="L8" s="92">
        <f>[2]Elproduktion!$V$252</f>
        <v>0</v>
      </c>
      <c r="M8" s="92">
        <f>[2]Elproduktion!$W$255</f>
        <v>0</v>
      </c>
      <c r="N8" s="92"/>
      <c r="O8" s="92"/>
      <c r="P8" s="106">
        <f t="shared" si="0"/>
        <v>0</v>
      </c>
      <c r="Q8" s="53"/>
      <c r="AG8" s="53"/>
      <c r="AH8" s="53"/>
    </row>
    <row r="9" spans="1:34" ht="15.75">
      <c r="A9" s="5" t="s">
        <v>11</v>
      </c>
      <c r="C9" s="92">
        <f>[2]Elproduktion!$N$258</f>
        <v>71707</v>
      </c>
      <c r="D9" s="92">
        <f>[2]Elproduktion!$N$259</f>
        <v>0</v>
      </c>
      <c r="E9" s="92">
        <f>[2]Elproduktion!$Q$260</f>
        <v>0</v>
      </c>
      <c r="F9" s="92">
        <f>[2]Elproduktion!$N$261</f>
        <v>0</v>
      </c>
      <c r="G9" s="92">
        <f>[2]Elproduktion!$R$262</f>
        <v>0</v>
      </c>
      <c r="H9" s="92">
        <f>[2]Elproduktion!$S$263</f>
        <v>0</v>
      </c>
      <c r="I9" s="92">
        <f>[2]Elproduktion!$N$264</f>
        <v>0</v>
      </c>
      <c r="J9" s="92">
        <f>[2]Elproduktion!$T$262</f>
        <v>0</v>
      </c>
      <c r="K9" s="92">
        <f>[2]Elproduktion!$U$260</f>
        <v>0</v>
      </c>
      <c r="L9" s="92">
        <f>[2]Elproduktion!$V$260</f>
        <v>0</v>
      </c>
      <c r="M9" s="92">
        <f>[2]Elproduktion!$W$263</f>
        <v>0</v>
      </c>
      <c r="N9" s="92"/>
      <c r="O9" s="92"/>
      <c r="P9" s="106">
        <f t="shared" si="0"/>
        <v>0</v>
      </c>
      <c r="Q9" s="53"/>
      <c r="AG9" s="53"/>
      <c r="AH9" s="53"/>
    </row>
    <row r="10" spans="1:34" ht="15.75">
      <c r="A10" s="5" t="s">
        <v>12</v>
      </c>
      <c r="C10" s="92">
        <f>[2]Elproduktion!$N$266</f>
        <v>58802</v>
      </c>
      <c r="D10" s="92">
        <f>[2]Elproduktion!$N$267</f>
        <v>0</v>
      </c>
      <c r="E10" s="92">
        <f>[2]Elproduktion!$Q$268</f>
        <v>0</v>
      </c>
      <c r="F10" s="92">
        <f>[2]Elproduktion!$N$269</f>
        <v>0</v>
      </c>
      <c r="G10" s="92">
        <f>[2]Elproduktion!$R$270</f>
        <v>0</v>
      </c>
      <c r="H10" s="92">
        <f>[2]Elproduktion!$S$271</f>
        <v>0</v>
      </c>
      <c r="I10" s="92">
        <f>[2]Elproduktion!$N$272</f>
        <v>0</v>
      </c>
      <c r="J10" s="92">
        <f>[2]Elproduktion!$T$270</f>
        <v>0</v>
      </c>
      <c r="K10" s="92">
        <f>[2]Elproduktion!$U$268</f>
        <v>0</v>
      </c>
      <c r="L10" s="92">
        <f>[2]Elproduktion!$V$268</f>
        <v>0</v>
      </c>
      <c r="M10" s="92">
        <f>[2]Elproduktion!$W$271</f>
        <v>0</v>
      </c>
      <c r="N10" s="92"/>
      <c r="O10" s="92"/>
      <c r="P10" s="106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13</v>
      </c>
      <c r="C11" s="96">
        <f>SUM(C5:C10)</f>
        <v>130718</v>
      </c>
      <c r="D11" s="92">
        <f t="shared" ref="D11:O11" si="1">SUM(D5:D10)</f>
        <v>0</v>
      </c>
      <c r="E11" s="92">
        <f t="shared" si="1"/>
        <v>0</v>
      </c>
      <c r="F11" s="92">
        <f t="shared" si="1"/>
        <v>0</v>
      </c>
      <c r="G11" s="92">
        <f t="shared" si="1"/>
        <v>0</v>
      </c>
      <c r="H11" s="92">
        <f t="shared" si="1"/>
        <v>0</v>
      </c>
      <c r="I11" s="92">
        <f t="shared" si="1"/>
        <v>0</v>
      </c>
      <c r="J11" s="92">
        <f t="shared" si="1"/>
        <v>0</v>
      </c>
      <c r="K11" s="92">
        <f t="shared" si="1"/>
        <v>0</v>
      </c>
      <c r="L11" s="92">
        <f t="shared" si="1"/>
        <v>0</v>
      </c>
      <c r="M11" s="92">
        <f t="shared" si="1"/>
        <v>0</v>
      </c>
      <c r="N11" s="92">
        <f t="shared" si="1"/>
        <v>0</v>
      </c>
      <c r="O11" s="92">
        <f t="shared" si="1"/>
        <v>0</v>
      </c>
      <c r="P11" s="106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80" t="str">
        <f>A2</f>
        <v>2034 Orsa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15</v>
      </c>
      <c r="C16" s="67" t="s">
        <v>8</v>
      </c>
      <c r="D16" s="54" t="s">
        <v>31</v>
      </c>
      <c r="E16" s="54" t="s">
        <v>2</v>
      </c>
      <c r="F16" s="55" t="s">
        <v>3</v>
      </c>
      <c r="G16" s="54" t="s">
        <v>16</v>
      </c>
      <c r="H16" s="54" t="s">
        <v>51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73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2" t="s">
        <v>60</v>
      </c>
      <c r="B17" s="81" t="s">
        <v>63</v>
      </c>
      <c r="C17" s="49"/>
      <c r="D17" s="81" t="s">
        <v>59</v>
      </c>
      <c r="E17" s="27"/>
      <c r="F17" s="81" t="s">
        <v>61</v>
      </c>
      <c r="G17" s="27"/>
      <c r="H17" s="27"/>
      <c r="I17" s="81" t="s">
        <v>62</v>
      </c>
      <c r="J17" s="27"/>
      <c r="K17" s="27"/>
      <c r="L17" s="27"/>
      <c r="M17" s="27"/>
      <c r="N17" s="28"/>
      <c r="O17" s="28"/>
      <c r="P17" s="83" t="s">
        <v>66</v>
      </c>
      <c r="Q17" s="30"/>
      <c r="AG17" s="30"/>
      <c r="AH17" s="30"/>
    </row>
    <row r="18" spans="1:34" ht="15.75">
      <c r="A18" s="5" t="s">
        <v>17</v>
      </c>
      <c r="B18" s="145">
        <f>[2]Fjärrvärmeproduktion!$N$338</f>
        <v>0</v>
      </c>
      <c r="C18" s="146"/>
      <c r="D18" s="146">
        <f>[2]Fjärrvärmeproduktion!$N$339</f>
        <v>0</v>
      </c>
      <c r="E18" s="146">
        <f>[2]Fjärrvärmeproduktion!$Q$340</f>
        <v>0</v>
      </c>
      <c r="F18" s="146">
        <f>[2]Fjärrvärmeproduktion!$N$341</f>
        <v>0</v>
      </c>
      <c r="G18" s="146">
        <f>[2]Fjärrvärmeproduktion!$R$342</f>
        <v>0</v>
      </c>
      <c r="H18" s="145">
        <f>[2]Fjärrvärmeproduktion!$S$343</f>
        <v>0</v>
      </c>
      <c r="I18" s="146">
        <f>[2]Fjärrvärmeproduktion!$N$344</f>
        <v>0</v>
      </c>
      <c r="J18" s="146">
        <f>[2]Fjärrvärmeproduktion!$T$342</f>
        <v>0</v>
      </c>
      <c r="K18" s="146">
        <f>[2]Fjärrvärmeproduktion!$U$340</f>
        <v>0</v>
      </c>
      <c r="L18" s="146">
        <f>[2]Fjärrvärmeproduktion!$V$340</f>
        <v>0</v>
      </c>
      <c r="M18" s="146">
        <f>[2]Fjärrvärmeproduktion!$W$343</f>
        <v>0</v>
      </c>
      <c r="N18" s="146"/>
      <c r="O18" s="146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47">
        <f>[2]Fjärrvärmeproduktion!$N$346+[2]Fjärrvärmeproduktion!$N$378</f>
        <v>30269.396986954238</v>
      </c>
      <c r="C19" s="146"/>
      <c r="D19" s="174">
        <f>[2]Fjärrvärmeproduktion!$N$347</f>
        <v>126.14093959731544</v>
      </c>
      <c r="E19" s="146">
        <f>[2]Fjärrvärmeproduktion!$Q$348</f>
        <v>0</v>
      </c>
      <c r="F19" s="146">
        <f>[2]Fjärrvärmeproduktion!$N$349</f>
        <v>0</v>
      </c>
      <c r="G19" s="146">
        <f>[2]Fjärrvärmeproduktion!$R$350</f>
        <v>0</v>
      </c>
      <c r="H19" s="147">
        <f>[2]Fjärrvärmeproduktion!$S$351</f>
        <v>36576.774405789947</v>
      </c>
      <c r="I19" s="146">
        <f>[2]Fjärrvärmeproduktion!$N$352</f>
        <v>0</v>
      </c>
      <c r="J19" s="146">
        <f>[2]Fjärrvärmeproduktion!$T$350</f>
        <v>0</v>
      </c>
      <c r="K19" s="146">
        <f>[2]Fjärrvärmeproduktion!$U$348</f>
        <v>0</v>
      </c>
      <c r="L19" s="174">
        <f>[2]Fjärrvärmeproduktion!$V$348</f>
        <v>0</v>
      </c>
      <c r="M19" s="146">
        <f>[2]Fjärrvärmeproduktion!$W$351</f>
        <v>0</v>
      </c>
      <c r="N19" s="146"/>
      <c r="O19" s="146"/>
      <c r="P19" s="173">
        <f>SUM(C19:O19)</f>
        <v>36702.915345387264</v>
      </c>
      <c r="Q19" s="4"/>
      <c r="R19" s="4"/>
      <c r="S19" s="4"/>
      <c r="T19" s="4"/>
    </row>
    <row r="20" spans="1:34" ht="15.75">
      <c r="A20" s="5" t="s">
        <v>19</v>
      </c>
      <c r="B20" s="145">
        <f>[2]Fjärrvärmeproduktion!$N$354</f>
        <v>0</v>
      </c>
      <c r="C20" s="146"/>
      <c r="D20" s="146">
        <f>[2]Fjärrvärmeproduktion!$N$355</f>
        <v>0</v>
      </c>
      <c r="E20" s="146">
        <f>[2]Fjärrvärmeproduktion!$Q$356</f>
        <v>0</v>
      </c>
      <c r="F20" s="146">
        <f>[2]Fjärrvärmeproduktion!$N$357</f>
        <v>0</v>
      </c>
      <c r="G20" s="146">
        <f>[2]Fjärrvärmeproduktion!$R$358</f>
        <v>0</v>
      </c>
      <c r="H20" s="145">
        <f>[2]Fjärrvärmeproduktion!$S$359</f>
        <v>0</v>
      </c>
      <c r="I20" s="146">
        <f>[2]Fjärrvärmeproduktion!$N$360</f>
        <v>0</v>
      </c>
      <c r="J20" s="146">
        <f>[2]Fjärrvärmeproduktion!$T$358</f>
        <v>0</v>
      </c>
      <c r="K20" s="146">
        <f>[2]Fjärrvärmeproduktion!$U$356</f>
        <v>0</v>
      </c>
      <c r="L20" s="146">
        <f>[2]Fjärrvärmeproduktion!$V$356</f>
        <v>0</v>
      </c>
      <c r="M20" s="146">
        <f>[2]Fjärrvärmeproduktion!$W$359</f>
        <v>0</v>
      </c>
      <c r="N20" s="146"/>
      <c r="O20" s="146"/>
      <c r="P20" s="106">
        <f t="shared" ref="P20:P24" si="2">SUM(C20:O20)</f>
        <v>0</v>
      </c>
      <c r="Q20" s="4"/>
      <c r="R20" s="4"/>
      <c r="S20" s="4"/>
      <c r="T20" s="4"/>
    </row>
    <row r="21" spans="1:34" ht="16.5" thickBot="1">
      <c r="A21" s="5" t="s">
        <v>20</v>
      </c>
      <c r="B21" s="145">
        <f>[2]Fjärrvärmeproduktion!$N$362</f>
        <v>0</v>
      </c>
      <c r="C21" s="146"/>
      <c r="D21" s="146">
        <f>[2]Fjärrvärmeproduktion!$N$363</f>
        <v>0</v>
      </c>
      <c r="E21" s="146">
        <f>[2]Fjärrvärmeproduktion!$Q$364</f>
        <v>0</v>
      </c>
      <c r="F21" s="146">
        <f>[2]Fjärrvärmeproduktion!$N$365</f>
        <v>0</v>
      </c>
      <c r="G21" s="146">
        <f>[2]Fjärrvärmeproduktion!$R$366</f>
        <v>0</v>
      </c>
      <c r="H21" s="145">
        <f>[2]Fjärrvärmeproduktion!$S$367</f>
        <v>0</v>
      </c>
      <c r="I21" s="146">
        <f>[2]Fjärrvärmeproduktion!$N$368</f>
        <v>0</v>
      </c>
      <c r="J21" s="146">
        <f>[2]Fjärrvärmeproduktion!$T$366</f>
        <v>0</v>
      </c>
      <c r="K21" s="146">
        <f>[2]Fjärrvärmeproduktion!$U$364</f>
        <v>0</v>
      </c>
      <c r="L21" s="146">
        <f>[2]Fjärrvärmeproduktion!$V$364</f>
        <v>0</v>
      </c>
      <c r="M21" s="146">
        <f>[2]Fjärrvärmeproduktion!$W$367</f>
        <v>0</v>
      </c>
      <c r="N21" s="146"/>
      <c r="O21" s="146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21</v>
      </c>
      <c r="B22" s="145">
        <f>[2]Fjärrvärmeproduktion!$N$370</f>
        <v>0</v>
      </c>
      <c r="C22" s="146"/>
      <c r="D22" s="146">
        <f>[2]Fjärrvärmeproduktion!$N$371</f>
        <v>0</v>
      </c>
      <c r="E22" s="146">
        <f>[2]Fjärrvärmeproduktion!$Q$372</f>
        <v>0</v>
      </c>
      <c r="F22" s="146">
        <f>[2]Fjärrvärmeproduktion!$N$373</f>
        <v>0</v>
      </c>
      <c r="G22" s="146">
        <f>[2]Fjärrvärmeproduktion!$R$374</f>
        <v>0</v>
      </c>
      <c r="H22" s="145">
        <f>[2]Fjärrvärmeproduktion!$S$375</f>
        <v>0</v>
      </c>
      <c r="I22" s="146">
        <f>[2]Fjärrvärmeproduktion!$N$376</f>
        <v>0</v>
      </c>
      <c r="J22" s="146">
        <f>[2]Fjärrvärmeproduktion!$T$374</f>
        <v>0</v>
      </c>
      <c r="K22" s="146">
        <f>[2]Fjärrvärmeproduktion!$U$372</f>
        <v>0</v>
      </c>
      <c r="L22" s="146">
        <f>[2]Fjärrvärmeproduktion!$V$372</f>
        <v>0</v>
      </c>
      <c r="M22" s="146">
        <f>[2]Fjärrvärmeproduktion!$W$375</f>
        <v>0</v>
      </c>
      <c r="N22" s="146"/>
      <c r="O22" s="146"/>
      <c r="P22" s="106">
        <f t="shared" si="2"/>
        <v>0</v>
      </c>
      <c r="Q22" s="31"/>
      <c r="R22" s="43" t="s">
        <v>23</v>
      </c>
      <c r="S22" s="89" t="str">
        <f>P43/1000 &amp;" GWh"</f>
        <v>208,799475345387 GWh</v>
      </c>
      <c r="T22" s="38"/>
      <c r="U22" s="36"/>
    </row>
    <row r="23" spans="1:34" ht="15.75">
      <c r="A23" s="5" t="s">
        <v>22</v>
      </c>
      <c r="B23" s="147">
        <v>0</v>
      </c>
      <c r="C23" s="146"/>
      <c r="D23" s="146">
        <f>[2]Fjärrvärmeproduktion!$N$379</f>
        <v>0</v>
      </c>
      <c r="E23" s="146">
        <f>[2]Fjärrvärmeproduktion!$Q$380</f>
        <v>0</v>
      </c>
      <c r="F23" s="146">
        <f>[2]Fjärrvärmeproduktion!$N$381</f>
        <v>0</v>
      </c>
      <c r="G23" s="146">
        <f>[2]Fjärrvärmeproduktion!$R$382</f>
        <v>0</v>
      </c>
      <c r="H23" s="145">
        <f>[2]Fjärrvärmeproduktion!$S$383</f>
        <v>0</v>
      </c>
      <c r="I23" s="146">
        <f>[2]Fjärrvärmeproduktion!$N$384</f>
        <v>0</v>
      </c>
      <c r="J23" s="146">
        <f>[2]Fjärrvärmeproduktion!$T$382</f>
        <v>0</v>
      </c>
      <c r="K23" s="146">
        <f>[2]Fjärrvärmeproduktion!$U$380</f>
        <v>0</v>
      </c>
      <c r="L23" s="146">
        <f>[2]Fjärrvärmeproduktion!$V$380</f>
        <v>0</v>
      </c>
      <c r="M23" s="146">
        <f>[2]Fjärrvärmeproduktion!$W$383</f>
        <v>0</v>
      </c>
      <c r="N23" s="146"/>
      <c r="O23" s="146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13</v>
      </c>
      <c r="B24" s="174">
        <f>SUM(B18:B23)</f>
        <v>30269.396986954238</v>
      </c>
      <c r="C24" s="146">
        <f t="shared" ref="C24:O24" si="3">SUM(C18:C23)</f>
        <v>0</v>
      </c>
      <c r="D24" s="174">
        <f t="shared" si="3"/>
        <v>126.14093959731544</v>
      </c>
      <c r="E24" s="146">
        <f t="shared" si="3"/>
        <v>0</v>
      </c>
      <c r="F24" s="146">
        <f t="shared" si="3"/>
        <v>0</v>
      </c>
      <c r="G24" s="146">
        <f t="shared" si="3"/>
        <v>0</v>
      </c>
      <c r="H24" s="174">
        <f t="shared" si="3"/>
        <v>36576.774405789947</v>
      </c>
      <c r="I24" s="146">
        <f t="shared" si="3"/>
        <v>0</v>
      </c>
      <c r="J24" s="146">
        <f t="shared" si="3"/>
        <v>0</v>
      </c>
      <c r="K24" s="146">
        <f t="shared" si="3"/>
        <v>0</v>
      </c>
      <c r="L24" s="146">
        <f t="shared" si="3"/>
        <v>0</v>
      </c>
      <c r="M24" s="146">
        <f t="shared" si="3"/>
        <v>0</v>
      </c>
      <c r="N24" s="146">
        <f t="shared" si="3"/>
        <v>0</v>
      </c>
      <c r="O24" s="146">
        <f t="shared" si="3"/>
        <v>0</v>
      </c>
      <c r="P24" s="173">
        <f t="shared" si="2"/>
        <v>36702.915345387264</v>
      </c>
      <c r="Q24" s="31"/>
      <c r="R24" s="41"/>
      <c r="S24" s="4" t="s">
        <v>24</v>
      </c>
      <c r="T24" s="39" t="s">
        <v>25</v>
      </c>
      <c r="U24" s="36"/>
    </row>
    <row r="25" spans="1:34" ht="15.75"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31"/>
      <c r="R25" s="86" t="str">
        <f>C30</f>
        <v>El</v>
      </c>
      <c r="S25" s="60" t="str">
        <f>C43/1000 &amp;" GWh"</f>
        <v>76,93056 GWh</v>
      </c>
      <c r="T25" s="42">
        <f>C$44</f>
        <v>0.36844230510035869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7" t="str">
        <f>D30</f>
        <v>Oljeprodukter</v>
      </c>
      <c r="S26" s="60" t="str">
        <f>D43/1000 &amp;" GWh"</f>
        <v>64,8411409395973 GWh</v>
      </c>
      <c r="T26" s="42">
        <f>D$44</f>
        <v>0.31054264304227702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7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26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7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80" t="str">
        <f>A2</f>
        <v>2034 Orsa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7" t="str">
        <f>G30</f>
        <v>Biodrivmedel</v>
      </c>
      <c r="S29" s="60" t="str">
        <f>G43/1000&amp;" GWh"</f>
        <v>9,998 GWh</v>
      </c>
      <c r="T29" s="42">
        <f>G$44</f>
        <v>4.7883262079378937E-2</v>
      </c>
      <c r="U29" s="36"/>
    </row>
    <row r="30" spans="1:34" ht="30">
      <c r="A30" s="6">
        <v>2017</v>
      </c>
      <c r="B30" s="67" t="s">
        <v>71</v>
      </c>
      <c r="C30" s="56" t="s">
        <v>8</v>
      </c>
      <c r="D30" s="54" t="s">
        <v>31</v>
      </c>
      <c r="E30" s="54" t="s">
        <v>2</v>
      </c>
      <c r="F30" s="55" t="s">
        <v>3</v>
      </c>
      <c r="G30" s="54" t="s">
        <v>27</v>
      </c>
      <c r="H30" s="54" t="s">
        <v>51</v>
      </c>
      <c r="I30" s="55" t="s">
        <v>5</v>
      </c>
      <c r="J30" s="54" t="s">
        <v>72</v>
      </c>
      <c r="K30" s="54" t="s">
        <v>6</v>
      </c>
      <c r="L30" s="54" t="s">
        <v>7</v>
      </c>
      <c r="M30" s="98" t="s">
        <v>73</v>
      </c>
      <c r="N30" s="55" t="s">
        <v>68</v>
      </c>
      <c r="O30" s="55" t="s">
        <v>68</v>
      </c>
      <c r="P30" s="57" t="s">
        <v>28</v>
      </c>
      <c r="Q30" s="31"/>
      <c r="R30" s="86" t="str">
        <f>H30</f>
        <v>Biobränslen</v>
      </c>
      <c r="S30" s="60" t="str">
        <f>H43/1000&amp;" GWh"</f>
        <v>57,02977440579 GWh</v>
      </c>
      <c r="T30" s="42">
        <f>H$44</f>
        <v>0.27313178977798536</v>
      </c>
      <c r="U30" s="36"/>
    </row>
    <row r="31" spans="1:34" s="29" customFormat="1">
      <c r="A31" s="26"/>
      <c r="B31" s="81" t="s">
        <v>65</v>
      </c>
      <c r="C31" s="84" t="s">
        <v>64</v>
      </c>
      <c r="D31" s="81" t="s">
        <v>59</v>
      </c>
      <c r="E31" s="27"/>
      <c r="F31" s="81" t="s">
        <v>61</v>
      </c>
      <c r="G31" s="81" t="s">
        <v>89</v>
      </c>
      <c r="H31" s="81" t="s">
        <v>69</v>
      </c>
      <c r="I31" s="81" t="s">
        <v>62</v>
      </c>
      <c r="J31" s="27"/>
      <c r="K31" s="27"/>
      <c r="L31" s="27"/>
      <c r="M31" s="27"/>
      <c r="N31" s="28"/>
      <c r="O31" s="28"/>
      <c r="P31" s="83" t="s">
        <v>67</v>
      </c>
      <c r="Q31" s="32"/>
      <c r="R31" s="86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29</v>
      </c>
      <c r="B32" s="92">
        <f>[2]Slutanvändning!$N$494</f>
        <v>0</v>
      </c>
      <c r="C32" s="92">
        <f>[2]Slutanvändning!$N$495</f>
        <v>1313</v>
      </c>
      <c r="D32" s="133">
        <f>[2]Slutanvändning!$N$488</f>
        <v>908.86296296296291</v>
      </c>
      <c r="E32" s="92">
        <f>[2]Slutanvändning!$Q$489</f>
        <v>0</v>
      </c>
      <c r="F32" s="92">
        <f>[2]Slutanvändning!$N$490</f>
        <v>0</v>
      </c>
      <c r="G32" s="92">
        <f>[2]Slutanvändning!$N$491</f>
        <v>220</v>
      </c>
      <c r="H32" s="92">
        <f>[2]Slutanvändning!$N$492</f>
        <v>0</v>
      </c>
      <c r="I32" s="92">
        <f>[2]Slutanvändning!$N$493</f>
        <v>0</v>
      </c>
      <c r="J32" s="92"/>
      <c r="K32" s="92">
        <f>[2]Slutanvändning!$U$489</f>
        <v>0</v>
      </c>
      <c r="L32" s="92">
        <f>[2]Slutanvändning!$V$489</f>
        <v>0</v>
      </c>
      <c r="M32" s="92"/>
      <c r="N32" s="92"/>
      <c r="O32" s="92"/>
      <c r="P32" s="157">
        <f t="shared" ref="P32:P38" si="4">SUM(B32:N32)</f>
        <v>2441.8629629629631</v>
      </c>
      <c r="Q32" s="33"/>
      <c r="R32" s="87" t="str">
        <f>J30</f>
        <v>Beckolja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32</v>
      </c>
      <c r="B33" s="176">
        <f>[2]Slutanvändning!$N$503</f>
        <v>1413.0485292871069</v>
      </c>
      <c r="C33" s="92">
        <f>[2]Slutanvändning!$N$504</f>
        <v>2660</v>
      </c>
      <c r="D33" s="133">
        <f>[2]Slutanvändning!$N$497</f>
        <v>357.13703703703703</v>
      </c>
      <c r="E33" s="92">
        <f>[2]Slutanvändning!$Q$498</f>
        <v>0</v>
      </c>
      <c r="F33" s="92">
        <f>[2]Slutanvändning!$N$499</f>
        <v>0</v>
      </c>
      <c r="G33" s="92">
        <f>[2]Slutanvändning!$N$500</f>
        <v>0</v>
      </c>
      <c r="H33" s="92">
        <f>[2]Slutanvändning!$N$501</f>
        <v>1090</v>
      </c>
      <c r="I33" s="92">
        <f>[2]Slutanvändning!$N$502</f>
        <v>0</v>
      </c>
      <c r="J33" s="92"/>
      <c r="K33" s="92">
        <f>[2]Slutanvändning!$U$498</f>
        <v>0</v>
      </c>
      <c r="L33" s="92">
        <f>[2]Slutanvändning!$V$498</f>
        <v>0</v>
      </c>
      <c r="M33" s="92"/>
      <c r="N33" s="92"/>
      <c r="O33" s="92"/>
      <c r="P33" s="176">
        <f t="shared" si="4"/>
        <v>5520.185566324144</v>
      </c>
      <c r="Q33" s="33"/>
      <c r="R33" s="86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33</v>
      </c>
      <c r="B34" s="176">
        <f>[2]Slutanvändning!$N$512</f>
        <v>4914.3901415614137</v>
      </c>
      <c r="C34" s="92">
        <f>[2]Slutanvändning!$N$513</f>
        <v>3985</v>
      </c>
      <c r="D34" s="131">
        <f>[2]Slutanvändning!$N$506</f>
        <v>35</v>
      </c>
      <c r="E34" s="92">
        <f>[2]Slutanvändning!$Q$507</f>
        <v>0</v>
      </c>
      <c r="F34" s="92">
        <f>[2]Slutanvändning!$N$508</f>
        <v>0</v>
      </c>
      <c r="G34" s="92">
        <f>[2]Slutanvändning!$N$509</f>
        <v>0</v>
      </c>
      <c r="H34" s="92">
        <f>[2]Slutanvändning!$N$510</f>
        <v>0</v>
      </c>
      <c r="I34" s="92">
        <f>[2]Slutanvändning!$N$511</f>
        <v>0</v>
      </c>
      <c r="J34" s="92"/>
      <c r="K34" s="92">
        <f>[2]Slutanvändning!$U$507</f>
        <v>0</v>
      </c>
      <c r="L34" s="92">
        <f>[2]Slutanvändning!$V$507</f>
        <v>0</v>
      </c>
      <c r="M34" s="92"/>
      <c r="N34" s="92"/>
      <c r="O34" s="92"/>
      <c r="P34" s="176">
        <f t="shared" si="4"/>
        <v>8934.3901415614127</v>
      </c>
      <c r="Q34" s="33"/>
      <c r="R34" s="87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34</v>
      </c>
      <c r="B35" s="92">
        <f>[2]Slutanvändning!$N$521</f>
        <v>0</v>
      </c>
      <c r="C35" s="92">
        <f>[2]Slutanvändning!$N$522</f>
        <v>0</v>
      </c>
      <c r="D35" s="131">
        <f>[2]Slutanvändning!$N$515</f>
        <v>62388</v>
      </c>
      <c r="E35" s="92">
        <f>[2]Slutanvändning!$Q$516</f>
        <v>0</v>
      </c>
      <c r="F35" s="92">
        <f>[2]Slutanvändning!$N$517</f>
        <v>0</v>
      </c>
      <c r="G35" s="92">
        <f>[2]Slutanvändning!$N$518</f>
        <v>9778</v>
      </c>
      <c r="H35" s="92">
        <f>[2]Slutanvändning!$N$519</f>
        <v>0</v>
      </c>
      <c r="I35" s="92">
        <f>[2]Slutanvändning!$N$520</f>
        <v>0</v>
      </c>
      <c r="J35" s="92"/>
      <c r="K35" s="92">
        <f>[2]Slutanvändning!$U$516</f>
        <v>0</v>
      </c>
      <c r="L35" s="92">
        <f>[2]Slutanvändning!$V$516</f>
        <v>0</v>
      </c>
      <c r="M35" s="92"/>
      <c r="N35" s="92"/>
      <c r="O35" s="92"/>
      <c r="P35" s="92">
        <f>SUM(B35:N35)</f>
        <v>72166</v>
      </c>
      <c r="Q35" s="33"/>
      <c r="R35" s="86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35</v>
      </c>
      <c r="B36" s="176">
        <f>[2]Slutanvändning!$N$530</f>
        <v>1008.8948037636688</v>
      </c>
      <c r="C36" s="92">
        <f>[2]Slutanvändning!$N$531</f>
        <v>20336</v>
      </c>
      <c r="D36" s="131">
        <f>[2]Slutanvändning!$N$524</f>
        <v>702</v>
      </c>
      <c r="E36" s="92">
        <f>[2]Slutanvändning!$Q$525</f>
        <v>0</v>
      </c>
      <c r="F36" s="92">
        <f>[2]Slutanvändning!$N$526</f>
        <v>0</v>
      </c>
      <c r="G36" s="92">
        <f>[2]Slutanvändning!$N$527</f>
        <v>0</v>
      </c>
      <c r="H36" s="92">
        <f>[2]Slutanvändning!$N$528</f>
        <v>0</v>
      </c>
      <c r="I36" s="92">
        <f>[2]Slutanvändning!$N$529</f>
        <v>0</v>
      </c>
      <c r="J36" s="92"/>
      <c r="K36" s="92">
        <f>[2]Slutanvändning!$U$525</f>
        <v>0</v>
      </c>
      <c r="L36" s="92">
        <f>[2]Slutanvändning!$V$525</f>
        <v>0</v>
      </c>
      <c r="M36" s="92"/>
      <c r="N36" s="92"/>
      <c r="O36" s="92"/>
      <c r="P36" s="176">
        <f t="shared" si="4"/>
        <v>22046.894803763669</v>
      </c>
      <c r="Q36" s="33"/>
      <c r="R36" s="86" t="str">
        <f>N30</f>
        <v>Övrigt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36</v>
      </c>
      <c r="B37" s="176">
        <f>[2]Slutanvändning!$N$539</f>
        <v>2905.5375943036365</v>
      </c>
      <c r="C37" s="92">
        <f>[2]Slutanvändning!$N$540</f>
        <v>40923</v>
      </c>
      <c r="D37" s="131">
        <f>[2]Slutanvändning!$N$533</f>
        <v>324</v>
      </c>
      <c r="E37" s="92">
        <f>[2]Slutanvändning!$Q$534</f>
        <v>0</v>
      </c>
      <c r="F37" s="92">
        <f>[2]Slutanvändning!$N$535</f>
        <v>0</v>
      </c>
      <c r="G37" s="92">
        <f>[2]Slutanvändning!$N$536</f>
        <v>0</v>
      </c>
      <c r="H37" s="92">
        <f>[2]Slutanvändning!$N$537</f>
        <v>19363</v>
      </c>
      <c r="I37" s="92">
        <f>[2]Slutanvändning!$N$538</f>
        <v>0</v>
      </c>
      <c r="J37" s="92"/>
      <c r="K37" s="92">
        <f>[2]Slutanvändning!$U$534</f>
        <v>0</v>
      </c>
      <c r="L37" s="92">
        <f>[2]Slutanvändning!$V$534</f>
        <v>0</v>
      </c>
      <c r="M37" s="92"/>
      <c r="N37" s="92"/>
      <c r="O37" s="92"/>
      <c r="P37" s="176">
        <f t="shared" si="4"/>
        <v>63515.537594303634</v>
      </c>
      <c r="Q37" s="33"/>
      <c r="R37" s="87" t="str">
        <f>O30</f>
        <v>Övrigt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37</v>
      </c>
      <c r="B38" s="176">
        <f>[2]Slutanvändning!$N$548</f>
        <v>13188.121937780792</v>
      </c>
      <c r="C38" s="92">
        <f>[2]Slutanvändning!$N$549</f>
        <v>1994</v>
      </c>
      <c r="D38" s="131">
        <f>[2]Slutanvändning!$N$542</f>
        <v>0</v>
      </c>
      <c r="E38" s="92">
        <f>[2]Slutanvändning!$Q$543</f>
        <v>0</v>
      </c>
      <c r="F38" s="92">
        <f>[2]Slutanvändning!$N$544</f>
        <v>0</v>
      </c>
      <c r="G38" s="92">
        <f>[2]Slutanvändning!$N$545</f>
        <v>0</v>
      </c>
      <c r="H38" s="92">
        <f>[2]Slutanvändning!$N$546</f>
        <v>0</v>
      </c>
      <c r="I38" s="92">
        <f>[2]Slutanvändning!$N$547</f>
        <v>0</v>
      </c>
      <c r="J38" s="92"/>
      <c r="K38" s="92">
        <f>[2]Slutanvändning!$U$543</f>
        <v>0</v>
      </c>
      <c r="L38" s="92">
        <f>[2]Slutanvändning!$V$543</f>
        <v>0</v>
      </c>
      <c r="M38" s="92"/>
      <c r="N38" s="92"/>
      <c r="O38" s="92"/>
      <c r="P38" s="176">
        <f t="shared" si="4"/>
        <v>15182.121937780792</v>
      </c>
      <c r="Q38" s="33"/>
      <c r="R38" s="44"/>
      <c r="S38" s="29"/>
      <c r="T38" s="40"/>
      <c r="U38" s="36"/>
    </row>
    <row r="39" spans="1:47" ht="15.75">
      <c r="A39" s="5" t="s">
        <v>38</v>
      </c>
      <c r="B39" s="92">
        <f>[2]Slutanvändning!$N$557</f>
        <v>0</v>
      </c>
      <c r="C39" s="92">
        <f>[2]Slutanvändning!$N$558</f>
        <v>21</v>
      </c>
      <c r="D39" s="131">
        <f>[2]Slutanvändning!$N$551</f>
        <v>0</v>
      </c>
      <c r="E39" s="92">
        <f>[2]Slutanvändning!$Q$552</f>
        <v>0</v>
      </c>
      <c r="F39" s="92">
        <f>[2]Slutanvändning!$N$553</f>
        <v>0</v>
      </c>
      <c r="G39" s="92">
        <f>[2]Slutanvändning!$N$554</f>
        <v>0</v>
      </c>
      <c r="H39" s="92">
        <f>[2]Slutanvändning!$N$555</f>
        <v>0</v>
      </c>
      <c r="I39" s="92">
        <f>[2]Slutanvändning!$N$556</f>
        <v>0</v>
      </c>
      <c r="J39" s="92"/>
      <c r="K39" s="92">
        <f>[2]Slutanvändning!$U$552</f>
        <v>0</v>
      </c>
      <c r="L39" s="92">
        <f>[2]Slutanvändning!$V$552</f>
        <v>0</v>
      </c>
      <c r="M39" s="92"/>
      <c r="N39" s="92"/>
      <c r="O39" s="92"/>
      <c r="P39" s="92">
        <f>SUM(B39:N39)</f>
        <v>21</v>
      </c>
      <c r="Q39" s="33"/>
      <c r="R39" s="41"/>
      <c r="S39" s="10"/>
      <c r="T39" s="64"/>
    </row>
    <row r="40" spans="1:47" ht="15.75">
      <c r="A40" s="5" t="s">
        <v>13</v>
      </c>
      <c r="B40" s="176">
        <f>SUM(B32:B39)</f>
        <v>23429.993006696619</v>
      </c>
      <c r="C40" s="92">
        <f t="shared" ref="C40:O40" si="5">SUM(C32:C39)</f>
        <v>71232</v>
      </c>
      <c r="D40" s="92">
        <f t="shared" si="5"/>
        <v>64715</v>
      </c>
      <c r="E40" s="92">
        <f t="shared" si="5"/>
        <v>0</v>
      </c>
      <c r="F40" s="92">
        <f>SUM(F32:F39)</f>
        <v>0</v>
      </c>
      <c r="G40" s="92">
        <f t="shared" si="5"/>
        <v>9998</v>
      </c>
      <c r="H40" s="92">
        <f t="shared" si="5"/>
        <v>20453</v>
      </c>
      <c r="I40" s="92">
        <f t="shared" si="5"/>
        <v>0</v>
      </c>
      <c r="J40" s="92">
        <f t="shared" si="5"/>
        <v>0</v>
      </c>
      <c r="K40" s="92">
        <f t="shared" si="5"/>
        <v>0</v>
      </c>
      <c r="L40" s="92">
        <f t="shared" si="5"/>
        <v>0</v>
      </c>
      <c r="M40" s="92">
        <f t="shared" si="5"/>
        <v>0</v>
      </c>
      <c r="N40" s="92">
        <f t="shared" si="5"/>
        <v>0</v>
      </c>
      <c r="O40" s="92">
        <f t="shared" si="5"/>
        <v>0</v>
      </c>
      <c r="P40" s="176">
        <f>SUM(B40:N40)</f>
        <v>189827.99300669663</v>
      </c>
      <c r="Q40" s="33"/>
      <c r="R40" s="41"/>
      <c r="S40" s="10" t="s">
        <v>24</v>
      </c>
      <c r="T40" s="64" t="s">
        <v>25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39</v>
      </c>
      <c r="S41" s="65" t="str">
        <f>(B46+C46)/1000 &amp;" GWh"</f>
        <v>12,5379639802576 GWh</v>
      </c>
      <c r="T41" s="143"/>
    </row>
    <row r="42" spans="1:47">
      <c r="A42" s="46" t="s">
        <v>42</v>
      </c>
      <c r="B42" s="125">
        <f>B39+B38+B37</f>
        <v>16093.659532084428</v>
      </c>
      <c r="C42" s="125">
        <f>C39+C38+C37</f>
        <v>42938</v>
      </c>
      <c r="D42" s="125">
        <f>D39+D38+D37</f>
        <v>324</v>
      </c>
      <c r="E42" s="125">
        <f t="shared" ref="E42:P42" si="6">E39+E38+E37</f>
        <v>0</v>
      </c>
      <c r="F42" s="126">
        <f t="shared" si="6"/>
        <v>0</v>
      </c>
      <c r="G42" s="125">
        <f t="shared" si="6"/>
        <v>0</v>
      </c>
      <c r="H42" s="125">
        <f t="shared" si="6"/>
        <v>19363</v>
      </c>
      <c r="I42" s="126">
        <f t="shared" si="6"/>
        <v>0</v>
      </c>
      <c r="J42" s="125">
        <f t="shared" si="6"/>
        <v>0</v>
      </c>
      <c r="K42" s="125">
        <f t="shared" si="6"/>
        <v>0</v>
      </c>
      <c r="L42" s="125">
        <f t="shared" si="6"/>
        <v>0</v>
      </c>
      <c r="M42" s="125">
        <f t="shared" si="6"/>
        <v>0</v>
      </c>
      <c r="N42" s="125">
        <f t="shared" si="6"/>
        <v>0</v>
      </c>
      <c r="O42" s="125">
        <f t="shared" si="6"/>
        <v>0</v>
      </c>
      <c r="P42" s="125">
        <f t="shared" si="6"/>
        <v>78718.659532084421</v>
      </c>
      <c r="Q42" s="34"/>
      <c r="R42" s="41" t="s">
        <v>40</v>
      </c>
      <c r="S42" s="11" t="str">
        <f>P42/1000 &amp;" GWh"</f>
        <v>78,7186595320844 GWh</v>
      </c>
      <c r="T42" s="42">
        <f>P42/P40</f>
        <v>0.41468414792389147</v>
      </c>
    </row>
    <row r="43" spans="1:47">
      <c r="A43" s="47" t="s">
        <v>44</v>
      </c>
      <c r="B43" s="127"/>
      <c r="C43" s="128">
        <f>C40+C24-C7+C46</f>
        <v>76930.559999999998</v>
      </c>
      <c r="D43" s="128">
        <f t="shared" ref="D43:O43" si="7">D11+D24+D40</f>
        <v>64841.140939597317</v>
      </c>
      <c r="E43" s="128">
        <f t="shared" si="7"/>
        <v>0</v>
      </c>
      <c r="F43" s="128">
        <f t="shared" si="7"/>
        <v>0</v>
      </c>
      <c r="G43" s="128">
        <f t="shared" si="7"/>
        <v>9998</v>
      </c>
      <c r="H43" s="128">
        <f t="shared" si="7"/>
        <v>57029.774405789947</v>
      </c>
      <c r="I43" s="128">
        <f t="shared" si="7"/>
        <v>0</v>
      </c>
      <c r="J43" s="128">
        <f t="shared" si="7"/>
        <v>0</v>
      </c>
      <c r="K43" s="128">
        <f t="shared" si="7"/>
        <v>0</v>
      </c>
      <c r="L43" s="128">
        <f t="shared" si="7"/>
        <v>0</v>
      </c>
      <c r="M43" s="128">
        <f t="shared" si="7"/>
        <v>0</v>
      </c>
      <c r="N43" s="128">
        <f t="shared" si="7"/>
        <v>0</v>
      </c>
      <c r="O43" s="128">
        <f t="shared" si="7"/>
        <v>0</v>
      </c>
      <c r="P43" s="129">
        <f>SUM(C43:O43)</f>
        <v>208799.47534538727</v>
      </c>
      <c r="Q43" s="34"/>
      <c r="R43" s="41" t="s">
        <v>41</v>
      </c>
      <c r="S43" s="11" t="str">
        <f>P36/1000 &amp;" GWh"</f>
        <v>22,0468948037637 GWh</v>
      </c>
      <c r="T43" s="62">
        <f>P36/P40</f>
        <v>0.11614143127450077</v>
      </c>
    </row>
    <row r="44" spans="1:47">
      <c r="A44" s="47" t="s">
        <v>45</v>
      </c>
      <c r="B44" s="130"/>
      <c r="C44" s="136">
        <f>C43/$P$43</f>
        <v>0.36844230510035869</v>
      </c>
      <c r="D44" s="136">
        <f t="shared" ref="D44:P44" si="8">D43/$P$43</f>
        <v>0.31054264304227702</v>
      </c>
      <c r="E44" s="136">
        <f t="shared" si="8"/>
        <v>0</v>
      </c>
      <c r="F44" s="136">
        <f t="shared" si="8"/>
        <v>0</v>
      </c>
      <c r="G44" s="136">
        <f t="shared" si="8"/>
        <v>4.7883262079378937E-2</v>
      </c>
      <c r="H44" s="136">
        <f t="shared" si="8"/>
        <v>0.27313178977798536</v>
      </c>
      <c r="I44" s="136">
        <f t="shared" si="8"/>
        <v>0</v>
      </c>
      <c r="J44" s="136">
        <f t="shared" si="8"/>
        <v>0</v>
      </c>
      <c r="K44" s="136">
        <f t="shared" si="8"/>
        <v>0</v>
      </c>
      <c r="L44" s="136">
        <f t="shared" si="8"/>
        <v>0</v>
      </c>
      <c r="M44" s="136">
        <f t="shared" si="8"/>
        <v>0</v>
      </c>
      <c r="N44" s="136">
        <f t="shared" si="8"/>
        <v>0</v>
      </c>
      <c r="O44" s="136">
        <f t="shared" si="8"/>
        <v>0</v>
      </c>
      <c r="P44" s="136">
        <f t="shared" si="8"/>
        <v>1</v>
      </c>
      <c r="Q44" s="34"/>
      <c r="R44" s="41" t="s">
        <v>43</v>
      </c>
      <c r="S44" s="11" t="str">
        <f>P34/1000 &amp;" GWh"</f>
        <v>8,93439014156141 GWh</v>
      </c>
      <c r="T44" s="42">
        <f>P34/P40</f>
        <v>4.7065714597984663E-2</v>
      </c>
      <c r="U44" s="36"/>
    </row>
    <row r="45" spans="1:47">
      <c r="A45" s="48"/>
      <c r="B45" s="131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30</v>
      </c>
      <c r="S45" s="11" t="str">
        <f>P32/1000 &amp;" GWh"</f>
        <v>2,44186296296296 GWh</v>
      </c>
      <c r="T45" s="42">
        <f>P32/P40</f>
        <v>1.2863555707913008E-2</v>
      </c>
      <c r="U45" s="36"/>
    </row>
    <row r="46" spans="1:47">
      <c r="A46" s="48" t="s">
        <v>48</v>
      </c>
      <c r="B46" s="68">
        <f>B24-B40</f>
        <v>6839.403980257619</v>
      </c>
      <c r="C46" s="68">
        <f>(C24+C40)*0.08</f>
        <v>5698.56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46</v>
      </c>
      <c r="S46" s="11" t="str">
        <f>P33/1000 &amp;" GWh"</f>
        <v>5,52018556632414 GWh</v>
      </c>
      <c r="T46" s="62">
        <f>P33/P40</f>
        <v>2.9079934307314762E-2</v>
      </c>
      <c r="U46" s="36"/>
    </row>
    <row r="47" spans="1:47">
      <c r="A47" s="48" t="s">
        <v>50</v>
      </c>
      <c r="B47" s="137">
        <f>B46/B24</f>
        <v>0.22595111436165455</v>
      </c>
      <c r="C47" s="137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47</v>
      </c>
      <c r="S47" s="11" t="str">
        <f>P35/1000 &amp;" GWh"</f>
        <v>72,166 GWh</v>
      </c>
      <c r="T47" s="62">
        <f>P35/P40</f>
        <v>0.38016521618839522</v>
      </c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88"/>
      <c r="R48" s="69" t="s">
        <v>49</v>
      </c>
      <c r="S48" s="70" t="str">
        <f>P40/1000 &amp;" GWh"</f>
        <v>189,827993006697 GWh</v>
      </c>
      <c r="T48" s="71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3"/>
      <c r="C58" s="19"/>
      <c r="D58" s="74"/>
      <c r="E58" s="74"/>
      <c r="F58" s="75"/>
      <c r="G58" s="74"/>
      <c r="H58" s="74"/>
      <c r="I58" s="75"/>
      <c r="J58" s="74"/>
      <c r="K58" s="74"/>
      <c r="L58" s="74"/>
      <c r="M58" s="45"/>
      <c r="N58" s="85"/>
      <c r="O58" s="85"/>
      <c r="P58" s="76"/>
      <c r="Q58" s="10"/>
      <c r="R58" s="10"/>
      <c r="S58" s="45"/>
      <c r="T58" s="50"/>
    </row>
    <row r="59" spans="1:47" ht="15.75">
      <c r="A59" s="10"/>
      <c r="B59" s="73"/>
      <c r="C59" s="19"/>
      <c r="D59" s="74"/>
      <c r="E59" s="74"/>
      <c r="F59" s="75"/>
      <c r="G59" s="74"/>
      <c r="H59" s="74"/>
      <c r="I59" s="75"/>
      <c r="J59" s="74"/>
      <c r="K59" s="74"/>
      <c r="L59" s="74"/>
      <c r="M59" s="45"/>
      <c r="N59" s="85"/>
      <c r="O59" s="85"/>
      <c r="P59" s="76"/>
      <c r="Q59" s="10"/>
      <c r="R59" s="10"/>
      <c r="S59" s="20"/>
      <c r="T59" s="21"/>
    </row>
    <row r="60" spans="1:47" ht="15.75">
      <c r="A60" s="10"/>
      <c r="B60" s="73"/>
      <c r="C60" s="19"/>
      <c r="D60" s="74"/>
      <c r="E60" s="74"/>
      <c r="F60" s="75"/>
      <c r="G60" s="74"/>
      <c r="H60" s="74"/>
      <c r="I60" s="75"/>
      <c r="J60" s="74"/>
      <c r="K60" s="74"/>
      <c r="L60" s="74"/>
      <c r="M60" s="45"/>
      <c r="N60" s="85"/>
      <c r="O60" s="85"/>
      <c r="P60" s="76"/>
      <c r="Q60" s="10"/>
      <c r="R60" s="10"/>
      <c r="S60" s="10"/>
      <c r="T60" s="45"/>
    </row>
    <row r="61" spans="1:47" ht="15.75">
      <c r="A61" s="9"/>
      <c r="B61" s="73"/>
      <c r="C61" s="19"/>
      <c r="D61" s="74"/>
      <c r="E61" s="74"/>
      <c r="F61" s="75"/>
      <c r="G61" s="74"/>
      <c r="H61" s="74"/>
      <c r="I61" s="75"/>
      <c r="J61" s="74"/>
      <c r="K61" s="74"/>
      <c r="L61" s="74"/>
      <c r="M61" s="45"/>
      <c r="N61" s="85"/>
      <c r="O61" s="85"/>
      <c r="P61" s="76"/>
      <c r="Q61" s="10"/>
      <c r="R61" s="10"/>
      <c r="S61" s="78"/>
      <c r="T61" s="79"/>
    </row>
    <row r="62" spans="1:47" ht="15.75">
      <c r="A62" s="10"/>
      <c r="B62" s="73"/>
      <c r="C62" s="19"/>
      <c r="D62" s="73"/>
      <c r="E62" s="73"/>
      <c r="F62" s="77"/>
      <c r="G62" s="73"/>
      <c r="H62" s="73"/>
      <c r="I62" s="77"/>
      <c r="J62" s="73"/>
      <c r="K62" s="73"/>
      <c r="L62" s="73"/>
      <c r="M62" s="45"/>
      <c r="N62" s="85"/>
      <c r="O62" s="85"/>
      <c r="P62" s="76"/>
      <c r="Q62" s="10"/>
      <c r="R62" s="10"/>
      <c r="S62" s="45"/>
      <c r="T62" s="50"/>
    </row>
    <row r="63" spans="1:47" ht="15.75">
      <c r="A63" s="10"/>
      <c r="B63" s="73"/>
      <c r="C63" s="10"/>
      <c r="D63" s="73"/>
      <c r="E63" s="73"/>
      <c r="F63" s="77"/>
      <c r="G63" s="73"/>
      <c r="H63" s="73"/>
      <c r="I63" s="77"/>
      <c r="J63" s="73"/>
      <c r="K63" s="73"/>
      <c r="L63" s="73"/>
      <c r="M63" s="10"/>
      <c r="N63" s="76"/>
      <c r="O63" s="76"/>
      <c r="P63" s="76"/>
      <c r="Q63" s="10"/>
      <c r="R63" s="10"/>
      <c r="S63" s="45"/>
      <c r="T63" s="50"/>
    </row>
    <row r="64" spans="1:47" ht="15.75">
      <c r="A64" s="10"/>
      <c r="B64" s="73"/>
      <c r="C64" s="10"/>
      <c r="D64" s="73"/>
      <c r="E64" s="73"/>
      <c r="F64" s="77"/>
      <c r="G64" s="73"/>
      <c r="H64" s="73"/>
      <c r="I64" s="77"/>
      <c r="J64" s="73"/>
      <c r="K64" s="73"/>
      <c r="L64" s="73"/>
      <c r="M64" s="10"/>
      <c r="N64" s="76"/>
      <c r="O64" s="76"/>
      <c r="P64" s="76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3"/>
      <c r="L65" s="73"/>
      <c r="M65" s="10"/>
      <c r="N65" s="76"/>
      <c r="O65" s="76"/>
      <c r="P65" s="76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3"/>
      <c r="L66" s="73"/>
      <c r="M66" s="10"/>
      <c r="N66" s="76"/>
      <c r="O66" s="76"/>
      <c r="P66" s="76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3"/>
      <c r="L67" s="73"/>
      <c r="M67" s="10"/>
      <c r="N67" s="76"/>
      <c r="O67" s="76"/>
      <c r="P67" s="76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3"/>
      <c r="L68" s="73"/>
      <c r="M68" s="10"/>
      <c r="N68" s="76"/>
      <c r="O68" s="76"/>
      <c r="P68" s="76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3"/>
      <c r="L69" s="73"/>
      <c r="M69" s="10"/>
      <c r="N69" s="76"/>
      <c r="O69" s="76"/>
      <c r="P69" s="76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3"/>
      <c r="L70" s="73"/>
      <c r="M70" s="10"/>
      <c r="N70" s="76"/>
      <c r="O70" s="76"/>
      <c r="P70" s="76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3"/>
      <c r="L71" s="73"/>
      <c r="M71" s="10"/>
      <c r="N71" s="76"/>
      <c r="O71" s="76"/>
      <c r="P71" s="76"/>
      <c r="Q71" s="10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Precio.VS.ApplicationLogic.Workplace.EventReceivers.DocumentEventReceiver_ItemAdded_Synchronous</Name>
    <Synchronization>Synchronous</Synchronization>
    <Type>10001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Precio.VS.ApplicationLogic.Workplace.EventReceivers.DocumentEventReceiver_ItemUpdated_Synchronous</Name>
    <Synchronization>Synchronous</Synchronization>
    <Type>10002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Precio.VS.ApplicationLogic.Workplace.EventReceivers.DocumentEventReceiver_ItemDeleted_Synchronous</Name>
    <Synchronization>Synchronous</Synchronization>
    <Type>10003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671CCF634687448DEC526603310536" ma:contentTypeVersion="1" ma:contentTypeDescription="Skapa ett nytt dokument." ma:contentTypeScope="" ma:versionID="f617f05334a7fc63b31667a5c32e9cb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3bb40938d256bc12f87662b528d19e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AA97BB-31D2-41B4-AF2C-8725E1301211}"/>
</file>

<file path=customXml/itemProps2.xml><?xml version="1.0" encoding="utf-8"?>
<ds:datastoreItem xmlns:ds="http://schemas.openxmlformats.org/officeDocument/2006/customXml" ds:itemID="{8D3937DB-2483-4615-8373-8C2B6B1BC6D8}"/>
</file>

<file path=customXml/itemProps3.xml><?xml version="1.0" encoding="utf-8"?>
<ds:datastoreItem xmlns:ds="http://schemas.openxmlformats.org/officeDocument/2006/customXml" ds:itemID="{70738083-536C-48E5-B091-E0B18A553C06}"/>
</file>

<file path=customXml/itemProps4.xml><?xml version="1.0" encoding="utf-8"?>
<ds:datastoreItem xmlns:ds="http://schemas.openxmlformats.org/officeDocument/2006/customXml" ds:itemID="{26775692-EEB9-457C-9F41-4018AE6E29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INSTRUKTIONER</vt:lpstr>
      <vt:lpstr>FV imp-exp</vt:lpstr>
      <vt:lpstr>Dalarnas län</vt:lpstr>
      <vt:lpstr>Vansbro</vt:lpstr>
      <vt:lpstr>Malung-Sälen</vt:lpstr>
      <vt:lpstr>Gagnef</vt:lpstr>
      <vt:lpstr>Leksand</vt:lpstr>
      <vt:lpstr>Rättvik</vt:lpstr>
      <vt:lpstr>Orsa</vt:lpstr>
      <vt:lpstr>Älvdalen</vt:lpstr>
      <vt:lpstr>Smedjebacken</vt:lpstr>
      <vt:lpstr>Mora</vt:lpstr>
      <vt:lpstr>Falun</vt:lpstr>
      <vt:lpstr>Borlänge</vt:lpstr>
      <vt:lpstr>Säter</vt:lpstr>
      <vt:lpstr>Hedemora</vt:lpstr>
      <vt:lpstr>Avesta</vt:lpstr>
      <vt:lpstr>Ludvika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</dc:creator>
  <cp:lastModifiedBy>Beijer Englund, Ronja</cp:lastModifiedBy>
  <dcterms:created xsi:type="dcterms:W3CDTF">2016-02-06T11:09:18Z</dcterms:created>
  <dcterms:modified xsi:type="dcterms:W3CDTF">2019-11-21T12:37:49Z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0x010100B3671CCF634687448DEC526603310536</vt:lpwstr>
  </property>
</Properties>
</file>