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Gävleborgs län (10 kommuner)\"/>
    </mc:Choice>
  </mc:AlternateContent>
  <bookViews>
    <workbookView xWindow="28680" yWindow="-120" windowWidth="29040" windowHeight="17640" tabRatio="842" activeTab="2"/>
  </bookViews>
  <sheets>
    <sheet name="INSTRUKTIONER" sheetId="54" r:id="rId1"/>
    <sheet name="FV imp-exp" sheetId="40" r:id="rId2"/>
    <sheet name="Gävleborgs län" sheetId="37" r:id="rId3"/>
    <sheet name="Bollnäs" sheetId="2" r:id="rId4"/>
    <sheet name="Gävle" sheetId="3" r:id="rId5"/>
    <sheet name="Hofors" sheetId="51" r:id="rId6"/>
    <sheet name="Hudiksvall" sheetId="41" r:id="rId7"/>
    <sheet name="Ljusdal" sheetId="42" r:id="rId8"/>
    <sheet name="Nordanstig" sheetId="43" r:id="rId9"/>
    <sheet name="Ockelbo" sheetId="44" r:id="rId10"/>
    <sheet name="Ovanåker" sheetId="52" r:id="rId11"/>
    <sheet name="Sandviken" sheetId="53" r:id="rId12"/>
    <sheet name="Söderhamn" sheetId="45" r:id="rId13"/>
  </sheets>
  <externalReferences>
    <externalReference r:id="rId14"/>
  </externalReferences>
  <calcPr calcId="171027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41" l="1"/>
  <c r="C33" i="41"/>
  <c r="C34" i="41"/>
  <c r="C35" i="41"/>
  <c r="C36" i="41"/>
  <c r="C37" i="41"/>
  <c r="C38" i="41"/>
  <c r="C39" i="41"/>
  <c r="C40" i="41"/>
  <c r="C46" i="41"/>
  <c r="C43" i="41"/>
  <c r="C32" i="3"/>
  <c r="C33" i="3"/>
  <c r="C34" i="3"/>
  <c r="C35" i="3"/>
  <c r="C36" i="3"/>
  <c r="C37" i="3"/>
  <c r="C38" i="3"/>
  <c r="C39" i="3"/>
  <c r="C40" i="3"/>
  <c r="C46" i="3"/>
  <c r="C43" i="3"/>
  <c r="C32" i="2"/>
  <c r="C33" i="2"/>
  <c r="C34" i="2"/>
  <c r="C35" i="2"/>
  <c r="C36" i="2"/>
  <c r="C37" i="2"/>
  <c r="C38" i="2"/>
  <c r="C39" i="2"/>
  <c r="C40" i="2"/>
  <c r="C7" i="2"/>
  <c r="C46" i="2"/>
  <c r="C43" i="2"/>
  <c r="F35" i="3"/>
  <c r="I35" i="3"/>
  <c r="M18" i="3"/>
  <c r="H33" i="3"/>
  <c r="B19" i="3"/>
  <c r="B18" i="3"/>
  <c r="B22" i="3"/>
  <c r="H18" i="3"/>
  <c r="B39" i="45"/>
  <c r="C39" i="45"/>
  <c r="D39" i="45"/>
  <c r="E39" i="45"/>
  <c r="F39" i="45"/>
  <c r="G39" i="45"/>
  <c r="H39" i="45"/>
  <c r="I39" i="45"/>
  <c r="K39" i="45"/>
  <c r="L39" i="45"/>
  <c r="P39" i="45"/>
  <c r="B38" i="45"/>
  <c r="C38" i="45"/>
  <c r="D38" i="45"/>
  <c r="E38" i="45"/>
  <c r="F38" i="45"/>
  <c r="G38" i="45"/>
  <c r="H38" i="45"/>
  <c r="I38" i="45"/>
  <c r="K38" i="45"/>
  <c r="L38" i="45"/>
  <c r="P38" i="45"/>
  <c r="B37" i="45"/>
  <c r="C37" i="45"/>
  <c r="D37" i="45"/>
  <c r="E37" i="45"/>
  <c r="F37" i="45"/>
  <c r="G37" i="45"/>
  <c r="H37" i="45"/>
  <c r="I37" i="45"/>
  <c r="K37" i="45"/>
  <c r="L37" i="45"/>
  <c r="P37" i="45"/>
  <c r="P42" i="45"/>
  <c r="B32" i="45"/>
  <c r="B33" i="45"/>
  <c r="B34" i="45"/>
  <c r="B35" i="45"/>
  <c r="B36" i="45"/>
  <c r="B40" i="45"/>
  <c r="C32" i="45"/>
  <c r="C33" i="45"/>
  <c r="C34" i="45"/>
  <c r="C35" i="45"/>
  <c r="C36" i="45"/>
  <c r="C40" i="45"/>
  <c r="D32" i="45"/>
  <c r="D33" i="45"/>
  <c r="D34" i="45"/>
  <c r="D35" i="45"/>
  <c r="D36" i="45"/>
  <c r="D40" i="45"/>
  <c r="E32" i="45"/>
  <c r="E33" i="45"/>
  <c r="E34" i="45"/>
  <c r="E35" i="45"/>
  <c r="E36" i="45"/>
  <c r="E40" i="45"/>
  <c r="F32" i="45"/>
  <c r="F33" i="45"/>
  <c r="F34" i="45"/>
  <c r="F35" i="45"/>
  <c r="F36" i="45"/>
  <c r="F40" i="45"/>
  <c r="G32" i="45"/>
  <c r="G33" i="45"/>
  <c r="G34" i="45"/>
  <c r="G35" i="45"/>
  <c r="G36" i="45"/>
  <c r="G40" i="45"/>
  <c r="H32" i="45"/>
  <c r="H33" i="45"/>
  <c r="H34" i="45"/>
  <c r="H35" i="45"/>
  <c r="H36" i="45"/>
  <c r="H40" i="45"/>
  <c r="I32" i="45"/>
  <c r="I33" i="45"/>
  <c r="I34" i="45"/>
  <c r="I35" i="45"/>
  <c r="I36" i="45"/>
  <c r="I40" i="45"/>
  <c r="J33" i="45"/>
  <c r="J40" i="45"/>
  <c r="K32" i="45"/>
  <c r="K33" i="45"/>
  <c r="K34" i="45"/>
  <c r="K35" i="45"/>
  <c r="K36" i="45"/>
  <c r="K40" i="45"/>
  <c r="L32" i="45"/>
  <c r="L33" i="45"/>
  <c r="L34" i="45"/>
  <c r="L35" i="45"/>
  <c r="L36" i="45"/>
  <c r="L40" i="45"/>
  <c r="M33" i="45"/>
  <c r="M40" i="45"/>
  <c r="N33" i="45"/>
  <c r="N40" i="45"/>
  <c r="P40" i="45"/>
  <c r="T42" i="45"/>
  <c r="P36" i="45"/>
  <c r="T43" i="45"/>
  <c r="P34" i="45"/>
  <c r="T44" i="45"/>
  <c r="P32" i="45"/>
  <c r="T45" i="45"/>
  <c r="P33" i="45"/>
  <c r="T46" i="45"/>
  <c r="P35" i="45"/>
  <c r="T47" i="45"/>
  <c r="T48" i="45"/>
  <c r="B39" i="53"/>
  <c r="C39" i="53"/>
  <c r="D39" i="53"/>
  <c r="E39" i="53"/>
  <c r="F39" i="53"/>
  <c r="G39" i="53"/>
  <c r="H39" i="53"/>
  <c r="I39" i="53"/>
  <c r="K39" i="53"/>
  <c r="L39" i="53"/>
  <c r="P39" i="53"/>
  <c r="B38" i="53"/>
  <c r="C38" i="53"/>
  <c r="D38" i="53"/>
  <c r="E38" i="53"/>
  <c r="F38" i="53"/>
  <c r="G38" i="53"/>
  <c r="H38" i="53"/>
  <c r="I38" i="53"/>
  <c r="K38" i="53"/>
  <c r="L38" i="53"/>
  <c r="P38" i="53"/>
  <c r="B37" i="53"/>
  <c r="C37" i="53"/>
  <c r="D37" i="53"/>
  <c r="E37" i="53"/>
  <c r="F37" i="53"/>
  <c r="G37" i="53"/>
  <c r="H37" i="53"/>
  <c r="I37" i="53"/>
  <c r="K37" i="53"/>
  <c r="L37" i="53"/>
  <c r="P37" i="53"/>
  <c r="P42" i="53"/>
  <c r="B32" i="53"/>
  <c r="B33" i="53"/>
  <c r="B34" i="53"/>
  <c r="B35" i="53"/>
  <c r="B36" i="53"/>
  <c r="B40" i="53"/>
  <c r="C32" i="53"/>
  <c r="C33" i="53"/>
  <c r="C34" i="53"/>
  <c r="C35" i="53"/>
  <c r="C36" i="53"/>
  <c r="C40" i="53"/>
  <c r="D32" i="53"/>
  <c r="D33" i="53"/>
  <c r="D34" i="53"/>
  <c r="D35" i="53"/>
  <c r="D36" i="53"/>
  <c r="D40" i="53"/>
  <c r="E32" i="53"/>
  <c r="E33" i="53"/>
  <c r="E34" i="53"/>
  <c r="E35" i="53"/>
  <c r="E36" i="53"/>
  <c r="E40" i="53"/>
  <c r="F32" i="53"/>
  <c r="F33" i="53"/>
  <c r="F34" i="53"/>
  <c r="F35" i="53"/>
  <c r="F36" i="53"/>
  <c r="F40" i="53"/>
  <c r="G32" i="53"/>
  <c r="G33" i="53"/>
  <c r="G34" i="53"/>
  <c r="G35" i="53"/>
  <c r="G36" i="53"/>
  <c r="G40" i="53"/>
  <c r="H32" i="53"/>
  <c r="H33" i="53"/>
  <c r="H34" i="53"/>
  <c r="H35" i="53"/>
  <c r="H36" i="53"/>
  <c r="H40" i="53"/>
  <c r="I32" i="53"/>
  <c r="I33" i="53"/>
  <c r="I34" i="53"/>
  <c r="I35" i="53"/>
  <c r="I36" i="53"/>
  <c r="I40" i="53"/>
  <c r="J40" i="53"/>
  <c r="K32" i="53"/>
  <c r="K33" i="53"/>
  <c r="K34" i="53"/>
  <c r="K35" i="53"/>
  <c r="K36" i="53"/>
  <c r="K40" i="53"/>
  <c r="L32" i="53"/>
  <c r="L33" i="53"/>
  <c r="L34" i="53"/>
  <c r="L35" i="53"/>
  <c r="L36" i="53"/>
  <c r="L40" i="53"/>
  <c r="M40" i="53"/>
  <c r="N40" i="53"/>
  <c r="P40" i="53"/>
  <c r="T42" i="53"/>
  <c r="P36" i="53"/>
  <c r="T43" i="53"/>
  <c r="P34" i="53"/>
  <c r="T44" i="53"/>
  <c r="P32" i="53"/>
  <c r="T45" i="53"/>
  <c r="P33" i="53"/>
  <c r="T46" i="53"/>
  <c r="P35" i="53"/>
  <c r="T47" i="53"/>
  <c r="T48" i="53"/>
  <c r="B39" i="52"/>
  <c r="C39" i="52"/>
  <c r="D39" i="52"/>
  <c r="E39" i="52"/>
  <c r="F39" i="52"/>
  <c r="G39" i="52"/>
  <c r="H39" i="52"/>
  <c r="I39" i="52"/>
  <c r="K39" i="52"/>
  <c r="L39" i="52"/>
  <c r="P39" i="52"/>
  <c r="B38" i="52"/>
  <c r="C38" i="52"/>
  <c r="D38" i="52"/>
  <c r="E38" i="52"/>
  <c r="F38" i="52"/>
  <c r="G38" i="52"/>
  <c r="H38" i="52"/>
  <c r="I38" i="52"/>
  <c r="K38" i="52"/>
  <c r="L38" i="52"/>
  <c r="P38" i="52"/>
  <c r="B37" i="52"/>
  <c r="C37" i="52"/>
  <c r="D37" i="52"/>
  <c r="E37" i="52"/>
  <c r="F37" i="52"/>
  <c r="G37" i="52"/>
  <c r="H37" i="52"/>
  <c r="I37" i="52"/>
  <c r="K37" i="52"/>
  <c r="L37" i="52"/>
  <c r="P37" i="52"/>
  <c r="P42" i="52"/>
  <c r="B32" i="52"/>
  <c r="B33" i="52"/>
  <c r="B34" i="52"/>
  <c r="B35" i="52"/>
  <c r="B36" i="52"/>
  <c r="B40" i="52"/>
  <c r="C32" i="52"/>
  <c r="C33" i="52"/>
  <c r="C34" i="52"/>
  <c r="C35" i="52"/>
  <c r="C36" i="52"/>
  <c r="C40" i="52"/>
  <c r="D32" i="52"/>
  <c r="D33" i="52"/>
  <c r="D34" i="52"/>
  <c r="D35" i="52"/>
  <c r="D36" i="52"/>
  <c r="D40" i="52"/>
  <c r="E32" i="52"/>
  <c r="E33" i="52"/>
  <c r="E34" i="52"/>
  <c r="E35" i="52"/>
  <c r="E36" i="52"/>
  <c r="E40" i="52"/>
  <c r="F32" i="52"/>
  <c r="F33" i="52"/>
  <c r="F34" i="52"/>
  <c r="F35" i="52"/>
  <c r="F36" i="52"/>
  <c r="F40" i="52"/>
  <c r="G32" i="52"/>
  <c r="G33" i="52"/>
  <c r="G34" i="52"/>
  <c r="G35" i="52"/>
  <c r="G36" i="52"/>
  <c r="G40" i="52"/>
  <c r="H32" i="52"/>
  <c r="H33" i="52"/>
  <c r="H34" i="52"/>
  <c r="H35" i="52"/>
  <c r="H36" i="52"/>
  <c r="H40" i="52"/>
  <c r="I32" i="52"/>
  <c r="I33" i="52"/>
  <c r="I34" i="52"/>
  <c r="I35" i="52"/>
  <c r="I36" i="52"/>
  <c r="I40" i="52"/>
  <c r="J40" i="52"/>
  <c r="K32" i="52"/>
  <c r="K33" i="52"/>
  <c r="K34" i="52"/>
  <c r="K35" i="52"/>
  <c r="K36" i="52"/>
  <c r="K40" i="52"/>
  <c r="L32" i="52"/>
  <c r="L33" i="52"/>
  <c r="L34" i="52"/>
  <c r="L35" i="52"/>
  <c r="L36" i="52"/>
  <c r="L40" i="52"/>
  <c r="M40" i="52"/>
  <c r="N40" i="52"/>
  <c r="P40" i="52"/>
  <c r="T42" i="52"/>
  <c r="P36" i="52"/>
  <c r="T43" i="52"/>
  <c r="P34" i="52"/>
  <c r="T44" i="52"/>
  <c r="P32" i="52"/>
  <c r="T45" i="52"/>
  <c r="P33" i="52"/>
  <c r="T46" i="52"/>
  <c r="P35" i="52"/>
  <c r="T47" i="52"/>
  <c r="T48" i="52"/>
  <c r="B39" i="44"/>
  <c r="C39" i="44"/>
  <c r="D39" i="44"/>
  <c r="E39" i="44"/>
  <c r="F39" i="44"/>
  <c r="G39" i="44"/>
  <c r="H39" i="44"/>
  <c r="I39" i="44"/>
  <c r="K39" i="44"/>
  <c r="L39" i="44"/>
  <c r="P39" i="44"/>
  <c r="B38" i="44"/>
  <c r="C38" i="44"/>
  <c r="D38" i="44"/>
  <c r="E38" i="44"/>
  <c r="F38" i="44"/>
  <c r="G38" i="44"/>
  <c r="H38" i="44"/>
  <c r="I38" i="44"/>
  <c r="K38" i="44"/>
  <c r="L38" i="44"/>
  <c r="P38" i="44"/>
  <c r="B37" i="44"/>
  <c r="C37" i="44"/>
  <c r="D37" i="44"/>
  <c r="E37" i="44"/>
  <c r="F37" i="44"/>
  <c r="G37" i="44"/>
  <c r="H37" i="44"/>
  <c r="I37" i="44"/>
  <c r="K37" i="44"/>
  <c r="L37" i="44"/>
  <c r="P37" i="44"/>
  <c r="P42" i="44"/>
  <c r="B32" i="44"/>
  <c r="B33" i="44"/>
  <c r="B34" i="44"/>
  <c r="B35" i="44"/>
  <c r="B36" i="44"/>
  <c r="B40" i="44"/>
  <c r="C32" i="44"/>
  <c r="C33" i="44"/>
  <c r="C34" i="44"/>
  <c r="C35" i="44"/>
  <c r="C36" i="44"/>
  <c r="C40" i="44"/>
  <c r="D32" i="44"/>
  <c r="D33" i="44"/>
  <c r="D34" i="44"/>
  <c r="D35" i="44"/>
  <c r="D36" i="44"/>
  <c r="D40" i="44"/>
  <c r="E32" i="44"/>
  <c r="E33" i="44"/>
  <c r="E34" i="44"/>
  <c r="E35" i="44"/>
  <c r="E36" i="44"/>
  <c r="E40" i="44"/>
  <c r="F32" i="44"/>
  <c r="F33" i="44"/>
  <c r="F34" i="44"/>
  <c r="F35" i="44"/>
  <c r="F36" i="44"/>
  <c r="F40" i="44"/>
  <c r="G32" i="44"/>
  <c r="G33" i="44"/>
  <c r="G34" i="44"/>
  <c r="G35" i="44"/>
  <c r="G36" i="44"/>
  <c r="G40" i="44"/>
  <c r="H32" i="44"/>
  <c r="H33" i="44"/>
  <c r="H34" i="44"/>
  <c r="H35" i="44"/>
  <c r="H36" i="44"/>
  <c r="H40" i="44"/>
  <c r="I32" i="44"/>
  <c r="I33" i="44"/>
  <c r="I34" i="44"/>
  <c r="I35" i="44"/>
  <c r="I36" i="44"/>
  <c r="I40" i="44"/>
  <c r="J40" i="44"/>
  <c r="K32" i="44"/>
  <c r="K33" i="44"/>
  <c r="K34" i="44"/>
  <c r="K35" i="44"/>
  <c r="K36" i="44"/>
  <c r="K40" i="44"/>
  <c r="L32" i="44"/>
  <c r="L33" i="44"/>
  <c r="L34" i="44"/>
  <c r="L35" i="44"/>
  <c r="L36" i="44"/>
  <c r="L40" i="44"/>
  <c r="M40" i="44"/>
  <c r="N40" i="44"/>
  <c r="P40" i="44"/>
  <c r="T42" i="44"/>
  <c r="P36" i="44"/>
  <c r="T43" i="44"/>
  <c r="P34" i="44"/>
  <c r="T44" i="44"/>
  <c r="P32" i="44"/>
  <c r="T45" i="44"/>
  <c r="P33" i="44"/>
  <c r="T46" i="44"/>
  <c r="P35" i="44"/>
  <c r="T47" i="44"/>
  <c r="T48" i="44"/>
  <c r="B39" i="43"/>
  <c r="C39" i="43"/>
  <c r="D39" i="43"/>
  <c r="E39" i="43"/>
  <c r="F39" i="43"/>
  <c r="G39" i="43"/>
  <c r="H39" i="43"/>
  <c r="I39" i="43"/>
  <c r="K39" i="43"/>
  <c r="L39" i="43"/>
  <c r="P39" i="43"/>
  <c r="B38" i="43"/>
  <c r="C38" i="43"/>
  <c r="D38" i="43"/>
  <c r="E38" i="43"/>
  <c r="F38" i="43"/>
  <c r="G38" i="43"/>
  <c r="H38" i="43"/>
  <c r="I38" i="43"/>
  <c r="K38" i="43"/>
  <c r="L38" i="43"/>
  <c r="P38" i="43"/>
  <c r="B37" i="43"/>
  <c r="C37" i="43"/>
  <c r="D37" i="43"/>
  <c r="E37" i="43"/>
  <c r="F37" i="43"/>
  <c r="G37" i="43"/>
  <c r="H37" i="43"/>
  <c r="I37" i="43"/>
  <c r="K37" i="43"/>
  <c r="L37" i="43"/>
  <c r="P37" i="43"/>
  <c r="P42" i="43"/>
  <c r="B32" i="43"/>
  <c r="B33" i="43"/>
  <c r="B34" i="43"/>
  <c r="B35" i="43"/>
  <c r="B36" i="43"/>
  <c r="B40" i="43"/>
  <c r="C32" i="43"/>
  <c r="C33" i="43"/>
  <c r="C34" i="43"/>
  <c r="C35" i="43"/>
  <c r="C36" i="43"/>
  <c r="C40" i="43"/>
  <c r="D32" i="43"/>
  <c r="D33" i="43"/>
  <c r="D34" i="43"/>
  <c r="D35" i="43"/>
  <c r="D36" i="43"/>
  <c r="D40" i="43"/>
  <c r="E32" i="43"/>
  <c r="E33" i="43"/>
  <c r="E34" i="43"/>
  <c r="E35" i="43"/>
  <c r="E36" i="43"/>
  <c r="E40" i="43"/>
  <c r="F32" i="43"/>
  <c r="F33" i="43"/>
  <c r="F34" i="43"/>
  <c r="F35" i="43"/>
  <c r="F36" i="43"/>
  <c r="F40" i="43"/>
  <c r="G32" i="43"/>
  <c r="G33" i="43"/>
  <c r="G34" i="43"/>
  <c r="G35" i="43"/>
  <c r="G36" i="43"/>
  <c r="G40" i="43"/>
  <c r="H32" i="43"/>
  <c r="H33" i="43"/>
  <c r="H34" i="43"/>
  <c r="H35" i="43"/>
  <c r="H36" i="43"/>
  <c r="H40" i="43"/>
  <c r="I32" i="43"/>
  <c r="I33" i="43"/>
  <c r="I34" i="43"/>
  <c r="I35" i="43"/>
  <c r="I36" i="43"/>
  <c r="I40" i="43"/>
  <c r="J40" i="43"/>
  <c r="K32" i="43"/>
  <c r="K33" i="43"/>
  <c r="K34" i="43"/>
  <c r="K35" i="43"/>
  <c r="K36" i="43"/>
  <c r="K40" i="43"/>
  <c r="L32" i="43"/>
  <c r="L33" i="43"/>
  <c r="L34" i="43"/>
  <c r="L35" i="43"/>
  <c r="L36" i="43"/>
  <c r="L40" i="43"/>
  <c r="M40" i="43"/>
  <c r="N40" i="43"/>
  <c r="P40" i="43"/>
  <c r="T42" i="43"/>
  <c r="P36" i="43"/>
  <c r="T43" i="43"/>
  <c r="P34" i="43"/>
  <c r="T44" i="43"/>
  <c r="P32" i="43"/>
  <c r="T45" i="43"/>
  <c r="P33" i="43"/>
  <c r="T46" i="43"/>
  <c r="P35" i="43"/>
  <c r="T47" i="43"/>
  <c r="T48" i="43"/>
  <c r="B39" i="42"/>
  <c r="C39" i="42"/>
  <c r="D39" i="42"/>
  <c r="E39" i="42"/>
  <c r="F39" i="42"/>
  <c r="G39" i="42"/>
  <c r="H39" i="42"/>
  <c r="I39" i="42"/>
  <c r="K39" i="42"/>
  <c r="L39" i="42"/>
  <c r="P39" i="42"/>
  <c r="B38" i="42"/>
  <c r="C38" i="42"/>
  <c r="D38" i="42"/>
  <c r="E38" i="42"/>
  <c r="F38" i="42"/>
  <c r="G38" i="42"/>
  <c r="H38" i="42"/>
  <c r="I38" i="42"/>
  <c r="K38" i="42"/>
  <c r="L38" i="42"/>
  <c r="P38" i="42"/>
  <c r="B37" i="42"/>
  <c r="C37" i="42"/>
  <c r="D37" i="42"/>
  <c r="E37" i="42"/>
  <c r="F37" i="42"/>
  <c r="G37" i="42"/>
  <c r="H37" i="42"/>
  <c r="I37" i="42"/>
  <c r="K37" i="42"/>
  <c r="L37" i="42"/>
  <c r="P37" i="42"/>
  <c r="P42" i="42"/>
  <c r="B32" i="42"/>
  <c r="B33" i="42"/>
  <c r="B34" i="42"/>
  <c r="B35" i="42"/>
  <c r="B36" i="42"/>
  <c r="B40" i="42"/>
  <c r="C32" i="42"/>
  <c r="C33" i="42"/>
  <c r="C34" i="42"/>
  <c r="C35" i="42"/>
  <c r="C36" i="42"/>
  <c r="C40" i="42"/>
  <c r="D32" i="42"/>
  <c r="D33" i="42"/>
  <c r="D34" i="42"/>
  <c r="D35" i="42"/>
  <c r="D36" i="42"/>
  <c r="D40" i="42"/>
  <c r="E32" i="42"/>
  <c r="E33" i="42"/>
  <c r="E34" i="42"/>
  <c r="E35" i="42"/>
  <c r="E36" i="42"/>
  <c r="E40" i="42"/>
  <c r="F32" i="42"/>
  <c r="F33" i="42"/>
  <c r="F34" i="42"/>
  <c r="F35" i="42"/>
  <c r="F36" i="42"/>
  <c r="F40" i="42"/>
  <c r="G32" i="42"/>
  <c r="G33" i="42"/>
  <c r="G34" i="42"/>
  <c r="G35" i="42"/>
  <c r="G36" i="42"/>
  <c r="G40" i="42"/>
  <c r="H32" i="42"/>
  <c r="H33" i="42"/>
  <c r="H34" i="42"/>
  <c r="H35" i="42"/>
  <c r="H36" i="42"/>
  <c r="H40" i="42"/>
  <c r="I32" i="42"/>
  <c r="I33" i="42"/>
  <c r="I34" i="42"/>
  <c r="I35" i="42"/>
  <c r="I36" i="42"/>
  <c r="I40" i="42"/>
  <c r="J40" i="42"/>
  <c r="K32" i="42"/>
  <c r="K33" i="42"/>
  <c r="K34" i="42"/>
  <c r="K35" i="42"/>
  <c r="K36" i="42"/>
  <c r="K40" i="42"/>
  <c r="L32" i="42"/>
  <c r="L33" i="42"/>
  <c r="L34" i="42"/>
  <c r="L35" i="42"/>
  <c r="L36" i="42"/>
  <c r="L40" i="42"/>
  <c r="M40" i="42"/>
  <c r="N40" i="42"/>
  <c r="P40" i="42"/>
  <c r="T42" i="42"/>
  <c r="P36" i="42"/>
  <c r="T43" i="42"/>
  <c r="P34" i="42"/>
  <c r="T44" i="42"/>
  <c r="P32" i="42"/>
  <c r="T45" i="42"/>
  <c r="P33" i="42"/>
  <c r="T46" i="42"/>
  <c r="P35" i="42"/>
  <c r="T47" i="42"/>
  <c r="T48" i="42"/>
  <c r="B39" i="41"/>
  <c r="D39" i="41"/>
  <c r="E39" i="41"/>
  <c r="F39" i="41"/>
  <c r="G39" i="41"/>
  <c r="H39" i="41"/>
  <c r="I39" i="41"/>
  <c r="K39" i="41"/>
  <c r="L39" i="41"/>
  <c r="P39" i="41"/>
  <c r="B38" i="41"/>
  <c r="D38" i="41"/>
  <c r="E38" i="41"/>
  <c r="F38" i="41"/>
  <c r="G38" i="41"/>
  <c r="H38" i="41"/>
  <c r="I38" i="41"/>
  <c r="K38" i="41"/>
  <c r="L38" i="41"/>
  <c r="P38" i="41"/>
  <c r="B37" i="41"/>
  <c r="D37" i="41"/>
  <c r="E37" i="41"/>
  <c r="F37" i="41"/>
  <c r="G37" i="41"/>
  <c r="H37" i="41"/>
  <c r="I37" i="41"/>
  <c r="K37" i="41"/>
  <c r="L37" i="41"/>
  <c r="P37" i="41"/>
  <c r="P42" i="41"/>
  <c r="B32" i="41"/>
  <c r="B33" i="41"/>
  <c r="B34" i="41"/>
  <c r="B35" i="41"/>
  <c r="B36" i="41"/>
  <c r="B40" i="41"/>
  <c r="D32" i="41"/>
  <c r="D33" i="41"/>
  <c r="D34" i="41"/>
  <c r="D35" i="41"/>
  <c r="D36" i="41"/>
  <c r="D40" i="41"/>
  <c r="E32" i="41"/>
  <c r="E33" i="41"/>
  <c r="E34" i="41"/>
  <c r="E35" i="41"/>
  <c r="E36" i="41"/>
  <c r="E40" i="41"/>
  <c r="F32" i="41"/>
  <c r="F33" i="41"/>
  <c r="F34" i="41"/>
  <c r="F35" i="41"/>
  <c r="F36" i="41"/>
  <c r="F40" i="41"/>
  <c r="G32" i="41"/>
  <c r="G33" i="41"/>
  <c r="G34" i="41"/>
  <c r="G35" i="41"/>
  <c r="G36" i="41"/>
  <c r="G40" i="41"/>
  <c r="H32" i="41"/>
  <c r="H33" i="41"/>
  <c r="H34" i="41"/>
  <c r="H35" i="41"/>
  <c r="H36" i="41"/>
  <c r="H40" i="41"/>
  <c r="I32" i="41"/>
  <c r="I33" i="41"/>
  <c r="I34" i="41"/>
  <c r="I35" i="41"/>
  <c r="I36" i="41"/>
  <c r="I40" i="41"/>
  <c r="J33" i="41"/>
  <c r="J40" i="41"/>
  <c r="K32" i="41"/>
  <c r="K33" i="41"/>
  <c r="K34" i="41"/>
  <c r="K35" i="41"/>
  <c r="K36" i="41"/>
  <c r="K40" i="41"/>
  <c r="L32" i="41"/>
  <c r="L33" i="41"/>
  <c r="L34" i="41"/>
  <c r="L35" i="41"/>
  <c r="L36" i="41"/>
  <c r="L40" i="41"/>
  <c r="M33" i="41"/>
  <c r="M40" i="41"/>
  <c r="N40" i="41"/>
  <c r="P40" i="41"/>
  <c r="T42" i="41"/>
  <c r="P36" i="41"/>
  <c r="T43" i="41"/>
  <c r="P34" i="41"/>
  <c r="T44" i="41"/>
  <c r="P32" i="41"/>
  <c r="T45" i="41"/>
  <c r="P33" i="41"/>
  <c r="T46" i="41"/>
  <c r="P35" i="41"/>
  <c r="T47" i="41"/>
  <c r="T48" i="41"/>
  <c r="B39" i="51"/>
  <c r="C39" i="51"/>
  <c r="D39" i="51"/>
  <c r="E39" i="51"/>
  <c r="F39" i="51"/>
  <c r="G39" i="51"/>
  <c r="H39" i="51"/>
  <c r="I39" i="51"/>
  <c r="K39" i="51"/>
  <c r="L39" i="51"/>
  <c r="P39" i="51"/>
  <c r="B38" i="51"/>
  <c r="C38" i="51"/>
  <c r="D38" i="51"/>
  <c r="E38" i="51"/>
  <c r="F38" i="51"/>
  <c r="G38" i="51"/>
  <c r="H38" i="51"/>
  <c r="I38" i="51"/>
  <c r="K38" i="51"/>
  <c r="L38" i="51"/>
  <c r="P38" i="51"/>
  <c r="B37" i="51"/>
  <c r="C37" i="51"/>
  <c r="D37" i="51"/>
  <c r="E37" i="51"/>
  <c r="F37" i="51"/>
  <c r="G37" i="51"/>
  <c r="H37" i="51"/>
  <c r="I37" i="51"/>
  <c r="K37" i="51"/>
  <c r="L37" i="51"/>
  <c r="P37" i="51"/>
  <c r="P42" i="51"/>
  <c r="B32" i="51"/>
  <c r="B33" i="51"/>
  <c r="B34" i="51"/>
  <c r="B35" i="51"/>
  <c r="B36" i="51"/>
  <c r="B40" i="51"/>
  <c r="C32" i="51"/>
  <c r="C33" i="51"/>
  <c r="C34" i="51"/>
  <c r="C35" i="51"/>
  <c r="C36" i="51"/>
  <c r="C40" i="51"/>
  <c r="D32" i="51"/>
  <c r="D33" i="51"/>
  <c r="D34" i="51"/>
  <c r="D35" i="51"/>
  <c r="D36" i="51"/>
  <c r="D40" i="51"/>
  <c r="E32" i="51"/>
  <c r="E33" i="51"/>
  <c r="E34" i="51"/>
  <c r="E35" i="51"/>
  <c r="E36" i="51"/>
  <c r="E40" i="51"/>
  <c r="F32" i="51"/>
  <c r="F33" i="51"/>
  <c r="F34" i="51"/>
  <c r="F35" i="51"/>
  <c r="F36" i="51"/>
  <c r="F40" i="51"/>
  <c r="G32" i="51"/>
  <c r="G33" i="51"/>
  <c r="G34" i="51"/>
  <c r="G35" i="51"/>
  <c r="G36" i="51"/>
  <c r="G40" i="51"/>
  <c r="H32" i="51"/>
  <c r="H33" i="51"/>
  <c r="H34" i="51"/>
  <c r="H35" i="51"/>
  <c r="H36" i="51"/>
  <c r="H40" i="51"/>
  <c r="I32" i="51"/>
  <c r="I33" i="51"/>
  <c r="I34" i="51"/>
  <c r="I35" i="51"/>
  <c r="I36" i="51"/>
  <c r="I40" i="51"/>
  <c r="J40" i="51"/>
  <c r="K32" i="51"/>
  <c r="K33" i="51"/>
  <c r="K34" i="51"/>
  <c r="K35" i="51"/>
  <c r="K36" i="51"/>
  <c r="K40" i="51"/>
  <c r="L32" i="51"/>
  <c r="L33" i="51"/>
  <c r="L34" i="51"/>
  <c r="L35" i="51"/>
  <c r="L36" i="51"/>
  <c r="L40" i="51"/>
  <c r="M40" i="51"/>
  <c r="N40" i="51"/>
  <c r="P40" i="51"/>
  <c r="T42" i="51"/>
  <c r="P36" i="51"/>
  <c r="T43" i="51"/>
  <c r="P34" i="51"/>
  <c r="T44" i="51"/>
  <c r="P32" i="51"/>
  <c r="T45" i="51"/>
  <c r="P33" i="51"/>
  <c r="T46" i="51"/>
  <c r="P35" i="51"/>
  <c r="T47" i="51"/>
  <c r="T48" i="51"/>
  <c r="B39" i="3"/>
  <c r="D39" i="3"/>
  <c r="E39" i="3"/>
  <c r="F39" i="3"/>
  <c r="G39" i="3"/>
  <c r="H39" i="3"/>
  <c r="I39" i="3"/>
  <c r="K39" i="3"/>
  <c r="L39" i="3"/>
  <c r="P39" i="3"/>
  <c r="B38" i="3"/>
  <c r="D38" i="3"/>
  <c r="E38" i="3"/>
  <c r="F38" i="3"/>
  <c r="G38" i="3"/>
  <c r="H38" i="3"/>
  <c r="I38" i="3"/>
  <c r="K38" i="3"/>
  <c r="L38" i="3"/>
  <c r="P38" i="3"/>
  <c r="B37" i="3"/>
  <c r="D37" i="3"/>
  <c r="E37" i="3"/>
  <c r="F37" i="3"/>
  <c r="G37" i="3"/>
  <c r="H37" i="3"/>
  <c r="I37" i="3"/>
  <c r="K37" i="3"/>
  <c r="L37" i="3"/>
  <c r="P37" i="3"/>
  <c r="P42" i="3"/>
  <c r="B32" i="3"/>
  <c r="B33" i="3"/>
  <c r="B34" i="3"/>
  <c r="B35" i="3"/>
  <c r="B36" i="3"/>
  <c r="B40" i="3"/>
  <c r="D32" i="3"/>
  <c r="D33" i="3"/>
  <c r="D34" i="3"/>
  <c r="D35" i="3"/>
  <c r="D36" i="3"/>
  <c r="D40" i="3"/>
  <c r="E32" i="3"/>
  <c r="E33" i="3"/>
  <c r="E34" i="3"/>
  <c r="E35" i="3"/>
  <c r="E36" i="3"/>
  <c r="E40" i="3"/>
  <c r="F32" i="3"/>
  <c r="F33" i="3"/>
  <c r="F34" i="3"/>
  <c r="F36" i="3"/>
  <c r="F40" i="3"/>
  <c r="G32" i="3"/>
  <c r="G33" i="3"/>
  <c r="G34" i="3"/>
  <c r="G35" i="3"/>
  <c r="G36" i="3"/>
  <c r="G40" i="3"/>
  <c r="H32" i="3"/>
  <c r="H34" i="3"/>
  <c r="H35" i="3"/>
  <c r="H36" i="3"/>
  <c r="H40" i="3"/>
  <c r="I32" i="3"/>
  <c r="I33" i="3"/>
  <c r="I34" i="3"/>
  <c r="I36" i="3"/>
  <c r="I40" i="3"/>
  <c r="J33" i="3"/>
  <c r="J40" i="3"/>
  <c r="K32" i="3"/>
  <c r="K33" i="3"/>
  <c r="K34" i="3"/>
  <c r="K35" i="3"/>
  <c r="K36" i="3"/>
  <c r="K40" i="3"/>
  <c r="L32" i="3"/>
  <c r="L33" i="3"/>
  <c r="L34" i="3"/>
  <c r="L35" i="3"/>
  <c r="L36" i="3"/>
  <c r="L40" i="3"/>
  <c r="M33" i="3"/>
  <c r="M40" i="3"/>
  <c r="N33" i="3"/>
  <c r="N40" i="3"/>
  <c r="O40" i="3"/>
  <c r="P40" i="3"/>
  <c r="T42" i="3"/>
  <c r="P36" i="3"/>
  <c r="T43" i="3"/>
  <c r="P34" i="3"/>
  <c r="T44" i="3"/>
  <c r="P32" i="3"/>
  <c r="T45" i="3"/>
  <c r="P33" i="3"/>
  <c r="T46" i="3"/>
  <c r="P35" i="3"/>
  <c r="T47" i="3"/>
  <c r="T48" i="3"/>
  <c r="B39" i="2"/>
  <c r="D39" i="2"/>
  <c r="E39" i="2"/>
  <c r="F39" i="2"/>
  <c r="G39" i="2"/>
  <c r="H39" i="2"/>
  <c r="I39" i="2"/>
  <c r="K39" i="2"/>
  <c r="L39" i="2"/>
  <c r="P39" i="2"/>
  <c r="B38" i="2"/>
  <c r="D38" i="2"/>
  <c r="E38" i="2"/>
  <c r="F38" i="2"/>
  <c r="G38" i="2"/>
  <c r="H38" i="2"/>
  <c r="I38" i="2"/>
  <c r="K38" i="2"/>
  <c r="L38" i="2"/>
  <c r="P38" i="2"/>
  <c r="B37" i="2"/>
  <c r="D37" i="2"/>
  <c r="E37" i="2"/>
  <c r="F37" i="2"/>
  <c r="G37" i="2"/>
  <c r="H37" i="2"/>
  <c r="I37" i="2"/>
  <c r="K37" i="2"/>
  <c r="L37" i="2"/>
  <c r="P37" i="2"/>
  <c r="P42" i="2"/>
  <c r="B32" i="2"/>
  <c r="B33" i="2"/>
  <c r="B34" i="2"/>
  <c r="B35" i="2"/>
  <c r="B36" i="2"/>
  <c r="B40" i="2"/>
  <c r="D32" i="2"/>
  <c r="D33" i="2"/>
  <c r="D34" i="2"/>
  <c r="D35" i="2"/>
  <c r="D36" i="2"/>
  <c r="D40" i="2"/>
  <c r="E32" i="2"/>
  <c r="E33" i="2"/>
  <c r="E34" i="2"/>
  <c r="E35" i="2"/>
  <c r="E36" i="2"/>
  <c r="E40" i="2"/>
  <c r="F32" i="2"/>
  <c r="F33" i="2"/>
  <c r="F34" i="2"/>
  <c r="F35" i="2"/>
  <c r="F36" i="2"/>
  <c r="F40" i="2"/>
  <c r="G32" i="2"/>
  <c r="G33" i="2"/>
  <c r="G34" i="2"/>
  <c r="G35" i="2"/>
  <c r="G36" i="2"/>
  <c r="G40" i="2"/>
  <c r="H32" i="2"/>
  <c r="H33" i="2"/>
  <c r="H34" i="2"/>
  <c r="H35" i="2"/>
  <c r="H36" i="2"/>
  <c r="H40" i="2"/>
  <c r="I32" i="2"/>
  <c r="I33" i="2"/>
  <c r="I34" i="2"/>
  <c r="I35" i="2"/>
  <c r="I36" i="2"/>
  <c r="I40" i="2"/>
  <c r="J40" i="2"/>
  <c r="K32" i="2"/>
  <c r="K33" i="2"/>
  <c r="K34" i="2"/>
  <c r="K35" i="2"/>
  <c r="K36" i="2"/>
  <c r="K40" i="2"/>
  <c r="L32" i="2"/>
  <c r="L33" i="2"/>
  <c r="L34" i="2"/>
  <c r="L35" i="2"/>
  <c r="L36" i="2"/>
  <c r="L40" i="2"/>
  <c r="M40" i="2"/>
  <c r="N40" i="2"/>
  <c r="P40" i="2"/>
  <c r="T42" i="2"/>
  <c r="P36" i="2"/>
  <c r="T43" i="2"/>
  <c r="P34" i="2"/>
  <c r="T44" i="2"/>
  <c r="P32" i="2"/>
  <c r="T45" i="2"/>
  <c r="P33" i="2"/>
  <c r="T46" i="2"/>
  <c r="P35" i="2"/>
  <c r="T47" i="2"/>
  <c r="T48" i="2"/>
  <c r="P42" i="37"/>
  <c r="B40" i="37"/>
  <c r="C40" i="37"/>
  <c r="D40" i="37"/>
  <c r="E40" i="37"/>
  <c r="F32" i="37"/>
  <c r="F33" i="37"/>
  <c r="F34" i="37"/>
  <c r="F36" i="37"/>
  <c r="F37" i="37"/>
  <c r="F38" i="37"/>
  <c r="F39" i="37"/>
  <c r="F40" i="37"/>
  <c r="G40" i="37"/>
  <c r="H40" i="37"/>
  <c r="I32" i="37"/>
  <c r="I33" i="37"/>
  <c r="I34" i="37"/>
  <c r="I36" i="37"/>
  <c r="I37" i="37"/>
  <c r="I38" i="37"/>
  <c r="I39" i="37"/>
  <c r="I40" i="37"/>
  <c r="J40" i="37"/>
  <c r="K40" i="37"/>
  <c r="L40" i="37"/>
  <c r="M40" i="37"/>
  <c r="N40" i="37"/>
  <c r="O40" i="2"/>
  <c r="O40" i="51"/>
  <c r="O40" i="41"/>
  <c r="O40" i="42"/>
  <c r="O40" i="43"/>
  <c r="O40" i="44"/>
  <c r="O40" i="52"/>
  <c r="O40" i="53"/>
  <c r="O40" i="45"/>
  <c r="O40" i="37"/>
  <c r="P40" i="37"/>
  <c r="T42" i="37"/>
  <c r="P36" i="37"/>
  <c r="T43" i="37"/>
  <c r="P34" i="37"/>
  <c r="T44" i="37"/>
  <c r="P32" i="37"/>
  <c r="T45" i="37"/>
  <c r="P33" i="37"/>
  <c r="T46" i="37"/>
  <c r="B35" i="37"/>
  <c r="C35" i="37"/>
  <c r="D35" i="37"/>
  <c r="E35" i="37"/>
  <c r="G35" i="37"/>
  <c r="H35" i="37"/>
  <c r="J35" i="37"/>
  <c r="K35" i="37"/>
  <c r="L35" i="37"/>
  <c r="M35" i="37"/>
  <c r="N35" i="37"/>
  <c r="O35" i="37"/>
  <c r="P35" i="37"/>
  <c r="T47" i="37"/>
  <c r="T48" i="37"/>
  <c r="B20" i="3"/>
  <c r="B21" i="3"/>
  <c r="B24" i="3"/>
  <c r="B46" i="3"/>
  <c r="D18" i="3"/>
  <c r="E18" i="3"/>
  <c r="F18" i="3"/>
  <c r="G18" i="3"/>
  <c r="I18" i="3"/>
  <c r="J18" i="3"/>
  <c r="K18" i="3"/>
  <c r="P18" i="3"/>
  <c r="H19" i="3"/>
  <c r="H20" i="3"/>
  <c r="H21" i="3"/>
  <c r="H22" i="3"/>
  <c r="H23" i="3"/>
  <c r="H24" i="3"/>
  <c r="D19" i="3"/>
  <c r="D20" i="3"/>
  <c r="D21" i="3"/>
  <c r="D22" i="3"/>
  <c r="D23" i="3"/>
  <c r="D24" i="3"/>
  <c r="E19" i="3"/>
  <c r="E20" i="3"/>
  <c r="E21" i="3"/>
  <c r="E22" i="3"/>
  <c r="E23" i="3"/>
  <c r="E24" i="3"/>
  <c r="F19" i="3"/>
  <c r="F20" i="3"/>
  <c r="F21" i="3"/>
  <c r="F22" i="3"/>
  <c r="F23" i="3"/>
  <c r="F24" i="3"/>
  <c r="G19" i="3"/>
  <c r="G20" i="3"/>
  <c r="G21" i="3"/>
  <c r="G22" i="3"/>
  <c r="G23" i="3"/>
  <c r="G24" i="3"/>
  <c r="I19" i="3"/>
  <c r="I20" i="3"/>
  <c r="I21" i="3"/>
  <c r="I22" i="3"/>
  <c r="I23" i="3"/>
  <c r="I24" i="3"/>
  <c r="J19" i="3"/>
  <c r="J20" i="3"/>
  <c r="J21" i="3"/>
  <c r="J22" i="3"/>
  <c r="J23" i="3"/>
  <c r="J24" i="3"/>
  <c r="K19" i="3"/>
  <c r="K20" i="3"/>
  <c r="K21" i="3"/>
  <c r="K22" i="3"/>
  <c r="K23" i="3"/>
  <c r="K24" i="3"/>
  <c r="L19" i="3"/>
  <c r="L20" i="3"/>
  <c r="L21" i="3"/>
  <c r="L22" i="3"/>
  <c r="L23" i="3"/>
  <c r="L24" i="3"/>
  <c r="M19" i="3"/>
  <c r="M20" i="3"/>
  <c r="M21" i="3"/>
  <c r="M22" i="3"/>
  <c r="M23" i="3"/>
  <c r="M24" i="3"/>
  <c r="C24" i="3"/>
  <c r="N24" i="3"/>
  <c r="O24" i="3"/>
  <c r="P24" i="3"/>
  <c r="P19" i="3"/>
  <c r="B18" i="2"/>
  <c r="B19" i="2"/>
  <c r="B20" i="2"/>
  <c r="B21" i="2"/>
  <c r="B22" i="2"/>
  <c r="B24" i="2"/>
  <c r="B46" i="2"/>
  <c r="B18" i="51"/>
  <c r="B19" i="51"/>
  <c r="B20" i="51"/>
  <c r="B21" i="51"/>
  <c r="B22" i="51"/>
  <c r="B24" i="51"/>
  <c r="B46" i="51"/>
  <c r="B18" i="41"/>
  <c r="B19" i="41"/>
  <c r="B20" i="41"/>
  <c r="B21" i="41"/>
  <c r="B22" i="41"/>
  <c r="B24" i="41"/>
  <c r="B46" i="41"/>
  <c r="B18" i="42"/>
  <c r="B19" i="42"/>
  <c r="B20" i="42"/>
  <c r="B21" i="42"/>
  <c r="B22" i="42"/>
  <c r="B24" i="42"/>
  <c r="B46" i="42"/>
  <c r="B18" i="43"/>
  <c r="B19" i="43"/>
  <c r="B20" i="43"/>
  <c r="B21" i="43"/>
  <c r="B22" i="43"/>
  <c r="B23" i="43"/>
  <c r="B24" i="43"/>
  <c r="B46" i="43"/>
  <c r="B18" i="44"/>
  <c r="B19" i="44"/>
  <c r="B20" i="44"/>
  <c r="B21" i="44"/>
  <c r="B22" i="44"/>
  <c r="B23" i="44"/>
  <c r="B24" i="44"/>
  <c r="B46" i="44"/>
  <c r="B18" i="52"/>
  <c r="B19" i="52"/>
  <c r="B20" i="52"/>
  <c r="B21" i="52"/>
  <c r="B22" i="52"/>
  <c r="B24" i="52"/>
  <c r="B46" i="52"/>
  <c r="B18" i="53"/>
  <c r="B19" i="53"/>
  <c r="B20" i="53"/>
  <c r="B21" i="53"/>
  <c r="B22" i="53"/>
  <c r="B24" i="53"/>
  <c r="B46" i="53"/>
  <c r="B18" i="45"/>
  <c r="B19" i="45"/>
  <c r="B20" i="45"/>
  <c r="B21" i="45"/>
  <c r="B22" i="45"/>
  <c r="B24" i="45"/>
  <c r="B46" i="45"/>
  <c r="B46" i="37"/>
  <c r="M18" i="37"/>
  <c r="M19" i="41"/>
  <c r="H18" i="45"/>
  <c r="H18" i="53"/>
  <c r="C24" i="2"/>
  <c r="C20" i="51"/>
  <c r="C24" i="51"/>
  <c r="C7" i="51"/>
  <c r="C46" i="51"/>
  <c r="C43" i="51"/>
  <c r="C6" i="41"/>
  <c r="C24" i="41"/>
  <c r="C7" i="42"/>
  <c r="C24" i="42"/>
  <c r="C46" i="42"/>
  <c r="C43" i="42"/>
  <c r="C7" i="43"/>
  <c r="C24" i="43"/>
  <c r="C46" i="43"/>
  <c r="C43" i="43"/>
  <c r="C7" i="44"/>
  <c r="C24" i="44"/>
  <c r="C46" i="44"/>
  <c r="C43" i="44"/>
  <c r="C7" i="52"/>
  <c r="C24" i="52"/>
  <c r="C46" i="52"/>
  <c r="C43" i="52"/>
  <c r="C7" i="53"/>
  <c r="C24" i="53"/>
  <c r="C46" i="53"/>
  <c r="C43" i="53"/>
  <c r="C24" i="45"/>
  <c r="C46" i="45"/>
  <c r="C43" i="45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6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7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43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45"/>
  <c r="F8" i="45"/>
  <c r="F9" i="45"/>
  <c r="F10" i="45"/>
  <c r="F11" i="45"/>
  <c r="F11" i="37"/>
  <c r="F18" i="2"/>
  <c r="F19" i="2"/>
  <c r="F20" i="2"/>
  <c r="F21" i="2"/>
  <c r="F22" i="2"/>
  <c r="F23" i="2"/>
  <c r="F24" i="2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24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43" i="53"/>
  <c r="G7" i="45"/>
  <c r="G8" i="45"/>
  <c r="G9" i="45"/>
  <c r="G10" i="45"/>
  <c r="G11" i="45"/>
  <c r="G18" i="45"/>
  <c r="G19" i="45"/>
  <c r="G20" i="45"/>
  <c r="G21" i="45"/>
  <c r="G22" i="45"/>
  <c r="G23" i="45"/>
  <c r="G24" i="45"/>
  <c r="G43" i="45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6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43" i="52"/>
  <c r="H7" i="53"/>
  <c r="H8" i="53"/>
  <c r="H9" i="53"/>
  <c r="H10" i="53"/>
  <c r="H11" i="53"/>
  <c r="H19" i="53"/>
  <c r="H20" i="53"/>
  <c r="H21" i="53"/>
  <c r="H22" i="53"/>
  <c r="H23" i="53"/>
  <c r="H24" i="53"/>
  <c r="H43" i="53"/>
  <c r="H7" i="45"/>
  <c r="H8" i="45"/>
  <c r="H9" i="45"/>
  <c r="H10" i="45"/>
  <c r="H11" i="45"/>
  <c r="H19" i="45"/>
  <c r="H20" i="45"/>
  <c r="H21" i="45"/>
  <c r="H22" i="45"/>
  <c r="H23" i="45"/>
  <c r="H24" i="45"/>
  <c r="H43" i="45"/>
  <c r="H43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45"/>
  <c r="I8" i="45"/>
  <c r="I9" i="45"/>
  <c r="I10" i="45"/>
  <c r="I11" i="45"/>
  <c r="I11" i="37"/>
  <c r="I18" i="2"/>
  <c r="I19" i="2"/>
  <c r="I20" i="2"/>
  <c r="I21" i="2"/>
  <c r="I22" i="2"/>
  <c r="I23" i="2"/>
  <c r="I24" i="2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24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6" i="4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7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7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43" i="37"/>
  <c r="M43" i="3"/>
  <c r="N24" i="41"/>
  <c r="M43" i="41"/>
  <c r="M24" i="53"/>
  <c r="M11" i="53"/>
  <c r="M43" i="53"/>
  <c r="M24" i="45"/>
  <c r="M11" i="45"/>
  <c r="M43" i="45"/>
  <c r="M11" i="2"/>
  <c r="M24" i="2"/>
  <c r="M43" i="2"/>
  <c r="M11" i="51"/>
  <c r="M24" i="51"/>
  <c r="M43" i="51"/>
  <c r="M11" i="42"/>
  <c r="M24" i="42"/>
  <c r="M43" i="42"/>
  <c r="M11" i="43"/>
  <c r="M24" i="43"/>
  <c r="M43" i="43"/>
  <c r="M11" i="44"/>
  <c r="M24" i="44"/>
  <c r="M43" i="44"/>
  <c r="M11" i="52"/>
  <c r="M24" i="52"/>
  <c r="M43" i="52"/>
  <c r="M43" i="37"/>
  <c r="N43" i="3"/>
  <c r="N11" i="45"/>
  <c r="N24" i="45"/>
  <c r="N43" i="45"/>
  <c r="N11" i="2"/>
  <c r="N24" i="2"/>
  <c r="N43" i="2"/>
  <c r="N11" i="51"/>
  <c r="N24" i="51"/>
  <c r="N43" i="51"/>
  <c r="N43" i="41"/>
  <c r="N11" i="42"/>
  <c r="N24" i="42"/>
  <c r="N43" i="42"/>
  <c r="N11" i="43"/>
  <c r="N24" i="43"/>
  <c r="N43" i="43"/>
  <c r="N11" i="44"/>
  <c r="N24" i="44"/>
  <c r="N43" i="44"/>
  <c r="N11" i="52"/>
  <c r="N24" i="52"/>
  <c r="N43" i="52"/>
  <c r="N11" i="53"/>
  <c r="N24" i="53"/>
  <c r="N43" i="53"/>
  <c r="N43" i="37"/>
  <c r="O11" i="2"/>
  <c r="O24" i="2"/>
  <c r="O43" i="2"/>
  <c r="O11" i="51"/>
  <c r="O24" i="51"/>
  <c r="O43" i="51"/>
  <c r="O11" i="41"/>
  <c r="O24" i="41"/>
  <c r="O43" i="41"/>
  <c r="O11" i="42"/>
  <c r="O24" i="42"/>
  <c r="O43" i="42"/>
  <c r="O11" i="43"/>
  <c r="O24" i="43"/>
  <c r="O43" i="43"/>
  <c r="O11" i="44"/>
  <c r="O24" i="44"/>
  <c r="O43" i="44"/>
  <c r="O11" i="52"/>
  <c r="O24" i="52"/>
  <c r="O43" i="52"/>
  <c r="O11" i="53"/>
  <c r="O24" i="53"/>
  <c r="O43" i="53"/>
  <c r="O11" i="45"/>
  <c r="O24" i="45"/>
  <c r="O43" i="45"/>
  <c r="O43" i="37"/>
  <c r="P43" i="37"/>
  <c r="O11" i="3"/>
  <c r="F43" i="3"/>
  <c r="I43" i="3"/>
  <c r="L7" i="3"/>
  <c r="L8" i="3"/>
  <c r="L9" i="3"/>
  <c r="L10" i="3"/>
  <c r="L11" i="3"/>
  <c r="M11" i="3"/>
  <c r="N11" i="3"/>
  <c r="P43" i="3"/>
  <c r="D6" i="37"/>
  <c r="E6" i="37"/>
  <c r="F6" i="37"/>
  <c r="G6" i="37"/>
  <c r="H6" i="37"/>
  <c r="I6" i="37"/>
  <c r="J6" i="37"/>
  <c r="K6" i="37"/>
  <c r="L6" i="37"/>
  <c r="M6" i="37"/>
  <c r="N6" i="37"/>
  <c r="O6" i="37"/>
  <c r="P6" i="2"/>
  <c r="P6" i="3"/>
  <c r="P6" i="51"/>
  <c r="P6" i="41"/>
  <c r="P6" i="42"/>
  <c r="P6" i="43"/>
  <c r="P6" i="44"/>
  <c r="P6" i="52"/>
  <c r="P6" i="53"/>
  <c r="P6" i="45"/>
  <c r="P6" i="37"/>
  <c r="C6" i="37"/>
  <c r="C5" i="51"/>
  <c r="P19" i="45"/>
  <c r="P20" i="45"/>
  <c r="P21" i="45"/>
  <c r="P22" i="45"/>
  <c r="P23" i="45"/>
  <c r="P24" i="45"/>
  <c r="P18" i="45"/>
  <c r="P19" i="53"/>
  <c r="P20" i="53"/>
  <c r="P21" i="53"/>
  <c r="P22" i="53"/>
  <c r="P23" i="53"/>
  <c r="P24" i="53"/>
  <c r="P19" i="52"/>
  <c r="P20" i="52"/>
  <c r="P21" i="52"/>
  <c r="P22" i="52"/>
  <c r="P23" i="52"/>
  <c r="P24" i="52"/>
  <c r="P19" i="44"/>
  <c r="P20" i="44"/>
  <c r="P21" i="44"/>
  <c r="P22" i="44"/>
  <c r="P23" i="44"/>
  <c r="P24" i="44"/>
  <c r="P19" i="43"/>
  <c r="P20" i="43"/>
  <c r="P21" i="43"/>
  <c r="P22" i="43"/>
  <c r="P23" i="43"/>
  <c r="P24" i="43"/>
  <c r="P19" i="42"/>
  <c r="P20" i="42"/>
  <c r="P21" i="42"/>
  <c r="P22" i="42"/>
  <c r="P23" i="42"/>
  <c r="P24" i="42"/>
  <c r="P19" i="41"/>
  <c r="P20" i="41"/>
  <c r="P21" i="41"/>
  <c r="P22" i="41"/>
  <c r="P23" i="41"/>
  <c r="M24" i="41"/>
  <c r="P24" i="41"/>
  <c r="P8" i="51"/>
  <c r="P19" i="51"/>
  <c r="P20" i="51"/>
  <c r="P21" i="51"/>
  <c r="P22" i="51"/>
  <c r="P23" i="51"/>
  <c r="P24" i="51"/>
  <c r="P20" i="3"/>
  <c r="P21" i="3"/>
  <c r="P22" i="3"/>
  <c r="P23" i="3"/>
  <c r="P19" i="2"/>
  <c r="P20" i="2"/>
  <c r="P21" i="2"/>
  <c r="P22" i="2"/>
  <c r="P23" i="2"/>
  <c r="P24" i="2"/>
  <c r="P18" i="53"/>
  <c r="P18" i="52"/>
  <c r="P18" i="44"/>
  <c r="P18" i="43"/>
  <c r="P18" i="42"/>
  <c r="P18" i="41"/>
  <c r="P18" i="51"/>
  <c r="P18" i="2"/>
  <c r="F43" i="2"/>
  <c r="I43" i="2"/>
  <c r="P43" i="2"/>
  <c r="F43" i="51"/>
  <c r="I43" i="51"/>
  <c r="P43" i="51"/>
  <c r="F43" i="41"/>
  <c r="I43" i="41"/>
  <c r="M11" i="41"/>
  <c r="N11" i="41"/>
  <c r="P43" i="41"/>
  <c r="F43" i="42"/>
  <c r="I43" i="42"/>
  <c r="P43" i="42"/>
  <c r="F43" i="43"/>
  <c r="I43" i="43"/>
  <c r="P43" i="43"/>
  <c r="F43" i="44"/>
  <c r="I43" i="44"/>
  <c r="P43" i="44"/>
  <c r="F43" i="52"/>
  <c r="I43" i="52"/>
  <c r="P43" i="52"/>
  <c r="F43" i="53"/>
  <c r="I43" i="53"/>
  <c r="P43" i="53"/>
  <c r="F43" i="45"/>
  <c r="I43" i="45"/>
  <c r="P43" i="45"/>
  <c r="L44" i="37"/>
  <c r="P7" i="45"/>
  <c r="P8" i="45"/>
  <c r="P9" i="45"/>
  <c r="P10" i="45"/>
  <c r="P11" i="45"/>
  <c r="P7" i="53"/>
  <c r="P8" i="53"/>
  <c r="P9" i="53"/>
  <c r="P10" i="53"/>
  <c r="P11" i="53"/>
  <c r="P7" i="52"/>
  <c r="P8" i="52"/>
  <c r="P9" i="52"/>
  <c r="P10" i="52"/>
  <c r="P11" i="52"/>
  <c r="P7" i="44"/>
  <c r="P8" i="44"/>
  <c r="P9" i="44"/>
  <c r="P10" i="44"/>
  <c r="P11" i="44"/>
  <c r="P7" i="43"/>
  <c r="P8" i="43"/>
  <c r="P9" i="43"/>
  <c r="P10" i="43"/>
  <c r="P11" i="43"/>
  <c r="P7" i="42"/>
  <c r="P8" i="42"/>
  <c r="P9" i="42"/>
  <c r="P10" i="42"/>
  <c r="P11" i="42"/>
  <c r="P7" i="41"/>
  <c r="P8" i="41"/>
  <c r="P9" i="41"/>
  <c r="P10" i="41"/>
  <c r="P11" i="41"/>
  <c r="P7" i="51"/>
  <c r="P9" i="51"/>
  <c r="P10" i="51"/>
  <c r="P11" i="51"/>
  <c r="P7" i="3"/>
  <c r="P8" i="3"/>
  <c r="P9" i="3"/>
  <c r="P10" i="3"/>
  <c r="P11" i="3"/>
  <c r="P7" i="2"/>
  <c r="P8" i="2"/>
  <c r="P9" i="2"/>
  <c r="P10" i="2"/>
  <c r="P11" i="2"/>
  <c r="P5" i="45"/>
  <c r="P5" i="53"/>
  <c r="P5" i="52"/>
  <c r="P5" i="44"/>
  <c r="P5" i="43"/>
  <c r="P5" i="42"/>
  <c r="P5" i="41"/>
  <c r="P5" i="51"/>
  <c r="P5" i="3"/>
  <c r="P5" i="2"/>
  <c r="C46" i="37"/>
  <c r="C24" i="37"/>
  <c r="C47" i="37"/>
  <c r="C47" i="2"/>
  <c r="C47" i="3"/>
  <c r="C47" i="51"/>
  <c r="C47" i="41"/>
  <c r="C47" i="42"/>
  <c r="C47" i="43"/>
  <c r="C47" i="44"/>
  <c r="C47" i="52"/>
  <c r="C47" i="53"/>
  <c r="C47" i="45"/>
  <c r="S37" i="37"/>
  <c r="S36" i="37"/>
  <c r="S35" i="37"/>
  <c r="J22" i="37"/>
  <c r="C10" i="45"/>
  <c r="C9" i="45"/>
  <c r="C8" i="45"/>
  <c r="C10" i="53"/>
  <c r="C9" i="53"/>
  <c r="C8" i="53"/>
  <c r="C10" i="52"/>
  <c r="C9" i="52"/>
  <c r="C8" i="52"/>
  <c r="C10" i="44"/>
  <c r="C9" i="44"/>
  <c r="C8" i="44"/>
  <c r="C10" i="43"/>
  <c r="C9" i="43"/>
  <c r="C8" i="43"/>
  <c r="C10" i="42"/>
  <c r="C9" i="42"/>
  <c r="C8" i="42"/>
  <c r="C10" i="41"/>
  <c r="C9" i="41"/>
  <c r="C8" i="41"/>
  <c r="C10" i="51"/>
  <c r="C9" i="51"/>
  <c r="C8" i="51"/>
  <c r="C10" i="3"/>
  <c r="C9" i="3"/>
  <c r="C8" i="3"/>
  <c r="C10" i="2"/>
  <c r="C9" i="2"/>
  <c r="C8" i="2"/>
  <c r="C5" i="45"/>
  <c r="C5" i="53"/>
  <c r="C5" i="52"/>
  <c r="C5" i="44"/>
  <c r="C5" i="43"/>
  <c r="C11" i="43"/>
  <c r="C5" i="42"/>
  <c r="C5" i="41"/>
  <c r="C5" i="3"/>
  <c r="C5" i="2"/>
  <c r="C11" i="2"/>
  <c r="C11" i="3"/>
  <c r="C11" i="51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B33" i="37"/>
  <c r="C33" i="37"/>
  <c r="D33" i="37"/>
  <c r="E33" i="37"/>
  <c r="G33" i="37"/>
  <c r="H33" i="37"/>
  <c r="J33" i="37"/>
  <c r="K33" i="37"/>
  <c r="M33" i="37"/>
  <c r="N33" i="37"/>
  <c r="O33" i="37"/>
  <c r="B34" i="37"/>
  <c r="C34" i="37"/>
  <c r="D34" i="37"/>
  <c r="E34" i="37"/>
  <c r="G34" i="37"/>
  <c r="H34" i="37"/>
  <c r="J34" i="37"/>
  <c r="K34" i="37"/>
  <c r="L34" i="37"/>
  <c r="M34" i="37"/>
  <c r="N34" i="37"/>
  <c r="O34" i="37"/>
  <c r="B36" i="37"/>
  <c r="C36" i="37"/>
  <c r="D36" i="37"/>
  <c r="E36" i="37"/>
  <c r="G36" i="37"/>
  <c r="H36" i="37"/>
  <c r="J36" i="37"/>
  <c r="K36" i="37"/>
  <c r="M36" i="37"/>
  <c r="N36" i="37"/>
  <c r="O36" i="37"/>
  <c r="B37" i="37"/>
  <c r="C37" i="37"/>
  <c r="D37" i="37"/>
  <c r="E37" i="37"/>
  <c r="G37" i="37"/>
  <c r="H37" i="37"/>
  <c r="J37" i="37"/>
  <c r="K37" i="37"/>
  <c r="M37" i="37"/>
  <c r="B38" i="37"/>
  <c r="C38" i="37"/>
  <c r="D38" i="37"/>
  <c r="E38" i="37"/>
  <c r="G38" i="37"/>
  <c r="H38" i="37"/>
  <c r="J38" i="37"/>
  <c r="K38" i="37"/>
  <c r="L38" i="37"/>
  <c r="M38" i="37"/>
  <c r="B39" i="37"/>
  <c r="C39" i="37"/>
  <c r="D39" i="37"/>
  <c r="E39" i="37"/>
  <c r="E42" i="37"/>
  <c r="G39" i="37"/>
  <c r="H39" i="37"/>
  <c r="I42" i="37"/>
  <c r="J39" i="37"/>
  <c r="K39" i="37"/>
  <c r="L39" i="37"/>
  <c r="M39" i="37"/>
  <c r="C32" i="37"/>
  <c r="D32" i="37"/>
  <c r="E32" i="37"/>
  <c r="G32" i="37"/>
  <c r="H32" i="37"/>
  <c r="J32" i="37"/>
  <c r="K32" i="37"/>
  <c r="M32" i="37"/>
  <c r="N32" i="37"/>
  <c r="O32" i="37"/>
  <c r="B32" i="37"/>
  <c r="B19" i="37"/>
  <c r="C19" i="37"/>
  <c r="G19" i="37"/>
  <c r="I19" i="37"/>
  <c r="J19" i="37"/>
  <c r="K19" i="37"/>
  <c r="L19" i="37"/>
  <c r="M19" i="37"/>
  <c r="N19" i="37"/>
  <c r="O19" i="37"/>
  <c r="B20" i="37"/>
  <c r="C20" i="37"/>
  <c r="F20" i="37"/>
  <c r="G20" i="37"/>
  <c r="H20" i="37"/>
  <c r="I20" i="37"/>
  <c r="J20" i="37"/>
  <c r="K20" i="37"/>
  <c r="L20" i="37"/>
  <c r="M20" i="37"/>
  <c r="N20" i="37"/>
  <c r="O20" i="37"/>
  <c r="B21" i="37"/>
  <c r="C21" i="37"/>
  <c r="E21" i="37"/>
  <c r="F21" i="37"/>
  <c r="I21" i="37"/>
  <c r="J21" i="37"/>
  <c r="K21" i="37"/>
  <c r="L21" i="37"/>
  <c r="M21" i="37"/>
  <c r="N21" i="37"/>
  <c r="O21" i="37"/>
  <c r="B22" i="37"/>
  <c r="C22" i="37"/>
  <c r="I22" i="37"/>
  <c r="L22" i="37"/>
  <c r="M22" i="37"/>
  <c r="N22" i="37"/>
  <c r="O22" i="37"/>
  <c r="B23" i="37"/>
  <c r="C23" i="37"/>
  <c r="G23" i="37"/>
  <c r="I23" i="37"/>
  <c r="J23" i="37"/>
  <c r="K23" i="37"/>
  <c r="L23" i="37"/>
  <c r="M23" i="37"/>
  <c r="N23" i="37"/>
  <c r="O23" i="37"/>
  <c r="M24" i="37"/>
  <c r="N24" i="37"/>
  <c r="O24" i="37"/>
  <c r="C18" i="37"/>
  <c r="G18" i="37"/>
  <c r="I18" i="37"/>
  <c r="K18" i="37"/>
  <c r="L18" i="37"/>
  <c r="N18" i="37"/>
  <c r="O18" i="37"/>
  <c r="B18" i="37"/>
  <c r="F7" i="37"/>
  <c r="J7" i="37"/>
  <c r="K7" i="37"/>
  <c r="L7" i="37"/>
  <c r="M7" i="37"/>
  <c r="N7" i="37"/>
  <c r="O7" i="37"/>
  <c r="F8" i="37"/>
  <c r="G8" i="37"/>
  <c r="H8" i="37"/>
  <c r="I8" i="37"/>
  <c r="J8" i="37"/>
  <c r="K8" i="37"/>
  <c r="L8" i="37"/>
  <c r="M8" i="37"/>
  <c r="N8" i="37"/>
  <c r="O8" i="37"/>
  <c r="H9" i="37"/>
  <c r="I9" i="37"/>
  <c r="J9" i="37"/>
  <c r="K9" i="37"/>
  <c r="L9" i="37"/>
  <c r="M9" i="37"/>
  <c r="N9" i="37"/>
  <c r="O9" i="37"/>
  <c r="H10" i="37"/>
  <c r="I10" i="37"/>
  <c r="J10" i="37"/>
  <c r="K10" i="37"/>
  <c r="M10" i="37"/>
  <c r="N10" i="37"/>
  <c r="O10" i="37"/>
  <c r="M11" i="37"/>
  <c r="N11" i="37"/>
  <c r="O11" i="37"/>
  <c r="F5" i="37"/>
  <c r="G5" i="37"/>
  <c r="H5" i="37"/>
  <c r="I5" i="37"/>
  <c r="J5" i="37"/>
  <c r="K5" i="37"/>
  <c r="L5" i="37"/>
  <c r="M5" i="37"/>
  <c r="N5" i="37"/>
  <c r="O5" i="37"/>
  <c r="E5" i="37"/>
  <c r="D9" i="37"/>
  <c r="D5" i="37"/>
  <c r="C8" i="37"/>
  <c r="C9" i="37"/>
  <c r="O42" i="53"/>
  <c r="N42" i="53"/>
  <c r="M42" i="53"/>
  <c r="L42" i="53"/>
  <c r="K42" i="53"/>
  <c r="J42" i="53"/>
  <c r="I42" i="53"/>
  <c r="H42" i="53"/>
  <c r="G42" i="53"/>
  <c r="F42" i="53"/>
  <c r="E42" i="53"/>
  <c r="D42" i="53"/>
  <c r="C42" i="53"/>
  <c r="B42" i="53"/>
  <c r="S37" i="53"/>
  <c r="R37" i="53"/>
  <c r="S36" i="53"/>
  <c r="R36" i="53"/>
  <c r="S35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S45" i="52"/>
  <c r="B47" i="52"/>
  <c r="O42" i="52"/>
  <c r="N42" i="52"/>
  <c r="M42" i="52"/>
  <c r="L42" i="52"/>
  <c r="K42" i="52"/>
  <c r="J42" i="52"/>
  <c r="I42" i="52"/>
  <c r="H42" i="52"/>
  <c r="G42" i="52"/>
  <c r="F42" i="52"/>
  <c r="E42" i="52"/>
  <c r="D42" i="52"/>
  <c r="C42" i="52"/>
  <c r="B42" i="52"/>
  <c r="S37" i="52"/>
  <c r="R37" i="52"/>
  <c r="S36" i="52"/>
  <c r="R36" i="52"/>
  <c r="S35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A15" i="41"/>
  <c r="S46" i="51"/>
  <c r="S47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S37" i="51"/>
  <c r="R37" i="51"/>
  <c r="S36" i="51"/>
  <c r="R36" i="51"/>
  <c r="S35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S42" i="45"/>
  <c r="S44" i="45"/>
  <c r="O42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B42" i="45"/>
  <c r="S37" i="45"/>
  <c r="R37" i="45"/>
  <c r="S36" i="45"/>
  <c r="R36" i="45"/>
  <c r="S35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S43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S37" i="44"/>
  <c r="R37" i="44"/>
  <c r="S36" i="44"/>
  <c r="R36" i="44"/>
  <c r="S35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S42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C42" i="43"/>
  <c r="B42" i="43"/>
  <c r="S37" i="43"/>
  <c r="R37" i="43"/>
  <c r="S36" i="43"/>
  <c r="R36" i="43"/>
  <c r="S35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S42" i="42"/>
  <c r="S45" i="42"/>
  <c r="O42" i="42"/>
  <c r="N42" i="42"/>
  <c r="M42" i="42"/>
  <c r="L42" i="42"/>
  <c r="K42" i="42"/>
  <c r="J42" i="42"/>
  <c r="I42" i="42"/>
  <c r="H42" i="42"/>
  <c r="G42" i="42"/>
  <c r="F42" i="42"/>
  <c r="E42" i="42"/>
  <c r="D42" i="42"/>
  <c r="C42" i="42"/>
  <c r="B42" i="42"/>
  <c r="S37" i="42"/>
  <c r="R37" i="42"/>
  <c r="S36" i="42"/>
  <c r="R36" i="42"/>
  <c r="S35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S45" i="41"/>
  <c r="O42" i="41"/>
  <c r="N42" i="41"/>
  <c r="M42" i="41"/>
  <c r="L42" i="41"/>
  <c r="K42" i="41"/>
  <c r="J42" i="41"/>
  <c r="I42" i="41"/>
  <c r="H42" i="41"/>
  <c r="G42" i="41"/>
  <c r="F42" i="41"/>
  <c r="E42" i="41"/>
  <c r="D42" i="41"/>
  <c r="C42" i="41"/>
  <c r="B42" i="41"/>
  <c r="S37" i="41"/>
  <c r="R37" i="41"/>
  <c r="S36" i="41"/>
  <c r="R36" i="41"/>
  <c r="S35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S43" i="3"/>
  <c r="S47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S36" i="3"/>
  <c r="R36" i="3"/>
  <c r="S35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C42" i="2"/>
  <c r="B42" i="2"/>
  <c r="S44" i="2"/>
  <c r="S37" i="2"/>
  <c r="S36" i="2"/>
  <c r="S35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M42" i="2"/>
  <c r="A29" i="2"/>
  <c r="A15" i="2"/>
  <c r="L42" i="2"/>
  <c r="K42" i="2"/>
  <c r="J42" i="2"/>
  <c r="I42" i="2"/>
  <c r="H42" i="2"/>
  <c r="G42" i="2"/>
  <c r="F42" i="2"/>
  <c r="E42" i="2"/>
  <c r="D42" i="2"/>
  <c r="M42" i="37"/>
  <c r="D9" i="40"/>
  <c r="B9" i="40"/>
  <c r="A29" i="37"/>
  <c r="A15" i="37"/>
  <c r="C42" i="37"/>
  <c r="G42" i="37"/>
  <c r="H42" i="37"/>
  <c r="J42" i="37"/>
  <c r="K42" i="37"/>
  <c r="D42" i="37"/>
  <c r="B42" i="37"/>
  <c r="B47" i="41"/>
  <c r="B24" i="37"/>
  <c r="S32" i="43"/>
  <c r="E23" i="37"/>
  <c r="E19" i="37"/>
  <c r="S29" i="2"/>
  <c r="H7" i="37"/>
  <c r="H22" i="37"/>
  <c r="S34" i="52"/>
  <c r="S27" i="44"/>
  <c r="E7" i="37"/>
  <c r="S28" i="44"/>
  <c r="S31" i="51"/>
  <c r="S32" i="45"/>
  <c r="S32" i="3"/>
  <c r="K22" i="37"/>
  <c r="B47" i="43"/>
  <c r="S43" i="52"/>
  <c r="S44" i="43"/>
  <c r="S47" i="43"/>
  <c r="S43" i="43"/>
  <c r="S44" i="42"/>
  <c r="S47" i="42"/>
  <c r="S43" i="51"/>
  <c r="S45" i="51"/>
  <c r="S42" i="51"/>
  <c r="F22" i="37"/>
  <c r="G7" i="37"/>
  <c r="G9" i="37"/>
  <c r="I7" i="37"/>
  <c r="S43" i="45"/>
  <c r="S44" i="53"/>
  <c r="S47" i="52"/>
  <c r="S47" i="44"/>
  <c r="S47" i="2"/>
  <c r="S42" i="41"/>
  <c r="S42" i="44"/>
  <c r="C10" i="37"/>
  <c r="C11" i="41"/>
  <c r="C11" i="42"/>
  <c r="E9" i="37"/>
  <c r="H21" i="37"/>
  <c r="L10" i="37"/>
  <c r="P5" i="37"/>
  <c r="S42" i="53"/>
  <c r="C11" i="44"/>
  <c r="C11" i="52"/>
  <c r="C11" i="53"/>
  <c r="C11" i="45"/>
  <c r="C11" i="37"/>
  <c r="D23" i="37"/>
  <c r="D19" i="37"/>
  <c r="E10" i="37"/>
  <c r="G21" i="37"/>
  <c r="G10" i="37"/>
  <c r="J11" i="37"/>
  <c r="L37" i="37"/>
  <c r="L42" i="37"/>
  <c r="P37" i="37"/>
  <c r="L33" i="37"/>
  <c r="F42" i="37"/>
  <c r="L36" i="37"/>
  <c r="L32" i="37"/>
  <c r="S42" i="52"/>
  <c r="D20" i="37"/>
  <c r="D18" i="37"/>
  <c r="E20" i="37"/>
  <c r="P20" i="37"/>
  <c r="H18" i="37"/>
  <c r="K11" i="37"/>
  <c r="C7" i="37"/>
  <c r="F10" i="37"/>
  <c r="D21" i="37"/>
  <c r="D7" i="37"/>
  <c r="E8" i="37"/>
  <c r="F9" i="37"/>
  <c r="J18" i="37"/>
  <c r="B47" i="51"/>
  <c r="S46" i="52"/>
  <c r="P7" i="37"/>
  <c r="C5" i="37"/>
  <c r="D22" i="37"/>
  <c r="P39" i="37"/>
  <c r="S25" i="2"/>
  <c r="D10" i="37"/>
  <c r="D8" i="37"/>
  <c r="E22" i="37"/>
  <c r="E18" i="37"/>
  <c r="F18" i="37"/>
  <c r="F23" i="37"/>
  <c r="F19" i="37"/>
  <c r="G22" i="37"/>
  <c r="P22" i="37"/>
  <c r="H23" i="37"/>
  <c r="H19" i="37"/>
  <c r="B47" i="44"/>
  <c r="S41" i="44"/>
  <c r="P8" i="37"/>
  <c r="P18" i="37"/>
  <c r="S41" i="52"/>
  <c r="P21" i="37"/>
  <c r="S30" i="53"/>
  <c r="S31" i="43"/>
  <c r="S34" i="41"/>
  <c r="S29" i="42"/>
  <c r="S30" i="44"/>
  <c r="S33" i="42"/>
  <c r="S28" i="53"/>
  <c r="S34" i="44"/>
  <c r="S33" i="45"/>
  <c r="S28" i="45"/>
  <c r="S34" i="45"/>
  <c r="S31" i="2"/>
  <c r="S48" i="51"/>
  <c r="S30" i="41"/>
  <c r="S27" i="45"/>
  <c r="S33" i="44"/>
  <c r="S30" i="51"/>
  <c r="S29" i="43"/>
  <c r="B47" i="2"/>
  <c r="S41" i="2"/>
  <c r="S28" i="51"/>
  <c r="S31" i="53"/>
  <c r="S28" i="42"/>
  <c r="S31" i="41"/>
  <c r="S29" i="53"/>
  <c r="S28" i="43"/>
  <c r="S26" i="51"/>
  <c r="S27" i="43"/>
  <c r="S33" i="53"/>
  <c r="S34" i="3"/>
  <c r="S30" i="43"/>
  <c r="S46" i="42"/>
  <c r="S46" i="2"/>
  <c r="K24" i="37"/>
  <c r="S33" i="43"/>
  <c r="S43" i="53"/>
  <c r="S45" i="43"/>
  <c r="S27" i="42"/>
  <c r="S25" i="52"/>
  <c r="P9" i="37"/>
  <c r="S44" i="52"/>
  <c r="S45" i="3"/>
  <c r="S43" i="42"/>
  <c r="S34" i="42"/>
  <c r="S43" i="2"/>
  <c r="S33" i="52"/>
  <c r="G24" i="37"/>
  <c r="S46" i="44"/>
  <c r="S45" i="53"/>
  <c r="L24" i="37"/>
  <c r="S46" i="41"/>
  <c r="S29" i="44"/>
  <c r="S27" i="3"/>
  <c r="P11" i="37"/>
  <c r="S42" i="2"/>
  <c r="S25" i="53"/>
  <c r="P19" i="37"/>
  <c r="S26" i="41"/>
  <c r="E11" i="37"/>
  <c r="S46" i="43"/>
  <c r="S48" i="44"/>
  <c r="S46" i="3"/>
  <c r="L11" i="37"/>
  <c r="S32" i="53"/>
  <c r="S31" i="44"/>
  <c r="S45" i="2"/>
  <c r="S27" i="52"/>
  <c r="S44" i="41"/>
  <c r="S48" i="52"/>
  <c r="S45" i="45"/>
  <c r="S30" i="2"/>
  <c r="S44" i="51"/>
  <c r="S47" i="41"/>
  <c r="S46" i="45"/>
  <c r="S33" i="3"/>
  <c r="S32" i="51"/>
  <c r="S47" i="45"/>
  <c r="H11" i="37"/>
  <c r="S26" i="44"/>
  <c r="S27" i="53"/>
  <c r="S25" i="45"/>
  <c r="S28" i="41"/>
  <c r="G11" i="37"/>
  <c r="E24" i="37"/>
  <c r="S25" i="42"/>
  <c r="S46" i="53"/>
  <c r="S43" i="41"/>
  <c r="S32" i="52"/>
  <c r="S31" i="52"/>
  <c r="H44" i="45"/>
  <c r="T30" i="45"/>
  <c r="S30" i="45"/>
  <c r="S41" i="53"/>
  <c r="B47" i="53"/>
  <c r="S32" i="41"/>
  <c r="S29" i="45"/>
  <c r="S44" i="44"/>
  <c r="S48" i="42"/>
  <c r="S33" i="41"/>
  <c r="S32" i="42"/>
  <c r="S45" i="44"/>
  <c r="S47" i="53"/>
  <c r="S34" i="53"/>
  <c r="S32" i="44"/>
  <c r="S29" i="52"/>
  <c r="S29" i="51"/>
  <c r="S28" i="52"/>
  <c r="J24" i="37"/>
  <c r="H24" i="37"/>
  <c r="S27" i="51"/>
  <c r="S44" i="3"/>
  <c r="D24" i="37"/>
  <c r="S25" i="44"/>
  <c r="L44" i="44"/>
  <c r="T34" i="44"/>
  <c r="P38" i="37"/>
  <c r="S42" i="37"/>
  <c r="P23" i="37"/>
  <c r="D11" i="37"/>
  <c r="P10" i="37"/>
  <c r="G44" i="44"/>
  <c r="T29" i="44"/>
  <c r="B47" i="37"/>
  <c r="C44" i="41"/>
  <c r="T25" i="41"/>
  <c r="S25" i="41"/>
  <c r="S32" i="2"/>
  <c r="S48" i="43"/>
  <c r="N44" i="42"/>
  <c r="T36" i="42"/>
  <c r="O44" i="42"/>
  <c r="T37" i="42"/>
  <c r="P44" i="42"/>
  <c r="M44" i="42"/>
  <c r="T35" i="42"/>
  <c r="S22" i="42"/>
  <c r="M44" i="45"/>
  <c r="T35" i="45"/>
  <c r="J44" i="45"/>
  <c r="T32" i="45"/>
  <c r="N44" i="45"/>
  <c r="T36" i="45"/>
  <c r="O44" i="45"/>
  <c r="T37" i="45"/>
  <c r="P44" i="45"/>
  <c r="S22" i="45"/>
  <c r="S30" i="52"/>
  <c r="S34" i="51"/>
  <c r="S43" i="37"/>
  <c r="S31" i="37"/>
  <c r="S26" i="2"/>
  <c r="D44" i="2"/>
  <c r="T26" i="2"/>
  <c r="S42" i="3"/>
  <c r="C44" i="44"/>
  <c r="T25" i="44"/>
  <c r="H44" i="42"/>
  <c r="T30" i="42"/>
  <c r="S30" i="42"/>
  <c r="S48" i="45"/>
  <c r="S41" i="43"/>
  <c r="G44" i="45"/>
  <c r="T29" i="45"/>
  <c r="S33" i="2"/>
  <c r="K44" i="2"/>
  <c r="T33" i="2"/>
  <c r="C44" i="45"/>
  <c r="T25" i="45"/>
  <c r="F44" i="2"/>
  <c r="T28" i="2"/>
  <c r="S28" i="2"/>
  <c r="I44" i="44"/>
  <c r="T31" i="44"/>
  <c r="L44" i="2"/>
  <c r="T34" i="2"/>
  <c r="S34" i="2"/>
  <c r="E44" i="2"/>
  <c r="T27" i="2"/>
  <c r="S27" i="2"/>
  <c r="E44" i="41"/>
  <c r="T27" i="41"/>
  <c r="S27" i="41"/>
  <c r="S28" i="3"/>
  <c r="S48" i="41"/>
  <c r="E44" i="42"/>
  <c r="T27" i="42"/>
  <c r="S46" i="37"/>
  <c r="F44" i="42"/>
  <c r="T28" i="42"/>
  <c r="E44" i="45"/>
  <c r="T27" i="45"/>
  <c r="F44" i="45"/>
  <c r="T28" i="45"/>
  <c r="K44" i="42"/>
  <c r="T33" i="42"/>
  <c r="G44" i="42"/>
  <c r="T29" i="42"/>
  <c r="S41" i="3"/>
  <c r="B47" i="3"/>
  <c r="S45" i="37"/>
  <c r="J44" i="42"/>
  <c r="T32" i="42"/>
  <c r="S48" i="53"/>
  <c r="K44" i="51"/>
  <c r="T33" i="51"/>
  <c r="S25" i="51"/>
  <c r="C44" i="42"/>
  <c r="T25" i="42"/>
  <c r="D44" i="42"/>
  <c r="T26" i="42"/>
  <c r="S26" i="42"/>
  <c r="S26" i="53"/>
  <c r="S30" i="3"/>
  <c r="S26" i="52"/>
  <c r="D44" i="53"/>
  <c r="T26" i="53"/>
  <c r="S33" i="51"/>
  <c r="L44" i="42"/>
  <c r="T34" i="42"/>
  <c r="S41" i="41"/>
  <c r="L44" i="45"/>
  <c r="T34" i="45"/>
  <c r="B47" i="45"/>
  <c r="S41" i="45"/>
  <c r="S48" i="2"/>
  <c r="S29" i="3"/>
  <c r="S34" i="43"/>
  <c r="S47" i="37"/>
  <c r="S26" i="45"/>
  <c r="D44" i="45"/>
  <c r="T26" i="45"/>
  <c r="P24" i="37"/>
  <c r="S44" i="37"/>
  <c r="S26" i="43"/>
  <c r="P44" i="44"/>
  <c r="M44" i="44"/>
  <c r="T35" i="44"/>
  <c r="N44" i="44"/>
  <c r="T36" i="44"/>
  <c r="O44" i="44"/>
  <c r="T37" i="44"/>
  <c r="S22" i="44"/>
  <c r="E44" i="44"/>
  <c r="T27" i="44"/>
  <c r="F44" i="44"/>
  <c r="T28" i="44"/>
  <c r="S41" i="42"/>
  <c r="B47" i="42"/>
  <c r="J44" i="44"/>
  <c r="T32" i="44"/>
  <c r="S31" i="42"/>
  <c r="I44" i="42"/>
  <c r="T31" i="42"/>
  <c r="D44" i="3"/>
  <c r="T26" i="3"/>
  <c r="S25" i="3"/>
  <c r="S25" i="43"/>
  <c r="S41" i="51"/>
  <c r="D44" i="44"/>
  <c r="T26" i="44"/>
  <c r="S31" i="3"/>
  <c r="S48" i="3"/>
  <c r="S26" i="3"/>
  <c r="I44" i="45"/>
  <c r="T31" i="45"/>
  <c r="S31" i="45"/>
  <c r="H44" i="52"/>
  <c r="T30" i="52"/>
  <c r="G44" i="41"/>
  <c r="T29" i="41"/>
  <c r="S29" i="41"/>
  <c r="K44" i="44"/>
  <c r="T33" i="44"/>
  <c r="K44" i="45"/>
  <c r="T33" i="45"/>
  <c r="H44" i="44"/>
  <c r="T30" i="44"/>
  <c r="I44" i="3"/>
  <c r="T31" i="3"/>
  <c r="C44" i="3"/>
  <c r="T25" i="3"/>
  <c r="D44" i="52"/>
  <c r="T26" i="52"/>
  <c r="F44" i="3"/>
  <c r="T28" i="3"/>
  <c r="M44" i="43"/>
  <c r="T35" i="43"/>
  <c r="J44" i="43"/>
  <c r="T32" i="43"/>
  <c r="N44" i="43"/>
  <c r="T36" i="43"/>
  <c r="O44" i="43"/>
  <c r="T37" i="43"/>
  <c r="S22" i="43"/>
  <c r="P44" i="43"/>
  <c r="G44" i="43"/>
  <c r="T29" i="43"/>
  <c r="F44" i="43"/>
  <c r="T28" i="43"/>
  <c r="E44" i="43"/>
  <c r="T27" i="43"/>
  <c r="I44" i="43"/>
  <c r="T31" i="43"/>
  <c r="H44" i="43"/>
  <c r="T30" i="43"/>
  <c r="K44" i="43"/>
  <c r="T33" i="43"/>
  <c r="L44" i="43"/>
  <c r="T34" i="43"/>
  <c r="O44" i="52"/>
  <c r="T37" i="52"/>
  <c r="P44" i="52"/>
  <c r="M44" i="52"/>
  <c r="T35" i="52"/>
  <c r="S22" i="52"/>
  <c r="N44" i="52"/>
  <c r="T36" i="52"/>
  <c r="L44" i="52"/>
  <c r="T34" i="52"/>
  <c r="J44" i="52"/>
  <c r="T32" i="52"/>
  <c r="F44" i="52"/>
  <c r="T28" i="52"/>
  <c r="K44" i="52"/>
  <c r="T33" i="52"/>
  <c r="C44" i="52"/>
  <c r="T25" i="52"/>
  <c r="E44" i="52"/>
  <c r="T27" i="52"/>
  <c r="I44" i="52"/>
  <c r="T31" i="52"/>
  <c r="G44" i="52"/>
  <c r="T29" i="52"/>
  <c r="C44" i="43"/>
  <c r="T25" i="43"/>
  <c r="S29" i="37"/>
  <c r="S30" i="37"/>
  <c r="S34" i="37"/>
  <c r="S26" i="37"/>
  <c r="D44" i="43"/>
  <c r="T26" i="43"/>
  <c r="S25" i="37"/>
  <c r="N44" i="53"/>
  <c r="T36" i="53"/>
  <c r="O44" i="53"/>
  <c r="T37" i="53"/>
  <c r="P44" i="53"/>
  <c r="S22" i="53"/>
  <c r="M44" i="53"/>
  <c r="T35" i="53"/>
  <c r="F44" i="53"/>
  <c r="T28" i="53"/>
  <c r="J44" i="53"/>
  <c r="T32" i="53"/>
  <c r="H44" i="53"/>
  <c r="T30" i="53"/>
  <c r="I44" i="53"/>
  <c r="T31" i="53"/>
  <c r="E44" i="53"/>
  <c r="T27" i="53"/>
  <c r="G44" i="53"/>
  <c r="T29" i="53"/>
  <c r="K44" i="53"/>
  <c r="T33" i="53"/>
  <c r="C44" i="53"/>
  <c r="T25" i="53"/>
  <c r="L44" i="53"/>
  <c r="T34" i="53"/>
  <c r="P44" i="51"/>
  <c r="I44" i="51"/>
  <c r="T31" i="51"/>
  <c r="M44" i="51"/>
  <c r="T35" i="51"/>
  <c r="N44" i="51"/>
  <c r="T36" i="51"/>
  <c r="O44" i="51"/>
  <c r="T37" i="51"/>
  <c r="S22" i="51"/>
  <c r="E44" i="51"/>
  <c r="T27" i="51"/>
  <c r="G44" i="51"/>
  <c r="T29" i="51"/>
  <c r="H44" i="51"/>
  <c r="T30" i="51"/>
  <c r="F44" i="51"/>
  <c r="T28" i="51"/>
  <c r="D44" i="51"/>
  <c r="T26" i="51"/>
  <c r="J44" i="51"/>
  <c r="T32" i="51"/>
  <c r="S27" i="37"/>
  <c r="S32" i="37"/>
  <c r="N44" i="3"/>
  <c r="T36" i="3"/>
  <c r="P44" i="3"/>
  <c r="S22" i="3"/>
  <c r="M44" i="3"/>
  <c r="T35" i="3"/>
  <c r="J44" i="3"/>
  <c r="T32" i="3"/>
  <c r="L44" i="3"/>
  <c r="T34" i="3"/>
  <c r="E44" i="3"/>
  <c r="T27" i="3"/>
  <c r="K44" i="3"/>
  <c r="T33" i="3"/>
  <c r="G44" i="3"/>
  <c r="T29" i="3"/>
  <c r="S48" i="37"/>
  <c r="H44" i="3"/>
  <c r="T30" i="3"/>
  <c r="C44" i="51"/>
  <c r="T25" i="51"/>
  <c r="S28" i="37"/>
  <c r="S33" i="37"/>
  <c r="P44" i="2"/>
  <c r="M44" i="2"/>
  <c r="T35" i="2"/>
  <c r="N44" i="2"/>
  <c r="T36" i="2"/>
  <c r="S22" i="2"/>
  <c r="G44" i="2"/>
  <c r="T29" i="2"/>
  <c r="E44" i="37"/>
  <c r="O44" i="2"/>
  <c r="T37" i="2"/>
  <c r="C44" i="2"/>
  <c r="T25" i="2"/>
  <c r="I44" i="2"/>
  <c r="T31" i="2"/>
  <c r="H44" i="2"/>
  <c r="T30" i="2"/>
  <c r="L44" i="51"/>
  <c r="T34" i="51"/>
  <c r="J44" i="2"/>
  <c r="T32" i="2"/>
  <c r="O44" i="41"/>
  <c r="T37" i="41"/>
  <c r="P44" i="41"/>
  <c r="M44" i="41"/>
  <c r="T35" i="41"/>
  <c r="N44" i="41"/>
  <c r="T36" i="41"/>
  <c r="S22" i="41"/>
  <c r="L44" i="41"/>
  <c r="T34" i="41"/>
  <c r="H44" i="41"/>
  <c r="T30" i="41"/>
  <c r="I44" i="41"/>
  <c r="T31" i="41"/>
  <c r="D44" i="41"/>
  <c r="T26" i="41"/>
  <c r="J44" i="41"/>
  <c r="T32" i="41"/>
  <c r="K44" i="41"/>
  <c r="T33" i="41"/>
  <c r="F44" i="41"/>
  <c r="T28" i="41"/>
  <c r="S41" i="37"/>
  <c r="K44" i="37"/>
  <c r="T33" i="37"/>
  <c r="D44" i="37"/>
  <c r="H44" i="37"/>
  <c r="T30" i="37"/>
  <c r="T27" i="37"/>
  <c r="F44" i="37"/>
  <c r="T26" i="37"/>
  <c r="S22" i="37"/>
  <c r="M44" i="37"/>
  <c r="N44" i="37"/>
  <c r="P44" i="37"/>
  <c r="O44" i="37"/>
  <c r="I44" i="37"/>
  <c r="J44" i="37"/>
  <c r="C44" i="37"/>
  <c r="G44" i="37"/>
  <c r="T29" i="37"/>
  <c r="T25" i="37"/>
  <c r="T37" i="37"/>
  <c r="T32" i="37"/>
  <c r="T34" i="37"/>
  <c r="T35" i="37"/>
  <c r="T31" i="37"/>
  <c r="T36" i="37"/>
  <c r="T28" i="37"/>
</calcChain>
</file>

<file path=xl/comments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0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Ejektroolja och metanolkondensat, samt metanol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0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Ejektroolja och metanolkondensat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<sst xmlns="http://schemas.openxmlformats.org/spreadsheetml/2006/main" count="1227" uniqueCount="105">
  <si>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</si>
  <si>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</si>
  <si>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</si>
  <si>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</si>
  <si>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</si>
  <si>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</si>
  <si>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</si>
  <si>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</si>
  <si>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</si>
  <si>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</si>
  <si>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</si>
  <si>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</si>
  <si>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</si>
  <si>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</si>
  <si>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</si>
  <si>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</si>
  <si>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</si>
  <si>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</si>
  <si>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</si>
  <si>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</si>
  <si>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</si>
  <si>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</si>
  <si>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</si>
  <si>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</si>
  <si>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</si>
  <si>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</si>
  <si>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</si>
  <si>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</si>
  <si>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</si>
  <si>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</si>
  <si>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</si>
  <si>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</si>
  <si>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</si>
  <si>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</si>
  <si>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</si>
  <si>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</si>
  <si>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</si>
  <si>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</si>
  <si>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</si>
  <si>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</si>
  <si>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</si>
  <si>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</si>
  <si>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</si>
  <si>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</si>
  <si>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</si>
  <si>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</si>
  <si>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</si>
  <si>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</si>
  <si>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</si>
  <si>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</si>
  <si>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</si>
  <si>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</si>
  <si>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</si>
  <si>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</si>
  <si>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</si>
  <si>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</si>
  <si>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</si>
  <si>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</si>
  <si>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x</t>
  </si>
  <si>
    <t>xx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</si>
  <si>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</si>
  <si>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</si>
  <si>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</si>
  <si>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</si>
  <si>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</si>
  <si>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</si>
  <si>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</si>
  <si>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</si>
  <si>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</si>
  <si>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</si>
  <si>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</si>
  <si>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</si>
  <si>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</si>
  <si>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Gävleborgs län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</si>
  <si>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</si>
  <si>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</si>
  <si>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</si>
  <si>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</si>
  <si>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</si>
  <si>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</si>
  <si>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</si>
  <si>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</si>
  <si>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</si>
  <si>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</si>
  <si>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flytande (förnybara)</t>
  </si>
  <si>
    <t>Beckolja</t>
  </si>
  <si>
    <t>Metanol</t>
  </si>
  <si>
    <t>Ånga</t>
  </si>
  <si>
    <t>Industriellt mottryck</t>
  </si>
  <si>
    <t>industriellt mottryck</t>
  </si>
  <si>
    <t>solceller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</si>
  <si>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</si>
  <si>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</si>
  <si>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</si>
  <si>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</si>
  <si>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</si>
  <si>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</si>
  <si>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</si>
  <si>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</si>
  <si>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</si>
  <si>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</si>
  <si>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</si>
  <si>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</si>
  <si>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evelina.loberg@lansstyrelsen.se </t>
  </si>
  <si>
    <t>Evelina Loberg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</si>
</sst>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6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u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rgb="FFFF0000"/>
      <name val="Calibri"/>
      <family val="2"/>
    </font>
    <font>
      <i/>
      <sz val="11"/>
      <name val="Calibri"/>
      <family val="2"/>
    </font>
    <font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</font>
    <font>
      <b/>
      <sz val="11"/>
      <name val="Calibri"/>
      <family val="2"/>
    </font>
    <font>
      <i/>
      <u/>
      <sz val="11"/>
      <name val="Calibri"/>
      <family val="2"/>
    </font>
    <font>
      <i/>
      <sz val="11"/>
      <color theme="1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i/>
      <u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9" fillId="3" borderId="0" applyNumberFormat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8">
    <xf numFmtId="0" fontId="0" fillId="0" borderId="0" xfId="0"/>
    <xf numFmtId="3" fontId="0" fillId="0" borderId="0" xfId="0" applyNumberFormat="1"/>
    <xf numFmtId="0" fontId="20" fillId="0" borderId="0" xfId="0" applyFont="1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7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3" fontId="13" fillId="0" borderId="1" xfId="1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5" fontId="12" fillId="0" borderId="1" xfId="2" applyNumberFormat="1" applyFont="1" applyBorder="1"/>
    <xf numFmtId="3" fontId="14" fillId="0" borderId="1" xfId="1" applyNumberFormat="1" applyFont="1" applyBorder="1"/>
    <xf numFmtId="9" fontId="14" fillId="0" borderId="1" xfId="2" applyFont="1" applyBorder="1"/>
    <xf numFmtId="3" fontId="14" fillId="0" borderId="1" xfId="1" applyNumberFormat="1" applyFont="1" applyBorder="1" applyAlignment="1">
      <alignment horizontal="center"/>
    </xf>
    <xf numFmtId="9" fontId="14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0" fontId="25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Protection="1"/>
    <xf numFmtId="0" fontId="26" fillId="0" borderId="1" xfId="0" applyFont="1" applyFill="1" applyBorder="1" applyProtection="1"/>
    <xf numFmtId="0" fontId="7" fillId="0" borderId="2" xfId="1" applyFont="1" applyBorder="1"/>
    <xf numFmtId="0" fontId="26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4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4" fillId="0" borderId="9" xfId="1" applyFont="1" applyFill="1" applyBorder="1" applyProtection="1"/>
    <xf numFmtId="0" fontId="5" fillId="0" borderId="8" xfId="1" applyFont="1" applyBorder="1"/>
    <xf numFmtId="165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7" fillId="0" borderId="1" xfId="1" applyFont="1" applyBorder="1"/>
    <xf numFmtId="3" fontId="27" fillId="0" borderId="1" xfId="1" applyNumberFormat="1" applyFont="1" applyBorder="1"/>
    <xf numFmtId="3" fontId="9" fillId="0" borderId="1" xfId="1" applyNumberFormat="1" applyFont="1" applyBorder="1"/>
    <xf numFmtId="3" fontId="24" fillId="0" borderId="1" xfId="1" applyNumberFormat="1" applyFont="1" applyBorder="1" applyAlignment="1">
      <alignment horizontal="center"/>
    </xf>
    <xf numFmtId="165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0" fontId="28" fillId="0" borderId="1" xfId="1" applyFont="1" applyFill="1" applyBorder="1" applyAlignment="1" applyProtection="1">
      <alignment horizontal="center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164" fontId="5" fillId="0" borderId="1" xfId="1" applyNumberFormat="1" applyFont="1" applyBorder="1"/>
    <xf numFmtId="0" fontId="5" fillId="0" borderId="9" xfId="1" applyFont="1" applyBorder="1"/>
    <xf numFmtId="166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2" fontId="5" fillId="0" borderId="11" xfId="1" applyNumberFormat="1" applyFont="1" applyBorder="1"/>
    <xf numFmtId="165" fontId="5" fillId="0" borderId="12" xfId="1" applyNumberFormat="1" applyFont="1" applyBorder="1"/>
    <xf numFmtId="9" fontId="19" fillId="3" borderId="1" xfId="233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3" fillId="0" borderId="1" xfId="0" applyFont="1" applyFill="1" applyBorder="1" applyProtection="1"/>
    <xf numFmtId="3" fontId="24" fillId="4" borderId="1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 applyProtection="1">
      <alignment horizontal="right"/>
    </xf>
    <xf numFmtId="0" fontId="24" fillId="4" borderId="1" xfId="1" applyFont="1" applyFill="1" applyBorder="1" applyAlignment="1">
      <alignment horizontal="center" wrapText="1"/>
    </xf>
    <xf numFmtId="3" fontId="24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0" fontId="30" fillId="0" borderId="1" xfId="0" applyFont="1" applyFill="1" applyBorder="1" applyProtection="1"/>
    <xf numFmtId="0" fontId="29" fillId="0" borderId="1" xfId="1" applyFont="1" applyFill="1" applyBorder="1" applyProtection="1"/>
    <xf numFmtId="3" fontId="28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34" fillId="0" borderId="1" xfId="1" applyNumberFormat="1" applyFont="1" applyBorder="1" applyAlignment="1">
      <alignment horizontal="center"/>
    </xf>
    <xf numFmtId="3" fontId="34" fillId="0" borderId="1" xfId="1" applyNumberFormat="1" applyFont="1" applyFill="1" applyBorder="1" applyAlignment="1">
      <alignment horizontal="center"/>
    </xf>
    <xf numFmtId="3" fontId="35" fillId="0" borderId="1" xfId="1" applyNumberFormat="1" applyFont="1" applyBorder="1" applyAlignment="1">
      <alignment horizontal="center"/>
    </xf>
    <xf numFmtId="165" fontId="34" fillId="0" borderId="1" xfId="1" applyNumberFormat="1" applyFont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6" fillId="0" borderId="1" xfId="0" applyNumberFormat="1" applyFont="1" applyFill="1" applyBorder="1" applyAlignment="1" applyProtection="1">
      <alignment horizontal="center"/>
    </xf>
    <xf numFmtId="9" fontId="37" fillId="3" borderId="1" xfId="233" applyNumberFormat="1" applyFont="1" applyBorder="1" applyAlignment="1">
      <alignment horizontal="center"/>
    </xf>
    <xf numFmtId="165" fontId="5" fillId="0" borderId="9" xfId="243" applyNumberFormat="1" applyFont="1" applyBorder="1"/>
    <xf numFmtId="3" fontId="31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3" fontId="34" fillId="5" borderId="1" xfId="1" applyNumberFormat="1" applyFont="1" applyFill="1" applyBorder="1" applyAlignment="1">
      <alignment horizontal="center"/>
    </xf>
    <xf numFmtId="3" fontId="34" fillId="2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39" fillId="0" borderId="1" xfId="1" applyNumberFormat="1" applyFont="1" applyBorder="1" applyAlignment="1">
      <alignment horizontal="center"/>
    </xf>
    <xf numFmtId="3" fontId="39" fillId="0" borderId="1" xfId="1" applyNumberFormat="1" applyFont="1" applyFill="1" applyBorder="1" applyAlignment="1">
      <alignment horizontal="center"/>
    </xf>
    <xf numFmtId="3" fontId="39" fillId="5" borderId="1" xfId="1" applyNumberFormat="1" applyFont="1" applyFill="1" applyBorder="1" applyAlignment="1">
      <alignment horizontal="center"/>
    </xf>
    <xf numFmtId="3" fontId="39" fillId="2" borderId="1" xfId="1" applyNumberFormat="1" applyFont="1" applyFill="1" applyBorder="1" applyAlignment="1">
      <alignment horizontal="center"/>
    </xf>
    <xf numFmtId="3" fontId="40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5" fillId="0" borderId="1" xfId="0" applyNumberFormat="1" applyFont="1" applyBorder="1" applyAlignment="1">
      <alignment horizontal="center"/>
    </xf>
    <xf numFmtId="3" fontId="41" fillId="0" borderId="1" xfId="1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51" fillId="0" borderId="1" xfId="1" applyNumberFormat="1" applyFont="1" applyFill="1" applyBorder="1" applyAlignment="1" applyProtection="1">
      <alignment horizontal="center"/>
    </xf>
    <xf numFmtId="3" fontId="47" fillId="0" borderId="1" xfId="1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0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54" fillId="0" borderId="1" xfId="1" applyNumberFormat="1" applyFont="1" applyFill="1" applyBorder="1" applyAlignment="1" applyProtection="1">
      <alignment horizontal="center"/>
    </xf>
    <xf numFmtId="0" fontId="55" fillId="0" borderId="1" xfId="0" applyFont="1" applyFill="1" applyBorder="1" applyProtection="1"/>
    <xf numFmtId="3" fontId="56" fillId="0" borderId="1" xfId="1" applyNumberFormat="1" applyFont="1" applyFill="1" applyBorder="1" applyAlignment="1" applyProtection="1">
      <alignment horizontal="center"/>
    </xf>
    <xf numFmtId="3" fontId="57" fillId="0" borderId="1" xfId="0" applyNumberFormat="1" applyFont="1" applyFill="1" applyBorder="1" applyAlignment="1" applyProtection="1">
      <alignment horizontal="center"/>
    </xf>
    <xf numFmtId="3" fontId="58" fillId="0" borderId="1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right"/>
    </xf>
    <xf numFmtId="0" fontId="38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5" borderId="15" xfId="0" applyFill="1" applyBorder="1"/>
    <xf numFmtId="0" fontId="0" fillId="5" borderId="16" xfId="0" applyFill="1" applyBorder="1"/>
    <xf numFmtId="0" fontId="62" fillId="5" borderId="15" xfId="0" applyFont="1" applyFill="1" applyBorder="1"/>
    <xf numFmtId="0" fontId="15" fillId="5" borderId="17" xfId="244" applyFill="1" applyBorder="1"/>
    <xf numFmtId="0" fontId="0" fillId="5" borderId="18" xfId="0" applyFill="1" applyBorder="1"/>
    <xf numFmtId="0" fontId="15" fillId="0" borderId="0" xfId="244"/>
    <xf numFmtId="0" fontId="67" fillId="0" borderId="0" xfId="0" applyFont="1" applyAlignment="1">
      <alignment vertical="center"/>
    </xf>
    <xf numFmtId="14" fontId="0" fillId="0" borderId="14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5" fillId="0" borderId="16" xfId="244" applyFill="1" applyBorder="1" applyAlignment="1">
      <alignment horizontal="left"/>
    </xf>
    <xf numFmtId="0" fontId="15" fillId="0" borderId="18" xfId="244" applyFill="1" applyBorder="1"/>
    <xf numFmtId="0" fontId="68" fillId="0" borderId="1" xfId="1" applyFont="1" applyFill="1" applyBorder="1" applyAlignment="1" applyProtection="1">
      <alignment horizontal="center"/>
    </xf>
    <xf numFmtId="3" fontId="41" fillId="6" borderId="1" xfId="1" applyNumberFormat="1" applyFont="1" applyFill="1" applyBorder="1" applyAlignment="1" applyProtection="1">
      <alignment horizontal="center"/>
    </xf>
    <xf numFmtId="3" fontId="50" fillId="6" borderId="1" xfId="1" applyNumberFormat="1" applyFont="1" applyFill="1" applyBorder="1" applyAlignment="1" applyProtection="1">
      <alignment horizontal="center"/>
    </xf>
    <xf numFmtId="9" fontId="10" fillId="0" borderId="1" xfId="243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right"/>
    </xf>
    <xf numFmtId="3" fontId="44" fillId="0" borderId="1" xfId="0" applyNumberFormat="1" applyFont="1" applyFill="1" applyBorder="1" applyAlignment="1" applyProtection="1">
      <alignment horizontal="center"/>
    </xf>
    <xf numFmtId="1" fontId="1" fillId="0" borderId="1" xfId="243" applyNumberFormat="1" applyFont="1" applyFill="1" applyBorder="1" applyAlignment="1" applyProtection="1">
      <alignment horizontal="center"/>
    </xf>
    <xf numFmtId="3" fontId="43" fillId="6" borderId="1" xfId="0" applyNumberFormat="1" applyFont="1" applyFill="1" applyBorder="1" applyAlignment="1" applyProtection="1">
      <alignment horizontal="center"/>
    </xf>
    <xf numFmtId="0" fontId="60" fillId="5" borderId="13" xfId="0" applyFont="1" applyFill="1" applyBorder="1" applyAlignment="1">
      <alignment vertical="center" wrapText="1"/>
    </xf>
    <xf numFmtId="0" fontId="60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60" fillId="0" borderId="21" xfId="0" applyFont="1" applyBorder="1" applyAlignment="1">
      <alignment vertical="center" wrapText="1"/>
    </xf>
    <xf numFmtId="0" fontId="60" fillId="0" borderId="22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G&#228;vleborgs%20l&#228;n%20(10%20kommuner)/L&#228;nsdata%20G&#228;vleborg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Solceller"/>
      <sheetName val="Vindkraftproduktion"/>
      <sheetName val="Vattenkraft.info"/>
      <sheetName val="Mindre vattenkraft"/>
      <sheetName val="Biogasproduktion och fordonsgas"/>
      <sheetName val="Länsstyrelsen"/>
      <sheetName val="KVV miljörapport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8791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727434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849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3780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25681.640625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145874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16035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59236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496276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474048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53838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16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16189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128690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632315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26093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778874.15625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17288.203125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271143</v>
          </cell>
        </row>
        <row r="403">
          <cell r="N403">
            <v>7831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  <cell r="W406">
            <v>225701</v>
          </cell>
        </row>
        <row r="407">
          <cell r="S407">
            <v>11894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46325.84375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28535.15625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27700</v>
          </cell>
        </row>
        <row r="67">
          <cell r="N67">
            <v>500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>
            <v>27900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14">
          <cell r="N114">
            <v>65191</v>
          </cell>
        </row>
        <row r="115">
          <cell r="N115">
            <v>259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>
            <v>69053</v>
          </cell>
        </row>
        <row r="120">
          <cell r="N120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6308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36669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54">
          <cell r="N154">
            <v>6752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58700</v>
          </cell>
        </row>
        <row r="179">
          <cell r="N179">
            <v>378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>
            <v>64700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2032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34">
          <cell r="N234">
            <v>16155</v>
          </cell>
        </row>
        <row r="235">
          <cell r="N235">
            <v>20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>
            <v>19297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83900</v>
          </cell>
        </row>
        <row r="291">
          <cell r="N291">
            <v>1000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>
            <v>83400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</row>
        <row r="320">
          <cell r="N320">
            <v>0</v>
          </cell>
        </row>
        <row r="322">
          <cell r="N322">
            <v>14000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8">
          <cell r="N338">
            <v>228953</v>
          </cell>
        </row>
        <row r="339">
          <cell r="N339">
            <v>935</v>
          </cell>
        </row>
        <row r="340">
          <cell r="Q340"/>
          <cell r="U340"/>
        </row>
        <row r="341">
          <cell r="N341">
            <v>0</v>
          </cell>
        </row>
        <row r="342">
          <cell r="R342">
            <v>759</v>
          </cell>
          <cell r="T342"/>
          <cell r="W342"/>
        </row>
        <row r="343">
          <cell r="O343">
            <v>307797</v>
          </cell>
        </row>
        <row r="344">
          <cell r="N344">
            <v>0</v>
          </cell>
        </row>
        <row r="346">
          <cell r="N346">
            <v>22086</v>
          </cell>
        </row>
        <row r="347">
          <cell r="N347">
            <v>732</v>
          </cell>
        </row>
        <row r="348">
          <cell r="Q348"/>
          <cell r="U348"/>
          <cell r="V348"/>
        </row>
        <row r="349">
          <cell r="N349">
            <v>200</v>
          </cell>
        </row>
        <row r="350">
          <cell r="R350">
            <v>1654</v>
          </cell>
          <cell r="T350"/>
        </row>
        <row r="351">
          <cell r="S351">
            <v>20800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415065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203963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94">
          <cell r="N394">
            <v>218133</v>
          </cell>
        </row>
        <row r="395">
          <cell r="N395">
            <v>1340</v>
          </cell>
        </row>
        <row r="396">
          <cell r="Q396"/>
          <cell r="U396">
            <v>108852</v>
          </cell>
          <cell r="V396"/>
        </row>
        <row r="397">
          <cell r="N397">
            <v>563</v>
          </cell>
        </row>
        <row r="398">
          <cell r="R398"/>
          <cell r="T398"/>
        </row>
        <row r="399">
          <cell r="S399">
            <v>138838</v>
          </cell>
          <cell r="W399">
            <v>32883</v>
          </cell>
        </row>
        <row r="400">
          <cell r="N400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34">
          <cell r="N434">
            <v>27788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</row>
        <row r="440">
          <cell r="N440">
            <v>0</v>
          </cell>
        </row>
        <row r="450">
          <cell r="N450">
            <v>119036</v>
          </cell>
        </row>
        <row r="451">
          <cell r="N451">
            <v>1274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>
            <v>189375</v>
          </cell>
          <cell r="W455">
            <v>4425</v>
          </cell>
        </row>
        <row r="456">
          <cell r="N456">
            <v>0</v>
          </cell>
        </row>
        <row r="458">
          <cell r="N458">
            <v>4605</v>
          </cell>
        </row>
        <row r="459">
          <cell r="N459">
            <v>30</v>
          </cell>
        </row>
        <row r="460">
          <cell r="Q460"/>
          <cell r="U460"/>
          <cell r="V460"/>
        </row>
        <row r="461">
          <cell r="N461">
            <v>1228</v>
          </cell>
        </row>
        <row r="462">
          <cell r="R462"/>
          <cell r="T462"/>
        </row>
        <row r="463">
          <cell r="S463">
            <v>3824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</row>
        <row r="480">
          <cell r="N480">
            <v>0</v>
          </cell>
        </row>
        <row r="482">
          <cell r="N482">
            <v>10601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26079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506">
          <cell r="N506">
            <v>140199</v>
          </cell>
        </row>
        <row r="507">
          <cell r="N507">
            <v>2918</v>
          </cell>
        </row>
        <row r="508">
          <cell r="Q508"/>
          <cell r="U508"/>
          <cell r="V508">
            <v>171570</v>
          </cell>
        </row>
        <row r="509">
          <cell r="N509">
            <v>0</v>
          </cell>
        </row>
        <row r="510">
          <cell r="R510"/>
          <cell r="T510"/>
        </row>
        <row r="511">
          <cell r="S511">
            <v>14784</v>
          </cell>
        </row>
        <row r="512">
          <cell r="N512">
            <v>0</v>
          </cell>
        </row>
        <row r="514">
          <cell r="N514">
            <v>39674</v>
          </cell>
        </row>
        <row r="515">
          <cell r="N515">
            <v>826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R518"/>
          <cell r="T518"/>
        </row>
        <row r="519">
          <cell r="S519">
            <v>46076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18127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99116</v>
          </cell>
        </row>
        <row r="563">
          <cell r="N563">
            <v>2189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>
            <v>6397</v>
          </cell>
          <cell r="T566"/>
        </row>
        <row r="567">
          <cell r="S567">
            <v>193800</v>
          </cell>
        </row>
        <row r="568">
          <cell r="N568">
            <v>4507</v>
          </cell>
        </row>
        <row r="570">
          <cell r="N570">
            <v>28400</v>
          </cell>
        </row>
        <row r="571">
          <cell r="N571">
            <v>2900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  <cell r="W574">
            <v>6300</v>
          </cell>
        </row>
        <row r="575">
          <cell r="S575">
            <v>24000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594">
          <cell r="N594">
            <v>16861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</row>
        <row r="600">
          <cell r="N600">
            <v>0</v>
          </cell>
        </row>
        <row r="602">
          <cell r="N602">
            <v>36114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</sheetData>
      <sheetData sheetId="2">
        <row r="83">
          <cell r="N83">
            <v>2330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N86">
            <v>538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22237</v>
          </cell>
        </row>
        <row r="92">
          <cell r="N92">
            <v>142</v>
          </cell>
        </row>
        <row r="93">
          <cell r="Q93"/>
          <cell r="U93"/>
          <cell r="V93"/>
        </row>
        <row r="94">
          <cell r="N94">
            <v>0</v>
          </cell>
        </row>
        <row r="95">
          <cell r="N95">
            <v>0</v>
          </cell>
        </row>
        <row r="96">
          <cell r="N96">
            <v>2501.1436504998146</v>
          </cell>
        </row>
        <row r="97">
          <cell r="N97">
            <v>0</v>
          </cell>
        </row>
        <row r="98">
          <cell r="N98">
            <v>936.85634950018516</v>
          </cell>
        </row>
        <row r="99">
          <cell r="N99">
            <v>7820</v>
          </cell>
        </row>
        <row r="101">
          <cell r="N101">
            <v>0</v>
          </cell>
        </row>
        <row r="102">
          <cell r="Q102"/>
          <cell r="U102"/>
          <cell r="V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4277.1247686042207</v>
          </cell>
        </row>
        <row r="108">
          <cell r="N108">
            <v>4284.833333333333</v>
          </cell>
        </row>
        <row r="110">
          <cell r="N110">
            <v>45181</v>
          </cell>
        </row>
        <row r="111">
          <cell r="Q111"/>
          <cell r="U111"/>
          <cell r="V111"/>
        </row>
        <row r="112">
          <cell r="N112">
            <v>0</v>
          </cell>
        </row>
        <row r="113">
          <cell r="N113">
            <v>7177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</v>
          </cell>
        </row>
        <row r="119">
          <cell r="N119">
            <v>853</v>
          </cell>
        </row>
        <row r="120">
          <cell r="Q120"/>
          <cell r="U120"/>
          <cell r="V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5463.0188818955949</v>
          </cell>
        </row>
        <row r="126">
          <cell r="N126">
            <v>9193</v>
          </cell>
        </row>
        <row r="128">
          <cell r="N128">
            <v>30</v>
          </cell>
        </row>
        <row r="129">
          <cell r="Q129"/>
          <cell r="U129"/>
          <cell r="V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23275</v>
          </cell>
        </row>
        <row r="133">
          <cell r="N133">
            <v>0</v>
          </cell>
        </row>
        <row r="134">
          <cell r="N134">
            <v>2900</v>
          </cell>
        </row>
        <row r="135">
          <cell r="N135">
            <v>10349</v>
          </cell>
        </row>
        <row r="137">
          <cell r="N137">
            <v>0</v>
          </cell>
        </row>
        <row r="138">
          <cell r="Q138"/>
          <cell r="U138"/>
          <cell r="V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8600</v>
          </cell>
        </row>
        <row r="144">
          <cell r="N144">
            <v>2698</v>
          </cell>
        </row>
        <row r="146">
          <cell r="N146">
            <v>0</v>
          </cell>
        </row>
        <row r="147">
          <cell r="Q147"/>
          <cell r="U147"/>
          <cell r="V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68</v>
          </cell>
        </row>
        <row r="164">
          <cell r="N164">
            <v>8697</v>
          </cell>
        </row>
        <row r="165">
          <cell r="Q165"/>
          <cell r="U165"/>
          <cell r="V165"/>
        </row>
        <row r="166">
          <cell r="N166">
            <v>0</v>
          </cell>
        </row>
        <row r="167">
          <cell r="N167">
            <v>1974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2121.8000000000466</v>
          </cell>
        </row>
        <row r="173">
          <cell r="N173">
            <v>66572</v>
          </cell>
        </row>
        <row r="174">
          <cell r="Q174">
            <v>123819</v>
          </cell>
          <cell r="U174">
            <v>0</v>
          </cell>
          <cell r="V174">
            <v>0</v>
          </cell>
        </row>
        <row r="175">
          <cell r="N175">
            <v>102320</v>
          </cell>
        </row>
        <row r="176">
          <cell r="N176">
            <v>0</v>
          </cell>
        </row>
        <row r="177">
          <cell r="N177">
            <v>122</v>
          </cell>
        </row>
        <row r="178">
          <cell r="N178">
            <v>0</v>
          </cell>
        </row>
        <row r="179">
          <cell r="N179">
            <v>55807</v>
          </cell>
        </row>
        <row r="180">
          <cell r="N180">
            <v>374000</v>
          </cell>
        </row>
        <row r="182">
          <cell r="N182">
            <v>16</v>
          </cell>
        </row>
        <row r="183">
          <cell r="Q183"/>
          <cell r="U183"/>
          <cell r="V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10933.087812086802</v>
          </cell>
        </row>
        <row r="189">
          <cell r="N189">
            <v>4524.9121879131981</v>
          </cell>
        </row>
        <row r="191">
          <cell r="N191">
            <v>60564</v>
          </cell>
        </row>
        <row r="192">
          <cell r="Q192"/>
          <cell r="U192"/>
          <cell r="V192"/>
        </row>
        <row r="193">
          <cell r="N193">
            <v>0</v>
          </cell>
        </row>
        <row r="194">
          <cell r="N194">
            <v>15138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245.2</v>
          </cell>
        </row>
        <row r="200">
          <cell r="N200">
            <v>3669</v>
          </cell>
        </row>
        <row r="201">
          <cell r="Q201"/>
          <cell r="U201"/>
          <cell r="V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6984.912187913199</v>
          </cell>
        </row>
        <row r="207">
          <cell r="N207">
            <v>22748.0878120868</v>
          </cell>
        </row>
        <row r="209">
          <cell r="N209">
            <v>121</v>
          </cell>
        </row>
        <row r="210">
          <cell r="Q210"/>
          <cell r="U210"/>
          <cell r="V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18314</v>
          </cell>
        </row>
        <row r="214">
          <cell r="N214">
            <v>0</v>
          </cell>
        </row>
        <row r="215">
          <cell r="N215">
            <v>4500</v>
          </cell>
        </row>
        <row r="216">
          <cell r="N216">
            <v>40834</v>
          </cell>
        </row>
        <row r="218">
          <cell r="N218">
            <v>0</v>
          </cell>
        </row>
        <row r="219">
          <cell r="Q219"/>
          <cell r="U219"/>
          <cell r="V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22700</v>
          </cell>
        </row>
        <row r="225">
          <cell r="N225">
            <v>10603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2823</v>
          </cell>
        </row>
        <row r="245">
          <cell r="N245">
            <v>4749</v>
          </cell>
        </row>
        <row r="246">
          <cell r="Q246"/>
          <cell r="U246"/>
          <cell r="V246"/>
        </row>
        <row r="247">
          <cell r="N247">
            <v>0</v>
          </cell>
        </row>
        <row r="248">
          <cell r="N248">
            <v>1086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4909</v>
          </cell>
        </row>
        <row r="254">
          <cell r="N254">
            <v>1316</v>
          </cell>
        </row>
        <row r="255">
          <cell r="Q255"/>
          <cell r="U255"/>
          <cell r="V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70094</v>
          </cell>
        </row>
        <row r="259">
          <cell r="N259">
            <v>0</v>
          </cell>
        </row>
        <row r="260">
          <cell r="N260">
            <v>12710</v>
          </cell>
        </row>
        <row r="261">
          <cell r="N261">
            <v>46851</v>
          </cell>
        </row>
        <row r="263">
          <cell r="N263">
            <v>63</v>
          </cell>
        </row>
        <row r="264">
          <cell r="Q264"/>
          <cell r="U264"/>
          <cell r="V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5701</v>
          </cell>
        </row>
        <row r="270">
          <cell r="N270">
            <v>11892</v>
          </cell>
        </row>
        <row r="272">
          <cell r="N272">
            <v>100525</v>
          </cell>
        </row>
        <row r="273">
          <cell r="Q273"/>
          <cell r="U273"/>
          <cell r="V273"/>
        </row>
        <row r="274">
          <cell r="N274">
            <v>0</v>
          </cell>
        </row>
        <row r="275">
          <cell r="N275">
            <v>15608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187</v>
          </cell>
        </row>
        <row r="281">
          <cell r="N281">
            <v>127</v>
          </cell>
        </row>
        <row r="282">
          <cell r="Q282"/>
          <cell r="U282"/>
          <cell r="V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3726</v>
          </cell>
        </row>
        <row r="288">
          <cell r="N288">
            <v>20652</v>
          </cell>
        </row>
        <row r="290">
          <cell r="N290">
            <v>183</v>
          </cell>
        </row>
        <row r="291">
          <cell r="Q291"/>
          <cell r="U291"/>
          <cell r="V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47966</v>
          </cell>
        </row>
        <row r="295">
          <cell r="N295">
            <v>0</v>
          </cell>
        </row>
        <row r="296">
          <cell r="N296">
            <v>7417</v>
          </cell>
        </row>
        <row r="297">
          <cell r="N297">
            <v>46362</v>
          </cell>
        </row>
        <row r="299">
          <cell r="N299">
            <v>63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22643</v>
          </cell>
        </row>
        <row r="306">
          <cell r="N306">
            <v>4429</v>
          </cell>
        </row>
        <row r="308">
          <cell r="N308">
            <v>0</v>
          </cell>
        </row>
        <row r="309">
          <cell r="Q309"/>
          <cell r="U309"/>
          <cell r="V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1734</v>
          </cell>
        </row>
        <row r="326">
          <cell r="N326">
            <v>4744</v>
          </cell>
        </row>
        <row r="327">
          <cell r="Q327"/>
          <cell r="U327"/>
          <cell r="V327"/>
        </row>
        <row r="328">
          <cell r="N328">
            <v>0</v>
          </cell>
        </row>
        <row r="329">
          <cell r="N329">
            <v>1092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5795</v>
          </cell>
        </row>
        <row r="335">
          <cell r="N335">
            <v>4426</v>
          </cell>
        </row>
        <row r="336">
          <cell r="Q336"/>
          <cell r="U336"/>
          <cell r="V336"/>
        </row>
        <row r="337">
          <cell r="N337">
            <v>518</v>
          </cell>
        </row>
        <row r="338">
          <cell r="N338">
            <v>0</v>
          </cell>
        </row>
        <row r="339">
          <cell r="N339">
            <v>67080</v>
          </cell>
        </row>
        <row r="340">
          <cell r="N340">
            <v>0</v>
          </cell>
        </row>
        <row r="341">
          <cell r="N341">
            <v>2101</v>
          </cell>
        </row>
        <row r="342">
          <cell r="N342">
            <v>17322</v>
          </cell>
        </row>
        <row r="344">
          <cell r="N344">
            <v>98</v>
          </cell>
        </row>
        <row r="345">
          <cell r="Q345"/>
          <cell r="U345"/>
          <cell r="V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3514</v>
          </cell>
        </row>
        <row r="351">
          <cell r="N351">
            <v>6242</v>
          </cell>
        </row>
        <row r="353">
          <cell r="N353">
            <v>100283</v>
          </cell>
        </row>
        <row r="354">
          <cell r="Q354"/>
          <cell r="U354"/>
          <cell r="V354"/>
        </row>
        <row r="355">
          <cell r="N355">
            <v>0</v>
          </cell>
        </row>
        <row r="356">
          <cell r="N356">
            <v>18164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22</v>
          </cell>
        </row>
        <row r="362">
          <cell r="N362">
            <v>2359</v>
          </cell>
        </row>
        <row r="363">
          <cell r="Q363"/>
          <cell r="U363"/>
          <cell r="V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316</v>
          </cell>
        </row>
        <row r="369">
          <cell r="N369">
            <v>16530</v>
          </cell>
        </row>
        <row r="371">
          <cell r="N371">
            <v>229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51460</v>
          </cell>
        </row>
        <row r="376">
          <cell r="N376">
            <v>0</v>
          </cell>
        </row>
        <row r="377">
          <cell r="N377">
            <v>259</v>
          </cell>
        </row>
        <row r="378">
          <cell r="N378">
            <v>43451</v>
          </cell>
        </row>
        <row r="380">
          <cell r="N380">
            <v>103</v>
          </cell>
        </row>
        <row r="381">
          <cell r="Q381"/>
          <cell r="U381"/>
          <cell r="V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8557</v>
          </cell>
        </row>
        <row r="387">
          <cell r="N387">
            <v>3186</v>
          </cell>
        </row>
        <row r="389">
          <cell r="N389">
            <v>0</v>
          </cell>
        </row>
        <row r="390">
          <cell r="Q390"/>
          <cell r="U390"/>
          <cell r="V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8777</v>
          </cell>
        </row>
        <row r="407">
          <cell r="N407">
            <v>7433</v>
          </cell>
        </row>
        <row r="408">
          <cell r="Q408"/>
          <cell r="U408"/>
          <cell r="V408"/>
        </row>
        <row r="409">
          <cell r="N409">
            <v>0</v>
          </cell>
        </row>
        <row r="410">
          <cell r="N410">
            <v>1681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6415</v>
          </cell>
        </row>
        <row r="416">
          <cell r="N416">
            <v>5827</v>
          </cell>
        </row>
        <row r="417">
          <cell r="Q417"/>
          <cell r="U417"/>
          <cell r="V417"/>
        </row>
        <row r="418">
          <cell r="N418">
            <v>17</v>
          </cell>
        </row>
        <row r="419">
          <cell r="N419">
            <v>0</v>
          </cell>
        </row>
        <row r="420">
          <cell r="N420">
            <v>37017</v>
          </cell>
        </row>
        <row r="421">
          <cell r="N421">
            <v>0</v>
          </cell>
        </row>
        <row r="422">
          <cell r="N422">
            <v>1113.8475568781798</v>
          </cell>
        </row>
        <row r="423">
          <cell r="N423">
            <v>13482</v>
          </cell>
        </row>
        <row r="425">
          <cell r="N425">
            <v>682</v>
          </cell>
        </row>
        <row r="426">
          <cell r="Q426"/>
          <cell r="U426"/>
          <cell r="V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16959.849284822885</v>
          </cell>
        </row>
        <row r="432">
          <cell r="N432">
            <v>16078.150715177115</v>
          </cell>
        </row>
        <row r="434">
          <cell r="N434">
            <v>182106</v>
          </cell>
        </row>
        <row r="435">
          <cell r="Q435"/>
          <cell r="U435"/>
          <cell r="V435"/>
        </row>
        <row r="436">
          <cell r="N436">
            <v>0</v>
          </cell>
        </row>
        <row r="437">
          <cell r="N437">
            <v>53396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2524.4</v>
          </cell>
        </row>
        <row r="443">
          <cell r="N443">
            <v>4534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11483.125158682946</v>
          </cell>
        </row>
        <row r="450">
          <cell r="N450">
            <v>50064</v>
          </cell>
        </row>
        <row r="452">
          <cell r="N452">
            <v>435</v>
          </cell>
        </row>
        <row r="453">
          <cell r="Q453"/>
          <cell r="U453"/>
          <cell r="V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57296</v>
          </cell>
        </row>
        <row r="457">
          <cell r="N457">
            <v>0</v>
          </cell>
        </row>
        <row r="458">
          <cell r="N458">
            <v>13700</v>
          </cell>
        </row>
        <row r="459">
          <cell r="N459">
            <v>92398</v>
          </cell>
        </row>
        <row r="461">
          <cell r="N461">
            <v>0</v>
          </cell>
        </row>
        <row r="462">
          <cell r="Q462"/>
          <cell r="U462"/>
          <cell r="V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38000</v>
          </cell>
        </row>
        <row r="468">
          <cell r="N468">
            <v>7465</v>
          </cell>
        </row>
        <row r="470">
          <cell r="N470">
            <v>0</v>
          </cell>
        </row>
        <row r="471">
          <cell r="Q471"/>
          <cell r="U471"/>
          <cell r="V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4908</v>
          </cell>
        </row>
        <row r="488">
          <cell r="N488">
            <v>7714</v>
          </cell>
        </row>
        <row r="489">
          <cell r="Q489"/>
          <cell r="U489"/>
          <cell r="V489"/>
        </row>
        <row r="490">
          <cell r="N490">
            <v>0</v>
          </cell>
        </row>
        <row r="491">
          <cell r="N491">
            <v>1724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6381.1999999999534</v>
          </cell>
        </row>
        <row r="497">
          <cell r="N497">
            <v>39057</v>
          </cell>
        </row>
        <row r="498">
          <cell r="Q498"/>
          <cell r="U498"/>
          <cell r="V498"/>
        </row>
        <row r="499">
          <cell r="N499">
            <v>54648</v>
          </cell>
        </row>
        <row r="500">
          <cell r="R500"/>
          <cell r="T500">
            <v>3000092</v>
          </cell>
          <cell r="W500">
            <v>243776</v>
          </cell>
          <cell r="X500">
            <v>21354</v>
          </cell>
        </row>
        <row r="502">
          <cell r="N502">
            <v>0</v>
          </cell>
        </row>
        <row r="503">
          <cell r="M503">
            <v>85250</v>
          </cell>
          <cell r="P503">
            <v>726000</v>
          </cell>
        </row>
        <row r="504">
          <cell r="N504">
            <v>903581</v>
          </cell>
        </row>
        <row r="506">
          <cell r="N506">
            <v>4498</v>
          </cell>
        </row>
        <row r="507">
          <cell r="Q507"/>
          <cell r="U507"/>
          <cell r="V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103904.89623642364</v>
          </cell>
        </row>
        <row r="513">
          <cell r="N513">
            <v>105410.10376357636</v>
          </cell>
        </row>
        <row r="515">
          <cell r="N515">
            <v>1298190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N518">
            <v>300986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2409.1999999999998</v>
          </cell>
        </row>
        <row r="524">
          <cell r="N524">
            <v>84419</v>
          </cell>
        </row>
        <row r="525">
          <cell r="Q525"/>
          <cell r="U525"/>
          <cell r="V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77200.197055784287</v>
          </cell>
        </row>
        <row r="531">
          <cell r="N531">
            <v>292863.80294421571</v>
          </cell>
        </row>
        <row r="533">
          <cell r="N533">
            <v>619</v>
          </cell>
        </row>
        <row r="534">
          <cell r="Q534"/>
          <cell r="U534"/>
          <cell r="V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71622</v>
          </cell>
        </row>
        <row r="538">
          <cell r="N538">
            <v>0</v>
          </cell>
        </row>
        <row r="539">
          <cell r="N539">
            <v>84900</v>
          </cell>
        </row>
        <row r="540">
          <cell r="N540">
            <v>227122</v>
          </cell>
        </row>
        <row r="542">
          <cell r="N542">
            <v>62</v>
          </cell>
        </row>
        <row r="543">
          <cell r="Q543"/>
          <cell r="U543"/>
          <cell r="V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404433</v>
          </cell>
        </row>
        <row r="549">
          <cell r="N549">
            <v>51557</v>
          </cell>
        </row>
        <row r="551">
          <cell r="N551">
            <v>0</v>
          </cell>
        </row>
        <row r="552">
          <cell r="Q552"/>
          <cell r="U552"/>
          <cell r="V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15591</v>
          </cell>
        </row>
        <row r="569">
          <cell r="N569">
            <v>8642</v>
          </cell>
        </row>
        <row r="570">
          <cell r="Q570"/>
          <cell r="U570"/>
          <cell r="V570"/>
        </row>
        <row r="571">
          <cell r="N571">
            <v>0</v>
          </cell>
        </row>
        <row r="572">
          <cell r="N572">
            <v>1639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7368</v>
          </cell>
        </row>
        <row r="578">
          <cell r="N578">
            <v>23345</v>
          </cell>
        </row>
        <row r="579">
          <cell r="Q579"/>
          <cell r="U579"/>
          <cell r="V579"/>
        </row>
        <row r="580">
          <cell r="N580">
            <v>230604</v>
          </cell>
        </row>
        <row r="581">
          <cell r="N581">
            <v>0</v>
          </cell>
        </row>
        <row r="582">
          <cell r="N582">
            <v>1230</v>
          </cell>
        </row>
        <row r="583">
          <cell r="N583">
            <v>0</v>
          </cell>
        </row>
        <row r="584">
          <cell r="N584">
            <v>22970.10924369748</v>
          </cell>
        </row>
        <row r="585">
          <cell r="N585">
            <v>719952.89075630251</v>
          </cell>
        </row>
        <row r="587">
          <cell r="N587">
            <v>74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29294</v>
          </cell>
        </row>
        <row r="594">
          <cell r="N594">
            <v>35145</v>
          </cell>
        </row>
        <row r="596">
          <cell r="N596">
            <v>267072</v>
          </cell>
        </row>
        <row r="597">
          <cell r="Q597"/>
          <cell r="U597"/>
          <cell r="V597"/>
        </row>
        <row r="598">
          <cell r="N598">
            <v>0</v>
          </cell>
        </row>
        <row r="599">
          <cell r="N599">
            <v>36877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519</v>
          </cell>
        </row>
        <row r="605">
          <cell r="N605">
            <v>7854</v>
          </cell>
        </row>
        <row r="606">
          <cell r="Q606"/>
          <cell r="U606"/>
          <cell r="V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28653.890756302517</v>
          </cell>
        </row>
        <row r="612">
          <cell r="N612">
            <v>82472.109243697487</v>
          </cell>
        </row>
        <row r="614">
          <cell r="N614">
            <v>284</v>
          </cell>
        </row>
        <row r="615">
          <cell r="Q615"/>
          <cell r="U615"/>
          <cell r="V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57811</v>
          </cell>
        </row>
        <row r="619">
          <cell r="N619">
            <v>0</v>
          </cell>
        </row>
        <row r="620">
          <cell r="N620">
            <v>45300</v>
          </cell>
        </row>
        <row r="621">
          <cell r="N621">
            <v>118242</v>
          </cell>
        </row>
        <row r="623">
          <cell r="N623">
            <v>0</v>
          </cell>
        </row>
        <row r="624">
          <cell r="Q624"/>
          <cell r="U624"/>
          <cell r="V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105700</v>
          </cell>
        </row>
        <row r="630">
          <cell r="N630">
            <v>20436</v>
          </cell>
        </row>
        <row r="632">
          <cell r="N632">
            <v>0</v>
          </cell>
        </row>
        <row r="633">
          <cell r="Q633"/>
          <cell r="U633"/>
          <cell r="V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10041</v>
          </cell>
        </row>
        <row r="650">
          <cell r="N650">
            <v>2755</v>
          </cell>
        </row>
        <row r="651">
          <cell r="Q651"/>
          <cell r="U651"/>
          <cell r="V651"/>
        </row>
        <row r="652">
          <cell r="N652">
            <v>0</v>
          </cell>
        </row>
        <row r="653">
          <cell r="N653">
            <v>595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654</v>
          </cell>
        </row>
        <row r="659">
          <cell r="N659">
            <v>127787</v>
          </cell>
        </row>
        <row r="660">
          <cell r="Q660"/>
          <cell r="U660"/>
          <cell r="V660"/>
        </row>
        <row r="661">
          <cell r="N661">
            <v>38351</v>
          </cell>
        </row>
        <row r="662">
          <cell r="R662">
            <v>0</v>
          </cell>
          <cell r="T662">
            <v>1447000</v>
          </cell>
          <cell r="W662">
            <v>229509</v>
          </cell>
          <cell r="X662">
            <v>50405</v>
          </cell>
        </row>
        <row r="663">
          <cell r="N663">
            <v>45613.890756302513</v>
          </cell>
        </row>
        <row r="664">
          <cell r="N664">
            <v>0</v>
          </cell>
        </row>
        <row r="665">
          <cell r="N665">
            <v>10627</v>
          </cell>
        </row>
        <row r="666">
          <cell r="N666">
            <v>255030.10924369749</v>
          </cell>
        </row>
        <row r="668">
          <cell r="N668">
            <v>377</v>
          </cell>
        </row>
        <row r="669">
          <cell r="Q669"/>
          <cell r="U669"/>
          <cell r="V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24910</v>
          </cell>
        </row>
        <row r="675">
          <cell r="N675">
            <v>21837</v>
          </cell>
        </row>
        <row r="677">
          <cell r="N677">
            <v>311293</v>
          </cell>
        </row>
        <row r="678">
          <cell r="Q678"/>
          <cell r="U678"/>
          <cell r="V678"/>
        </row>
        <row r="679">
          <cell r="N679">
            <v>0</v>
          </cell>
        </row>
        <row r="680">
          <cell r="N680">
            <v>55076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3066</v>
          </cell>
        </row>
        <row r="686">
          <cell r="N686">
            <v>10864</v>
          </cell>
        </row>
        <row r="687">
          <cell r="Q687"/>
          <cell r="U687"/>
          <cell r="V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23300</v>
          </cell>
        </row>
        <row r="693">
          <cell r="N693">
            <v>109377</v>
          </cell>
        </row>
        <row r="695">
          <cell r="N695">
            <v>489</v>
          </cell>
        </row>
        <row r="696">
          <cell r="Q696"/>
          <cell r="U696"/>
          <cell r="V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60217</v>
          </cell>
        </row>
        <row r="700">
          <cell r="N700">
            <v>0</v>
          </cell>
        </row>
        <row r="701">
          <cell r="N701">
            <v>15517</v>
          </cell>
        </row>
        <row r="702">
          <cell r="N702">
            <v>109034</v>
          </cell>
        </row>
        <row r="704">
          <cell r="N704">
            <v>155</v>
          </cell>
        </row>
        <row r="705">
          <cell r="Q705"/>
          <cell r="U705"/>
          <cell r="V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66141</v>
          </cell>
        </row>
        <row r="711">
          <cell r="N711">
            <v>12039</v>
          </cell>
        </row>
        <row r="713">
          <cell r="N713">
            <v>0</v>
          </cell>
        </row>
        <row r="714">
          <cell r="Q714"/>
          <cell r="U714"/>
          <cell r="V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3318</v>
          </cell>
        </row>
        <row r="731">
          <cell r="N731">
            <v>12861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N734">
            <v>2935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1645</v>
          </cell>
        </row>
        <row r="740">
          <cell r="N740">
            <v>5019</v>
          </cell>
        </row>
        <row r="741">
          <cell r="Q741"/>
          <cell r="U741"/>
          <cell r="V741"/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1631</v>
          </cell>
        </row>
        <row r="745">
          <cell r="N745">
            <v>0</v>
          </cell>
        </row>
        <row r="746">
          <cell r="N746">
            <v>21995</v>
          </cell>
        </row>
        <row r="747">
          <cell r="N747">
            <v>22702</v>
          </cell>
        </row>
        <row r="749">
          <cell r="N749">
            <v>33</v>
          </cell>
        </row>
        <row r="750">
          <cell r="Q750"/>
          <cell r="U750"/>
          <cell r="V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32058</v>
          </cell>
        </row>
        <row r="756">
          <cell r="N756">
            <v>32804</v>
          </cell>
        </row>
        <row r="758">
          <cell r="N758">
            <v>222305</v>
          </cell>
        </row>
        <row r="759">
          <cell r="Q759"/>
          <cell r="U759"/>
          <cell r="V759"/>
        </row>
        <row r="760">
          <cell r="N760">
            <v>0</v>
          </cell>
        </row>
        <row r="761">
          <cell r="N761">
            <v>52886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1</v>
          </cell>
        </row>
        <row r="767">
          <cell r="N767">
            <v>8571</v>
          </cell>
        </row>
        <row r="768">
          <cell r="Q768"/>
          <cell r="U768"/>
          <cell r="V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21635</v>
          </cell>
        </row>
        <row r="774">
          <cell r="N774">
            <v>52083</v>
          </cell>
        </row>
        <row r="776">
          <cell r="N776">
            <v>378</v>
          </cell>
        </row>
        <row r="777">
          <cell r="Q777"/>
          <cell r="U777"/>
          <cell r="V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83738</v>
          </cell>
        </row>
        <row r="781">
          <cell r="N781">
            <v>0</v>
          </cell>
        </row>
        <row r="782">
          <cell r="N782">
            <v>29522</v>
          </cell>
        </row>
        <row r="783">
          <cell r="N783">
            <v>103082</v>
          </cell>
        </row>
        <row r="785">
          <cell r="N785">
            <v>0</v>
          </cell>
        </row>
        <row r="786">
          <cell r="Q786"/>
          <cell r="U786"/>
          <cell r="V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60508</v>
          </cell>
        </row>
        <row r="792">
          <cell r="N792">
            <v>12695</v>
          </cell>
        </row>
        <row r="794">
          <cell r="N794">
            <v>0</v>
          </cell>
        </row>
        <row r="795">
          <cell r="Q795"/>
          <cell r="U795"/>
          <cell r="V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1</v>
          </cell>
        </row>
        <row r="812">
          <cell r="N812">
            <v>8115</v>
          </cell>
        </row>
        <row r="813">
          <cell r="Q813"/>
          <cell r="U813"/>
          <cell r="V813"/>
        </row>
        <row r="814">
          <cell r="N814">
            <v>0</v>
          </cell>
        </row>
        <row r="815">
          <cell r="N815">
            <v>1280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3953</v>
          </cell>
        </row>
        <row r="821">
          <cell r="N821">
            <v>96938</v>
          </cell>
        </row>
        <row r="822">
          <cell r="Q822"/>
          <cell r="U822"/>
          <cell r="V822"/>
        </row>
        <row r="823">
          <cell r="N823">
            <v>119</v>
          </cell>
        </row>
        <row r="824">
          <cell r="R824">
            <v>0</v>
          </cell>
          <cell r="T824">
            <v>1373438</v>
          </cell>
          <cell r="W824">
            <v>318192</v>
          </cell>
        </row>
        <row r="825">
          <cell r="N825">
            <v>512075</v>
          </cell>
        </row>
        <row r="826">
          <cell r="N826">
            <v>0</v>
          </cell>
        </row>
        <row r="827">
          <cell r="N827">
            <v>17755</v>
          </cell>
        </row>
        <row r="828">
          <cell r="N828">
            <v>281523</v>
          </cell>
        </row>
        <row r="830">
          <cell r="N830">
            <v>4092</v>
          </cell>
        </row>
        <row r="831">
          <cell r="Q831"/>
          <cell r="U831"/>
          <cell r="V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29427.144040578551</v>
          </cell>
        </row>
        <row r="837">
          <cell r="N837">
            <v>41356</v>
          </cell>
        </row>
        <row r="839">
          <cell r="N839">
            <v>416185</v>
          </cell>
        </row>
        <row r="840">
          <cell r="Q840"/>
          <cell r="U840"/>
          <cell r="V840"/>
        </row>
        <row r="841">
          <cell r="N841">
            <v>0</v>
          </cell>
        </row>
        <row r="842">
          <cell r="N842">
            <v>105881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301</v>
          </cell>
        </row>
        <row r="848">
          <cell r="N848">
            <v>3199</v>
          </cell>
        </row>
        <row r="849">
          <cell r="Q849"/>
          <cell r="U849"/>
          <cell r="V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17398.855959421446</v>
          </cell>
        </row>
        <row r="855">
          <cell r="N855">
            <v>309529</v>
          </cell>
        </row>
        <row r="857">
          <cell r="N857">
            <v>655</v>
          </cell>
        </row>
        <row r="858">
          <cell r="Q858"/>
          <cell r="U858"/>
          <cell r="V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116798</v>
          </cell>
        </row>
        <row r="862">
          <cell r="N862">
            <v>0</v>
          </cell>
        </row>
        <row r="863">
          <cell r="N863">
            <v>8293</v>
          </cell>
        </row>
        <row r="864">
          <cell r="N864">
            <v>148771</v>
          </cell>
        </row>
        <row r="866">
          <cell r="N866">
            <v>147</v>
          </cell>
        </row>
        <row r="867">
          <cell r="Q867"/>
          <cell r="U867"/>
          <cell r="V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86653</v>
          </cell>
        </row>
        <row r="873">
          <cell r="N873">
            <v>17613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284</v>
          </cell>
        </row>
      </sheetData>
      <sheetData sheetId="3">
        <row r="4">
          <cell r="C4">
            <v>28.5</v>
          </cell>
        </row>
        <row r="5">
          <cell r="C5">
            <v>237.5</v>
          </cell>
        </row>
        <row r="6">
          <cell r="C6">
            <v>152</v>
          </cell>
        </row>
        <row r="7">
          <cell r="C7">
            <v>256.5</v>
          </cell>
        </row>
        <row r="8">
          <cell r="C8">
            <v>608</v>
          </cell>
        </row>
        <row r="9">
          <cell r="C9">
            <v>161.5</v>
          </cell>
        </row>
        <row r="10">
          <cell r="C10">
            <v>209</v>
          </cell>
        </row>
        <row r="11">
          <cell r="C11">
            <v>152</v>
          </cell>
        </row>
        <row r="12">
          <cell r="C12">
            <v>627</v>
          </cell>
        </row>
        <row r="13">
          <cell r="C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velina.loberg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10" sqref="C10"/>
    </sheetView>
  </sheetViews>
  <sheetFormatPr defaultRowHeight="15.75"/>
  <cols>
    <col min="2" max="2" width="56.375" bestFit="1" customWidth="1"/>
    <col min="3" max="3" width="50.25" bestFit="1" customWidth="1"/>
    <col min="5" max="5" width="85.375" customWidth="1"/>
  </cols>
  <sheetData>
    <row r="1" spans="2:5" ht="16.5" thickBot="1">
      <c r="C1" s="146"/>
    </row>
    <row r="2" spans="2:5">
      <c r="B2" s="147" t="s">
        <v>91</v>
      </c>
      <c r="C2" s="158">
        <v>43626</v>
      </c>
    </row>
    <row r="3" spans="2:5">
      <c r="B3" s="148" t="s">
        <v>92</v>
      </c>
      <c r="C3" s="159">
        <v>43794</v>
      </c>
    </row>
    <row r="4" spans="2:5">
      <c r="B4" s="149" t="s">
        <v>93</v>
      </c>
      <c r="C4" s="160" t="s">
        <v>94</v>
      </c>
    </row>
    <row r="5" spans="2:5">
      <c r="B5" s="149" t="s">
        <v>95</v>
      </c>
      <c r="C5" s="161" t="s">
        <v>96</v>
      </c>
    </row>
    <row r="6" spans="2:5">
      <c r="B6" s="148" t="s">
        <v>97</v>
      </c>
      <c r="C6" s="160" t="s">
        <v>104</v>
      </c>
    </row>
    <row r="7" spans="2:5" ht="16.5" thickBot="1">
      <c r="B7" s="150" t="s">
        <v>95</v>
      </c>
      <c r="C7" s="162" t="s">
        <v>103</v>
      </c>
    </row>
    <row r="10" spans="2:5" ht="16.5" thickBot="1"/>
    <row r="11" spans="2:5" ht="155.25" customHeight="1">
      <c r="B11" s="171" t="s">
        <v>98</v>
      </c>
      <c r="C11" s="172"/>
      <c r="E11" s="173" t="s">
        <v>99</v>
      </c>
    </row>
    <row r="12" spans="2:5">
      <c r="B12" s="151"/>
      <c r="C12" s="152"/>
      <c r="E12" s="174"/>
    </row>
    <row r="13" spans="2:5">
      <c r="B13" s="153" t="s">
        <v>100</v>
      </c>
      <c r="C13" s="152"/>
      <c r="E13" s="174"/>
    </row>
    <row r="14" spans="2:5" ht="16.5" thickBot="1">
      <c r="B14" s="154" t="s">
        <v>101</v>
      </c>
      <c r="C14" s="155"/>
      <c r="E14" s="174"/>
    </row>
    <row r="15" spans="2:5">
      <c r="E15" s="174"/>
    </row>
    <row r="16" spans="2:5" ht="16.5" thickBot="1">
      <c r="B16" s="156"/>
      <c r="E16" s="174"/>
    </row>
    <row r="17" spans="2:5" ht="154.5" customHeight="1" thickBot="1">
      <c r="B17" s="176" t="s">
        <v>102</v>
      </c>
      <c r="C17" s="177"/>
      <c r="E17" s="174"/>
    </row>
    <row r="18" spans="2:5">
      <c r="B18" s="157"/>
      <c r="E18" s="174"/>
    </row>
    <row r="19" spans="2:5">
      <c r="E19" s="174"/>
    </row>
    <row r="20" spans="2:5">
      <c r="E20" s="174"/>
    </row>
    <row r="21" spans="2:5">
      <c r="E21" s="174"/>
    </row>
    <row r="22" spans="2:5">
      <c r="E22" s="174"/>
    </row>
    <row r="23" spans="2:5" ht="16.5" thickBot="1">
      <c r="E23" s="175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G8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74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[1]Solceller!$C$4</f>
        <v>28.5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94">
        <f>[1]Elproduktion!$N$42</f>
        <v>0</v>
      </c>
      <c r="D7" s="94">
        <f>[1]Elproduktion!$N$43</f>
        <v>0</v>
      </c>
      <c r="E7" s="94">
        <f>[1]Elproduktion!$Q$44</f>
        <v>0</v>
      </c>
      <c r="F7" s="94">
        <f>[1]Elproduktion!$N$45</f>
        <v>0</v>
      </c>
      <c r="G7" s="94">
        <f>[1]Elproduktion!$R$46</f>
        <v>0</v>
      </c>
      <c r="H7" s="94">
        <f>[1]Elproduktion!$S$47</f>
        <v>0</v>
      </c>
      <c r="I7" s="94">
        <f>[1]Elproduktion!$N$48</f>
        <v>0</v>
      </c>
      <c r="J7" s="94">
        <f>[1]Elproduktion!$T$46</f>
        <v>0</v>
      </c>
      <c r="K7" s="94">
        <f>[1]Elproduktion!U44</f>
        <v>0</v>
      </c>
      <c r="L7" s="94">
        <f>[1]Elproduktion!V44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94">
        <f>[1]Elproduktion!$N$50</f>
        <v>0</v>
      </c>
      <c r="D8" s="94">
        <f>[1]Elproduktion!$N$51</f>
        <v>0</v>
      </c>
      <c r="E8" s="94">
        <f>[1]Elproduktion!$Q$52</f>
        <v>0</v>
      </c>
      <c r="F8" s="94">
        <f>[1]Elproduktion!$N$53</f>
        <v>0</v>
      </c>
      <c r="G8" s="94">
        <f>[1]Elproduktion!$R$54</f>
        <v>0</v>
      </c>
      <c r="H8" s="94">
        <f>[1]Elproduktion!$S$55</f>
        <v>0</v>
      </c>
      <c r="I8" s="94">
        <f>[1]Elproduktion!$N$56</f>
        <v>0</v>
      </c>
      <c r="J8" s="94">
        <f>[1]Elproduktion!$T$54</f>
        <v>0</v>
      </c>
      <c r="K8" s="94">
        <f>[1]Elproduktion!U52</f>
        <v>0</v>
      </c>
      <c r="L8" s="94">
        <f>[1]Elproduktion!V52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94">
        <f>[1]Elproduktion!$N$58</f>
        <v>8791</v>
      </c>
      <c r="D9" s="94">
        <f>[1]Elproduktion!$N$59</f>
        <v>0</v>
      </c>
      <c r="E9" s="94">
        <f>[1]Elproduktion!$Q$60</f>
        <v>0</v>
      </c>
      <c r="F9" s="94">
        <f>[1]Elproduktion!$N$61</f>
        <v>0</v>
      </c>
      <c r="G9" s="94">
        <f>[1]Elproduktion!$R$62</f>
        <v>0</v>
      </c>
      <c r="H9" s="94">
        <f>[1]Elproduktion!$S$63</f>
        <v>0</v>
      </c>
      <c r="I9" s="94">
        <f>[1]Elproduktion!$N$64</f>
        <v>0</v>
      </c>
      <c r="J9" s="94">
        <f>[1]Elproduktion!$T$62</f>
        <v>0</v>
      </c>
      <c r="K9" s="94">
        <f>[1]Elproduktion!U60</f>
        <v>0</v>
      </c>
      <c r="L9" s="94">
        <f>[1]Elproduktion!V60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94">
        <f>[1]Elproduktion!$N$66</f>
        <v>727434</v>
      </c>
      <c r="D10" s="94">
        <f>[1]Elproduktion!$N$67</f>
        <v>0</v>
      </c>
      <c r="E10" s="94">
        <f>[1]Elproduktion!$Q$68</f>
        <v>0</v>
      </c>
      <c r="F10" s="94">
        <f>[1]Elproduktion!$N$69</f>
        <v>0</v>
      </c>
      <c r="G10" s="94">
        <f>[1]Elproduktion!$R$70</f>
        <v>0</v>
      </c>
      <c r="H10" s="94">
        <f>[1]Elproduktion!$S$71</f>
        <v>0</v>
      </c>
      <c r="I10" s="94">
        <f>[1]Elproduktion!$N$72</f>
        <v>0</v>
      </c>
      <c r="J10" s="94">
        <f>[1]Elproduktion!$T$70</f>
        <v>0</v>
      </c>
      <c r="K10" s="94">
        <f>[1]Elproduktion!U68</f>
        <v>0</v>
      </c>
      <c r="L10" s="94">
        <f>[1]Elproduktion!V68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04">
        <f>SUM(C5:C10)</f>
        <v>736253.5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2101 Ockelbo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[1]Fjärrvärmeproduktion!$N$58</f>
        <v>0</v>
      </c>
      <c r="C18" s="106"/>
      <c r="D18" s="100">
        <f>[1]Fjärrvärmeproduktion!$N$59</f>
        <v>0</v>
      </c>
      <c r="E18" s="106">
        <f>[1]Fjärrvärmeproduktion!$Q$60</f>
        <v>0</v>
      </c>
      <c r="F18" s="106">
        <f>[1]Fjärrvärmeproduktion!$N$61</f>
        <v>0</v>
      </c>
      <c r="G18" s="106">
        <f>[1]Fjärrvärmeproduktion!$R$62</f>
        <v>0</v>
      </c>
      <c r="H18" s="106">
        <f>[1]Fjärrvärmeproduktion!$S$63</f>
        <v>0</v>
      </c>
      <c r="I18" s="106">
        <f>[1]Fjärrvärmeproduktion!$N$64</f>
        <v>0</v>
      </c>
      <c r="J18" s="106">
        <f>[1]Fjärrvärmeproduktion!$T$62</f>
        <v>0</v>
      </c>
      <c r="K18" s="106">
        <f>[1]Fjärrvärmeproduktion!U60</f>
        <v>0</v>
      </c>
      <c r="L18" s="106">
        <f>[1]Fjärrvärmeproduktion!V60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3">
        <f>[1]Fjärrvärmeproduktion!$N$66</f>
        <v>27700</v>
      </c>
      <c r="C19" s="106"/>
      <c r="D19" s="123">
        <f>[1]Fjärrvärmeproduktion!$N$67</f>
        <v>500</v>
      </c>
      <c r="E19" s="106">
        <f>[1]Fjärrvärmeproduktion!$Q$68</f>
        <v>0</v>
      </c>
      <c r="F19" s="106">
        <f>[1]Fjärrvärmeproduktion!$N$69</f>
        <v>0</v>
      </c>
      <c r="G19" s="106">
        <f>[1]Fjärrvärmeproduktion!$R$70</f>
        <v>0</v>
      </c>
      <c r="H19" s="124">
        <f>[1]Fjärrvärmeproduktion!$S$71</f>
        <v>27900</v>
      </c>
      <c r="I19" s="106">
        <f>[1]Fjärrvärmeproduktion!$N$72</f>
        <v>0</v>
      </c>
      <c r="J19" s="106">
        <f>[1]Fjärrvärmeproduktion!$T$70</f>
        <v>0</v>
      </c>
      <c r="K19" s="106">
        <f>[1]Fjärrvärmeproduktion!U68</f>
        <v>0</v>
      </c>
      <c r="L19" s="106">
        <f>[1]Fjärrvärmeproduktion!V68</f>
        <v>0</v>
      </c>
      <c r="M19" s="106"/>
      <c r="N19" s="106"/>
      <c r="O19" s="106"/>
      <c r="P19" s="135">
        <f t="shared" ref="P19:P24" si="2">SUM(C19:O19)</f>
        <v>28400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[1]Fjärrvärmeproduktion!$N$74</f>
        <v>0</v>
      </c>
      <c r="C20" s="106"/>
      <c r="D20" s="100">
        <f>[1]Fjärrvärmeproduktion!$N$75</f>
        <v>0</v>
      </c>
      <c r="E20" s="106">
        <f>[1]Fjärrvärmeproduktion!$Q$76</f>
        <v>0</v>
      </c>
      <c r="F20" s="106">
        <f>[1]Fjärrvärmeproduktion!$N$77</f>
        <v>0</v>
      </c>
      <c r="G20" s="106">
        <f>[1]Fjärrvärmeproduktion!$R$78</f>
        <v>0</v>
      </c>
      <c r="H20" s="106">
        <f>[1]Fjärrvärmeproduktion!$S$79</f>
        <v>0</v>
      </c>
      <c r="I20" s="106">
        <f>[1]Fjärrvärmeproduktion!$N$80</f>
        <v>0</v>
      </c>
      <c r="J20" s="106">
        <f>[1]Fjärrvärmeproduktion!$T$78</f>
        <v>0</v>
      </c>
      <c r="K20" s="106">
        <f>[1]Fjärrvärmeproduktion!U76</f>
        <v>0</v>
      </c>
      <c r="L20" s="106">
        <f>[1]Fjärrvärmeproduktion!V76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[1]Fjärrvärmeproduktion!$N$82</f>
        <v>0</v>
      </c>
      <c r="C21" s="106"/>
      <c r="D21" s="100">
        <f>[1]Fjärrvärmeproduktion!$N$83</f>
        <v>0</v>
      </c>
      <c r="E21" s="106">
        <f>[1]Fjärrvärmeproduktion!$Q$84</f>
        <v>0</v>
      </c>
      <c r="F21" s="106">
        <f>[1]Fjärrvärmeproduktion!$N$85</f>
        <v>0</v>
      </c>
      <c r="G21" s="106">
        <f>[1]Fjärrvärmeproduktion!$R$86</f>
        <v>0</v>
      </c>
      <c r="H21" s="106">
        <f>[1]Fjärrvärmeproduktion!$S$87</f>
        <v>0</v>
      </c>
      <c r="I21" s="106">
        <f>[1]Fjärrvärmeproduktion!$N$88</f>
        <v>0</v>
      </c>
      <c r="J21" s="106">
        <f>[1]Fjärrvärmeproduktion!$T$86</f>
        <v>0</v>
      </c>
      <c r="K21" s="106">
        <f>[1]Fjärrvärmeproduktion!U84</f>
        <v>0</v>
      </c>
      <c r="L21" s="106">
        <f>[1]Fjärrvärmeproduktion!V84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[1]Fjärrvärmeproduktion!$N$90</f>
        <v>0</v>
      </c>
      <c r="C22" s="106"/>
      <c r="D22" s="100">
        <f>[1]Fjärrvärmeproduktion!$N$91</f>
        <v>0</v>
      </c>
      <c r="E22" s="106">
        <f>[1]Fjärrvärmeproduktion!$Q$92</f>
        <v>0</v>
      </c>
      <c r="F22" s="106">
        <f>[1]Fjärrvärmeproduktion!$N$93</f>
        <v>0</v>
      </c>
      <c r="G22" s="106">
        <f>[1]Fjärrvärmeproduktion!$R$94</f>
        <v>0</v>
      </c>
      <c r="H22" s="106">
        <f>[1]Fjärrvärmeproduktion!$S$95</f>
        <v>0</v>
      </c>
      <c r="I22" s="106">
        <f>[1]Fjärrvärmeproduktion!$N$96</f>
        <v>0</v>
      </c>
      <c r="J22" s="106">
        <f>[1]Fjärrvärmeproduktion!$T$94</f>
        <v>0</v>
      </c>
      <c r="K22" s="106">
        <f>[1]Fjärrvärmeproduktion!U92</f>
        <v>0</v>
      </c>
      <c r="L22" s="106">
        <f>[1]Fjärrvärmeproduktion!V92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171,6100436505 GWh</v>
      </c>
      <c r="T22" s="39"/>
      <c r="U22" s="37"/>
    </row>
    <row r="23" spans="1:34" ht="15.75">
      <c r="A23" s="5" t="s">
        <v>23</v>
      </c>
      <c r="B23" s="170">
        <f>[1]Fjärrvärmeproduktion!$N$98</f>
        <v>0</v>
      </c>
      <c r="C23" s="106"/>
      <c r="D23" s="100">
        <f>[1]Fjärrvärmeproduktion!$N$99</f>
        <v>0</v>
      </c>
      <c r="E23" s="106">
        <f>[1]Fjärrvärmeproduktion!$Q$100</f>
        <v>0</v>
      </c>
      <c r="F23" s="106">
        <f>[1]Fjärrvärmeproduktion!$N$101</f>
        <v>0</v>
      </c>
      <c r="G23" s="106">
        <f>[1]Fjärrvärmeproduktion!$R$102</f>
        <v>0</v>
      </c>
      <c r="H23" s="106">
        <f>[1]Fjärrvärmeproduktion!$S$103</f>
        <v>0</v>
      </c>
      <c r="I23" s="106">
        <f>[1]Fjärrvärmeproduktion!$N$104</f>
        <v>0</v>
      </c>
      <c r="J23" s="106">
        <f>[1]Fjärrvärmeproduktion!$T$102</f>
        <v>0</v>
      </c>
      <c r="K23" s="106">
        <f>[1]Fjärrvärmeproduktion!U100</f>
        <v>0</v>
      </c>
      <c r="L23" s="106">
        <f>[1]Fjärrvärmeproduktion!V100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5">
        <f>SUM(B18:B23)</f>
        <v>27700</v>
      </c>
      <c r="C24" s="106">
        <f t="shared" ref="C24:O24" si="3">SUM(C18:C23)</f>
        <v>0</v>
      </c>
      <c r="D24" s="135">
        <f t="shared" si="3"/>
        <v>500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5">
        <f t="shared" si="3"/>
        <v>27900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5">
        <f t="shared" si="2"/>
        <v>28400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61,1829 GWh</v>
      </c>
      <c r="T25" s="43">
        <f>C$44</f>
        <v>0.35652283921449729</v>
      </c>
      <c r="U25" s="37"/>
    </row>
    <row r="26" spans="1:34" ht="15.75">
      <c r="B26" s="10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49,036 GWh</v>
      </c>
      <c r="T26" s="43">
        <f>D$44</f>
        <v>0.28574085150789008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 GWh</v>
      </c>
      <c r="T28" s="43">
        <f>F$44</f>
        <v>0</v>
      </c>
      <c r="U28" s="37"/>
    </row>
    <row r="29" spans="1:34" ht="15.75">
      <c r="A29" s="82" t="str">
        <f>A2</f>
        <v>2101 Ockelbo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7,715 GWh</v>
      </c>
      <c r="T29" s="43">
        <f>G$44</f>
        <v>4.4956576176347414E-2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53,6761436504998 GWh</v>
      </c>
      <c r="T30" s="43">
        <f>H$44</f>
        <v>0.31277973310126528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00">
        <f>[1]Slutanvändning!$N$89</f>
        <v>0</v>
      </c>
      <c r="C32" s="100">
        <f>[1]Slutanvändning!$N$90</f>
        <v>22237</v>
      </c>
      <c r="D32" s="100">
        <f>[1]Slutanvändning!$N$83</f>
        <v>2330</v>
      </c>
      <c r="E32" s="106">
        <f>[1]Slutanvändning!$Q$84</f>
        <v>0</v>
      </c>
      <c r="F32" s="106">
        <f>[1]Slutanvändning!$N$85</f>
        <v>0</v>
      </c>
      <c r="G32" s="106">
        <f>[1]Slutanvändning!$N$86</f>
        <v>538</v>
      </c>
      <c r="H32" s="100">
        <f>[1]Slutanvändning!$N$87</f>
        <v>0</v>
      </c>
      <c r="I32" s="106">
        <f>[1]Slutanvändning!$N$88</f>
        <v>0</v>
      </c>
      <c r="J32" s="106"/>
      <c r="K32" s="106">
        <f>[1]Slutanvändning!U84</f>
        <v>0</v>
      </c>
      <c r="L32" s="106">
        <f>[1]Slutanvändning!V84</f>
        <v>0</v>
      </c>
      <c r="M32" s="106"/>
      <c r="N32" s="106"/>
      <c r="O32" s="106"/>
      <c r="P32" s="106">
        <f t="shared" ref="P32:P38" si="4">SUM(B32:N32)</f>
        <v>25105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25">
        <f>[1]Slutanvändning!$N$98</f>
        <v>936.85634950018516</v>
      </c>
      <c r="C33" s="100">
        <f>[1]Slutanvändning!$N$99</f>
        <v>7820</v>
      </c>
      <c r="D33" s="125">
        <f>[1]Slutanvändning!$N$92</f>
        <v>142</v>
      </c>
      <c r="E33" s="106">
        <f>[1]Slutanvändning!$Q$93</f>
        <v>0</v>
      </c>
      <c r="F33" s="106">
        <f>[1]Slutanvändning!$N$94</f>
        <v>0</v>
      </c>
      <c r="G33" s="106">
        <f>[1]Slutanvändning!$N$95</f>
        <v>0</v>
      </c>
      <c r="H33" s="125">
        <f>[1]Slutanvändning!$N$96</f>
        <v>2501.1436504998146</v>
      </c>
      <c r="I33" s="106">
        <f>[1]Slutanvändning!$N$97</f>
        <v>0</v>
      </c>
      <c r="J33" s="106"/>
      <c r="K33" s="106">
        <f>[1]Slutanvändning!U93</f>
        <v>0</v>
      </c>
      <c r="L33" s="106">
        <f>[1]Slutanvändning!V93</f>
        <v>0</v>
      </c>
      <c r="M33" s="106"/>
      <c r="N33" s="106"/>
      <c r="O33" s="106"/>
      <c r="P33" s="106">
        <f t="shared" si="4"/>
        <v>11400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25">
        <f>[1]Slutanvändning!$N$107</f>
        <v>4277.1247686042207</v>
      </c>
      <c r="C34" s="125">
        <f>[1]Slutanvändning!$N$108</f>
        <v>4284.833333333333</v>
      </c>
      <c r="D34" s="100">
        <f>[1]Slutanvändning!$N$101</f>
        <v>0</v>
      </c>
      <c r="E34" s="106">
        <f>[1]Slutanvändning!$Q$102</f>
        <v>0</v>
      </c>
      <c r="F34" s="106">
        <f>[1]Slutanvändning!$N$103</f>
        <v>0</v>
      </c>
      <c r="G34" s="106">
        <f>[1]Slutanvändning!$N$104</f>
        <v>0</v>
      </c>
      <c r="H34" s="100">
        <f>[1]Slutanvändning!$N$105</f>
        <v>0</v>
      </c>
      <c r="I34" s="106">
        <f>[1]Slutanvändning!$N$106</f>
        <v>0</v>
      </c>
      <c r="J34" s="106"/>
      <c r="K34" s="106">
        <f>[1]Slutanvändning!U102</f>
        <v>0</v>
      </c>
      <c r="L34" s="106">
        <f>[1]Slutanvändning!V102</f>
        <v>0</v>
      </c>
      <c r="M34" s="106"/>
      <c r="N34" s="106"/>
      <c r="O34" s="106"/>
      <c r="P34" s="131">
        <f t="shared" si="4"/>
        <v>8561.9581019375546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[1]Slutanvändning!$N$116</f>
        <v>0</v>
      </c>
      <c r="C35" s="100">
        <f>[1]Slutanvändning!$N$117</f>
        <v>1</v>
      </c>
      <c r="D35" s="100">
        <f>[1]Slutanvändning!$N$110</f>
        <v>45181</v>
      </c>
      <c r="E35" s="106">
        <f>[1]Slutanvändning!$Q$111</f>
        <v>0</v>
      </c>
      <c r="F35" s="106">
        <f>[1]Slutanvändning!$N$112</f>
        <v>0</v>
      </c>
      <c r="G35" s="106">
        <f>[1]Slutanvändning!$N$113</f>
        <v>7177</v>
      </c>
      <c r="H35" s="100">
        <f>[1]Slutanvändning!$N$114</f>
        <v>0</v>
      </c>
      <c r="I35" s="106">
        <f>[1]Slutanvändning!$N$115</f>
        <v>0</v>
      </c>
      <c r="J35" s="106"/>
      <c r="K35" s="106">
        <f>[1]Slutanvändning!U111</f>
        <v>0</v>
      </c>
      <c r="L35" s="106">
        <f>[1]Slutanvändning!V111</f>
        <v>0</v>
      </c>
      <c r="M35" s="106"/>
      <c r="N35" s="106"/>
      <c r="O35" s="106"/>
      <c r="P35" s="106">
        <f>SUM(B35:N35)</f>
        <v>52359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25">
        <f>[1]Slutanvändning!$N$125</f>
        <v>5463.0188818955949</v>
      </c>
      <c r="C36" s="100">
        <f>[1]Slutanvändning!$N$126</f>
        <v>9193</v>
      </c>
      <c r="D36" s="100">
        <f>[1]Slutanvändning!$N$119</f>
        <v>853</v>
      </c>
      <c r="E36" s="106">
        <f>[1]Slutanvändning!$Q$120</f>
        <v>0</v>
      </c>
      <c r="F36" s="106">
        <f>[1]Slutanvändning!$N$121</f>
        <v>0</v>
      </c>
      <c r="G36" s="106">
        <f>[1]Slutanvändning!$N$122</f>
        <v>0</v>
      </c>
      <c r="H36" s="100">
        <f>[1]Slutanvändning!$N$123</f>
        <v>0</v>
      </c>
      <c r="I36" s="106">
        <f>[1]Slutanvändning!$N$124</f>
        <v>0</v>
      </c>
      <c r="J36" s="106"/>
      <c r="K36" s="106">
        <f>[1]Slutanvändning!U120</f>
        <v>0</v>
      </c>
      <c r="L36" s="106">
        <f>[1]Slutanvändning!V120</f>
        <v>0</v>
      </c>
      <c r="M36" s="106"/>
      <c r="N36" s="106"/>
      <c r="O36" s="106"/>
      <c r="P36" s="131">
        <f t="shared" si="4"/>
        <v>15509.018881895594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3">
        <f>[1]Slutanvändning!$N$134</f>
        <v>2900</v>
      </c>
      <c r="C37" s="125">
        <f>[1]Slutanvändning!$N$135</f>
        <v>10349</v>
      </c>
      <c r="D37" s="100">
        <f>[1]Slutanvändning!$N$128</f>
        <v>30</v>
      </c>
      <c r="E37" s="106">
        <f>[1]Slutanvändning!$Q$129</f>
        <v>0</v>
      </c>
      <c r="F37" s="106">
        <f>[1]Slutanvändning!$N$130</f>
        <v>0</v>
      </c>
      <c r="G37" s="106">
        <f>[1]Slutanvändning!$N$131</f>
        <v>0</v>
      </c>
      <c r="H37" s="100">
        <f>[1]Slutanvändning!$N$132</f>
        <v>23275</v>
      </c>
      <c r="I37" s="106">
        <f>[1]Slutanvändning!$N$133</f>
        <v>0</v>
      </c>
      <c r="J37" s="106"/>
      <c r="K37" s="106">
        <f>[1]Slutanvändning!U129</f>
        <v>0</v>
      </c>
      <c r="L37" s="106">
        <f>[1]Slutanvändning!V129</f>
        <v>0</v>
      </c>
      <c r="M37" s="106"/>
      <c r="N37" s="106"/>
      <c r="O37" s="106"/>
      <c r="P37" s="106">
        <f t="shared" si="4"/>
        <v>36554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3">
        <f>[1]Slutanvändning!$N$143</f>
        <v>8600</v>
      </c>
      <c r="C38" s="100">
        <f>[1]Slutanvändning!$N$144</f>
        <v>2698</v>
      </c>
      <c r="D38" s="100">
        <f>[1]Slutanvändning!$N$137</f>
        <v>0</v>
      </c>
      <c r="E38" s="106">
        <f>[1]Slutanvändning!$Q$138</f>
        <v>0</v>
      </c>
      <c r="F38" s="106">
        <f>[1]Slutanvändning!$N$139</f>
        <v>0</v>
      </c>
      <c r="G38" s="106">
        <f>[1]Slutanvändning!$N$140</f>
        <v>0</v>
      </c>
      <c r="H38" s="100">
        <f>[1]Slutanvändning!$N$141</f>
        <v>0</v>
      </c>
      <c r="I38" s="106">
        <f>[1]Slutanvändning!$N$142</f>
        <v>0</v>
      </c>
      <c r="J38" s="106"/>
      <c r="K38" s="106">
        <f>[1]Slutanvändning!U138</f>
        <v>0</v>
      </c>
      <c r="L38" s="106">
        <f>[1]Slutanvändning!V138</f>
        <v>0</v>
      </c>
      <c r="M38" s="106"/>
      <c r="N38" s="106"/>
      <c r="O38" s="106"/>
      <c r="P38" s="131">
        <f t="shared" si="4"/>
        <v>11298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[1]Slutanvändning!$N$152</f>
        <v>0</v>
      </c>
      <c r="C39" s="100">
        <f>[1]Slutanvändning!$N$153</f>
        <v>68</v>
      </c>
      <c r="D39" s="100">
        <f>[1]Slutanvändning!$N$146</f>
        <v>0</v>
      </c>
      <c r="E39" s="106">
        <f>[1]Slutanvändning!$Q$147</f>
        <v>0</v>
      </c>
      <c r="F39" s="106">
        <f>[1]Slutanvändning!$N$148</f>
        <v>0</v>
      </c>
      <c r="G39" s="106">
        <f>[1]Slutanvändning!$N$149</f>
        <v>0</v>
      </c>
      <c r="H39" s="100">
        <f>[1]Slutanvändning!$N$150</f>
        <v>0</v>
      </c>
      <c r="I39" s="106">
        <f>[1]Slutanvändning!$N$151</f>
        <v>0</v>
      </c>
      <c r="J39" s="106"/>
      <c r="K39" s="106">
        <f>[1]Slutanvändning!U147</f>
        <v>0</v>
      </c>
      <c r="L39" s="106">
        <f>[1]Slutanvändning!V147</f>
        <v>0</v>
      </c>
      <c r="M39" s="106"/>
      <c r="N39" s="106"/>
      <c r="O39" s="106"/>
      <c r="P39" s="106">
        <f>SUM(B39:N39)</f>
        <v>68</v>
      </c>
      <c r="Q39" s="34"/>
      <c r="R39" s="42"/>
      <c r="S39" s="10"/>
      <c r="T39" s="66"/>
    </row>
    <row r="40" spans="1:47" ht="15.75">
      <c r="A40" s="5" t="s">
        <v>14</v>
      </c>
      <c r="B40" s="106">
        <f>SUM(B32:B39)</f>
        <v>22177</v>
      </c>
      <c r="C40" s="131">
        <f t="shared" ref="C40:O40" si="5">SUM(C32:C39)</f>
        <v>56650.833333333336</v>
      </c>
      <c r="D40" s="131">
        <f t="shared" si="5"/>
        <v>48536</v>
      </c>
      <c r="E40" s="106">
        <f t="shared" si="5"/>
        <v>0</v>
      </c>
      <c r="F40" s="106">
        <f>SUM(F32:F39)</f>
        <v>0</v>
      </c>
      <c r="G40" s="106">
        <f t="shared" si="5"/>
        <v>7715</v>
      </c>
      <c r="H40" s="131">
        <f t="shared" si="5"/>
        <v>25776.143650499813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31">
        <f>SUM(B40:N40)</f>
        <v>160854.97698383316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10,0550666666667 GWh</v>
      </c>
      <c r="T41" s="103"/>
    </row>
    <row r="42" spans="1:47">
      <c r="A42" s="47" t="s">
        <v>43</v>
      </c>
      <c r="B42" s="111">
        <f>B39+B38+B37</f>
        <v>11500</v>
      </c>
      <c r="C42" s="111">
        <f>C39+C38+C37</f>
        <v>13115</v>
      </c>
      <c r="D42" s="111">
        <f>D39+D38+D37</f>
        <v>30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23275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47920</v>
      </c>
      <c r="Q42" s="35"/>
      <c r="R42" s="42" t="s">
        <v>41</v>
      </c>
      <c r="S42" s="11" t="str">
        <f>P42/1000 &amp;" GWh"</f>
        <v>47,92 GWh</v>
      </c>
      <c r="T42" s="43">
        <f>P42/P40</f>
        <v>0.29790809646391131</v>
      </c>
    </row>
    <row r="43" spans="1:47">
      <c r="A43" s="48" t="s">
        <v>45</v>
      </c>
      <c r="B43" s="113"/>
      <c r="C43" s="114">
        <f>C40+C24-C7+C46</f>
        <v>61182.9</v>
      </c>
      <c r="D43" s="114">
        <f t="shared" ref="D43:O43" si="7">D11+D24+D40</f>
        <v>49036</v>
      </c>
      <c r="E43" s="114">
        <f t="shared" si="7"/>
        <v>0</v>
      </c>
      <c r="F43" s="114">
        <f t="shared" si="7"/>
        <v>0</v>
      </c>
      <c r="G43" s="114">
        <f t="shared" si="7"/>
        <v>7715</v>
      </c>
      <c r="H43" s="114">
        <f t="shared" si="7"/>
        <v>53676.143650499813</v>
      </c>
      <c r="I43" s="114">
        <f t="shared" si="7"/>
        <v>0</v>
      </c>
      <c r="J43" s="114">
        <f t="shared" si="7"/>
        <v>0</v>
      </c>
      <c r="K43" s="114">
        <f t="shared" si="7"/>
        <v>0</v>
      </c>
      <c r="L43" s="114">
        <f t="shared" si="7"/>
        <v>0</v>
      </c>
      <c r="M43" s="114">
        <f t="shared" si="7"/>
        <v>0</v>
      </c>
      <c r="N43" s="114">
        <f t="shared" si="7"/>
        <v>0</v>
      </c>
      <c r="O43" s="114">
        <f t="shared" si="7"/>
        <v>0</v>
      </c>
      <c r="P43" s="115">
        <f>SUM(C43:O43)</f>
        <v>171610.04365049981</v>
      </c>
      <c r="Q43" s="35"/>
      <c r="R43" s="42" t="s">
        <v>42</v>
      </c>
      <c r="S43" s="11" t="str">
        <f>P36/1000 &amp;" GWh"</f>
        <v>15,5090188818956 GWh</v>
      </c>
      <c r="T43" s="64">
        <f>P36/P40</f>
        <v>9.6416158036902636E-2</v>
      </c>
    </row>
    <row r="44" spans="1:47">
      <c r="A44" s="48" t="s">
        <v>46</v>
      </c>
      <c r="B44" s="98"/>
      <c r="C44" s="99">
        <f>C43/$P$43</f>
        <v>0.35652283921449729</v>
      </c>
      <c r="D44" s="99">
        <f t="shared" ref="D44:P44" si="8">D43/$P$43</f>
        <v>0.28574085150789008</v>
      </c>
      <c r="E44" s="99">
        <f t="shared" si="8"/>
        <v>0</v>
      </c>
      <c r="F44" s="99">
        <f t="shared" si="8"/>
        <v>0</v>
      </c>
      <c r="G44" s="99">
        <f t="shared" si="8"/>
        <v>4.4956576176347414E-2</v>
      </c>
      <c r="H44" s="99">
        <f t="shared" si="8"/>
        <v>0.31277973310126528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8,56195810193755 GWh</v>
      </c>
      <c r="T44" s="43">
        <f>P34/P40</f>
        <v>5.3227809685976207E-2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25,105 GWh</v>
      </c>
      <c r="T45" s="43">
        <f>P32/P40</f>
        <v>0.15607226130480997</v>
      </c>
      <c r="U45" s="37"/>
    </row>
    <row r="46" spans="1:47">
      <c r="A46" s="49" t="s">
        <v>49</v>
      </c>
      <c r="B46" s="70">
        <f>B24-B40</f>
        <v>5523</v>
      </c>
      <c r="C46" s="70">
        <f>(C40+C24)*0.08</f>
        <v>4532.0666666666666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11,4 GWh</v>
      </c>
      <c r="T46" s="64">
        <f>P33/P40</f>
        <v>7.0871291729728475E-2</v>
      </c>
      <c r="U46" s="37"/>
    </row>
    <row r="47" spans="1:47">
      <c r="A47" s="49" t="s">
        <v>51</v>
      </c>
      <c r="B47" s="102">
        <f>B46/B24</f>
        <v>0.19938628158844765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52,359 GWh</v>
      </c>
      <c r="T47" s="64">
        <f>P35/P40</f>
        <v>0.32550438277867139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160,854976983833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G8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76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[1]Solceller!$C$5</f>
        <v>237.5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94">
        <f>[1]Elproduktion!$N$122</f>
        <v>0</v>
      </c>
      <c r="D7" s="94">
        <f>[1]Elproduktion!$N$123</f>
        <v>0</v>
      </c>
      <c r="E7" s="94">
        <f>[1]Elproduktion!$Q$124</f>
        <v>0</v>
      </c>
      <c r="F7" s="94">
        <f>[1]Elproduktion!$N$125</f>
        <v>0</v>
      </c>
      <c r="G7" s="94">
        <f>[1]Elproduktion!$R$126</f>
        <v>0</v>
      </c>
      <c r="H7" s="94">
        <f>[1]Elproduktion!$S$127</f>
        <v>0</v>
      </c>
      <c r="I7" s="94">
        <f>[1]Elproduktion!$N$128</f>
        <v>0</v>
      </c>
      <c r="J7" s="94">
        <f>[1]Elproduktion!$T$126</f>
        <v>0</v>
      </c>
      <c r="K7" s="94">
        <f>[1]Elproduktion!U124</f>
        <v>0</v>
      </c>
      <c r="L7" s="94">
        <f>[1]Elproduktion!V124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94">
        <f>[1]Elproduktion!$N$130</f>
        <v>0</v>
      </c>
      <c r="D8" s="94">
        <f>[1]Elproduktion!$N$131</f>
        <v>0</v>
      </c>
      <c r="E8" s="94">
        <f>[1]Elproduktion!$Q$132</f>
        <v>0</v>
      </c>
      <c r="F8" s="94">
        <f>[1]Elproduktion!$N$133</f>
        <v>0</v>
      </c>
      <c r="G8" s="94">
        <f>[1]Elproduktion!$R$134</f>
        <v>0</v>
      </c>
      <c r="H8" s="94">
        <f>[1]Elproduktion!$S$135</f>
        <v>0</v>
      </c>
      <c r="I8" s="94">
        <f>[1]Elproduktion!$N$136</f>
        <v>0</v>
      </c>
      <c r="J8" s="94">
        <f>[1]Elproduktion!$T$134</f>
        <v>0</v>
      </c>
      <c r="K8" s="94">
        <f>[1]Elproduktion!U132</f>
        <v>0</v>
      </c>
      <c r="L8" s="94">
        <f>[1]Elproduktion!V132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94">
        <f>[1]Elproduktion!$N$138</f>
        <v>145874</v>
      </c>
      <c r="D9" s="94">
        <f>[1]Elproduktion!$N$139</f>
        <v>0</v>
      </c>
      <c r="E9" s="94">
        <f>[1]Elproduktion!$Q$140</f>
        <v>0</v>
      </c>
      <c r="F9" s="94">
        <f>[1]Elproduktion!$N$141</f>
        <v>0</v>
      </c>
      <c r="G9" s="94">
        <f>[1]Elproduktion!$R$142</f>
        <v>0</v>
      </c>
      <c r="H9" s="94">
        <f>[1]Elproduktion!$S$143</f>
        <v>0</v>
      </c>
      <c r="I9" s="94">
        <f>[1]Elproduktion!$N$144</f>
        <v>0</v>
      </c>
      <c r="J9" s="94">
        <f>[1]Elproduktion!$T$142</f>
        <v>0</v>
      </c>
      <c r="K9" s="94">
        <f>[1]Elproduktion!U140</f>
        <v>0</v>
      </c>
      <c r="L9" s="94">
        <f>[1]Elproduktion!V140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94">
        <f>[1]Elproduktion!$N$146</f>
        <v>0</v>
      </c>
      <c r="D10" s="94">
        <f>[1]Elproduktion!$N$147</f>
        <v>0</v>
      </c>
      <c r="E10" s="94">
        <f>[1]Elproduktion!$Q$148</f>
        <v>0</v>
      </c>
      <c r="F10" s="94">
        <f>[1]Elproduktion!$N$149</f>
        <v>0</v>
      </c>
      <c r="G10" s="94">
        <f>[1]Elproduktion!$R$150</f>
        <v>0</v>
      </c>
      <c r="H10" s="94">
        <f>[1]Elproduktion!$S$151</f>
        <v>0</v>
      </c>
      <c r="I10" s="94">
        <f>[1]Elproduktion!$N$152</f>
        <v>0</v>
      </c>
      <c r="J10" s="94">
        <f>[1]Elproduktion!$T$150</f>
        <v>0</v>
      </c>
      <c r="K10" s="94">
        <f>[1]Elproduktion!U148</f>
        <v>0</v>
      </c>
      <c r="L10" s="94">
        <f>[1]Elproduktion!V148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04">
        <f>SUM(C5:C10)</f>
        <v>146111.5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2121 Ovanåker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[1]Fjärrvärmeproduktion!$N$170</f>
        <v>0</v>
      </c>
      <c r="C18" s="106"/>
      <c r="D18" s="106">
        <f>[1]Fjärrvärmeproduktion!$N$171</f>
        <v>0</v>
      </c>
      <c r="E18" s="106">
        <f>[1]Fjärrvärmeproduktion!$Q$172</f>
        <v>0</v>
      </c>
      <c r="F18" s="106">
        <f>[1]Fjärrvärmeproduktion!$N$173</f>
        <v>0</v>
      </c>
      <c r="G18" s="106">
        <f>[1]Fjärrvärmeproduktion!$R$174</f>
        <v>0</v>
      </c>
      <c r="H18" s="106">
        <f>[1]Fjärrvärmeproduktion!$S$175</f>
        <v>0</v>
      </c>
      <c r="I18" s="106">
        <f>[1]Fjärrvärmeproduktion!$N$176</f>
        <v>0</v>
      </c>
      <c r="J18" s="106">
        <f>[1]Fjärrvärmeproduktion!$T$174</f>
        <v>0</v>
      </c>
      <c r="K18" s="106">
        <f>[1]Fjärrvärmeproduktion!U172</f>
        <v>0</v>
      </c>
      <c r="L18" s="106">
        <f>[1]Fjärrvärmeproduktion!V172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3">
        <f>[1]Fjärrvärmeproduktion!$N$178+[1]Fjärrvärmeproduktion!$N$210</f>
        <v>60732</v>
      </c>
      <c r="C19" s="106"/>
      <c r="D19" s="106">
        <f>[1]Fjärrvärmeproduktion!$N$179</f>
        <v>378</v>
      </c>
      <c r="E19" s="106">
        <f>[1]Fjärrvärmeproduktion!$Q$180</f>
        <v>0</v>
      </c>
      <c r="F19" s="106">
        <f>[1]Fjärrvärmeproduktion!$N$181</f>
        <v>0</v>
      </c>
      <c r="G19" s="106">
        <f>[1]Fjärrvärmeproduktion!$R$182</f>
        <v>0</v>
      </c>
      <c r="H19" s="124">
        <f>[1]Fjärrvärmeproduktion!$S$183</f>
        <v>64700</v>
      </c>
      <c r="I19" s="106">
        <f>[1]Fjärrvärmeproduktion!$N$184</f>
        <v>0</v>
      </c>
      <c r="J19" s="106">
        <f>[1]Fjärrvärmeproduktion!$T$182</f>
        <v>0</v>
      </c>
      <c r="K19" s="106">
        <f>[1]Fjärrvärmeproduktion!U180</f>
        <v>0</v>
      </c>
      <c r="L19" s="106">
        <f>[1]Fjärrvärmeproduktion!V180</f>
        <v>0</v>
      </c>
      <c r="M19" s="106"/>
      <c r="N19" s="106"/>
      <c r="O19" s="106"/>
      <c r="P19" s="135">
        <f t="shared" ref="P19:P24" si="2">SUM(C19:O19)</f>
        <v>65078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[1]Fjärrvärmeproduktion!$N$186</f>
        <v>0</v>
      </c>
      <c r="C20" s="106"/>
      <c r="D20" s="106">
        <f>[1]Fjärrvärmeproduktion!$N$187</f>
        <v>0</v>
      </c>
      <c r="E20" s="106">
        <f>[1]Fjärrvärmeproduktion!$Q$188</f>
        <v>0</v>
      </c>
      <c r="F20" s="106">
        <f>[1]Fjärrvärmeproduktion!$N$189</f>
        <v>0</v>
      </c>
      <c r="G20" s="106">
        <f>[1]Fjärrvärmeproduktion!$R$190</f>
        <v>0</v>
      </c>
      <c r="H20" s="106">
        <f>[1]Fjärrvärmeproduktion!$S$191</f>
        <v>0</v>
      </c>
      <c r="I20" s="106">
        <f>[1]Fjärrvärmeproduktion!$N$192</f>
        <v>0</v>
      </c>
      <c r="J20" s="106">
        <f>[1]Fjärrvärmeproduktion!$T$190</f>
        <v>0</v>
      </c>
      <c r="K20" s="106">
        <f>[1]Fjärrvärmeproduktion!U188</f>
        <v>0</v>
      </c>
      <c r="L20" s="106">
        <f>[1]Fjärrvärmeproduktion!V188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[1]Fjärrvärmeproduktion!$N$194</f>
        <v>0</v>
      </c>
      <c r="C21" s="106"/>
      <c r="D21" s="106">
        <f>[1]Fjärrvärmeproduktion!$N$195</f>
        <v>0</v>
      </c>
      <c r="E21" s="106">
        <f>[1]Fjärrvärmeproduktion!$Q$196</f>
        <v>0</v>
      </c>
      <c r="F21" s="106">
        <f>[1]Fjärrvärmeproduktion!$N$197</f>
        <v>0</v>
      </c>
      <c r="G21" s="106">
        <f>[1]Fjärrvärmeproduktion!$R$198</f>
        <v>0</v>
      </c>
      <c r="H21" s="106">
        <f>[1]Fjärrvärmeproduktion!$S$199</f>
        <v>0</v>
      </c>
      <c r="I21" s="106">
        <f>[1]Fjärrvärmeproduktion!$N$200</f>
        <v>0</v>
      </c>
      <c r="J21" s="106">
        <f>[1]Fjärrvärmeproduktion!$T$198</f>
        <v>0</v>
      </c>
      <c r="K21" s="106">
        <f>[1]Fjärrvärmeproduktion!U196</f>
        <v>0</v>
      </c>
      <c r="L21" s="106">
        <f>[1]Fjärrvärmeproduktion!V196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[1]Fjärrvärmeproduktion!$N$202</f>
        <v>0</v>
      </c>
      <c r="C22" s="106"/>
      <c r="D22" s="106">
        <f>[1]Fjärrvärmeproduktion!$N$203</f>
        <v>0</v>
      </c>
      <c r="E22" s="106">
        <f>[1]Fjärrvärmeproduktion!$Q$204</f>
        <v>0</v>
      </c>
      <c r="F22" s="106">
        <f>[1]Fjärrvärmeproduktion!$N$205</f>
        <v>0</v>
      </c>
      <c r="G22" s="106">
        <f>[1]Fjärrvärmeproduktion!$R$206</f>
        <v>0</v>
      </c>
      <c r="H22" s="106">
        <f>[1]Fjärrvärmeproduktion!$S$207</f>
        <v>0</v>
      </c>
      <c r="I22" s="106">
        <f>[1]Fjärrvärmeproduktion!$N$208</f>
        <v>0</v>
      </c>
      <c r="J22" s="106">
        <f>[1]Fjärrvärmeproduktion!$T$206</f>
        <v>0</v>
      </c>
      <c r="K22" s="106">
        <f>[1]Fjärrvärmeproduktion!U204</f>
        <v>0</v>
      </c>
      <c r="L22" s="106">
        <f>[1]Fjärrvärmeproduktion!V204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454,83528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6">
        <f>[1]Fjärrvärmeproduktion!$N$211</f>
        <v>0</v>
      </c>
      <c r="E23" s="106">
        <f>[1]Fjärrvärmeproduktion!$Q$212</f>
        <v>0</v>
      </c>
      <c r="F23" s="106">
        <f>[1]Fjärrvärmeproduktion!$N$213</f>
        <v>0</v>
      </c>
      <c r="G23" s="106">
        <f>[1]Fjärrvärmeproduktion!$R$214</f>
        <v>0</v>
      </c>
      <c r="H23" s="106">
        <f>[1]Fjärrvärmeproduktion!$S$215</f>
        <v>0</v>
      </c>
      <c r="I23" s="106">
        <f>[1]Fjärrvärmeproduktion!$N$216</f>
        <v>0</v>
      </c>
      <c r="J23" s="106">
        <f>[1]Fjärrvärmeproduktion!$T$214</f>
        <v>0</v>
      </c>
      <c r="K23" s="106">
        <f>[1]Fjärrvärmeproduktion!U212</f>
        <v>0</v>
      </c>
      <c r="L23" s="106">
        <f>[1]Fjärrvärmeproduktion!V212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5">
        <f>SUM(B18:B23)</f>
        <v>60732</v>
      </c>
      <c r="C24" s="106">
        <f t="shared" ref="C24:O24" si="3">SUM(C18:C23)</f>
        <v>0</v>
      </c>
      <c r="D24" s="106">
        <f t="shared" si="3"/>
        <v>378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5">
        <f t="shared" si="3"/>
        <v>64700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5">
        <f t="shared" si="2"/>
        <v>65078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147,97728 GWh</v>
      </c>
      <c r="T25" s="43">
        <f>C$44</f>
        <v>0.32534257237037545</v>
      </c>
      <c r="U25" s="37"/>
    </row>
    <row r="26" spans="1:34" ht="15.75">
      <c r="B26" s="10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107,404 GWh</v>
      </c>
      <c r="T26" s="43">
        <f>D$44</f>
        <v>0.23613823448348156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 GWh</v>
      </c>
      <c r="T28" s="43">
        <f>F$44</f>
        <v>0</v>
      </c>
      <c r="U28" s="37"/>
    </row>
    <row r="29" spans="1:34" ht="15.75">
      <c r="A29" s="82" t="str">
        <f>A2</f>
        <v>2121 Ovanåker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16,694 GWh</v>
      </c>
      <c r="T29" s="43">
        <f>G$44</f>
        <v>3.6703397326610196E-2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182,76 GWh</v>
      </c>
      <c r="T30" s="43">
        <f>H$44</f>
        <v>0.4018157958195327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94">
        <f>[1]Slutanvändning!$N$251</f>
        <v>0</v>
      </c>
      <c r="C32" s="94">
        <f>[1]Slutanvändning!$N$252</f>
        <v>4909</v>
      </c>
      <c r="D32" s="94">
        <f>[1]Slutanvändning!$N$245</f>
        <v>4749</v>
      </c>
      <c r="E32" s="94">
        <f>[1]Slutanvändning!$Q$246</f>
        <v>0</v>
      </c>
      <c r="F32" s="94">
        <f>[1]Slutanvändning!$N$247</f>
        <v>0</v>
      </c>
      <c r="G32" s="94">
        <f>[1]Slutanvändning!$N$248</f>
        <v>1086</v>
      </c>
      <c r="H32" s="94">
        <f>[1]Slutanvändning!$N$249</f>
        <v>0</v>
      </c>
      <c r="I32" s="94">
        <f>[1]Slutanvändning!$N$250</f>
        <v>0</v>
      </c>
      <c r="J32" s="94"/>
      <c r="K32" s="94">
        <f>[1]Slutanvändning!U246</f>
        <v>0</v>
      </c>
      <c r="L32" s="94">
        <f>[1]Slutanvändning!V246</f>
        <v>0</v>
      </c>
      <c r="M32" s="94"/>
      <c r="N32" s="94"/>
      <c r="O32" s="94"/>
      <c r="P32" s="94">
        <f t="shared" ref="P32:P38" si="4">SUM(B32:N32)</f>
        <v>10744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94">
        <f>[1]Slutanvändning!$N$260</f>
        <v>12710</v>
      </c>
      <c r="C33" s="94">
        <f>[1]Slutanvändning!$N$261</f>
        <v>46851</v>
      </c>
      <c r="D33" s="94">
        <f>[1]Slutanvändning!$N$254</f>
        <v>1316</v>
      </c>
      <c r="E33" s="94">
        <f>[1]Slutanvändning!$Q$255</f>
        <v>0</v>
      </c>
      <c r="F33" s="94">
        <f>[1]Slutanvändning!$N$256</f>
        <v>0</v>
      </c>
      <c r="G33" s="94">
        <f>[1]Slutanvändning!$N$257</f>
        <v>0</v>
      </c>
      <c r="H33" s="94">
        <f>[1]Slutanvändning!$N$258</f>
        <v>70094</v>
      </c>
      <c r="I33" s="94">
        <f>[1]Slutanvändning!$N$259</f>
        <v>0</v>
      </c>
      <c r="J33" s="94"/>
      <c r="K33" s="94">
        <f>[1]Slutanvändning!U255</f>
        <v>0</v>
      </c>
      <c r="L33" s="94">
        <f>[1]Slutanvändning!V255</f>
        <v>0</v>
      </c>
      <c r="M33" s="94"/>
      <c r="N33" s="94"/>
      <c r="O33" s="94"/>
      <c r="P33" s="94">
        <f t="shared" si="4"/>
        <v>130971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4">
        <f>[1]Slutanvändning!$N$269</f>
        <v>5701</v>
      </c>
      <c r="C34" s="94">
        <f>[1]Slutanvändning!$N$270</f>
        <v>11892</v>
      </c>
      <c r="D34" s="94">
        <f>[1]Slutanvändning!$N$263</f>
        <v>63</v>
      </c>
      <c r="E34" s="94">
        <f>[1]Slutanvändning!$Q$264</f>
        <v>0</v>
      </c>
      <c r="F34" s="94">
        <f>[1]Slutanvändning!$N$265</f>
        <v>0</v>
      </c>
      <c r="G34" s="94">
        <f>[1]Slutanvändning!$N$266</f>
        <v>0</v>
      </c>
      <c r="H34" s="94">
        <f>[1]Slutanvändning!$N$267</f>
        <v>0</v>
      </c>
      <c r="I34" s="94">
        <f>[1]Slutanvändning!$N$268</f>
        <v>0</v>
      </c>
      <c r="J34" s="94"/>
      <c r="K34" s="94">
        <f>[1]Slutanvändning!U264</f>
        <v>0</v>
      </c>
      <c r="L34" s="94">
        <f>[1]Slutanvändning!V264</f>
        <v>0</v>
      </c>
      <c r="M34" s="94"/>
      <c r="N34" s="94"/>
      <c r="O34" s="94"/>
      <c r="P34" s="94">
        <f t="shared" si="4"/>
        <v>17656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94">
        <f>[1]Slutanvändning!$N$278</f>
        <v>0</v>
      </c>
      <c r="C35" s="94">
        <f>[1]Slutanvändning!$N$279</f>
        <v>187</v>
      </c>
      <c r="D35" s="94">
        <f>[1]Slutanvändning!$N$272</f>
        <v>100525</v>
      </c>
      <c r="E35" s="94">
        <f>[1]Slutanvändning!$Q$273</f>
        <v>0</v>
      </c>
      <c r="F35" s="94">
        <f>[1]Slutanvändning!$N$274</f>
        <v>0</v>
      </c>
      <c r="G35" s="94">
        <f>[1]Slutanvändning!$N$275</f>
        <v>15608</v>
      </c>
      <c r="H35" s="94">
        <f>[1]Slutanvändning!$N$276</f>
        <v>0</v>
      </c>
      <c r="I35" s="94">
        <f>[1]Slutanvändning!$N$277</f>
        <v>0</v>
      </c>
      <c r="J35" s="94"/>
      <c r="K35" s="94">
        <f>[1]Slutanvändning!U273</f>
        <v>0</v>
      </c>
      <c r="L35" s="94">
        <f>[1]Slutanvändning!V273</f>
        <v>0</v>
      </c>
      <c r="M35" s="94"/>
      <c r="N35" s="94"/>
      <c r="O35" s="94"/>
      <c r="P35" s="94">
        <f>SUM(B35:N35)</f>
        <v>116320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94">
        <f>[1]Slutanvändning!$N$287</f>
        <v>3726</v>
      </c>
      <c r="C36" s="94">
        <f>[1]Slutanvändning!$N$288</f>
        <v>20652</v>
      </c>
      <c r="D36" s="94">
        <f>[1]Slutanvändning!$N$281</f>
        <v>127</v>
      </c>
      <c r="E36" s="94">
        <f>[1]Slutanvändning!$Q$282</f>
        <v>0</v>
      </c>
      <c r="F36" s="94">
        <f>[1]Slutanvändning!$N$283</f>
        <v>0</v>
      </c>
      <c r="G36" s="94">
        <f>[1]Slutanvändning!$N$284</f>
        <v>0</v>
      </c>
      <c r="H36" s="94">
        <f>[1]Slutanvändning!$N$285</f>
        <v>0</v>
      </c>
      <c r="I36" s="94">
        <f>[1]Slutanvändning!$N$286</f>
        <v>0</v>
      </c>
      <c r="J36" s="94"/>
      <c r="K36" s="94">
        <f>[1]Slutanvändning!U282</f>
        <v>0</v>
      </c>
      <c r="L36" s="94">
        <f>[1]Slutanvändning!V282</f>
        <v>0</v>
      </c>
      <c r="M36" s="94"/>
      <c r="N36" s="94"/>
      <c r="O36" s="94"/>
      <c r="P36" s="94">
        <f t="shared" si="4"/>
        <v>24505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94">
        <f>[1]Slutanvändning!$N$296</f>
        <v>7417</v>
      </c>
      <c r="C37" s="94">
        <f>[1]Slutanvändning!$N$297</f>
        <v>46362</v>
      </c>
      <c r="D37" s="94">
        <f>[1]Slutanvändning!$N$290</f>
        <v>183</v>
      </c>
      <c r="E37" s="94">
        <f>[1]Slutanvändning!$Q$291</f>
        <v>0</v>
      </c>
      <c r="F37" s="94">
        <f>[1]Slutanvändning!$N$292</f>
        <v>0</v>
      </c>
      <c r="G37" s="94">
        <f>[1]Slutanvändning!$N$293</f>
        <v>0</v>
      </c>
      <c r="H37" s="94">
        <f>[1]Slutanvändning!$N$294</f>
        <v>47966</v>
      </c>
      <c r="I37" s="94">
        <f>[1]Slutanvändning!$N$295</f>
        <v>0</v>
      </c>
      <c r="J37" s="94"/>
      <c r="K37" s="94">
        <f>[1]Slutanvändning!U291</f>
        <v>0</v>
      </c>
      <c r="L37" s="94">
        <f>[1]Slutanvändning!V291</f>
        <v>0</v>
      </c>
      <c r="M37" s="94"/>
      <c r="N37" s="94"/>
      <c r="O37" s="94"/>
      <c r="P37" s="94">
        <f t="shared" si="4"/>
        <v>101928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94">
        <f>[1]Slutanvändning!$N$305</f>
        <v>22643</v>
      </c>
      <c r="C38" s="94">
        <f>[1]Slutanvändning!$N$306</f>
        <v>4429</v>
      </c>
      <c r="D38" s="94">
        <f>[1]Slutanvändning!$N$299</f>
        <v>63</v>
      </c>
      <c r="E38" s="94">
        <f>[1]Slutanvändning!$Q$300</f>
        <v>0</v>
      </c>
      <c r="F38" s="94">
        <f>[1]Slutanvändning!$N$301</f>
        <v>0</v>
      </c>
      <c r="G38" s="94">
        <f>[1]Slutanvändning!$N$302</f>
        <v>0</v>
      </c>
      <c r="H38" s="94">
        <f>[1]Slutanvändning!$N$303</f>
        <v>0</v>
      </c>
      <c r="I38" s="94">
        <f>[1]Slutanvändning!$N$304</f>
        <v>0</v>
      </c>
      <c r="J38" s="94"/>
      <c r="K38" s="94">
        <f>[1]Slutanvändning!U300</f>
        <v>0</v>
      </c>
      <c r="L38" s="94">
        <f>[1]Slutanvändning!V300</f>
        <v>0</v>
      </c>
      <c r="M38" s="94"/>
      <c r="N38" s="94"/>
      <c r="O38" s="94"/>
      <c r="P38" s="94">
        <f t="shared" si="4"/>
        <v>27135</v>
      </c>
      <c r="Q38" s="34"/>
      <c r="R38" s="45"/>
      <c r="S38" s="30"/>
      <c r="T38" s="41"/>
      <c r="U38" s="37"/>
    </row>
    <row r="39" spans="1:47" ht="15.75">
      <c r="A39" s="5" t="s">
        <v>39</v>
      </c>
      <c r="B39" s="94">
        <f>[1]Slutanvändning!$N$314</f>
        <v>0</v>
      </c>
      <c r="C39" s="94">
        <f>[1]Slutanvändning!$N$315</f>
        <v>1734</v>
      </c>
      <c r="D39" s="94">
        <f>[1]Slutanvändning!$N$308</f>
        <v>0</v>
      </c>
      <c r="E39" s="94">
        <f>[1]Slutanvändning!$Q$309</f>
        <v>0</v>
      </c>
      <c r="F39" s="94">
        <f>[1]Slutanvändning!$N$310</f>
        <v>0</v>
      </c>
      <c r="G39" s="94">
        <f>[1]Slutanvändning!$N$311</f>
        <v>0</v>
      </c>
      <c r="H39" s="94">
        <f>[1]Slutanvändning!$N$312</f>
        <v>0</v>
      </c>
      <c r="I39" s="94">
        <f>[1]Slutanvändning!$N$313</f>
        <v>0</v>
      </c>
      <c r="J39" s="94"/>
      <c r="K39" s="94">
        <f>[1]Slutanvändning!U309</f>
        <v>0</v>
      </c>
      <c r="L39" s="94">
        <f>[1]Slutanvändning!V309</f>
        <v>0</v>
      </c>
      <c r="M39" s="94"/>
      <c r="N39" s="94"/>
      <c r="O39" s="94"/>
      <c r="P39" s="94">
        <f>SUM(B39:N39)</f>
        <v>1734</v>
      </c>
      <c r="Q39" s="34"/>
      <c r="R39" s="42"/>
      <c r="S39" s="10"/>
      <c r="T39" s="66"/>
    </row>
    <row r="40" spans="1:47" ht="15.75">
      <c r="A40" s="5" t="s">
        <v>14</v>
      </c>
      <c r="B40" s="94">
        <f>SUM(B32:B39)</f>
        <v>52197</v>
      </c>
      <c r="C40" s="94">
        <f t="shared" ref="C40:O40" si="5">SUM(C32:C39)</f>
        <v>137016</v>
      </c>
      <c r="D40" s="94">
        <f t="shared" si="5"/>
        <v>107026</v>
      </c>
      <c r="E40" s="94">
        <f t="shared" si="5"/>
        <v>0</v>
      </c>
      <c r="F40" s="94">
        <f>SUM(F32:F39)</f>
        <v>0</v>
      </c>
      <c r="G40" s="94">
        <f t="shared" si="5"/>
        <v>16694</v>
      </c>
      <c r="H40" s="94">
        <f t="shared" si="5"/>
        <v>118060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4">
        <f>SUM(B40:N40)</f>
        <v>430993</v>
      </c>
      <c r="Q40" s="34"/>
      <c r="R40" s="42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2" t="s">
        <v>40</v>
      </c>
      <c r="S41" s="67" t="str">
        <f>(B46+C46)/1000 &amp;" GWh"</f>
        <v>19,49628 GWh</v>
      </c>
      <c r="T41" s="103"/>
    </row>
    <row r="42" spans="1:47">
      <c r="A42" s="47" t="s">
        <v>43</v>
      </c>
      <c r="B42" s="96">
        <f>B39+B38+B37</f>
        <v>30060</v>
      </c>
      <c r="C42" s="96">
        <f>C39+C38+C37</f>
        <v>52525</v>
      </c>
      <c r="D42" s="96">
        <f>D39+D38+D37</f>
        <v>246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47966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130797</v>
      </c>
      <c r="Q42" s="35"/>
      <c r="R42" s="42" t="s">
        <v>41</v>
      </c>
      <c r="S42" s="11" t="str">
        <f>P42/1000 &amp;" GWh"</f>
        <v>130,797 GWh</v>
      </c>
      <c r="T42" s="43">
        <f>P42/P40</f>
        <v>0.3034782467464669</v>
      </c>
    </row>
    <row r="43" spans="1:47">
      <c r="A43" s="48" t="s">
        <v>45</v>
      </c>
      <c r="B43" s="107"/>
      <c r="C43" s="108">
        <f>C40+C24-C7+C46</f>
        <v>147977.28</v>
      </c>
      <c r="D43" s="108">
        <f t="shared" ref="D43:O43" si="7">D11+D24+D40</f>
        <v>107404</v>
      </c>
      <c r="E43" s="108">
        <f t="shared" si="7"/>
        <v>0</v>
      </c>
      <c r="F43" s="108">
        <f t="shared" si="7"/>
        <v>0</v>
      </c>
      <c r="G43" s="108">
        <f t="shared" si="7"/>
        <v>16694</v>
      </c>
      <c r="H43" s="108">
        <f t="shared" si="7"/>
        <v>182760</v>
      </c>
      <c r="I43" s="108">
        <f t="shared" si="7"/>
        <v>0</v>
      </c>
      <c r="J43" s="108">
        <f t="shared" si="7"/>
        <v>0</v>
      </c>
      <c r="K43" s="108">
        <f t="shared" si="7"/>
        <v>0</v>
      </c>
      <c r="L43" s="108">
        <f t="shared" si="7"/>
        <v>0</v>
      </c>
      <c r="M43" s="108">
        <f t="shared" si="7"/>
        <v>0</v>
      </c>
      <c r="N43" s="108">
        <f t="shared" si="7"/>
        <v>0</v>
      </c>
      <c r="O43" s="108">
        <f t="shared" si="7"/>
        <v>0</v>
      </c>
      <c r="P43" s="109">
        <f>SUM(C43:O43)</f>
        <v>454835.28</v>
      </c>
      <c r="Q43" s="35"/>
      <c r="R43" s="42" t="s">
        <v>42</v>
      </c>
      <c r="S43" s="11" t="str">
        <f>P36/1000 &amp;" GWh"</f>
        <v>24,505 GWh</v>
      </c>
      <c r="T43" s="64">
        <f>P36/P40</f>
        <v>5.6857071924602022E-2</v>
      </c>
    </row>
    <row r="44" spans="1:47">
      <c r="A44" s="48" t="s">
        <v>46</v>
      </c>
      <c r="B44" s="98"/>
      <c r="C44" s="99">
        <f>C43/$P$43</f>
        <v>0.32534257237037545</v>
      </c>
      <c r="D44" s="99">
        <f t="shared" ref="D44:P44" si="8">D43/$P$43</f>
        <v>0.23613823448348156</v>
      </c>
      <c r="E44" s="99">
        <f t="shared" si="8"/>
        <v>0</v>
      </c>
      <c r="F44" s="99">
        <f t="shared" si="8"/>
        <v>0</v>
      </c>
      <c r="G44" s="99">
        <f t="shared" si="8"/>
        <v>3.6703397326610196E-2</v>
      </c>
      <c r="H44" s="99">
        <f t="shared" si="8"/>
        <v>0.4018157958195327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17,656 GWh</v>
      </c>
      <c r="T44" s="43">
        <f>P34/P40</f>
        <v>4.0965862554612258E-2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10,744 GWh</v>
      </c>
      <c r="T45" s="43">
        <f>P32/P40</f>
        <v>2.4928479116830205E-2</v>
      </c>
      <c r="U45" s="37"/>
    </row>
    <row r="46" spans="1:47">
      <c r="A46" s="49" t="s">
        <v>49</v>
      </c>
      <c r="B46" s="70">
        <f>B24-B40</f>
        <v>8535</v>
      </c>
      <c r="C46" s="70">
        <f>(C40+C24)*0.08</f>
        <v>10961.28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130,971 GWh</v>
      </c>
      <c r="T46" s="64">
        <f>P33/P40</f>
        <v>0.3038819656003694</v>
      </c>
      <c r="U46" s="37"/>
    </row>
    <row r="47" spans="1:47">
      <c r="A47" s="49" t="s">
        <v>51</v>
      </c>
      <c r="B47" s="102">
        <f>B46/B24</f>
        <v>0.14053546729895278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116,32 GWh</v>
      </c>
      <c r="T47" s="64">
        <f>P35/P40</f>
        <v>0.26988837405711924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430,993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I15" zoomScale="70" zoomScaleNormal="70" workbookViewId="0">
      <selection activeCell="T41" sqref="T41"/>
    </sheetView>
  </sheetViews>
  <sheetFormatPr defaultColWidth="8.625" defaultRowHeight="15"/>
  <cols>
    <col min="1" max="1" width="49.5" style="12" customWidth="1"/>
    <col min="2" max="2" width="18.875" style="53" bestFit="1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80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70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[1]Solceller!$C$9</f>
        <v>161.5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94">
        <f>[1]Elproduktion!$N$282</f>
        <v>16</v>
      </c>
      <c r="D7" s="94">
        <f>[1]Elproduktion!$N$283</f>
        <v>0</v>
      </c>
      <c r="E7" s="94">
        <f>[1]Elproduktion!$Q$284</f>
        <v>0</v>
      </c>
      <c r="F7" s="94">
        <f>[1]Elproduktion!$N$285</f>
        <v>0</v>
      </c>
      <c r="G7" s="94">
        <f>[1]Elproduktion!$R$286</f>
        <v>0</v>
      </c>
      <c r="H7" s="94">
        <f>[1]Elproduktion!$S$287</f>
        <v>0</v>
      </c>
      <c r="I7" s="94">
        <f>[1]Elproduktion!$N$288</f>
        <v>0</v>
      </c>
      <c r="J7" s="94">
        <f>[1]Elproduktion!$T$286</f>
        <v>0</v>
      </c>
      <c r="K7" s="94">
        <f>[1]Elproduktion!U284</f>
        <v>0</v>
      </c>
      <c r="L7" s="94">
        <f>[1]Elproduktion!V284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94">
        <f>[1]Elproduktion!$N$290</f>
        <v>0</v>
      </c>
      <c r="D8" s="94">
        <f>[1]Elproduktion!$N$291</f>
        <v>0</v>
      </c>
      <c r="E8" s="94">
        <f>[1]Elproduktion!$Q$292</f>
        <v>0</v>
      </c>
      <c r="F8" s="94">
        <f>[1]Elproduktion!$N$293</f>
        <v>0</v>
      </c>
      <c r="G8" s="94">
        <f>[1]Elproduktion!$R$294</f>
        <v>0</v>
      </c>
      <c r="H8" s="94">
        <f>[1]Elproduktion!$S$295</f>
        <v>0</v>
      </c>
      <c r="I8" s="94">
        <f>[1]Elproduktion!$N$296</f>
        <v>0</v>
      </c>
      <c r="J8" s="94">
        <f>[1]Elproduktion!$T$294</f>
        <v>0</v>
      </c>
      <c r="K8" s="94">
        <f>[1]Elproduktion!U292</f>
        <v>0</v>
      </c>
      <c r="L8" s="94">
        <f>[1]Elproduktion!V292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94">
        <f>[1]Elproduktion!$N$298</f>
        <v>16189</v>
      </c>
      <c r="D9" s="94">
        <f>[1]Elproduktion!$N$299</f>
        <v>0</v>
      </c>
      <c r="E9" s="94">
        <f>[1]Elproduktion!$Q$300</f>
        <v>0</v>
      </c>
      <c r="F9" s="94">
        <f>[1]Elproduktion!$N$301</f>
        <v>0</v>
      </c>
      <c r="G9" s="94">
        <f>[1]Elproduktion!$R$302</f>
        <v>0</v>
      </c>
      <c r="H9" s="94">
        <f>[1]Elproduktion!$S$303</f>
        <v>0</v>
      </c>
      <c r="I9" s="94">
        <f>[1]Elproduktion!$N$304</f>
        <v>0</v>
      </c>
      <c r="J9" s="94">
        <f>[1]Elproduktion!$T$302</f>
        <v>0</v>
      </c>
      <c r="K9" s="94">
        <f>[1]Elproduktion!U300</f>
        <v>0</v>
      </c>
      <c r="L9" s="94">
        <f>[1]Elproduktion!V300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94">
        <f>[1]Elproduktion!$N$306</f>
        <v>128690</v>
      </c>
      <c r="D10" s="94">
        <f>[1]Elproduktion!$N$307</f>
        <v>0</v>
      </c>
      <c r="E10" s="94">
        <f>[1]Elproduktion!$Q$308</f>
        <v>0</v>
      </c>
      <c r="F10" s="94">
        <f>[1]Elproduktion!$N$309</f>
        <v>0</v>
      </c>
      <c r="G10" s="94">
        <f>[1]Elproduktion!$R$310</f>
        <v>0</v>
      </c>
      <c r="H10" s="94">
        <f>[1]Elproduktion!$S$311</f>
        <v>0</v>
      </c>
      <c r="I10" s="94">
        <f>[1]Elproduktion!$N$312</f>
        <v>0</v>
      </c>
      <c r="J10" s="94">
        <f>[1]Elproduktion!$T$310</f>
        <v>0</v>
      </c>
      <c r="K10" s="94">
        <f>[1]Elproduktion!U308</f>
        <v>0</v>
      </c>
      <c r="L10" s="94">
        <f>[1]Elproduktion!V308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04">
        <f>SUM(C5:C10)</f>
        <v>145056.5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2181 Sandviken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70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[1]Fjärrvärmeproduktion!$N$394+[1]Fjärrvärmeproduktion!$N$434</f>
        <v>245921</v>
      </c>
      <c r="C18" s="106"/>
      <c r="D18" s="140">
        <f>[1]Fjärrvärmeproduktion!$N$395</f>
        <v>1340</v>
      </c>
      <c r="E18" s="106">
        <f>[1]Fjärrvärmeproduktion!$Q$396</f>
        <v>0</v>
      </c>
      <c r="F18" s="106">
        <f>[1]Fjärrvärmeproduktion!$N$397</f>
        <v>563</v>
      </c>
      <c r="G18" s="106">
        <f>[1]Fjärrvärmeproduktion!$R$398</f>
        <v>0</v>
      </c>
      <c r="H18" s="164">
        <f>[1]Fjärrvärmeproduktion!$S$399+[1]Fjärrvärmeproduktion!$W$399</f>
        <v>171721</v>
      </c>
      <c r="I18" s="106">
        <f>[1]Fjärrvärmeproduktion!$N$400</f>
        <v>0</v>
      </c>
      <c r="J18" s="106">
        <f>[1]Fjärrvärmeproduktion!$T$398</f>
        <v>0</v>
      </c>
      <c r="K18" s="106">
        <f>[1]Fjärrvärmeproduktion!U396</f>
        <v>108852</v>
      </c>
      <c r="L18" s="106">
        <f>[1]Fjärrvärmeproduktion!V396</f>
        <v>0</v>
      </c>
      <c r="M18" s="122"/>
      <c r="N18" s="106"/>
      <c r="O18" s="106"/>
      <c r="P18" s="106">
        <f>SUM(C18:O18)</f>
        <v>282476</v>
      </c>
      <c r="Q18" s="4"/>
      <c r="R18" s="4"/>
      <c r="S18" s="4"/>
      <c r="T18" s="4"/>
    </row>
    <row r="19" spans="1:34" ht="15.75">
      <c r="A19" s="5" t="s">
        <v>19</v>
      </c>
      <c r="B19" s="125">
        <f>[1]Fjärrvärmeproduktion!$N$402</f>
        <v>0</v>
      </c>
      <c r="C19" s="106"/>
      <c r="D19" s="100">
        <f>[1]Fjärrvärmeproduktion!$N$403</f>
        <v>0</v>
      </c>
      <c r="E19" s="106">
        <f>[1]Fjärrvärmeproduktion!$Q$404</f>
        <v>0</v>
      </c>
      <c r="F19" s="106">
        <f>[1]Fjärrvärmeproduktion!$N$405</f>
        <v>0</v>
      </c>
      <c r="G19" s="106">
        <f>[1]Fjärrvärmeproduktion!$R$406</f>
        <v>0</v>
      </c>
      <c r="H19" s="106">
        <f>[1]Fjärrvärmeproduktion!$S$407</f>
        <v>0</v>
      </c>
      <c r="I19" s="106">
        <f>[1]Fjärrvärmeproduktion!$N$408</f>
        <v>0</v>
      </c>
      <c r="J19" s="106">
        <f>[1]Fjärrvärmeproduktion!$T$406</f>
        <v>0</v>
      </c>
      <c r="K19" s="106">
        <f>[1]Fjärrvärmeproduktion!U404</f>
        <v>0</v>
      </c>
      <c r="L19" s="106">
        <f>[1]Fjärrvärmeproduktion!V404</f>
        <v>0</v>
      </c>
      <c r="M19" s="106"/>
      <c r="N19" s="106"/>
      <c r="O19" s="106"/>
      <c r="P19" s="106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[1]Fjärrvärmeproduktion!$N$410</f>
        <v>0</v>
      </c>
      <c r="C20" s="106"/>
      <c r="D20" s="100">
        <f>[1]Fjärrvärmeproduktion!$N$411</f>
        <v>0</v>
      </c>
      <c r="E20" s="106">
        <f>[1]Fjärrvärmeproduktion!$Q$412</f>
        <v>0</v>
      </c>
      <c r="F20" s="106">
        <f>[1]Fjärrvärmeproduktion!$N$413</f>
        <v>0</v>
      </c>
      <c r="G20" s="106">
        <f>[1]Fjärrvärmeproduktion!$R$414</f>
        <v>0</v>
      </c>
      <c r="H20" s="106">
        <f>[1]Fjärrvärmeproduktion!$S$415</f>
        <v>0</v>
      </c>
      <c r="I20" s="106">
        <f>[1]Fjärrvärmeproduktion!$N$416</f>
        <v>0</v>
      </c>
      <c r="J20" s="106">
        <f>[1]Fjärrvärmeproduktion!$T$414</f>
        <v>0</v>
      </c>
      <c r="K20" s="106">
        <f>[1]Fjärrvärmeproduktion!U412</f>
        <v>0</v>
      </c>
      <c r="L20" s="106">
        <f>[1]Fjärrvärmeproduktion!V412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[1]Fjärrvärmeproduktion!$N$418</f>
        <v>0</v>
      </c>
      <c r="C21" s="106"/>
      <c r="D21" s="100">
        <f>[1]Fjärrvärmeproduktion!$N$419</f>
        <v>0</v>
      </c>
      <c r="E21" s="106">
        <f>[1]Fjärrvärmeproduktion!$Q$420</f>
        <v>0</v>
      </c>
      <c r="F21" s="106">
        <f>[1]Fjärrvärmeproduktion!$N$421</f>
        <v>0</v>
      </c>
      <c r="G21" s="106">
        <f>[1]Fjärrvärmeproduktion!$R$422</f>
        <v>0</v>
      </c>
      <c r="H21" s="106">
        <f>[1]Fjärrvärmeproduktion!$S$423</f>
        <v>0</v>
      </c>
      <c r="I21" s="106">
        <f>[1]Fjärrvärmeproduktion!$N$424</f>
        <v>0</v>
      </c>
      <c r="J21" s="106">
        <f>[1]Fjärrvärmeproduktion!$T$422</f>
        <v>0</v>
      </c>
      <c r="K21" s="106">
        <f>[1]Fjärrvärmeproduktion!U420</f>
        <v>0</v>
      </c>
      <c r="L21" s="106">
        <f>[1]Fjärrvärmeproduktion!V420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[1]Fjärrvärmeproduktion!$N$426</f>
        <v>0</v>
      </c>
      <c r="C22" s="106"/>
      <c r="D22" s="100">
        <f>[1]Fjärrvärmeproduktion!$N$427</f>
        <v>0</v>
      </c>
      <c r="E22" s="106">
        <f>[1]Fjärrvärmeproduktion!$Q$428</f>
        <v>0</v>
      </c>
      <c r="F22" s="106">
        <f>[1]Fjärrvärmeproduktion!$N$429</f>
        <v>0</v>
      </c>
      <c r="G22" s="106">
        <f>[1]Fjärrvärmeproduktion!$R$430</f>
        <v>0</v>
      </c>
      <c r="H22" s="106">
        <f>[1]Fjärrvärmeproduktion!$S$431</f>
        <v>0</v>
      </c>
      <c r="I22" s="106">
        <f>[1]Fjärrvärmeproduktion!$N$432</f>
        <v>0</v>
      </c>
      <c r="J22" s="106">
        <f>[1]Fjärrvärmeproduktion!$T$430</f>
        <v>0</v>
      </c>
      <c r="K22" s="106">
        <f>[1]Fjärrvärmeproduktion!U428</f>
        <v>0</v>
      </c>
      <c r="L22" s="106">
        <f>[1]Fjärrvärmeproduktion!V428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1991,60208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0">
        <f>[1]Fjärrvärmeproduktion!$N$435</f>
        <v>0</v>
      </c>
      <c r="E23" s="106">
        <f>[1]Fjärrvärmeproduktion!$Q$436</f>
        <v>0</v>
      </c>
      <c r="F23" s="106">
        <f>[1]Fjärrvärmeproduktion!$N$437</f>
        <v>0</v>
      </c>
      <c r="G23" s="106">
        <f>[1]Fjärrvärmeproduktion!$R$438</f>
        <v>0</v>
      </c>
      <c r="H23" s="106">
        <f>[1]Fjärrvärmeproduktion!$S$439</f>
        <v>0</v>
      </c>
      <c r="I23" s="106">
        <f>[1]Fjärrvärmeproduktion!$N$440</f>
        <v>0</v>
      </c>
      <c r="J23" s="106">
        <f>[1]Fjärrvärmeproduktion!$T$438</f>
        <v>0</v>
      </c>
      <c r="K23" s="106">
        <f>[1]Fjärrvärmeproduktion!U436</f>
        <v>0</v>
      </c>
      <c r="L23" s="106">
        <f>[1]Fjärrvärmeproduktion!V436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1">
        <f>SUM(B18:B23)</f>
        <v>245921</v>
      </c>
      <c r="C24" s="106">
        <f t="shared" ref="C24:O24" si="3">SUM(C18:C23)</f>
        <v>0</v>
      </c>
      <c r="D24" s="134">
        <f t="shared" si="3"/>
        <v>1340</v>
      </c>
      <c r="E24" s="106">
        <f t="shared" si="3"/>
        <v>0</v>
      </c>
      <c r="F24" s="106">
        <f t="shared" si="3"/>
        <v>563</v>
      </c>
      <c r="G24" s="106">
        <f t="shared" si="3"/>
        <v>0</v>
      </c>
      <c r="H24" s="165">
        <f t="shared" si="3"/>
        <v>171721</v>
      </c>
      <c r="I24" s="106">
        <f t="shared" si="3"/>
        <v>0</v>
      </c>
      <c r="J24" s="106">
        <f t="shared" si="3"/>
        <v>0</v>
      </c>
      <c r="K24" s="106">
        <f t="shared" si="3"/>
        <v>108852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1">
        <f t="shared" si="2"/>
        <v>282476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1073,69408 GWh</v>
      </c>
      <c r="T25" s="43">
        <f>C$44</f>
        <v>0.53911074445152218</v>
      </c>
      <c r="U25" s="37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2"/>
      <c r="R26" s="89" t="str">
        <f>D30</f>
        <v>Oljeprodukter</v>
      </c>
      <c r="S26" s="62" t="str">
        <f>D43/1000 &amp;" GWh"</f>
        <v>308,611 GWh</v>
      </c>
      <c r="T26" s="43">
        <f>D$44</f>
        <v>0.15495615469531945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231,167 GWh</v>
      </c>
      <c r="T28" s="43">
        <f>F$44</f>
        <v>0.1160708769695601</v>
      </c>
      <c r="U28" s="37"/>
    </row>
    <row r="29" spans="1:34" ht="15.75">
      <c r="A29" s="82" t="str">
        <f>A2</f>
        <v>2181 Sandviken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38,516 GWh</v>
      </c>
      <c r="T29" s="43">
        <f>G$44</f>
        <v>1.9339204546321823E-2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230,762 GWh</v>
      </c>
      <c r="T30" s="43">
        <f>H$44</f>
        <v>0.11586752309477402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00">
        <f>[1]Slutanvändning!$N$575</f>
        <v>0</v>
      </c>
      <c r="C32" s="100">
        <f>[1]Slutanvändning!$N$576</f>
        <v>7368</v>
      </c>
      <c r="D32" s="106">
        <f>[1]Slutanvändning!$N$569</f>
        <v>8642</v>
      </c>
      <c r="E32" s="106">
        <f>[1]Slutanvändning!$Q$570</f>
        <v>0</v>
      </c>
      <c r="F32" s="100">
        <f>[1]Slutanvändning!$N$571</f>
        <v>0</v>
      </c>
      <c r="G32" s="106">
        <f>[1]Slutanvändning!$N$572</f>
        <v>1639</v>
      </c>
      <c r="H32" s="106">
        <f>[1]Slutanvändning!$N$573</f>
        <v>0</v>
      </c>
      <c r="I32" s="106">
        <f>[1]Slutanvändning!$N$574</f>
        <v>0</v>
      </c>
      <c r="J32" s="106"/>
      <c r="K32" s="106">
        <f>[1]Slutanvändning!U570</f>
        <v>0</v>
      </c>
      <c r="L32" s="106">
        <f>[1]Slutanvändning!V570</f>
        <v>0</v>
      </c>
      <c r="M32" s="106"/>
      <c r="N32" s="106"/>
      <c r="O32" s="106"/>
      <c r="P32" s="106">
        <f t="shared" ref="P32:P38" si="4">SUM(B32:N32)</f>
        <v>17649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25">
        <f>[1]Slutanvändning!$N$584</f>
        <v>22970.10924369748</v>
      </c>
      <c r="C33" s="125">
        <f>[1]Slutanvändning!$N$585</f>
        <v>719952.89075630251</v>
      </c>
      <c r="D33" s="106">
        <f>[1]Slutanvändning!$N$578</f>
        <v>23345</v>
      </c>
      <c r="E33" s="106">
        <f>[1]Slutanvändning!$Q$579</f>
        <v>0</v>
      </c>
      <c r="F33" s="126">
        <f>[1]Slutanvändning!$N$580</f>
        <v>230604</v>
      </c>
      <c r="G33" s="106">
        <f>[1]Slutanvändning!$N$581</f>
        <v>0</v>
      </c>
      <c r="H33" s="106">
        <f>[1]Slutanvändning!$N$582</f>
        <v>1230</v>
      </c>
      <c r="I33" s="106">
        <f>[1]Slutanvändning!$N$583</f>
        <v>0</v>
      </c>
      <c r="J33" s="106"/>
      <c r="K33" s="106">
        <f>[1]Slutanvändning!U579</f>
        <v>0</v>
      </c>
      <c r="L33" s="106">
        <f>[1]Slutanvändning!V579</f>
        <v>0</v>
      </c>
      <c r="M33" s="106"/>
      <c r="N33" s="106"/>
      <c r="O33" s="106"/>
      <c r="P33" s="106">
        <f t="shared" si="4"/>
        <v>998102</v>
      </c>
      <c r="Q33" s="34"/>
      <c r="R33" s="88" t="str">
        <f>K30</f>
        <v>Torv</v>
      </c>
      <c r="S33" s="62" t="str">
        <f>K43/1000&amp;" GWh"</f>
        <v>108,852 GWh</v>
      </c>
      <c r="T33" s="43">
        <f>K$44</f>
        <v>5.4655496242502419E-2</v>
      </c>
      <c r="U33" s="37"/>
    </row>
    <row r="34" spans="1:47" ht="15.75">
      <c r="A34" s="5" t="s">
        <v>34</v>
      </c>
      <c r="B34" s="100">
        <f>[1]Slutanvändning!$N$593</f>
        <v>29294</v>
      </c>
      <c r="C34" s="100">
        <f>[1]Slutanvändning!$N$594</f>
        <v>35145</v>
      </c>
      <c r="D34" s="106">
        <f>[1]Slutanvändning!$N$587</f>
        <v>74</v>
      </c>
      <c r="E34" s="106">
        <f>[1]Slutanvändning!$Q$588</f>
        <v>0</v>
      </c>
      <c r="F34" s="100">
        <f>[1]Slutanvändning!$N$589</f>
        <v>0</v>
      </c>
      <c r="G34" s="106">
        <f>[1]Slutanvändning!$N$590</f>
        <v>0</v>
      </c>
      <c r="H34" s="106">
        <f>[1]Slutanvändning!$N$591</f>
        <v>0</v>
      </c>
      <c r="I34" s="106">
        <f>[1]Slutanvändning!$N$592</f>
        <v>0</v>
      </c>
      <c r="J34" s="106"/>
      <c r="K34" s="106">
        <f>[1]Slutanvändning!U588</f>
        <v>0</v>
      </c>
      <c r="L34" s="106">
        <f>[1]Slutanvändning!V588</f>
        <v>0</v>
      </c>
      <c r="M34" s="106"/>
      <c r="N34" s="106"/>
      <c r="O34" s="106"/>
      <c r="P34" s="106">
        <f t="shared" si="4"/>
        <v>64513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[1]Slutanvändning!$N$602</f>
        <v>0</v>
      </c>
      <c r="C35" s="100">
        <f>[1]Slutanvändning!$N$603</f>
        <v>519</v>
      </c>
      <c r="D35" s="106">
        <f>[1]Slutanvändning!$N$596</f>
        <v>267072</v>
      </c>
      <c r="E35" s="106">
        <f>[1]Slutanvändning!$Q$597</f>
        <v>0</v>
      </c>
      <c r="F35" s="100">
        <f>[1]Slutanvändning!$N$598</f>
        <v>0</v>
      </c>
      <c r="G35" s="106">
        <f>[1]Slutanvändning!$N$599</f>
        <v>36877</v>
      </c>
      <c r="H35" s="106">
        <f>[1]Slutanvändning!$N$600</f>
        <v>0</v>
      </c>
      <c r="I35" s="106">
        <f>[1]Slutanvändning!$N$601</f>
        <v>0</v>
      </c>
      <c r="J35" s="106"/>
      <c r="K35" s="106">
        <f>[1]Slutanvändning!U597</f>
        <v>0</v>
      </c>
      <c r="L35" s="106">
        <f>[1]Slutanvändning!V597</f>
        <v>0</v>
      </c>
      <c r="M35" s="106"/>
      <c r="N35" s="106"/>
      <c r="O35" s="106"/>
      <c r="P35" s="106">
        <f>SUM(B35:N35)</f>
        <v>304468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25">
        <f>[1]Slutanvändning!$N$611</f>
        <v>28653.890756302517</v>
      </c>
      <c r="C36" s="125">
        <f>[1]Slutanvändning!$N$612</f>
        <v>82472.109243697487</v>
      </c>
      <c r="D36" s="106">
        <f>[1]Slutanvändning!$N$605</f>
        <v>7854</v>
      </c>
      <c r="E36" s="106">
        <f>[1]Slutanvändning!$Q$606</f>
        <v>0</v>
      </c>
      <c r="F36" s="100">
        <f>[1]Slutanvändning!$N$607</f>
        <v>0</v>
      </c>
      <c r="G36" s="106">
        <f>[1]Slutanvändning!$N$608</f>
        <v>0</v>
      </c>
      <c r="H36" s="106">
        <f>[1]Slutanvändning!$N$609</f>
        <v>0</v>
      </c>
      <c r="I36" s="106">
        <f>[1]Slutanvändning!$N$610</f>
        <v>0</v>
      </c>
      <c r="J36" s="106"/>
      <c r="K36" s="106">
        <f>[1]Slutanvändning!U606</f>
        <v>0</v>
      </c>
      <c r="L36" s="106">
        <f>[1]Slutanvändning!V606</f>
        <v>0</v>
      </c>
      <c r="M36" s="106"/>
      <c r="N36" s="106"/>
      <c r="O36" s="106"/>
      <c r="P36" s="106">
        <f t="shared" si="4"/>
        <v>118980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3">
        <f>[1]Slutanvändning!$N$620</f>
        <v>45300</v>
      </c>
      <c r="C37" s="125">
        <f>[1]Slutanvändning!$N$621</f>
        <v>118242</v>
      </c>
      <c r="D37" s="106">
        <f>[1]Slutanvändning!$N$614</f>
        <v>284</v>
      </c>
      <c r="E37" s="106">
        <f>[1]Slutanvändning!$Q$615</f>
        <v>0</v>
      </c>
      <c r="F37" s="100">
        <f>[1]Slutanvändning!$N$616</f>
        <v>0</v>
      </c>
      <c r="G37" s="106">
        <f>[1]Slutanvändning!$N$617</f>
        <v>0</v>
      </c>
      <c r="H37" s="106">
        <f>[1]Slutanvändning!$N$618</f>
        <v>57811</v>
      </c>
      <c r="I37" s="106">
        <f>[1]Slutanvändning!$N$619</f>
        <v>0</v>
      </c>
      <c r="J37" s="106"/>
      <c r="K37" s="106">
        <f>[1]Slutanvändning!U615</f>
        <v>0</v>
      </c>
      <c r="L37" s="106">
        <f>[1]Slutanvändning!V615</f>
        <v>0</v>
      </c>
      <c r="M37" s="106"/>
      <c r="N37" s="106"/>
      <c r="O37" s="106"/>
      <c r="P37" s="106">
        <f t="shared" si="4"/>
        <v>221637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3">
        <f>[1]Slutanvändning!$N$629</f>
        <v>105700</v>
      </c>
      <c r="C38" s="125">
        <f>[1]Slutanvändning!$N$630</f>
        <v>20436</v>
      </c>
      <c r="D38" s="106">
        <f>[1]Slutanvändning!$N$623</f>
        <v>0</v>
      </c>
      <c r="E38" s="106">
        <f>[1]Slutanvändning!$Q$624</f>
        <v>0</v>
      </c>
      <c r="F38" s="100">
        <f>[1]Slutanvändning!$N$625</f>
        <v>0</v>
      </c>
      <c r="G38" s="106">
        <f>[1]Slutanvändning!$N$626</f>
        <v>0</v>
      </c>
      <c r="H38" s="106">
        <f>[1]Slutanvändning!$N$627</f>
        <v>0</v>
      </c>
      <c r="I38" s="106">
        <f>[1]Slutanvändning!$N$628</f>
        <v>0</v>
      </c>
      <c r="J38" s="106"/>
      <c r="K38" s="106">
        <f>[1]Slutanvändning!U624</f>
        <v>0</v>
      </c>
      <c r="L38" s="106">
        <f>[1]Slutanvändning!V624</f>
        <v>0</v>
      </c>
      <c r="M38" s="106"/>
      <c r="N38" s="106"/>
      <c r="O38" s="106"/>
      <c r="P38" s="106">
        <f t="shared" si="4"/>
        <v>126136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[1]Slutanvändning!$N$638</f>
        <v>0</v>
      </c>
      <c r="C39" s="100">
        <f>[1]Slutanvändning!$N$639</f>
        <v>10041</v>
      </c>
      <c r="D39" s="106">
        <f>[1]Slutanvändning!$N$632</f>
        <v>0</v>
      </c>
      <c r="E39" s="106">
        <f>[1]Slutanvändning!$Q$633</f>
        <v>0</v>
      </c>
      <c r="F39" s="100">
        <f>[1]Slutanvändning!$N$634</f>
        <v>0</v>
      </c>
      <c r="G39" s="106">
        <f>[1]Slutanvändning!$N$635</f>
        <v>0</v>
      </c>
      <c r="H39" s="106">
        <f>[1]Slutanvändning!$N$636</f>
        <v>0</v>
      </c>
      <c r="I39" s="106">
        <f>[1]Slutanvändning!$N$637</f>
        <v>0</v>
      </c>
      <c r="J39" s="106"/>
      <c r="K39" s="106">
        <f>[1]Slutanvändning!U633</f>
        <v>0</v>
      </c>
      <c r="L39" s="106">
        <f>[1]Slutanvändning!V633</f>
        <v>0</v>
      </c>
      <c r="M39" s="106"/>
      <c r="N39" s="106"/>
      <c r="O39" s="106"/>
      <c r="P39" s="106">
        <f>SUM(B39:N39)</f>
        <v>10041</v>
      </c>
      <c r="Q39" s="34"/>
      <c r="R39" s="42"/>
      <c r="S39" s="10"/>
      <c r="T39" s="66"/>
    </row>
    <row r="40" spans="1:47" ht="15.75">
      <c r="A40" s="5" t="s">
        <v>14</v>
      </c>
      <c r="B40" s="106">
        <f>SUM(B32:B39)</f>
        <v>231918</v>
      </c>
      <c r="C40" s="131">
        <f t="shared" ref="C40:O40" si="5">SUM(C32:C39)</f>
        <v>994176</v>
      </c>
      <c r="D40" s="106">
        <f t="shared" si="5"/>
        <v>307271</v>
      </c>
      <c r="E40" s="106">
        <f t="shared" si="5"/>
        <v>0</v>
      </c>
      <c r="F40" s="131">
        <f>SUM(F32:F39)</f>
        <v>230604</v>
      </c>
      <c r="G40" s="106">
        <f t="shared" si="5"/>
        <v>38516</v>
      </c>
      <c r="H40" s="106">
        <f t="shared" si="5"/>
        <v>59041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1861526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93,53708 GWh</v>
      </c>
      <c r="T41" s="103"/>
    </row>
    <row r="42" spans="1:47">
      <c r="A42" s="47" t="s">
        <v>43</v>
      </c>
      <c r="B42" s="111">
        <f>B39+B38+B37</f>
        <v>151000</v>
      </c>
      <c r="C42" s="111">
        <f>C39+C38+C37</f>
        <v>148719</v>
      </c>
      <c r="D42" s="111">
        <f>D39+D38+D37</f>
        <v>284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57811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357814</v>
      </c>
      <c r="Q42" s="35"/>
      <c r="R42" s="42" t="s">
        <v>41</v>
      </c>
      <c r="S42" s="11" t="str">
        <f>P42/1000 &amp;" GWh"</f>
        <v>357,814 GWh</v>
      </c>
      <c r="T42" s="43">
        <f>P42/P40</f>
        <v>0.19221541896272198</v>
      </c>
    </row>
    <row r="43" spans="1:47">
      <c r="A43" s="48" t="s">
        <v>45</v>
      </c>
      <c r="B43" s="113"/>
      <c r="C43" s="114">
        <f>C40+C24-C7+C46</f>
        <v>1073694.08</v>
      </c>
      <c r="D43" s="114">
        <f t="shared" ref="D43:O43" si="7">D11+D24+D40</f>
        <v>308611</v>
      </c>
      <c r="E43" s="114">
        <f t="shared" si="7"/>
        <v>0</v>
      </c>
      <c r="F43" s="114">
        <f t="shared" si="7"/>
        <v>231167</v>
      </c>
      <c r="G43" s="114">
        <f t="shared" si="7"/>
        <v>38516</v>
      </c>
      <c r="H43" s="114">
        <f t="shared" si="7"/>
        <v>230762</v>
      </c>
      <c r="I43" s="114">
        <f t="shared" si="7"/>
        <v>0</v>
      </c>
      <c r="J43" s="114">
        <f t="shared" si="7"/>
        <v>0</v>
      </c>
      <c r="K43" s="114">
        <f t="shared" si="7"/>
        <v>108852</v>
      </c>
      <c r="L43" s="114">
        <f t="shared" si="7"/>
        <v>0</v>
      </c>
      <c r="M43" s="114">
        <f t="shared" si="7"/>
        <v>0</v>
      </c>
      <c r="N43" s="114">
        <f t="shared" si="7"/>
        <v>0</v>
      </c>
      <c r="O43" s="114">
        <f t="shared" si="7"/>
        <v>0</v>
      </c>
      <c r="P43" s="115">
        <f>SUM(C43:O43)</f>
        <v>1991602.08</v>
      </c>
      <c r="Q43" s="35"/>
      <c r="R43" s="42" t="s">
        <v>42</v>
      </c>
      <c r="S43" s="11" t="str">
        <f>P36/1000 &amp;" GWh"</f>
        <v>118,98 GWh</v>
      </c>
      <c r="T43" s="64">
        <f>P36/P40</f>
        <v>6.3915303895835995E-2</v>
      </c>
    </row>
    <row r="44" spans="1:47">
      <c r="A44" s="48" t="s">
        <v>46</v>
      </c>
      <c r="B44" s="98"/>
      <c r="C44" s="99">
        <f>C43/$P$43</f>
        <v>0.53911074445152218</v>
      </c>
      <c r="D44" s="99">
        <f t="shared" ref="D44:P44" si="8">D43/$P$43</f>
        <v>0.15495615469531945</v>
      </c>
      <c r="E44" s="99">
        <f t="shared" si="8"/>
        <v>0</v>
      </c>
      <c r="F44" s="99">
        <f t="shared" si="8"/>
        <v>0.1160708769695601</v>
      </c>
      <c r="G44" s="99">
        <f t="shared" si="8"/>
        <v>1.9339204546321823E-2</v>
      </c>
      <c r="H44" s="99">
        <f t="shared" si="8"/>
        <v>0.11586752309477402</v>
      </c>
      <c r="I44" s="99">
        <f t="shared" si="8"/>
        <v>0</v>
      </c>
      <c r="J44" s="99">
        <f t="shared" si="8"/>
        <v>0</v>
      </c>
      <c r="K44" s="99">
        <f t="shared" si="8"/>
        <v>5.4655496242502419E-2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64,513 GWh</v>
      </c>
      <c r="T44" s="43">
        <f>P34/P40</f>
        <v>3.465597579620161E-2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17,649 GWh</v>
      </c>
      <c r="T45" s="43">
        <f>P32/P40</f>
        <v>9.4809312359859597E-3</v>
      </c>
      <c r="U45" s="37"/>
    </row>
    <row r="46" spans="1:47">
      <c r="A46" s="49" t="s">
        <v>49</v>
      </c>
      <c r="B46" s="70">
        <f>B24-B40</f>
        <v>14003</v>
      </c>
      <c r="C46" s="70">
        <f>(C40+C24)*0.08</f>
        <v>79534.080000000002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998,102 GWh</v>
      </c>
      <c r="T46" s="64">
        <f>P33/P40</f>
        <v>0.53617408513230547</v>
      </c>
      <c r="U46" s="37"/>
    </row>
    <row r="47" spans="1:47">
      <c r="A47" s="49" t="s">
        <v>51</v>
      </c>
      <c r="B47" s="102">
        <f>B46/B24</f>
        <v>5.694105017464958E-2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304,468 GWh</v>
      </c>
      <c r="T47" s="64">
        <f>P35/P40</f>
        <v>0.16355828497694902</v>
      </c>
    </row>
    <row r="48" spans="1:47" ht="15.75" thickBot="1">
      <c r="A48" s="14"/>
      <c r="B48" s="116"/>
      <c r="C48" s="117"/>
      <c r="D48" s="118"/>
      <c r="E48" s="118"/>
      <c r="F48" s="119"/>
      <c r="G48" s="118"/>
      <c r="H48" s="118"/>
      <c r="I48" s="119"/>
      <c r="J48" s="118"/>
      <c r="K48" s="118"/>
      <c r="L48" s="118"/>
      <c r="M48" s="117"/>
      <c r="N48" s="120"/>
      <c r="O48" s="120"/>
      <c r="P48" s="120"/>
      <c r="Q48" s="90"/>
      <c r="R48" s="71" t="s">
        <v>50</v>
      </c>
      <c r="S48" s="72" t="str">
        <f>P40/1000 &amp;" GWh"</f>
        <v>1861,526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7"/>
      <c r="D49" s="118"/>
      <c r="E49" s="118"/>
      <c r="F49" s="119"/>
      <c r="G49" s="118"/>
      <c r="H49" s="118"/>
      <c r="I49" s="119"/>
      <c r="J49" s="118"/>
      <c r="K49" s="118"/>
      <c r="L49" s="118"/>
      <c r="M49" s="117"/>
      <c r="N49" s="120"/>
      <c r="O49" s="120"/>
      <c r="P49" s="120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43" sqref="C43"/>
    </sheetView>
  </sheetViews>
  <sheetFormatPr defaultColWidth="8.625" defaultRowHeight="15"/>
  <cols>
    <col min="1" max="1" width="49.5" style="12" customWidth="1"/>
    <col min="2" max="2" width="18.875" style="53" bestFit="1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81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[1]Solceller!$C$10</f>
        <v>209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 t="s">
        <v>88</v>
      </c>
      <c r="C6" s="129">
        <v>137000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18</v>
      </c>
      <c r="B7" s="61"/>
      <c r="C7" s="130">
        <v>38000</v>
      </c>
      <c r="D7" s="101">
        <f>[1]Elproduktion!$N$323</f>
        <v>0</v>
      </c>
      <c r="E7" s="94">
        <f>[1]Elproduktion!$Q$324</f>
        <v>0</v>
      </c>
      <c r="F7" s="94">
        <f>[1]Elproduktion!$N$325</f>
        <v>0</v>
      </c>
      <c r="G7" s="94">
        <f>[1]Elproduktion!$R$326</f>
        <v>0</v>
      </c>
      <c r="H7" s="94">
        <f>[1]Elproduktion!$S$327</f>
        <v>0</v>
      </c>
      <c r="I7" s="94">
        <f>[1]Elproduktion!$N$328</f>
        <v>0</v>
      </c>
      <c r="J7" s="94">
        <f>[1]Elproduktion!$T$326</f>
        <v>0</v>
      </c>
      <c r="K7" s="94">
        <f>[1]Elproduktion!U324</f>
        <v>0</v>
      </c>
      <c r="L7" s="94">
        <f>[1]Elproduktion!V324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[1]Elproduktion!$N$330</f>
        <v>0</v>
      </c>
      <c r="D8" s="101">
        <f>[1]Elproduktion!$N$331</f>
        <v>0</v>
      </c>
      <c r="E8" s="94">
        <f>[1]Elproduktion!$Q$332</f>
        <v>0</v>
      </c>
      <c r="F8" s="94">
        <f>[1]Elproduktion!$N$333</f>
        <v>0</v>
      </c>
      <c r="G8" s="94">
        <f>[1]Elproduktion!$R$334</f>
        <v>0</v>
      </c>
      <c r="H8" s="94">
        <f>[1]Elproduktion!$S$335</f>
        <v>0</v>
      </c>
      <c r="I8" s="94">
        <f>[1]Elproduktion!$N$336</f>
        <v>0</v>
      </c>
      <c r="J8" s="94">
        <f>[1]Elproduktion!$T$334</f>
        <v>0</v>
      </c>
      <c r="K8" s="94">
        <f>[1]Elproduktion!U332</f>
        <v>0</v>
      </c>
      <c r="L8" s="94">
        <f>[1]Elproduktion!V332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101">
        <f>[1]Elproduktion!$N$338</f>
        <v>632315</v>
      </c>
      <c r="D9" s="101">
        <f>[1]Elproduktion!$N$339</f>
        <v>0</v>
      </c>
      <c r="E9" s="94">
        <f>[1]Elproduktion!$Q$340</f>
        <v>0</v>
      </c>
      <c r="F9" s="94">
        <f>[1]Elproduktion!$N$341</f>
        <v>0</v>
      </c>
      <c r="G9" s="94">
        <f>[1]Elproduktion!$R$342</f>
        <v>0</v>
      </c>
      <c r="H9" s="94">
        <f>[1]Elproduktion!$S$343</f>
        <v>0</v>
      </c>
      <c r="I9" s="94">
        <f>[1]Elproduktion!$N$344</f>
        <v>0</v>
      </c>
      <c r="J9" s="94">
        <f>[1]Elproduktion!$T$342</f>
        <v>0</v>
      </c>
      <c r="K9" s="94">
        <f>[1]Elproduktion!U340</f>
        <v>0</v>
      </c>
      <c r="L9" s="94">
        <f>[1]Elproduktion!V340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01">
        <f>[1]Elproduktion!$N$346</f>
        <v>0</v>
      </c>
      <c r="D10" s="101">
        <f>[1]Elproduktion!$N$347</f>
        <v>0</v>
      </c>
      <c r="E10" s="94">
        <f>[1]Elproduktion!$Q$348</f>
        <v>0</v>
      </c>
      <c r="F10" s="94">
        <f>[1]Elproduktion!$N$349</f>
        <v>0</v>
      </c>
      <c r="G10" s="94">
        <f>[1]Elproduktion!$R$350</f>
        <v>0</v>
      </c>
      <c r="H10" s="94">
        <f>[1]Elproduktion!$S$351</f>
        <v>0</v>
      </c>
      <c r="I10" s="94">
        <f>[1]Elproduktion!$N$352</f>
        <v>0</v>
      </c>
      <c r="J10" s="94">
        <f>[1]Elproduktion!$T$350</f>
        <v>0</v>
      </c>
      <c r="K10" s="94">
        <f>[1]Elproduktion!U348</f>
        <v>0</v>
      </c>
      <c r="L10" s="94">
        <f>[1]Elproduktion!V348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41">
        <f>SUM(C5:C10)</f>
        <v>807524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2182 Söderhamn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[1]Fjärrvärmeproduktion!$N$450+[1]Fjärrvärmeproduktion!$N$490*([1]Fjärrvärmeproduktion!$N$450/([1]Fjärrvärmeproduktion!$N$450+[1]Fjärrvärmeproduktion!$N$458))</f>
        <v>144143.68955281825</v>
      </c>
      <c r="C18" s="106"/>
      <c r="D18" s="106">
        <f>[1]Fjärrvärmeproduktion!$N$451</f>
        <v>1274</v>
      </c>
      <c r="E18" s="106">
        <f>[1]Fjärrvärmeproduktion!$Q$452</f>
        <v>0</v>
      </c>
      <c r="F18" s="106">
        <f>[1]Fjärrvärmeproduktion!$N$453</f>
        <v>0</v>
      </c>
      <c r="G18" s="106">
        <f>[1]Fjärrvärmeproduktion!$R$454</f>
        <v>0</v>
      </c>
      <c r="H18" s="122">
        <f>[1]Fjärrvärmeproduktion!$S$455+[1]Fjärrvärmeproduktion!$W$455</f>
        <v>193800</v>
      </c>
      <c r="I18" s="106">
        <f>[1]Fjärrvärmeproduktion!$N$456</f>
        <v>0</v>
      </c>
      <c r="J18" s="106">
        <f>[1]Fjärrvärmeproduktion!$T$454</f>
        <v>0</v>
      </c>
      <c r="K18" s="106">
        <f>[1]Fjärrvärmeproduktion!U452</f>
        <v>0</v>
      </c>
      <c r="L18" s="106">
        <f>[1]Fjärrvärmeproduktion!V452</f>
        <v>0</v>
      </c>
      <c r="M18" s="122"/>
      <c r="N18" s="106"/>
      <c r="O18" s="106"/>
      <c r="P18" s="134">
        <f>SUM(C18:O18)</f>
        <v>195074</v>
      </c>
      <c r="Q18" s="4"/>
      <c r="R18" s="4"/>
      <c r="S18" s="4"/>
      <c r="T18" s="4"/>
    </row>
    <row r="19" spans="1:34" ht="15.75">
      <c r="A19" s="5" t="s">
        <v>19</v>
      </c>
      <c r="B19" s="100">
        <f>[1]Fjärrvärmeproduktion!$N$458+[1]Fjärrvärmeproduktion!$N$490*([1]Fjärrvärmeproduktion!$N$458/([1]Fjärrvärmeproduktion!$N$458+[1]Fjärrvärmeproduktion!$N$450))</f>
        <v>5576.3104471817605</v>
      </c>
      <c r="C19" s="106"/>
      <c r="D19" s="106">
        <f>[1]Fjärrvärmeproduktion!$N$459</f>
        <v>30</v>
      </c>
      <c r="E19" s="106">
        <f>[1]Fjärrvärmeproduktion!$Q$460</f>
        <v>0</v>
      </c>
      <c r="F19" s="106">
        <f>[1]Fjärrvärmeproduktion!$N$461</f>
        <v>1228</v>
      </c>
      <c r="G19" s="106">
        <f>[1]Fjärrvärmeproduktion!$R$462</f>
        <v>0</v>
      </c>
      <c r="H19" s="106">
        <f>[1]Fjärrvärmeproduktion!$S$463</f>
        <v>3824</v>
      </c>
      <c r="I19" s="106">
        <f>[1]Fjärrvärmeproduktion!$N$464</f>
        <v>0</v>
      </c>
      <c r="J19" s="106">
        <f>[1]Fjärrvärmeproduktion!$T$462</f>
        <v>0</v>
      </c>
      <c r="K19" s="106">
        <f>[1]Fjärrvärmeproduktion!U460</f>
        <v>0</v>
      </c>
      <c r="L19" s="106">
        <f>[1]Fjärrvärmeproduktion!V460</f>
        <v>0</v>
      </c>
      <c r="M19" s="106"/>
      <c r="N19" s="106"/>
      <c r="O19" s="106"/>
      <c r="P19" s="106">
        <f t="shared" ref="P19:P24" si="2">SUM(C19:O19)</f>
        <v>5082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[1]Fjärrvärmeproduktion!$N$466</f>
        <v>0</v>
      </c>
      <c r="C20" s="106"/>
      <c r="D20" s="106">
        <f>[1]Fjärrvärmeproduktion!$N$467</f>
        <v>0</v>
      </c>
      <c r="E20" s="106">
        <f>[1]Fjärrvärmeproduktion!$Q$468</f>
        <v>0</v>
      </c>
      <c r="F20" s="106">
        <f>[1]Fjärrvärmeproduktion!$N$469</f>
        <v>0</v>
      </c>
      <c r="G20" s="106">
        <f>[1]Fjärrvärmeproduktion!$R$470</f>
        <v>0</v>
      </c>
      <c r="H20" s="106">
        <f>[1]Fjärrvärmeproduktion!$S$471</f>
        <v>0</v>
      </c>
      <c r="I20" s="106">
        <f>[1]Fjärrvärmeproduktion!$N$472</f>
        <v>0</v>
      </c>
      <c r="J20" s="106">
        <f>[1]Fjärrvärmeproduktion!$T$470</f>
        <v>0</v>
      </c>
      <c r="K20" s="106">
        <f>[1]Fjärrvärmeproduktion!U468</f>
        <v>0</v>
      </c>
      <c r="L20" s="106">
        <f>[1]Fjärrvärmeproduktion!V468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5">
        <f>[1]Fjärrvärmeproduktion!$N$474</f>
        <v>0</v>
      </c>
      <c r="C21" s="106"/>
      <c r="D21" s="106">
        <f>[1]Fjärrvärmeproduktion!$N$475</f>
        <v>0</v>
      </c>
      <c r="E21" s="106">
        <f>[1]Fjärrvärmeproduktion!$Q$476</f>
        <v>0</v>
      </c>
      <c r="F21" s="106">
        <f>[1]Fjärrvärmeproduktion!$N$477</f>
        <v>0</v>
      </c>
      <c r="G21" s="106">
        <f>[1]Fjärrvärmeproduktion!$R$478</f>
        <v>0</v>
      </c>
      <c r="H21" s="106">
        <f>[1]Fjärrvärmeproduktion!$S$479</f>
        <v>0</v>
      </c>
      <c r="I21" s="106">
        <f>[1]Fjärrvärmeproduktion!$N$480</f>
        <v>0</v>
      </c>
      <c r="J21" s="106">
        <f>[1]Fjärrvärmeproduktion!$T$478</f>
        <v>0</v>
      </c>
      <c r="K21" s="106">
        <f>[1]Fjärrvärmeproduktion!U476</f>
        <v>0</v>
      </c>
      <c r="L21" s="106">
        <f>[1]Fjärrvärmeproduktion!V476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[1]Fjärrvärmeproduktion!$N$482</f>
        <v>10601</v>
      </c>
      <c r="C22" s="106"/>
      <c r="D22" s="106">
        <f>[1]Fjärrvärmeproduktion!$N$483</f>
        <v>0</v>
      </c>
      <c r="E22" s="106">
        <f>[1]Fjärrvärmeproduktion!$Q$484</f>
        <v>0</v>
      </c>
      <c r="F22" s="106">
        <f>[1]Fjärrvärmeproduktion!$N$485</f>
        <v>0</v>
      </c>
      <c r="G22" s="106">
        <f>[1]Fjärrvärmeproduktion!$R$486</f>
        <v>0</v>
      </c>
      <c r="H22" s="106">
        <f>[1]Fjärrvärmeproduktion!$S$487</f>
        <v>0</v>
      </c>
      <c r="I22" s="106">
        <f>[1]Fjärrvärmeproduktion!$N$488</f>
        <v>0</v>
      </c>
      <c r="J22" s="106">
        <f>[1]Fjärrvärmeproduktion!$T$486</f>
        <v>0</v>
      </c>
      <c r="K22" s="106">
        <f>[1]Fjärrvärmeproduktion!U484</f>
        <v>0</v>
      </c>
      <c r="L22" s="106">
        <f>[1]Fjärrvärmeproduktion!V484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3098,1464087395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6">
        <f>[1]Fjärrvärmeproduktion!$N$491</f>
        <v>0</v>
      </c>
      <c r="E23" s="106">
        <f>[1]Fjärrvärmeproduktion!$Q$492</f>
        <v>0</v>
      </c>
      <c r="F23" s="106">
        <f>[1]Fjärrvärmeproduktion!$N$493</f>
        <v>0</v>
      </c>
      <c r="G23" s="106">
        <f>[1]Fjärrvärmeproduktion!$R$494</f>
        <v>0</v>
      </c>
      <c r="H23" s="106">
        <f>[1]Fjärrvärmeproduktion!$S$495</f>
        <v>0</v>
      </c>
      <c r="I23" s="106">
        <f>[1]Fjärrvärmeproduktion!$N$496</f>
        <v>0</v>
      </c>
      <c r="J23" s="106">
        <f>[1]Fjärrvärmeproduktion!$T$494</f>
        <v>0</v>
      </c>
      <c r="K23" s="106">
        <f>[1]Fjärrvärmeproduktion!U492</f>
        <v>0</v>
      </c>
      <c r="L23" s="106">
        <f>[1]Fjärrvärmeproduktion!V492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06">
        <f>SUM(B18:B23)</f>
        <v>160321</v>
      </c>
      <c r="C24" s="106">
        <f t="shared" ref="C24:O24" si="3">SUM(C18:C23)</f>
        <v>0</v>
      </c>
      <c r="D24" s="106">
        <f t="shared" si="3"/>
        <v>1304</v>
      </c>
      <c r="E24" s="106">
        <f t="shared" si="3"/>
        <v>0</v>
      </c>
      <c r="F24" s="106">
        <f t="shared" si="3"/>
        <v>1228</v>
      </c>
      <c r="G24" s="106">
        <f t="shared" si="3"/>
        <v>0</v>
      </c>
      <c r="H24" s="134">
        <f t="shared" si="3"/>
        <v>197624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4">
        <f t="shared" si="2"/>
        <v>200156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517,503517983193 GWh</v>
      </c>
      <c r="T25" s="43">
        <f>C$44</f>
        <v>0.16703649528097783</v>
      </c>
      <c r="U25" s="37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2"/>
      <c r="R26" s="89" t="str">
        <f>D30</f>
        <v>Oljeprodukter</v>
      </c>
      <c r="S26" s="62" t="str">
        <f>D43/1000 &amp;" GWh"</f>
        <v>455,024 GWh</v>
      </c>
      <c r="T26" s="43">
        <f>D$44</f>
        <v>0.14686975370706573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39,579 GWh</v>
      </c>
      <c r="T28" s="43">
        <f>F$44</f>
        <v>1.2775057979297696E-2</v>
      </c>
      <c r="U28" s="37"/>
    </row>
    <row r="29" spans="1:34" ht="15.75">
      <c r="A29" s="82" t="str">
        <f>A2</f>
        <v>2182 Söderhamn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55,671 GWh</v>
      </c>
      <c r="T29" s="43">
        <f>G$44</f>
        <v>1.7969131427410547E-2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303,454890756303 GWh</v>
      </c>
      <c r="T30" s="43">
        <f>H$44</f>
        <v>9.7947240291902604E-2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94">
        <f>[1]Slutanvändning!$N$656</f>
        <v>0</v>
      </c>
      <c r="C32" s="101">
        <f>[1]Slutanvändning!$N$657</f>
        <v>654</v>
      </c>
      <c r="D32" s="94">
        <f>[1]Slutanvändning!$N$650</f>
        <v>2755</v>
      </c>
      <c r="E32" s="94">
        <f>[1]Slutanvändning!$Q$651</f>
        <v>0</v>
      </c>
      <c r="F32" s="101">
        <f>[1]Slutanvändning!$N$652</f>
        <v>0</v>
      </c>
      <c r="G32" s="101">
        <f>[1]Slutanvändning!$N$653</f>
        <v>595</v>
      </c>
      <c r="H32" s="101">
        <f>[1]Slutanvändning!$N$654</f>
        <v>0</v>
      </c>
      <c r="I32" s="94">
        <f>[1]Slutanvändning!$N$655</f>
        <v>0</v>
      </c>
      <c r="J32" s="94"/>
      <c r="K32" s="94">
        <f>[1]Slutanvändning!U651</f>
        <v>0</v>
      </c>
      <c r="L32" s="94">
        <f>[1]Slutanvändning!V651</f>
        <v>0</v>
      </c>
      <c r="M32" s="94"/>
      <c r="N32" s="94"/>
      <c r="O32" s="94"/>
      <c r="P32" s="94">
        <f t="shared" ref="P32:P38" si="4">SUM(B32:N32)</f>
        <v>4004</v>
      </c>
      <c r="Q32" s="34"/>
      <c r="R32" s="89" t="str">
        <f>J30</f>
        <v>Avlutar</v>
      </c>
      <c r="S32" s="62" t="str">
        <f>J43/1000 &amp;" GWh"</f>
        <v>1447 GWh</v>
      </c>
      <c r="T32" s="43">
        <f>J$44</f>
        <v>0.46705346006831316</v>
      </c>
      <c r="U32" s="37"/>
    </row>
    <row r="33" spans="1:47" ht="15.75">
      <c r="A33" s="5" t="s">
        <v>33</v>
      </c>
      <c r="B33" s="94">
        <f>[1]Slutanvändning!$N$665</f>
        <v>10627</v>
      </c>
      <c r="C33" s="129">
        <f>[1]Slutanvändning!$N$666</f>
        <v>255030.10924369749</v>
      </c>
      <c r="D33" s="94">
        <f>[1]Slutanvändning!$N$659</f>
        <v>127787</v>
      </c>
      <c r="E33" s="94">
        <f>[1]Slutanvändning!$Q$660</f>
        <v>0</v>
      </c>
      <c r="F33" s="129">
        <f>[1]Slutanvändning!$N$661</f>
        <v>38351</v>
      </c>
      <c r="G33" s="101">
        <f>[1]Slutanvändning!$R$662</f>
        <v>0</v>
      </c>
      <c r="H33" s="129">
        <f>[1]Slutanvändning!$N$663</f>
        <v>45613.890756302513</v>
      </c>
      <c r="I33" s="94">
        <f>[1]Slutanvändning!$N$664</f>
        <v>0</v>
      </c>
      <c r="J33" s="130">
        <f>[1]Slutanvändning!$T$662</f>
        <v>1447000</v>
      </c>
      <c r="K33" s="94">
        <f>[1]Slutanvändning!U660</f>
        <v>0</v>
      </c>
      <c r="L33" s="94">
        <f>[1]Slutanvändning!V660</f>
        <v>0</v>
      </c>
      <c r="M33" s="130">
        <f>[1]Slutanvändning!$W$662</f>
        <v>229509</v>
      </c>
      <c r="N33" s="130">
        <f>[1]Slutanvändning!$X$662</f>
        <v>50405</v>
      </c>
      <c r="O33" s="94"/>
      <c r="P33" s="95">
        <f t="shared" si="4"/>
        <v>2204323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4">
        <f>[1]Slutanvändning!$N$674</f>
        <v>24910</v>
      </c>
      <c r="C34" s="101">
        <f>[1]Slutanvändning!$N$675</f>
        <v>21837</v>
      </c>
      <c r="D34" s="94">
        <f>[1]Slutanvändning!$N$668</f>
        <v>377</v>
      </c>
      <c r="E34" s="94">
        <f>[1]Slutanvändning!$Q$669</f>
        <v>0</v>
      </c>
      <c r="F34" s="101">
        <f>[1]Slutanvändning!$N$670</f>
        <v>0</v>
      </c>
      <c r="G34" s="101">
        <f>[1]Slutanvändning!$N$671</f>
        <v>0</v>
      </c>
      <c r="H34" s="101">
        <f>[1]Slutanvändning!$N$672</f>
        <v>0</v>
      </c>
      <c r="I34" s="94">
        <f>[1]Slutanvändning!$N$673</f>
        <v>0</v>
      </c>
      <c r="J34" s="94"/>
      <c r="K34" s="94">
        <f>[1]Slutanvändning!U669</f>
        <v>0</v>
      </c>
      <c r="L34" s="94">
        <f>[1]Slutanvändning!V669</f>
        <v>0</v>
      </c>
      <c r="M34" s="94"/>
      <c r="N34" s="94"/>
      <c r="O34" s="94"/>
      <c r="P34" s="94">
        <f t="shared" si="4"/>
        <v>47124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94">
        <f>[1]Slutanvändning!$N$683</f>
        <v>0</v>
      </c>
      <c r="C35" s="101">
        <f>[1]Slutanvändning!$N$684</f>
        <v>3066</v>
      </c>
      <c r="D35" s="94">
        <f>[1]Slutanvändning!$N$677</f>
        <v>311293</v>
      </c>
      <c r="E35" s="94">
        <f>[1]Slutanvändning!$Q$678</f>
        <v>0</v>
      </c>
      <c r="F35" s="101">
        <f>[1]Slutanvändning!$N$679</f>
        <v>0</v>
      </c>
      <c r="G35" s="101">
        <f>[1]Slutanvändning!$N$680</f>
        <v>55076</v>
      </c>
      <c r="H35" s="101">
        <f>[1]Slutanvändning!$N$681</f>
        <v>0</v>
      </c>
      <c r="I35" s="94">
        <f>[1]Slutanvändning!$N$682</f>
        <v>0</v>
      </c>
      <c r="J35" s="94"/>
      <c r="K35" s="94">
        <f>[1]Slutanvändning!U678</f>
        <v>0</v>
      </c>
      <c r="L35" s="94">
        <f>[1]Slutanvändning!V678</f>
        <v>0</v>
      </c>
      <c r="M35" s="94"/>
      <c r="N35" s="94"/>
      <c r="O35" s="94"/>
      <c r="P35" s="94">
        <f>SUM(B35:N35)</f>
        <v>369435</v>
      </c>
      <c r="Q35" s="34"/>
      <c r="R35" s="88" t="str">
        <f>M30</f>
        <v>Beckolja</v>
      </c>
      <c r="S35" s="62" t="str">
        <f>M43/1000&amp;" GWh"</f>
        <v>229,509 GWh</v>
      </c>
      <c r="T35" s="43">
        <f>M$44</f>
        <v>7.4079455816737028E-2</v>
      </c>
      <c r="U35" s="37"/>
    </row>
    <row r="36" spans="1:47" ht="15.75">
      <c r="A36" s="5" t="s">
        <v>36</v>
      </c>
      <c r="B36" s="94">
        <f>[1]Slutanvändning!$N$692</f>
        <v>23300</v>
      </c>
      <c r="C36" s="101">
        <f>[1]Slutanvändning!$N$693</f>
        <v>109377</v>
      </c>
      <c r="D36" s="94">
        <f>[1]Slutanvändning!$N$686</f>
        <v>10864</v>
      </c>
      <c r="E36" s="94">
        <f>[1]Slutanvändning!$Q$687</f>
        <v>0</v>
      </c>
      <c r="F36" s="101">
        <f>[1]Slutanvändning!$N$688</f>
        <v>0</v>
      </c>
      <c r="G36" s="101">
        <f>[1]Slutanvändning!$N$689</f>
        <v>0</v>
      </c>
      <c r="H36" s="101">
        <f>[1]Slutanvändning!$N$690</f>
        <v>0</v>
      </c>
      <c r="I36" s="94">
        <f>[1]Slutanvändning!$N$691</f>
        <v>0</v>
      </c>
      <c r="J36" s="94"/>
      <c r="K36" s="94">
        <f>[1]Slutanvändning!U687</f>
        <v>0</v>
      </c>
      <c r="L36" s="94">
        <f>[1]Slutanvändning!V687</f>
        <v>0</v>
      </c>
      <c r="M36" s="94"/>
      <c r="N36" s="94"/>
      <c r="O36" s="94"/>
      <c r="P36" s="94">
        <f t="shared" si="4"/>
        <v>143541</v>
      </c>
      <c r="Q36" s="34"/>
      <c r="R36" s="88" t="str">
        <f>N30</f>
        <v>Övrigt</v>
      </c>
      <c r="S36" s="62" t="str">
        <f>N43/1000&amp;" GWh"</f>
        <v>50,405 GWh</v>
      </c>
      <c r="T36" s="43">
        <f>N$44</f>
        <v>1.6269405428295317E-2</v>
      </c>
      <c r="U36" s="37"/>
    </row>
    <row r="37" spans="1:47" ht="15.75">
      <c r="A37" s="5" t="s">
        <v>37</v>
      </c>
      <c r="B37" s="94">
        <f>[1]Slutanvändning!$N$701</f>
        <v>15517</v>
      </c>
      <c r="C37" s="101">
        <f>[1]Slutanvändning!$N$702</f>
        <v>109034</v>
      </c>
      <c r="D37" s="94">
        <f>[1]Slutanvändning!$N$695</f>
        <v>489</v>
      </c>
      <c r="E37" s="94">
        <f>[1]Slutanvändning!$Q$696</f>
        <v>0</v>
      </c>
      <c r="F37" s="101">
        <f>[1]Slutanvändning!$N$697</f>
        <v>0</v>
      </c>
      <c r="G37" s="101">
        <f>[1]Slutanvändning!$N$698</f>
        <v>0</v>
      </c>
      <c r="H37" s="101">
        <f>[1]Slutanvändning!$N$699</f>
        <v>60217</v>
      </c>
      <c r="I37" s="94">
        <f>[1]Slutanvändning!$N$700</f>
        <v>0</v>
      </c>
      <c r="J37" s="94"/>
      <c r="K37" s="94">
        <f>[1]Slutanvändning!U696</f>
        <v>0</v>
      </c>
      <c r="L37" s="94">
        <f>[1]Slutanvändning!V696</f>
        <v>0</v>
      </c>
      <c r="M37" s="94"/>
      <c r="N37" s="94"/>
      <c r="O37" s="94"/>
      <c r="P37" s="94">
        <f t="shared" si="4"/>
        <v>185257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94">
        <f>[1]Slutanvändning!$N$710</f>
        <v>66141</v>
      </c>
      <c r="C38" s="101">
        <f>[1]Slutanvändning!$N$711</f>
        <v>12039</v>
      </c>
      <c r="D38" s="94">
        <f>[1]Slutanvändning!$N$704</f>
        <v>155</v>
      </c>
      <c r="E38" s="94">
        <f>[1]Slutanvändning!$Q$705</f>
        <v>0</v>
      </c>
      <c r="F38" s="101">
        <f>[1]Slutanvändning!$N$706</f>
        <v>0</v>
      </c>
      <c r="G38" s="101">
        <f>[1]Slutanvändning!$N$707</f>
        <v>0</v>
      </c>
      <c r="H38" s="101">
        <f>[1]Slutanvändning!$N$708</f>
        <v>0</v>
      </c>
      <c r="I38" s="94">
        <f>[1]Slutanvändning!$N$709</f>
        <v>0</v>
      </c>
      <c r="J38" s="94"/>
      <c r="K38" s="94">
        <f>[1]Slutanvändning!U705</f>
        <v>0</v>
      </c>
      <c r="L38" s="94">
        <f>[1]Slutanvändning!V705</f>
        <v>0</v>
      </c>
      <c r="M38" s="94"/>
      <c r="N38" s="94"/>
      <c r="O38" s="94"/>
      <c r="P38" s="94">
        <f t="shared" si="4"/>
        <v>78335</v>
      </c>
      <c r="Q38" s="34"/>
      <c r="R38" s="45"/>
      <c r="S38" s="30"/>
      <c r="T38" s="41"/>
      <c r="U38" s="37"/>
    </row>
    <row r="39" spans="1:47" ht="15.75">
      <c r="A39" s="5" t="s">
        <v>39</v>
      </c>
      <c r="B39" s="94">
        <f>[1]Slutanvändning!$N$719</f>
        <v>0</v>
      </c>
      <c r="C39" s="101">
        <f>[1]Slutanvändning!$N$720</f>
        <v>3318</v>
      </c>
      <c r="D39" s="94">
        <f>[1]Slutanvändning!$N$713</f>
        <v>0</v>
      </c>
      <c r="E39" s="94">
        <f>[1]Slutanvändning!$Q$714</f>
        <v>0</v>
      </c>
      <c r="F39" s="101">
        <f>[1]Slutanvändning!$N$715</f>
        <v>0</v>
      </c>
      <c r="G39" s="101">
        <f>[1]Slutanvändning!$N$716</f>
        <v>0</v>
      </c>
      <c r="H39" s="101">
        <f>[1]Slutanvändning!$N$717</f>
        <v>0</v>
      </c>
      <c r="I39" s="94">
        <f>[1]Slutanvändning!$N$718</f>
        <v>0</v>
      </c>
      <c r="J39" s="94"/>
      <c r="K39" s="94">
        <f>[1]Slutanvändning!U714</f>
        <v>0</v>
      </c>
      <c r="L39" s="94">
        <f>[1]Slutanvändning!V714</f>
        <v>0</v>
      </c>
      <c r="M39" s="94"/>
      <c r="N39" s="94"/>
      <c r="O39" s="94"/>
      <c r="P39" s="94">
        <f>SUM(B39:N39)</f>
        <v>3318</v>
      </c>
      <c r="Q39" s="34"/>
      <c r="R39" s="42"/>
      <c r="S39" s="10"/>
      <c r="T39" s="66"/>
    </row>
    <row r="40" spans="1:47" ht="15.75">
      <c r="A40" s="5" t="s">
        <v>14</v>
      </c>
      <c r="B40" s="94">
        <f>SUM(B32:B39)</f>
        <v>140495</v>
      </c>
      <c r="C40" s="95">
        <f t="shared" ref="C40:O40" si="5">SUM(C32:C39)</f>
        <v>514355.10924369749</v>
      </c>
      <c r="D40" s="94">
        <f t="shared" si="5"/>
        <v>453720</v>
      </c>
      <c r="E40" s="94">
        <f t="shared" si="5"/>
        <v>0</v>
      </c>
      <c r="F40" s="95">
        <f>SUM(F32:F39)</f>
        <v>38351</v>
      </c>
      <c r="G40" s="95">
        <f t="shared" si="5"/>
        <v>55671</v>
      </c>
      <c r="H40" s="95">
        <f t="shared" si="5"/>
        <v>105830.89075630251</v>
      </c>
      <c r="I40" s="94">
        <f t="shared" si="5"/>
        <v>0</v>
      </c>
      <c r="J40" s="95">
        <f t="shared" si="5"/>
        <v>1447000</v>
      </c>
      <c r="K40" s="94">
        <f t="shared" si="5"/>
        <v>0</v>
      </c>
      <c r="L40" s="94">
        <f t="shared" si="5"/>
        <v>0</v>
      </c>
      <c r="M40" s="95">
        <f t="shared" si="5"/>
        <v>229509</v>
      </c>
      <c r="N40" s="95">
        <f t="shared" si="5"/>
        <v>50405</v>
      </c>
      <c r="O40" s="94">
        <f t="shared" si="5"/>
        <v>0</v>
      </c>
      <c r="P40" s="95">
        <f>SUM(B40:N40)</f>
        <v>3035337</v>
      </c>
      <c r="Q40" s="34"/>
      <c r="R40" s="42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2" t="s">
        <v>40</v>
      </c>
      <c r="S41" s="67" t="str">
        <f>(B46+C46)/1000 &amp;" GWh"</f>
        <v>60,9744087394958 GWh</v>
      </c>
      <c r="T41" s="103"/>
    </row>
    <row r="42" spans="1:47">
      <c r="A42" s="47" t="s">
        <v>43</v>
      </c>
      <c r="B42" s="96">
        <f>B39+B38+B37</f>
        <v>81658</v>
      </c>
      <c r="C42" s="96">
        <f>C39+C38+C37</f>
        <v>124391</v>
      </c>
      <c r="D42" s="96">
        <f>D39+D38+D37</f>
        <v>644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60217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266910</v>
      </c>
      <c r="Q42" s="35"/>
      <c r="R42" s="42" t="s">
        <v>41</v>
      </c>
      <c r="S42" s="11" t="str">
        <f>P42/1000 &amp;" GWh"</f>
        <v>266,91 GWh</v>
      </c>
      <c r="T42" s="43">
        <f>P42/P40</f>
        <v>8.7934222789759417E-2</v>
      </c>
    </row>
    <row r="43" spans="1:47">
      <c r="A43" s="48" t="s">
        <v>45</v>
      </c>
      <c r="B43" s="107"/>
      <c r="C43" s="108">
        <f>C40+C24-C7+C46</f>
        <v>517503.51798319328</v>
      </c>
      <c r="D43" s="108">
        <f t="shared" ref="D43:O43" si="7">D11+D24+D40</f>
        <v>455024</v>
      </c>
      <c r="E43" s="108">
        <f t="shared" si="7"/>
        <v>0</v>
      </c>
      <c r="F43" s="108">
        <f t="shared" si="7"/>
        <v>39579</v>
      </c>
      <c r="G43" s="108">
        <f t="shared" si="7"/>
        <v>55671</v>
      </c>
      <c r="H43" s="108">
        <f t="shared" si="7"/>
        <v>303454.89075630251</v>
      </c>
      <c r="I43" s="108">
        <f t="shared" si="7"/>
        <v>0</v>
      </c>
      <c r="J43" s="108">
        <f t="shared" si="7"/>
        <v>1447000</v>
      </c>
      <c r="K43" s="108">
        <f t="shared" si="7"/>
        <v>0</v>
      </c>
      <c r="L43" s="108">
        <f t="shared" si="7"/>
        <v>0</v>
      </c>
      <c r="M43" s="108">
        <f t="shared" si="7"/>
        <v>229509</v>
      </c>
      <c r="N43" s="108">
        <f t="shared" si="7"/>
        <v>50405</v>
      </c>
      <c r="O43" s="108">
        <f t="shared" si="7"/>
        <v>0</v>
      </c>
      <c r="P43" s="109">
        <f>SUM(C43:O43)</f>
        <v>3098146.408739496</v>
      </c>
      <c r="Q43" s="35"/>
      <c r="R43" s="42" t="s">
        <v>42</v>
      </c>
      <c r="S43" s="11" t="str">
        <f>P36/1000 &amp;" GWh"</f>
        <v>143,541 GWh</v>
      </c>
      <c r="T43" s="64">
        <f>P36/P40</f>
        <v>4.7289971426566477E-2</v>
      </c>
    </row>
    <row r="44" spans="1:47">
      <c r="A44" s="48" t="s">
        <v>46</v>
      </c>
      <c r="B44" s="98"/>
      <c r="C44" s="99">
        <f>C43/$P$43</f>
        <v>0.16703649528097783</v>
      </c>
      <c r="D44" s="99">
        <f t="shared" ref="D44:P44" si="8">D43/$P$43</f>
        <v>0.14686975370706573</v>
      </c>
      <c r="E44" s="99">
        <f t="shared" si="8"/>
        <v>0</v>
      </c>
      <c r="F44" s="99">
        <f t="shared" si="8"/>
        <v>1.2775057979297696E-2</v>
      </c>
      <c r="G44" s="99">
        <f t="shared" si="8"/>
        <v>1.7969131427410547E-2</v>
      </c>
      <c r="H44" s="99">
        <f t="shared" si="8"/>
        <v>9.7947240291902604E-2</v>
      </c>
      <c r="I44" s="99">
        <f t="shared" si="8"/>
        <v>0</v>
      </c>
      <c r="J44" s="99">
        <f t="shared" si="8"/>
        <v>0.46705346006831316</v>
      </c>
      <c r="K44" s="99">
        <f t="shared" si="8"/>
        <v>0</v>
      </c>
      <c r="L44" s="99">
        <f t="shared" si="8"/>
        <v>0</v>
      </c>
      <c r="M44" s="99">
        <f t="shared" si="8"/>
        <v>7.4079455816737028E-2</v>
      </c>
      <c r="N44" s="99">
        <f t="shared" si="8"/>
        <v>1.6269405428295317E-2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47,124 GWh</v>
      </c>
      <c r="T44" s="43">
        <f>P34/P40</f>
        <v>1.5525129499623929E-2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4,004 GWh</v>
      </c>
      <c r="T45" s="43">
        <f>P32/P40</f>
        <v>1.3191286502948437E-3</v>
      </c>
      <c r="U45" s="37"/>
    </row>
    <row r="46" spans="1:47">
      <c r="A46" s="49" t="s">
        <v>49</v>
      </c>
      <c r="B46" s="70">
        <f>B24-B40</f>
        <v>19826</v>
      </c>
      <c r="C46" s="70">
        <f>(C40+C24)*0.08</f>
        <v>41148.408739495797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2204,323 GWh</v>
      </c>
      <c r="T46" s="64">
        <f>P33/P40</f>
        <v>0.72622018576520497</v>
      </c>
      <c r="U46" s="37"/>
    </row>
    <row r="47" spans="1:47">
      <c r="A47" s="49" t="s">
        <v>51</v>
      </c>
      <c r="B47" s="102">
        <f>B46/B24</f>
        <v>0.12366439830090881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369,435 GWh</v>
      </c>
      <c r="T47" s="64">
        <f>P35/P40</f>
        <v>0.12171136186855035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3035,337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8" sqref="D8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54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">
        <v>58</v>
      </c>
      <c r="B4" s="1" t="s">
        <v>59</v>
      </c>
      <c r="C4" s="1" t="s">
        <v>58</v>
      </c>
      <c r="D4" s="1" t="s">
        <v>58</v>
      </c>
    </row>
    <row r="5" spans="1:9">
      <c r="B5" s="1"/>
      <c r="H5" s="1"/>
      <c r="I5" s="1"/>
    </row>
    <row r="6" spans="1:9">
      <c r="A6" t="s">
        <v>58</v>
      </c>
      <c r="B6" s="1" t="s">
        <v>58</v>
      </c>
      <c r="C6" s="1" t="s">
        <v>58</v>
      </c>
      <c r="D6" s="1" t="s">
        <v>58</v>
      </c>
    </row>
    <row r="7" spans="1:9">
      <c r="A7" t="s">
        <v>58</v>
      </c>
      <c r="B7" s="1" t="s">
        <v>58</v>
      </c>
      <c r="C7" s="1" t="s">
        <v>58</v>
      </c>
      <c r="D7" s="1" t="s">
        <v>58</v>
      </c>
    </row>
    <row r="8" spans="1:9">
      <c r="A8" t="s">
        <v>58</v>
      </c>
      <c r="B8" s="1" t="s">
        <v>58</v>
      </c>
    </row>
    <row r="9" spans="1:9">
      <c r="B9" s="1">
        <f>SUM(B6:B8)</f>
        <v>0</v>
      </c>
      <c r="D9" s="1">
        <f>SUM(D6:D8)</f>
        <v>0</v>
      </c>
    </row>
    <row r="10" spans="1:9">
      <c r="B10" s="1"/>
      <c r="C10" s="1"/>
      <c r="D10" s="1"/>
    </row>
    <row r="11" spans="1:9">
      <c r="B11" s="1"/>
      <c r="C11" s="1" t="s">
        <v>58</v>
      </c>
      <c r="D11" s="1" t="s">
        <v>58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zoomScale="70" zoomScaleNormal="70" workbookViewId="0">
      <selection activeCell="B10" sqref="B10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6" width="17.625" style="53" customWidth="1"/>
    <col min="7" max="7" width="16.625" style="53" customWidth="1"/>
    <col min="8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73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5" t="s">
        <v>70</v>
      </c>
      <c r="O3" s="56" t="s">
        <v>70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8"/>
      <c r="O4" s="29"/>
      <c r="P4" s="85" t="s">
        <v>68</v>
      </c>
      <c r="Q4" s="31"/>
      <c r="AG4" s="31"/>
      <c r="AH4" s="31"/>
    </row>
    <row r="5" spans="1:34" ht="15.75">
      <c r="A5" s="5" t="s">
        <v>53</v>
      </c>
      <c r="B5" s="61"/>
      <c r="C5" s="104">
        <f>SUM(Bollnäs:Söderhamn!C5)</f>
        <v>2432</v>
      </c>
      <c r="D5" s="94">
        <f>SUM(Bollnäs:Söderhamn!D5)</f>
        <v>0</v>
      </c>
      <c r="E5" s="94">
        <f>SUM(Bollnäs:Söderhamn!E5)</f>
        <v>0</v>
      </c>
      <c r="F5" s="94">
        <f>SUM(Bollnäs:Söderhamn!F5)</f>
        <v>0</v>
      </c>
      <c r="G5" s="94">
        <f>SUM(Bollnäs:Söderhamn!G5)</f>
        <v>0</v>
      </c>
      <c r="H5" s="94">
        <f>SUM(Bollnäs:Söderhamn!H5)</f>
        <v>0</v>
      </c>
      <c r="I5" s="94">
        <f>SUM(Bollnäs:Söderhamn!I5)</f>
        <v>0</v>
      </c>
      <c r="J5" s="94">
        <f>SUM(Bollnäs:Söderhamn!J5)</f>
        <v>0</v>
      </c>
      <c r="K5" s="94">
        <f>SUM(Bollnäs:Söderhamn!K5)</f>
        <v>0</v>
      </c>
      <c r="L5" s="94">
        <f>SUM(Bollnäs:Söderhamn!L5)</f>
        <v>0</v>
      </c>
      <c r="M5" s="94">
        <f>SUM(Bollnäs:Söderhamn!M5)</f>
        <v>0</v>
      </c>
      <c r="N5" s="94">
        <f>SUM(Bollnäs:Söderhamn!N5)</f>
        <v>0</v>
      </c>
      <c r="O5" s="94">
        <f>SUM(Bollnäs:Söderhamn!O5)</f>
        <v>0</v>
      </c>
      <c r="P5" s="94">
        <f>SUM(Bollnäs:Söderhamn!P5)</f>
        <v>0</v>
      </c>
      <c r="Q5" s="54"/>
      <c r="AG5" s="54"/>
      <c r="AH5" s="54"/>
    </row>
    <row r="6" spans="1:34" s="93" customFormat="1" ht="15.75">
      <c r="A6" s="5" t="s">
        <v>89</v>
      </c>
      <c r="B6" s="95"/>
      <c r="C6" s="143">
        <f>SUM(Bollnäs:Söderhamn!C6)</f>
        <v>698735</v>
      </c>
      <c r="D6" s="130">
        <f>SUM(Bollnäs:Söderhamn!D6)</f>
        <v>7831</v>
      </c>
      <c r="E6" s="94">
        <f>SUM(Bollnäs:Söderhamn!E6)</f>
        <v>0</v>
      </c>
      <c r="F6" s="94">
        <f>SUM(Bollnäs:Söderhamn!F6)</f>
        <v>0</v>
      </c>
      <c r="G6" s="94">
        <f>SUM(Bollnäs:Söderhamn!G6)</f>
        <v>0</v>
      </c>
      <c r="H6" s="130">
        <f>SUM(Bollnäs:Söderhamn!H6)</f>
        <v>11894</v>
      </c>
      <c r="I6" s="94">
        <f>SUM(Bollnäs:Söderhamn!I6)</f>
        <v>0</v>
      </c>
      <c r="J6" s="130">
        <f>SUM(Bollnäs:Söderhamn!J6)</f>
        <v>225701</v>
      </c>
      <c r="K6" s="94">
        <f>SUM(Bollnäs:Söderhamn!K6)</f>
        <v>0</v>
      </c>
      <c r="L6" s="94">
        <f>SUM(Bollnäs:Söderhamn!L6)</f>
        <v>0</v>
      </c>
      <c r="M6" s="94">
        <f>SUM(Bollnäs:Söderhamn!M6)</f>
        <v>0</v>
      </c>
      <c r="N6" s="94">
        <f>SUM(Bollnäs:Söderhamn!N6)</f>
        <v>0</v>
      </c>
      <c r="O6" s="94">
        <f>SUM(Bollnäs:Söderhamn!O6)</f>
        <v>0</v>
      </c>
      <c r="P6" s="130">
        <f>SUM(Bollnäs:Söderhamn!P6)</f>
        <v>245426</v>
      </c>
      <c r="Q6" s="92"/>
      <c r="AG6" s="92"/>
      <c r="AH6" s="92"/>
    </row>
    <row r="7" spans="1:34" ht="15.75">
      <c r="A7" s="142" t="s">
        <v>18</v>
      </c>
      <c r="B7" s="61"/>
      <c r="C7" s="130">
        <f>SUM(Bollnäs:Söderhamn!C7)</f>
        <v>258636</v>
      </c>
      <c r="D7" s="94">
        <f>SUM(Bollnäs:Söderhamn!D7)</f>
        <v>0</v>
      </c>
      <c r="E7" s="94">
        <f>SUM(Bollnäs:Söderhamn!E7)</f>
        <v>0</v>
      </c>
      <c r="F7" s="94">
        <f>SUM(Bollnäs:Söderhamn!F7)</f>
        <v>0</v>
      </c>
      <c r="G7" s="94">
        <f>SUM(Bollnäs:Söderhamn!G7)</f>
        <v>0</v>
      </c>
      <c r="H7" s="94">
        <f>SUM(Bollnäs:Söderhamn!H7)</f>
        <v>0</v>
      </c>
      <c r="I7" s="94">
        <f>SUM(Bollnäs:Söderhamn!I7)</f>
        <v>0</v>
      </c>
      <c r="J7" s="94">
        <f>SUM(Bollnäs:Söderhamn!J7)</f>
        <v>0</v>
      </c>
      <c r="K7" s="94">
        <f>SUM(Bollnäs:Söderhamn!K7)</f>
        <v>0</v>
      </c>
      <c r="L7" s="94">
        <f>SUM(Bollnäs:Söderhamn!L7)</f>
        <v>0</v>
      </c>
      <c r="M7" s="94">
        <f>SUM(Bollnäs:Söderhamn!M7)</f>
        <v>0</v>
      </c>
      <c r="N7" s="94">
        <f>SUM(Bollnäs:Söderhamn!N7)</f>
        <v>0</v>
      </c>
      <c r="O7" s="94">
        <f>SUM(Bollnäs:Söderhamn!O7)</f>
        <v>0</v>
      </c>
      <c r="P7" s="94">
        <f>SUM(Bollnäs:Söderhamn!P7)</f>
        <v>0</v>
      </c>
      <c r="Q7" s="54"/>
      <c r="AG7" s="54"/>
      <c r="AH7" s="54"/>
    </row>
    <row r="8" spans="1:34" ht="15.75">
      <c r="A8" s="5" t="s">
        <v>11</v>
      </c>
      <c r="B8" s="61"/>
      <c r="C8" s="94">
        <f>SUM(Bollnäs:Söderhamn!C8)</f>
        <v>0</v>
      </c>
      <c r="D8" s="94">
        <f>SUM(Bollnäs:Söderhamn!D8)</f>
        <v>0</v>
      </c>
      <c r="E8" s="94">
        <f>SUM(Bollnäs:Söderhamn!E8)</f>
        <v>0</v>
      </c>
      <c r="F8" s="94">
        <f>SUM(Bollnäs:Söderhamn!F8)</f>
        <v>0</v>
      </c>
      <c r="G8" s="94">
        <f>SUM(Bollnäs:Söderhamn!G8)</f>
        <v>0</v>
      </c>
      <c r="H8" s="94">
        <f>SUM(Bollnäs:Söderhamn!H8)</f>
        <v>0</v>
      </c>
      <c r="I8" s="94">
        <f>SUM(Bollnäs:Söderhamn!I8)</f>
        <v>0</v>
      </c>
      <c r="J8" s="94">
        <f>SUM(Bollnäs:Söderhamn!J8)</f>
        <v>0</v>
      </c>
      <c r="K8" s="94">
        <f>SUM(Bollnäs:Söderhamn!K8)</f>
        <v>0</v>
      </c>
      <c r="L8" s="94">
        <f>SUM(Bollnäs:Söderhamn!L8)</f>
        <v>0</v>
      </c>
      <c r="M8" s="94">
        <f>SUM(Bollnäs:Söderhamn!M8)</f>
        <v>0</v>
      </c>
      <c r="N8" s="94">
        <f>SUM(Bollnäs:Söderhamn!N8)</f>
        <v>0</v>
      </c>
      <c r="O8" s="94">
        <f>SUM(Bollnäs:Söderhamn!O8)</f>
        <v>0</v>
      </c>
      <c r="P8" s="94">
        <f>SUM(Bollnäs:Söderhamn!P8)</f>
        <v>0</v>
      </c>
      <c r="Q8" s="54"/>
      <c r="AG8" s="54"/>
      <c r="AH8" s="54"/>
    </row>
    <row r="9" spans="1:34" ht="15.75">
      <c r="A9" s="5" t="s">
        <v>12</v>
      </c>
      <c r="B9" s="61"/>
      <c r="C9" s="94">
        <f>SUM(Bollnäs:Söderhamn!C9)</f>
        <v>2198298</v>
      </c>
      <c r="D9" s="94">
        <f>SUM(Bollnäs:Söderhamn!D9)</f>
        <v>0</v>
      </c>
      <c r="E9" s="94">
        <f>SUM(Bollnäs:Söderhamn!E9)</f>
        <v>0</v>
      </c>
      <c r="F9" s="94">
        <f>SUM(Bollnäs:Söderhamn!F9)</f>
        <v>0</v>
      </c>
      <c r="G9" s="94">
        <f>SUM(Bollnäs:Söderhamn!G9)</f>
        <v>0</v>
      </c>
      <c r="H9" s="94">
        <f>SUM(Bollnäs:Söderhamn!H9)</f>
        <v>0</v>
      </c>
      <c r="I9" s="94">
        <f>SUM(Bollnäs:Söderhamn!I9)</f>
        <v>0</v>
      </c>
      <c r="J9" s="94">
        <f>SUM(Bollnäs:Söderhamn!J9)</f>
        <v>0</v>
      </c>
      <c r="K9" s="94">
        <f>SUM(Bollnäs:Söderhamn!K9)</f>
        <v>0</v>
      </c>
      <c r="L9" s="94">
        <f>SUM(Bollnäs:Söderhamn!L9)</f>
        <v>0</v>
      </c>
      <c r="M9" s="94">
        <f>SUM(Bollnäs:Söderhamn!M9)</f>
        <v>0</v>
      </c>
      <c r="N9" s="94">
        <f>SUM(Bollnäs:Söderhamn!N9)</f>
        <v>0</v>
      </c>
      <c r="O9" s="94">
        <f>SUM(Bollnäs:Söderhamn!O9)</f>
        <v>0</v>
      </c>
      <c r="P9" s="94">
        <f>SUM(Bollnäs:Söderhamn!P9)</f>
        <v>0</v>
      </c>
      <c r="Q9" s="54"/>
      <c r="AG9" s="54"/>
      <c r="AH9" s="54"/>
    </row>
    <row r="10" spans="1:34" ht="15.75">
      <c r="A10" s="5" t="s">
        <v>13</v>
      </c>
      <c r="B10" s="61"/>
      <c r="C10" s="94">
        <f>SUM(Bollnäs:Söderhamn!C10)</f>
        <v>1460913</v>
      </c>
      <c r="D10" s="94">
        <f>SUM(Bollnäs:Söderhamn!D10)</f>
        <v>0</v>
      </c>
      <c r="E10" s="94">
        <f>SUM(Bollnäs:Söderhamn!E10)</f>
        <v>0</v>
      </c>
      <c r="F10" s="94">
        <f>SUM(Bollnäs:Söderhamn!F10)</f>
        <v>0</v>
      </c>
      <c r="G10" s="94">
        <f>SUM(Bollnäs:Söderhamn!G10)</f>
        <v>0</v>
      </c>
      <c r="H10" s="94">
        <f>SUM(Bollnäs:Söderhamn!H10)</f>
        <v>0</v>
      </c>
      <c r="I10" s="94">
        <f>SUM(Bollnäs:Söderhamn!I10)</f>
        <v>0</v>
      </c>
      <c r="J10" s="94">
        <f>SUM(Bollnäs:Söderhamn!J10)</f>
        <v>0</v>
      </c>
      <c r="K10" s="94">
        <f>SUM(Bollnäs:Söderhamn!K10)</f>
        <v>0</v>
      </c>
      <c r="L10" s="94">
        <f>SUM(Bollnäs:Söderhamn!L10)</f>
        <v>0</v>
      </c>
      <c r="M10" s="94">
        <f>SUM(Bollnäs:Söderhamn!M10)</f>
        <v>0</v>
      </c>
      <c r="N10" s="94">
        <f>SUM(Bollnäs:Söderhamn!N10)</f>
        <v>0</v>
      </c>
      <c r="O10" s="94">
        <f>SUM(Bollnäs:Söderhamn!O10)</f>
        <v>0</v>
      </c>
      <c r="P10" s="94">
        <f>SUM(Bollnäs:Söderhamn!P10)</f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43">
        <f>SUM(Bollnäs:Söderhamn!C11)</f>
        <v>4619014</v>
      </c>
      <c r="D11" s="130">
        <f>SUM(Bollnäs:Söderhamn!D11)</f>
        <v>7831</v>
      </c>
      <c r="E11" s="94">
        <f>SUM(Bollnäs:Söderhamn!E11)</f>
        <v>0</v>
      </c>
      <c r="F11" s="94">
        <f>SUM(Bollnäs:Söderhamn!F11)</f>
        <v>0</v>
      </c>
      <c r="G11" s="94">
        <f>SUM(Bollnäs:Söderhamn!G11)</f>
        <v>0</v>
      </c>
      <c r="H11" s="130">
        <f>SUM(Bollnäs:Söderhamn!H11)</f>
        <v>11894</v>
      </c>
      <c r="I11" s="94">
        <f>SUM(Bollnäs:Söderhamn!I11)</f>
        <v>0</v>
      </c>
      <c r="J11" s="130">
        <f>SUM(Bollnäs:Söderhamn!J11)</f>
        <v>225701</v>
      </c>
      <c r="K11" s="94">
        <f>SUM(Bollnäs:Söderhamn!K11)</f>
        <v>0</v>
      </c>
      <c r="L11" s="94">
        <f>SUM(Bollnäs:Söderhamn!L11)</f>
        <v>0</v>
      </c>
      <c r="M11" s="94">
        <f>SUM(Bollnäs:Söderhamn!M11)</f>
        <v>0</v>
      </c>
      <c r="N11" s="94">
        <f>SUM(Bollnäs:Söderhamn!N11)</f>
        <v>0</v>
      </c>
      <c r="O11" s="94">
        <f>SUM(Bollnäs:Söderhamn!O11)</f>
        <v>0</v>
      </c>
      <c r="P11" s="130">
        <f>SUM(Bollnäs:Söderhamn!P11)</f>
        <v>245426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Gävleborgs län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86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8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37">
        <f>SUM(Bollnäs:Söderhamn!B18)</f>
        <v>1158493.9386193566</v>
      </c>
      <c r="C18" s="94">
        <f>SUM(Bollnäs:Söderhamn!C18)</f>
        <v>0</v>
      </c>
      <c r="D18" s="145">
        <f>SUM(Bollnäs:Söderhamn!D18)</f>
        <v>8915</v>
      </c>
      <c r="E18" s="94">
        <f>SUM(Bollnäs:Söderhamn!E18)</f>
        <v>0</v>
      </c>
      <c r="F18" s="94">
        <f>SUM(Bollnäs:Söderhamn!F18)</f>
        <v>563</v>
      </c>
      <c r="G18" s="137">
        <f>SUM(Bollnäs:Söderhamn!G18)</f>
        <v>7156</v>
      </c>
      <c r="H18" s="141">
        <f>SUM(Bollnäs:Söderhamn!H18)</f>
        <v>950955</v>
      </c>
      <c r="I18" s="94">
        <f>SUM(Bollnäs:Söderhamn!I18)</f>
        <v>4507</v>
      </c>
      <c r="J18" s="94">
        <f>SUM(Bollnäs:Söderhamn!J18)</f>
        <v>0</v>
      </c>
      <c r="K18" s="94">
        <f>SUM(Bollnäs:Söderhamn!K18)</f>
        <v>108852</v>
      </c>
      <c r="L18" s="130">
        <f>SUM(Bollnäs:Söderhamn!L18)</f>
        <v>171570</v>
      </c>
      <c r="M18" s="94">
        <f>SUM(Bollnäs:Söderhamn!M18)</f>
        <v>0</v>
      </c>
      <c r="N18" s="94">
        <f>SUM(Bollnäs:Söderhamn!N18)</f>
        <v>0</v>
      </c>
      <c r="O18" s="94">
        <f>SUM(Bollnäs:Söderhamn!O18)</f>
        <v>0</v>
      </c>
      <c r="P18" s="95">
        <f>SUM(Bollnäs:Söderhamn!P18)</f>
        <v>1252518</v>
      </c>
      <c r="Q18" s="4"/>
      <c r="R18" s="4"/>
      <c r="S18" s="4"/>
      <c r="T18" s="4"/>
    </row>
    <row r="19" spans="1:34" ht="15.75">
      <c r="A19" s="5" t="s">
        <v>19</v>
      </c>
      <c r="B19" s="104">
        <f>SUM(Bollnäs:Söderhamn!B19)</f>
        <v>328209.06138064346</v>
      </c>
      <c r="C19" s="94">
        <f>SUM(Bollnäs:Söderhamn!C19)</f>
        <v>0</v>
      </c>
      <c r="D19" s="141">
        <f>SUM(Bollnäs:Söderhamn!D19)</f>
        <v>6386</v>
      </c>
      <c r="E19" s="94">
        <f>SUM(Bollnäs:Söderhamn!E19)</f>
        <v>0</v>
      </c>
      <c r="F19" s="94">
        <f>SUM(Bollnäs:Söderhamn!F19)</f>
        <v>1428</v>
      </c>
      <c r="G19" s="94">
        <f>SUM(Bollnäs:Söderhamn!G19)</f>
        <v>1654</v>
      </c>
      <c r="H19" s="104">
        <f>SUM(Bollnäs:Söderhamn!H19)</f>
        <v>289997</v>
      </c>
      <c r="I19" s="94">
        <f>SUM(Bollnäs:Söderhamn!I19)</f>
        <v>0</v>
      </c>
      <c r="J19" s="94">
        <f>SUM(Bollnäs:Söderhamn!J19)</f>
        <v>0</v>
      </c>
      <c r="K19" s="94">
        <f>SUM(Bollnäs:Söderhamn!K19)</f>
        <v>0</v>
      </c>
      <c r="L19" s="94">
        <f>SUM(Bollnäs:Söderhamn!L19)</f>
        <v>0</v>
      </c>
      <c r="M19" s="94">
        <f>SUM(Bollnäs:Söderhamn!M19)</f>
        <v>6300</v>
      </c>
      <c r="N19" s="94">
        <f>SUM(Bollnäs:Söderhamn!N19)</f>
        <v>0</v>
      </c>
      <c r="O19" s="94">
        <f>SUM(Bollnäs:Söderhamn!O19)</f>
        <v>0</v>
      </c>
      <c r="P19" s="94">
        <f>SUM(Bollnäs:Söderhamn!P19)</f>
        <v>305765</v>
      </c>
      <c r="Q19" s="4"/>
      <c r="R19" s="4"/>
      <c r="S19" s="4"/>
      <c r="T19" s="4"/>
    </row>
    <row r="20" spans="1:34" ht="15.75">
      <c r="A20" s="5" t="s">
        <v>20</v>
      </c>
      <c r="B20" s="130">
        <f>SUM(Bollnäs:Söderhamn!B20)</f>
        <v>6308</v>
      </c>
      <c r="C20" s="145">
        <f>SUM(Bollnäs:Söderhamn!C20)</f>
        <v>6402.619999999999</v>
      </c>
      <c r="D20" s="94">
        <f>SUM(Bollnäs:Söderhamn!D20)</f>
        <v>0</v>
      </c>
      <c r="E20" s="94">
        <f>SUM(Bollnäs:Söderhamn!E20)</f>
        <v>0</v>
      </c>
      <c r="F20" s="94">
        <f>SUM(Bollnäs:Söderhamn!F20)</f>
        <v>0</v>
      </c>
      <c r="G20" s="94">
        <f>SUM(Bollnäs:Söderhamn!G20)</f>
        <v>0</v>
      </c>
      <c r="H20" s="94">
        <f>SUM(Bollnäs:Söderhamn!H20)</f>
        <v>0</v>
      </c>
      <c r="I20" s="94">
        <f>SUM(Bollnäs:Söderhamn!I20)</f>
        <v>0</v>
      </c>
      <c r="J20" s="94">
        <f>SUM(Bollnäs:Söderhamn!J20)</f>
        <v>0</v>
      </c>
      <c r="K20" s="94">
        <f>SUM(Bollnäs:Söderhamn!K20)</f>
        <v>0</v>
      </c>
      <c r="L20" s="94">
        <f>SUM(Bollnäs:Söderhamn!L20)</f>
        <v>0</v>
      </c>
      <c r="M20" s="94">
        <f>SUM(Bollnäs:Söderhamn!M20)</f>
        <v>0</v>
      </c>
      <c r="N20" s="94">
        <f>SUM(Bollnäs:Söderhamn!N20)</f>
        <v>0</v>
      </c>
      <c r="O20" s="94">
        <f>SUM(Bollnäs:Söderhamn!O20)</f>
        <v>0</v>
      </c>
      <c r="P20" s="95">
        <f>SUM(Bollnäs:Söderhamn!P20)</f>
        <v>6402.619999999999</v>
      </c>
      <c r="Q20" s="4"/>
      <c r="R20" s="4"/>
      <c r="S20" s="4"/>
      <c r="T20" s="4"/>
    </row>
    <row r="21" spans="1:34" ht="16.5" thickBot="1">
      <c r="A21" s="5" t="s">
        <v>21</v>
      </c>
      <c r="B21" s="94">
        <f>SUM(Bollnäs:Söderhamn!B21)</f>
        <v>0</v>
      </c>
      <c r="C21" s="94">
        <f>SUM(Bollnäs:Söderhamn!C21)</f>
        <v>0</v>
      </c>
      <c r="D21" s="94">
        <f>SUM(Bollnäs:Söderhamn!D21)</f>
        <v>0</v>
      </c>
      <c r="E21" s="94">
        <f>SUM(Bollnäs:Söderhamn!E21)</f>
        <v>0</v>
      </c>
      <c r="F21" s="94">
        <f>SUM(Bollnäs:Söderhamn!F21)</f>
        <v>0</v>
      </c>
      <c r="G21" s="94">
        <f>SUM(Bollnäs:Söderhamn!G21)</f>
        <v>0</v>
      </c>
      <c r="H21" s="94">
        <f>SUM(Bollnäs:Söderhamn!H21)</f>
        <v>0</v>
      </c>
      <c r="I21" s="94">
        <f>SUM(Bollnäs:Söderhamn!I21)</f>
        <v>0</v>
      </c>
      <c r="J21" s="94">
        <f>SUM(Bollnäs:Söderhamn!J21)</f>
        <v>0</v>
      </c>
      <c r="K21" s="94">
        <f>SUM(Bollnäs:Söderhamn!K21)</f>
        <v>0</v>
      </c>
      <c r="L21" s="94">
        <f>SUM(Bollnäs:Söderhamn!L21)</f>
        <v>0</v>
      </c>
      <c r="M21" s="94">
        <f>SUM(Bollnäs:Söderhamn!M21)</f>
        <v>0</v>
      </c>
      <c r="N21" s="94">
        <f>SUM(Bollnäs:Söderhamn!N21)</f>
        <v>0</v>
      </c>
      <c r="O21" s="94">
        <f>SUM(Bollnäs:Söderhamn!O21)</f>
        <v>0</v>
      </c>
      <c r="P21" s="94">
        <f>SUM(Bollnäs:Söderhamn!P21)</f>
        <v>0</v>
      </c>
      <c r="Q21" s="4"/>
      <c r="R21" s="38"/>
      <c r="S21" s="38"/>
      <c r="T21" s="38"/>
    </row>
    <row r="22" spans="1:34" ht="15.75">
      <c r="A22" s="5" t="s">
        <v>22</v>
      </c>
      <c r="B22" s="137">
        <f>SUM(Bollnäs:Söderhamn!B22)</f>
        <v>479196</v>
      </c>
      <c r="C22" s="94">
        <f>SUM(Bollnäs:Söderhamn!C22)</f>
        <v>0</v>
      </c>
      <c r="D22" s="94">
        <f>SUM(Bollnäs:Söderhamn!D22)</f>
        <v>0</v>
      </c>
      <c r="E22" s="94">
        <f>SUM(Bollnäs:Söderhamn!E22)</f>
        <v>0</v>
      </c>
      <c r="F22" s="94">
        <f>SUM(Bollnäs:Söderhamn!F22)</f>
        <v>0</v>
      </c>
      <c r="G22" s="94">
        <f>SUM(Bollnäs:Söderhamn!G22)</f>
        <v>0</v>
      </c>
      <c r="H22" s="94">
        <f>SUM(Bollnäs:Söderhamn!H22)</f>
        <v>0</v>
      </c>
      <c r="I22" s="94">
        <f>SUM(Bollnäs:Söderhamn!I22)</f>
        <v>0</v>
      </c>
      <c r="J22" s="94">
        <f>SUM(Bollnäs:Söderhamn!J22)</f>
        <v>0</v>
      </c>
      <c r="K22" s="94">
        <f>SUM(Bollnäs:Söderhamn!K22)</f>
        <v>0</v>
      </c>
      <c r="L22" s="94">
        <f>SUM(Bollnäs:Söderhamn!L22)</f>
        <v>0</v>
      </c>
      <c r="M22" s="94">
        <f>SUM(Bollnäs:Söderhamn!M22)</f>
        <v>0</v>
      </c>
      <c r="N22" s="94">
        <f>SUM(Bollnäs:Söderhamn!N22)</f>
        <v>0</v>
      </c>
      <c r="O22" s="94">
        <f>SUM(Bollnäs:Söderhamn!O22)</f>
        <v>0</v>
      </c>
      <c r="P22" s="94">
        <f>SUM(Bollnäs:Söderhamn!P22)</f>
        <v>0</v>
      </c>
      <c r="Q22" s="32"/>
      <c r="R22" s="44" t="s">
        <v>24</v>
      </c>
      <c r="S22" s="91" t="str">
        <f>ROUND(P43/1000,0) &amp;" GWh"</f>
        <v>20599 GWh</v>
      </c>
      <c r="T22" s="39"/>
      <c r="U22" s="37"/>
    </row>
    <row r="23" spans="1:34" ht="15.75">
      <c r="A23" s="5" t="s">
        <v>23</v>
      </c>
      <c r="B23" s="94">
        <f>SUM(Bollnäs:Söderhamn!B23)</f>
        <v>0</v>
      </c>
      <c r="C23" s="94">
        <f>SUM(Bollnäs:Söderhamn!C23)</f>
        <v>0</v>
      </c>
      <c r="D23" s="94">
        <f>SUM(Bollnäs:Söderhamn!D23)</f>
        <v>0</v>
      </c>
      <c r="E23" s="94">
        <f>SUM(Bollnäs:Söderhamn!E23)</f>
        <v>0</v>
      </c>
      <c r="F23" s="94">
        <f>SUM(Bollnäs:Söderhamn!F23)</f>
        <v>0</v>
      </c>
      <c r="G23" s="94">
        <f>SUM(Bollnäs:Söderhamn!G23)</f>
        <v>0</v>
      </c>
      <c r="H23" s="94">
        <f>SUM(Bollnäs:Söderhamn!H23)</f>
        <v>0</v>
      </c>
      <c r="I23" s="94">
        <f>SUM(Bollnäs:Söderhamn!I23)</f>
        <v>0</v>
      </c>
      <c r="J23" s="94">
        <f>SUM(Bollnäs:Söderhamn!J23)</f>
        <v>0</v>
      </c>
      <c r="K23" s="94">
        <f>SUM(Bollnäs:Söderhamn!K23)</f>
        <v>0</v>
      </c>
      <c r="L23" s="94">
        <f>SUM(Bollnäs:Söderhamn!L23)</f>
        <v>0</v>
      </c>
      <c r="M23" s="94">
        <f>SUM(Bollnäs:Söderhamn!M23)</f>
        <v>0</v>
      </c>
      <c r="N23" s="94">
        <f>SUM(Bollnäs:Söderhamn!N23)</f>
        <v>0</v>
      </c>
      <c r="O23" s="94">
        <f>SUM(Bollnäs:Söderhamn!O23)</f>
        <v>0</v>
      </c>
      <c r="P23" s="94">
        <f>SUM(Bollnäs:Söderhamn!P23)</f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7">
        <f>SUM(Bollnäs:Söderhamn!B24)</f>
        <v>1972207</v>
      </c>
      <c r="C24" s="145">
        <f>SUM(Bollnäs:Söderhamn!C24)</f>
        <v>6402.619999999999</v>
      </c>
      <c r="D24" s="94">
        <f>SUM(Bollnäs:Söderhamn!D24)</f>
        <v>15301</v>
      </c>
      <c r="E24" s="94">
        <f>SUM(Bollnäs:Söderhamn!E24)</f>
        <v>0</v>
      </c>
      <c r="F24" s="95">
        <f>SUM(Bollnäs:Söderhamn!F24)</f>
        <v>1991</v>
      </c>
      <c r="G24" s="95">
        <f>SUM(Bollnäs:Söderhamn!G24)</f>
        <v>8810</v>
      </c>
      <c r="H24" s="95">
        <f>SUM(Bollnäs:Söderhamn!H24)</f>
        <v>1240952</v>
      </c>
      <c r="I24" s="94">
        <f>SUM(Bollnäs:Söderhamn!I24)</f>
        <v>4507</v>
      </c>
      <c r="J24" s="94">
        <f>SUM(Bollnäs:Söderhamn!J24)</f>
        <v>0</v>
      </c>
      <c r="K24" s="94">
        <f>SUM(Bollnäs:Söderhamn!K24)</f>
        <v>108852</v>
      </c>
      <c r="L24" s="94">
        <f>SUM(Bollnäs:Söderhamn!L24)</f>
        <v>171570</v>
      </c>
      <c r="M24" s="94">
        <f>SUM(Bollnäs:Söderhamn!M24)</f>
        <v>6300</v>
      </c>
      <c r="N24" s="95">
        <f>SUM(Bollnäs:Söderhamn!N24)</f>
        <v>0</v>
      </c>
      <c r="O24" s="94">
        <f>SUM(Bollnäs:Söderhamn!O24)</f>
        <v>0</v>
      </c>
      <c r="P24" s="141">
        <f>SUM(Bollnäs:Söderhamn!P24)</f>
        <v>1564685.62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2"/>
      <c r="R25" s="88" t="str">
        <f>C30</f>
        <v>El</v>
      </c>
      <c r="S25" s="62" t="str">
        <f>ROUND(C43/1000,0) &amp;" GWh"</f>
        <v>5243 GWh</v>
      </c>
      <c r="T25" s="43">
        <f>C$44</f>
        <v>0.25454629056777817</v>
      </c>
      <c r="U25" s="37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2"/>
      <c r="R26" s="89" t="str">
        <f>D30</f>
        <v>Oljeprodukter</v>
      </c>
      <c r="S26" s="62" t="str">
        <f>ROUND(D43/1000,0) &amp;" GWh"</f>
        <v>3606 GWh</v>
      </c>
      <c r="T26" s="43">
        <f>D$44</f>
        <v>0.17504167303930887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62" t="str">
        <f>ROUND(E43/1000,0) &amp;" GWh"</f>
        <v>124 GWh</v>
      </c>
      <c r="T27" s="43">
        <f>E$44</f>
        <v>6.0109952502341293E-3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2" t="str">
        <f>ROUND(F43/1000,0) &amp;" GWh"</f>
        <v>431 GWh</v>
      </c>
      <c r="T28" s="43">
        <f>F$44</f>
        <v>2.0918160551957967E-2</v>
      </c>
      <c r="U28" s="37"/>
    </row>
    <row r="29" spans="1:34" ht="15.75">
      <c r="A29" s="82" t="str">
        <f>A2</f>
        <v>Gävleborgs län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ROUND(G43/1000,0) &amp;" GWh"</f>
        <v>685 GWh</v>
      </c>
      <c r="T29" s="43">
        <f>G$44</f>
        <v>3.323225612855072E-2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ROUND(H43/1000,0) &amp;" GWh"</f>
        <v>3307 GWh</v>
      </c>
      <c r="T30" s="43">
        <f>H$44</f>
        <v>0.16053157229933074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28"/>
      <c r="H31" s="83" t="s">
        <v>71</v>
      </c>
      <c r="I31" s="83" t="s">
        <v>64</v>
      </c>
      <c r="J31" s="28"/>
      <c r="K31" s="28"/>
      <c r="L31" s="28"/>
      <c r="M31" s="28"/>
      <c r="N31" s="28"/>
      <c r="O31" s="29"/>
      <c r="P31" s="85" t="s">
        <v>69</v>
      </c>
      <c r="Q31" s="33"/>
      <c r="R31" s="88" t="str">
        <f>I30</f>
        <v>Biogas</v>
      </c>
      <c r="S31" s="62" t="str">
        <f>ROUND(I43/1000,0) &amp;" GWh"</f>
        <v>14 GWh</v>
      </c>
      <c r="T31" s="43">
        <f>I$44</f>
        <v>6.7416705869051885E-4</v>
      </c>
      <c r="U31" s="36"/>
      <c r="AG31" s="31"/>
      <c r="AH31" s="31"/>
    </row>
    <row r="32" spans="1:34" ht="15.75">
      <c r="A32" s="5" t="s">
        <v>30</v>
      </c>
      <c r="B32" s="94">
        <f>SUM(Bollnäs:Söderhamn!B32)</f>
        <v>0</v>
      </c>
      <c r="C32" s="94">
        <f>SUM(Bollnäs:Söderhamn!C32)</f>
        <v>61479</v>
      </c>
      <c r="D32" s="94">
        <f>SUM(Bollnäs:Söderhamn!D32)</f>
        <v>68040</v>
      </c>
      <c r="E32" s="94">
        <f>SUM(Bollnäs:Söderhamn!E32)</f>
        <v>0</v>
      </c>
      <c r="F32" s="94">
        <f>SUM(Bollnäs:Söderhamn!F32)</f>
        <v>0</v>
      </c>
      <c r="G32" s="94">
        <f>SUM(Bollnäs:Söderhamn!G32)</f>
        <v>14544</v>
      </c>
      <c r="H32" s="94">
        <f>SUM(Bollnäs:Söderhamn!H32)</f>
        <v>0</v>
      </c>
      <c r="I32" s="94">
        <f>SUM(Bollnäs:Söderhamn!I32)</f>
        <v>0</v>
      </c>
      <c r="J32" s="94">
        <f>SUM(Bollnäs:Söderhamn!J32)</f>
        <v>0</v>
      </c>
      <c r="K32" s="94">
        <f>SUM(Bollnäs:Söderhamn!K32)</f>
        <v>0</v>
      </c>
      <c r="L32" s="94">
        <f>SUM(Bollnäs:Söderhamn!L32)</f>
        <v>0</v>
      </c>
      <c r="M32" s="94">
        <f>SUM(Bollnäs:Söderhamn!M32)</f>
        <v>0</v>
      </c>
      <c r="N32" s="94">
        <f>SUM(Bollnäs:Söderhamn!N32)</f>
        <v>0</v>
      </c>
      <c r="O32" s="94">
        <f>SUM(Bollnäs:Söderhamn!O32)</f>
        <v>0</v>
      </c>
      <c r="P32" s="94">
        <f>SUM(Bollnäs:Söderhamn!P32)</f>
        <v>144063</v>
      </c>
      <c r="Q32" s="34"/>
      <c r="R32" s="89" t="str">
        <f>J30</f>
        <v>Avlutar</v>
      </c>
      <c r="S32" s="62" t="str">
        <f>ROUND(J43/1000,0) &amp;" GWh"</f>
        <v>6046 GWh</v>
      </c>
      <c r="T32" s="43">
        <f>J$44</f>
        <v>0.29352414268261212</v>
      </c>
      <c r="U32" s="37"/>
    </row>
    <row r="33" spans="1:47" ht="15.75">
      <c r="A33" s="5" t="s">
        <v>33</v>
      </c>
      <c r="B33" s="95">
        <f>SUM(Bollnäs:Söderhamn!B33)</f>
        <v>231265.81315007585</v>
      </c>
      <c r="C33" s="95">
        <f>SUM(Bollnäs:Söderhamn!C33)</f>
        <v>2642264</v>
      </c>
      <c r="D33" s="94">
        <f>SUM(Bollnäs:Söderhamn!D33)</f>
        <v>370429</v>
      </c>
      <c r="E33" s="95">
        <f>SUM(Bollnäs:Söderhamn!E33)</f>
        <v>123819</v>
      </c>
      <c r="F33" s="94">
        <f>SUM(Bollnäs:Söderhamn!F33)</f>
        <v>426577</v>
      </c>
      <c r="G33" s="94">
        <f>SUM(Bollnäs:Söderhamn!G33)</f>
        <v>0</v>
      </c>
      <c r="H33" s="94">
        <f>SUM(Bollnäs:Söderhamn!H33)</f>
        <v>1465407.0344068024</v>
      </c>
      <c r="I33" s="94">
        <f>SUM(Bollnäs:Söderhamn!I33)</f>
        <v>0</v>
      </c>
      <c r="J33" s="130">
        <f>SUM(Bollnäs:Söderhamn!J33)</f>
        <v>5820530</v>
      </c>
      <c r="K33" s="94">
        <f>SUM(Bollnäs:Söderhamn!K33)</f>
        <v>0</v>
      </c>
      <c r="L33" s="94">
        <f>SUM(Bollnäs:Söderhamn!L33)</f>
        <v>0</v>
      </c>
      <c r="M33" s="130">
        <f>SUM(Bollnäs:Söderhamn!M33)</f>
        <v>791477</v>
      </c>
      <c r="N33" s="130">
        <f>SUM(Bollnäs:Söderhamn!N33)</f>
        <v>71759</v>
      </c>
      <c r="O33" s="95">
        <f>SUM(Bollnäs:Söderhamn!O33)</f>
        <v>0</v>
      </c>
      <c r="P33" s="95">
        <f>SUM(Bollnäs:Söderhamn!P33)</f>
        <v>11943527.847556878</v>
      </c>
      <c r="Q33" s="34"/>
      <c r="R33" s="88" t="str">
        <f>K30</f>
        <v>Torv</v>
      </c>
      <c r="S33" s="62" t="str">
        <f>ROUND(K43/1000,0) &amp;" GWh"</f>
        <v>109 GWh</v>
      </c>
      <c r="T33" s="43">
        <f>K$44</f>
        <v>5.2843978305307376E-3</v>
      </c>
      <c r="U33" s="37"/>
    </row>
    <row r="34" spans="1:47" ht="15.75">
      <c r="A34" s="5" t="s">
        <v>34</v>
      </c>
      <c r="B34" s="94">
        <f>SUM(Bollnäs:Söderhamn!B34)</f>
        <v>260979.10214251609</v>
      </c>
      <c r="C34" s="95">
        <f>SUM(Bollnäs:Söderhamn!C34)</f>
        <v>279574</v>
      </c>
      <c r="D34" s="94">
        <f>SUM(Bollnäs:Söderhamn!D34)</f>
        <v>9933</v>
      </c>
      <c r="E34" s="94">
        <f>SUM(Bollnäs:Söderhamn!E34)</f>
        <v>0</v>
      </c>
      <c r="F34" s="94">
        <f>SUM(Bollnäs:Söderhamn!F34)</f>
        <v>0</v>
      </c>
      <c r="G34" s="94">
        <f>SUM(Bollnäs:Söderhamn!G34)</f>
        <v>0</v>
      </c>
      <c r="H34" s="94">
        <f>SUM(Bollnäs:Söderhamn!H34)</f>
        <v>0</v>
      </c>
      <c r="I34" s="94">
        <f>SUM(Bollnäs:Söderhamn!I34)</f>
        <v>0</v>
      </c>
      <c r="J34" s="94">
        <f>SUM(Bollnäs:Söderhamn!J34)</f>
        <v>0</v>
      </c>
      <c r="K34" s="94">
        <f>SUM(Bollnäs:Söderhamn!K34)</f>
        <v>0</v>
      </c>
      <c r="L34" s="94">
        <f>SUM(Bollnäs:Söderhamn!L34)</f>
        <v>0</v>
      </c>
      <c r="M34" s="94">
        <f>SUM(Bollnäs:Söderhamn!M34)</f>
        <v>0</v>
      </c>
      <c r="N34" s="94">
        <f>SUM(Bollnäs:Söderhamn!N34)</f>
        <v>0</v>
      </c>
      <c r="O34" s="94">
        <f>SUM(Bollnäs:Söderhamn!O34)</f>
        <v>0</v>
      </c>
      <c r="P34" s="94">
        <f>SUM(Bollnäs:Söderhamn!P34)</f>
        <v>550486.10214251606</v>
      </c>
      <c r="Q34" s="34"/>
      <c r="R34" s="89" t="str">
        <f>L30</f>
        <v>Avfall</v>
      </c>
      <c r="S34" s="62" t="str">
        <f>ROUND(L43/1000,0) &amp;" GWh"</f>
        <v>172 GWh</v>
      </c>
      <c r="T34" s="43">
        <f>L$44</f>
        <v>8.3291454064616053E-3</v>
      </c>
      <c r="U34" s="37"/>
      <c r="V34" s="8"/>
      <c r="W34" s="60"/>
    </row>
    <row r="35" spans="1:47" ht="15.75">
      <c r="A35" s="5" t="s">
        <v>35</v>
      </c>
      <c r="B35" s="94">
        <f>SUM(Bollnäs:Söderhamn!B35)</f>
        <v>0</v>
      </c>
      <c r="C35" s="94">
        <f>SUM(Bollnäs:Söderhamn!C35)</f>
        <v>9275.7999999999993</v>
      </c>
      <c r="D35" s="94">
        <f>SUM(Bollnäs:Söderhamn!D35)</f>
        <v>3003704</v>
      </c>
      <c r="E35" s="94">
        <f>SUM(Bollnäs:Söderhamn!E35)</f>
        <v>0</v>
      </c>
      <c r="F35" s="104">
        <v>2320</v>
      </c>
      <c r="G35" s="94">
        <f>SUM(Bollnäs:Söderhamn!G35)</f>
        <v>661189</v>
      </c>
      <c r="H35" s="94">
        <f>SUM(Bollnäs:Söderhamn!H35)</f>
        <v>0</v>
      </c>
      <c r="I35" s="104">
        <v>9380</v>
      </c>
      <c r="J35" s="94">
        <f>SUM(Bollnäs:Söderhamn!J35)</f>
        <v>0</v>
      </c>
      <c r="K35" s="94">
        <f>SUM(Bollnäs:Söderhamn!K35)</f>
        <v>0</v>
      </c>
      <c r="L35" s="94">
        <f>SUM(Bollnäs:Söderhamn!L35)</f>
        <v>0</v>
      </c>
      <c r="M35" s="94">
        <f>SUM(Bollnäs:Söderhamn!M35)</f>
        <v>0</v>
      </c>
      <c r="N35" s="94">
        <f>SUM(Bollnäs:Söderhamn!N35)</f>
        <v>0</v>
      </c>
      <c r="O35" s="94">
        <f>SUM(Bollnäs:Söderhamn!O35)</f>
        <v>0</v>
      </c>
      <c r="P35" s="94">
        <f>SUM(B35:O35)</f>
        <v>3685868.8</v>
      </c>
      <c r="Q35" s="34"/>
      <c r="R35" s="88" t="str">
        <f>M30</f>
        <v>Beckolja</v>
      </c>
      <c r="S35" s="62" t="str">
        <f>ROUND(M43/1000,0) &amp;" GWh"</f>
        <v>791 GWh</v>
      </c>
      <c r="T35" s="43">
        <f>M$44</f>
        <v>3.8423541521653039E-2</v>
      </c>
      <c r="U35" s="37"/>
    </row>
    <row r="36" spans="1:47" ht="15.75">
      <c r="A36" s="5" t="s">
        <v>36</v>
      </c>
      <c r="B36" s="94">
        <f>SUM(Bollnäs:Söderhamn!B36)</f>
        <v>196161</v>
      </c>
      <c r="C36" s="94">
        <f>SUM(Bollnäs:Söderhamn!C36)</f>
        <v>965512</v>
      </c>
      <c r="D36" s="94">
        <f>SUM(Bollnäs:Söderhamn!D36)</f>
        <v>126449</v>
      </c>
      <c r="E36" s="94">
        <f>SUM(Bollnäs:Söderhamn!E36)</f>
        <v>0</v>
      </c>
      <c r="F36" s="94">
        <f>SUM(Bollnäs:Söderhamn!F36)</f>
        <v>0</v>
      </c>
      <c r="G36" s="94">
        <f>SUM(Bollnäs:Söderhamn!G36)</f>
        <v>0</v>
      </c>
      <c r="H36" s="94">
        <f>SUM(Bollnäs:Söderhamn!H36)</f>
        <v>0</v>
      </c>
      <c r="I36" s="94">
        <f>SUM(Bollnäs:Söderhamn!I36)</f>
        <v>0</v>
      </c>
      <c r="J36" s="94">
        <f>SUM(Bollnäs:Söderhamn!J36)</f>
        <v>0</v>
      </c>
      <c r="K36" s="94">
        <f>SUM(Bollnäs:Söderhamn!K36)</f>
        <v>0</v>
      </c>
      <c r="L36" s="94">
        <f>SUM(Bollnäs:Söderhamn!L36)</f>
        <v>0</v>
      </c>
      <c r="M36" s="94">
        <f>SUM(Bollnäs:Söderhamn!M36)</f>
        <v>0</v>
      </c>
      <c r="N36" s="94">
        <f>SUM(Bollnäs:Söderhamn!N36)</f>
        <v>0</v>
      </c>
      <c r="O36" s="94">
        <f>SUM(Bollnäs:Söderhamn!O36)</f>
        <v>0</v>
      </c>
      <c r="P36" s="94">
        <f>SUM(Bollnäs:Söderhamn!P36)</f>
        <v>1288122</v>
      </c>
      <c r="Q36" s="34"/>
      <c r="R36" s="88" t="str">
        <f>N30</f>
        <v>Övrigt</v>
      </c>
      <c r="S36" s="62" t="str">
        <f>ROUND(N43/1000,0) &amp;" GWh"</f>
        <v>72 GWh</v>
      </c>
      <c r="T36" s="43">
        <f>N$44</f>
        <v>3.4836576628914052E-3</v>
      </c>
      <c r="U36" s="37"/>
    </row>
    <row r="37" spans="1:47" ht="15.75">
      <c r="A37" s="5" t="s">
        <v>37</v>
      </c>
      <c r="B37" s="94">
        <f>SUM(Bollnäs:Söderhamn!B37)</f>
        <v>212308</v>
      </c>
      <c r="C37" s="94">
        <f>SUM(Bollnäs:Söderhamn!C37)</f>
        <v>939645</v>
      </c>
      <c r="D37" s="94">
        <f>SUM(Bollnäs:Söderhamn!D37)</f>
        <v>3423</v>
      </c>
      <c r="E37" s="94">
        <f>SUM(Bollnäs:Söderhamn!E37)</f>
        <v>0</v>
      </c>
      <c r="F37" s="94">
        <f>SUM(Bollnäs:Söderhamn!F37)</f>
        <v>0</v>
      </c>
      <c r="G37" s="94">
        <f>SUM(Bollnäs:Söderhamn!G37)</f>
        <v>0</v>
      </c>
      <c r="H37" s="94">
        <f>SUM(Bollnäs:Söderhamn!H37)</f>
        <v>588497</v>
      </c>
      <c r="I37" s="94">
        <f>SUM(Bollnäs:Söderhamn!I37)</f>
        <v>0</v>
      </c>
      <c r="J37" s="94">
        <f>SUM(Bollnäs:Söderhamn!J37)</f>
        <v>0</v>
      </c>
      <c r="K37" s="94">
        <f>SUM(Bollnäs:Söderhamn!K37)</f>
        <v>0</v>
      </c>
      <c r="L37" s="94">
        <f>SUM(Bollnäs:Söderhamn!L37)</f>
        <v>0</v>
      </c>
      <c r="M37" s="94">
        <f>SUM(Bollnäs:Söderhamn!M37)</f>
        <v>0</v>
      </c>
      <c r="N37" s="94">
        <f>SUM(Bollnäs:Söderhamn!N37)</f>
        <v>0</v>
      </c>
      <c r="O37" s="94">
        <f>SUM(Bollnäs:Söderhamn!O37)</f>
        <v>0</v>
      </c>
      <c r="P37" s="94">
        <f>SUM(Bollnäs:Söderhamn!P37)</f>
        <v>1743873</v>
      </c>
      <c r="Q37" s="34"/>
      <c r="R37" s="89" t="str">
        <f>O30</f>
        <v>Ånga</v>
      </c>
      <c r="S37" s="62" t="str">
        <f>ROUND(O43/1000,0) &amp;" GWh"</f>
        <v>0 GWh</v>
      </c>
      <c r="T37" s="43">
        <f>O$44</f>
        <v>0</v>
      </c>
      <c r="U37" s="37"/>
    </row>
    <row r="38" spans="1:47" ht="15.75">
      <c r="A38" s="5" t="s">
        <v>38</v>
      </c>
      <c r="B38" s="94">
        <f>SUM(Bollnäs:Söderhamn!B38)</f>
        <v>823935</v>
      </c>
      <c r="C38" s="94">
        <f>SUM(Bollnäs:Söderhamn!C38)</f>
        <v>142721</v>
      </c>
      <c r="D38" s="94">
        <f>SUM(Bollnäs:Söderhamn!D38)</f>
        <v>530</v>
      </c>
      <c r="E38" s="94">
        <f>SUM(Bollnäs:Söderhamn!E38)</f>
        <v>0</v>
      </c>
      <c r="F38" s="94">
        <f>SUM(Bollnäs:Söderhamn!F38)</f>
        <v>0</v>
      </c>
      <c r="G38" s="94">
        <f>SUM(Bollnäs:Söderhamn!G38)</f>
        <v>0</v>
      </c>
      <c r="H38" s="94">
        <f>SUM(Bollnäs:Söderhamn!H38)</f>
        <v>0</v>
      </c>
      <c r="I38" s="94">
        <f>SUM(Bollnäs:Söderhamn!I38)</f>
        <v>0</v>
      </c>
      <c r="J38" s="94">
        <f>SUM(Bollnäs:Söderhamn!J38)</f>
        <v>0</v>
      </c>
      <c r="K38" s="94">
        <f>SUM(Bollnäs:Söderhamn!K38)</f>
        <v>0</v>
      </c>
      <c r="L38" s="94">
        <f>SUM(Bollnäs:Söderhamn!L38)</f>
        <v>0</v>
      </c>
      <c r="M38" s="94">
        <f>SUM(Bollnäs:Söderhamn!M38)</f>
        <v>0</v>
      </c>
      <c r="N38" s="94">
        <f>SUM(Bollnäs:Söderhamn!N38)</f>
        <v>0</v>
      </c>
      <c r="O38" s="94">
        <f>SUM(Bollnäs:Söderhamn!O38)</f>
        <v>0</v>
      </c>
      <c r="P38" s="94">
        <f>SUM(Bollnäs:Söderhamn!P38)</f>
        <v>967186</v>
      </c>
      <c r="Q38" s="34"/>
      <c r="R38" s="45"/>
      <c r="S38" s="30"/>
      <c r="T38" s="41"/>
      <c r="U38" s="37"/>
    </row>
    <row r="39" spans="1:47" ht="15.75">
      <c r="A39" s="5" t="s">
        <v>39</v>
      </c>
      <c r="B39" s="94">
        <f>SUM(Bollnäs:Söderhamn!B39)</f>
        <v>0</v>
      </c>
      <c r="C39" s="94">
        <f>SUM(Bollnäs:Söderhamn!C39)</f>
        <v>47545</v>
      </c>
      <c r="D39" s="94">
        <f>SUM(Bollnäs:Söderhamn!D39)</f>
        <v>0</v>
      </c>
      <c r="E39" s="94">
        <f>SUM(Bollnäs:Söderhamn!E39)</f>
        <v>0</v>
      </c>
      <c r="F39" s="94">
        <f>SUM(Bollnäs:Söderhamn!F39)</f>
        <v>0</v>
      </c>
      <c r="G39" s="94">
        <f>SUM(Bollnäs:Söderhamn!G39)</f>
        <v>0</v>
      </c>
      <c r="H39" s="94">
        <f>SUM(Bollnäs:Söderhamn!H39)</f>
        <v>0</v>
      </c>
      <c r="I39" s="94">
        <f>SUM(Bollnäs:Söderhamn!I39)</f>
        <v>0</v>
      </c>
      <c r="J39" s="94">
        <f>SUM(Bollnäs:Söderhamn!J39)</f>
        <v>0</v>
      </c>
      <c r="K39" s="94">
        <f>SUM(Bollnäs:Söderhamn!K39)</f>
        <v>0</v>
      </c>
      <c r="L39" s="94">
        <f>SUM(Bollnäs:Söderhamn!L39)</f>
        <v>0</v>
      </c>
      <c r="M39" s="94">
        <f>SUM(Bollnäs:Söderhamn!M39)</f>
        <v>0</v>
      </c>
      <c r="N39" s="94">
        <f>SUM(Bollnäs:Söderhamn!N39)</f>
        <v>0</v>
      </c>
      <c r="O39" s="94">
        <f>SUM(Bollnäs:Söderhamn!O39)</f>
        <v>0</v>
      </c>
      <c r="P39" s="94">
        <f>SUM(Bollnäs:Söderhamn!P39)</f>
        <v>47545</v>
      </c>
      <c r="Q39" s="34"/>
      <c r="R39" s="42"/>
      <c r="S39" s="10"/>
      <c r="T39" s="66"/>
      <c r="U39" s="37"/>
    </row>
    <row r="40" spans="1:47" ht="15.75">
      <c r="A40" s="5" t="s">
        <v>14</v>
      </c>
      <c r="B40" s="95">
        <f>SUM(Bollnäs:Söderhamn!B40)</f>
        <v>1724648.915292592</v>
      </c>
      <c r="C40" s="95">
        <f>SUM(Bollnäs:Söderhamn!C40)</f>
        <v>5088015.8</v>
      </c>
      <c r="D40" s="94">
        <f>SUM(Bollnäs:Söderhamn!D40)</f>
        <v>3582508</v>
      </c>
      <c r="E40" s="95">
        <f>SUM(Bollnäs:Söderhamn!E40)</f>
        <v>123819</v>
      </c>
      <c r="F40" s="94">
        <f>SUM(F32:F39)</f>
        <v>428897</v>
      </c>
      <c r="G40" s="94">
        <f>SUM(Bollnäs:Söderhamn!G40)</f>
        <v>675733</v>
      </c>
      <c r="H40" s="94">
        <f>SUM(Bollnäs:Söderhamn!H40)</f>
        <v>2053904.0344068024</v>
      </c>
      <c r="I40" s="94">
        <f>SUM(I32:I39)</f>
        <v>9380</v>
      </c>
      <c r="J40" s="130">
        <f>SUM(Bollnäs:Söderhamn!J40)</f>
        <v>5820530</v>
      </c>
      <c r="K40" s="94">
        <f>SUM(Bollnäs:Söderhamn!K40)</f>
        <v>0</v>
      </c>
      <c r="L40" s="94">
        <f>SUM(Bollnäs:Söderhamn!L40)</f>
        <v>0</v>
      </c>
      <c r="M40" s="130">
        <f>SUM(Bollnäs:Söderhamn!M40)</f>
        <v>791477</v>
      </c>
      <c r="N40" s="130">
        <f>SUM(Bollnäs:Söderhamn!N40)</f>
        <v>71759</v>
      </c>
      <c r="O40" s="94">
        <f>SUM(Bollnäs:Söderhamn!O40)</f>
        <v>0</v>
      </c>
      <c r="P40" s="95">
        <f>SUM(B40:O40)</f>
        <v>20370671.749699391</v>
      </c>
      <c r="Q40" s="34"/>
      <c r="R40" s="42"/>
      <c r="S40" s="10" t="s">
        <v>25</v>
      </c>
      <c r="T40" s="66" t="s">
        <v>26</v>
      </c>
      <c r="U40" s="37"/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59"/>
      <c r="Q41" s="68"/>
      <c r="R41" s="42" t="s">
        <v>40</v>
      </c>
      <c r="S41" s="67" t="str">
        <f>ROUND((B46+C46)/1000,0) &amp;" GWh"</f>
        <v>655 GWh</v>
      </c>
      <c r="T41" s="103"/>
      <c r="U41" s="37"/>
    </row>
    <row r="42" spans="1:47">
      <c r="A42" s="47" t="s">
        <v>43</v>
      </c>
      <c r="B42" s="96">
        <f>B39+B38+B37</f>
        <v>1036243</v>
      </c>
      <c r="C42" s="96">
        <f>C39+C38+C37</f>
        <v>1129911</v>
      </c>
      <c r="D42" s="96">
        <f>D39+D38+D37</f>
        <v>3953</v>
      </c>
      <c r="E42" s="96">
        <f t="shared" ref="E42:O42" si="0">E39+E38+E37</f>
        <v>0</v>
      </c>
      <c r="F42" s="97">
        <f t="shared" si="0"/>
        <v>0</v>
      </c>
      <c r="G42" s="96">
        <f t="shared" si="0"/>
        <v>0</v>
      </c>
      <c r="H42" s="96">
        <f t="shared" si="0"/>
        <v>588497</v>
      </c>
      <c r="I42" s="97">
        <f t="shared" si="0"/>
        <v>0</v>
      </c>
      <c r="J42" s="96">
        <f>J39+J38+J37</f>
        <v>0</v>
      </c>
      <c r="K42" s="96">
        <f>K39+K38+K37</f>
        <v>0</v>
      </c>
      <c r="L42" s="96">
        <f>L39+L38+L37</f>
        <v>0</v>
      </c>
      <c r="M42" s="96">
        <f t="shared" si="0"/>
        <v>0</v>
      </c>
      <c r="N42" s="96">
        <f t="shared" si="0"/>
        <v>0</v>
      </c>
      <c r="O42" s="96">
        <f t="shared" si="0"/>
        <v>0</v>
      </c>
      <c r="P42" s="94">
        <f>SUM(Bollnäs:Söderhamn!P42)</f>
        <v>2758604</v>
      </c>
      <c r="Q42" s="35"/>
      <c r="R42" s="42" t="s">
        <v>41</v>
      </c>
      <c r="S42" s="11" t="str">
        <f>ROUND(P42/1000,0) &amp;" GWh"</f>
        <v>2759 GWh</v>
      </c>
      <c r="T42" s="43">
        <f>P42/P40</f>
        <v>0.13542037463937381</v>
      </c>
      <c r="U42" s="37"/>
    </row>
    <row r="43" spans="1:47" ht="15.75">
      <c r="A43" s="48" t="s">
        <v>45</v>
      </c>
      <c r="B43" s="13"/>
      <c r="C43" s="70">
        <f>SUM(Bollnäs:Söderhamn!C43)</f>
        <v>5243335.8936000001</v>
      </c>
      <c r="D43" s="70">
        <f>SUM(Bollnäs:Söderhamn!D43)</f>
        <v>3605640</v>
      </c>
      <c r="E43" s="70">
        <f>SUM(Bollnäs:Söderhamn!E43)</f>
        <v>123819</v>
      </c>
      <c r="F43" s="70">
        <f>F11+F24+F40</f>
        <v>430888</v>
      </c>
      <c r="G43" s="70">
        <f>SUM(Bollnäs:Söderhamn!G43)</f>
        <v>684543</v>
      </c>
      <c r="H43" s="70">
        <f>SUM(Bollnäs:Söderhamn!H43)</f>
        <v>3306750.0344068022</v>
      </c>
      <c r="I43" s="70">
        <f>I11+I24+I40</f>
        <v>13887</v>
      </c>
      <c r="J43" s="70">
        <f>SUM(Bollnäs:Söderhamn!J43)</f>
        <v>6046231</v>
      </c>
      <c r="K43" s="70">
        <f>SUM(Bollnäs:Söderhamn!K43)</f>
        <v>108852</v>
      </c>
      <c r="L43" s="70">
        <f>SUM(Bollnäs:Söderhamn!L43)</f>
        <v>171570</v>
      </c>
      <c r="M43" s="70">
        <f>SUM(Bollnäs:Söderhamn!M43)</f>
        <v>791477</v>
      </c>
      <c r="N43" s="70">
        <f>SUM(Bollnäs:Söderhamn!N43)</f>
        <v>71759</v>
      </c>
      <c r="O43" s="70">
        <f>SUM(Bollnäs:Söderhamn!O43)</f>
        <v>0</v>
      </c>
      <c r="P43" s="69">
        <f>SUM(C43:O43)</f>
        <v>20598751.928006802</v>
      </c>
      <c r="Q43" s="35"/>
      <c r="R43" s="42" t="s">
        <v>42</v>
      </c>
      <c r="S43" s="11" t="str">
        <f>ROUND(P36/1000,0) &amp;" GWh"</f>
        <v>1288 GWh</v>
      </c>
      <c r="T43" s="64">
        <f>P36/P40</f>
        <v>6.3234144451765992E-2</v>
      </c>
      <c r="U43" s="37"/>
    </row>
    <row r="44" spans="1:47">
      <c r="A44" s="48" t="s">
        <v>46</v>
      </c>
      <c r="B44" s="98"/>
      <c r="C44" s="99">
        <f>C43/$P$43</f>
        <v>0.25454629056777817</v>
      </c>
      <c r="D44" s="99">
        <f t="shared" ref="D44:O44" si="1">D43/$P$43</f>
        <v>0.17504167303930887</v>
      </c>
      <c r="E44" s="99">
        <f t="shared" si="1"/>
        <v>6.0109952502341293E-3</v>
      </c>
      <c r="F44" s="99">
        <f t="shared" si="1"/>
        <v>2.0918160551957967E-2</v>
      </c>
      <c r="G44" s="99">
        <f t="shared" si="1"/>
        <v>3.323225612855072E-2</v>
      </c>
      <c r="H44" s="99">
        <f t="shared" si="1"/>
        <v>0.16053157229933074</v>
      </c>
      <c r="I44" s="99">
        <f t="shared" si="1"/>
        <v>6.7416705869051885E-4</v>
      </c>
      <c r="J44" s="99">
        <f t="shared" si="1"/>
        <v>0.29352414268261212</v>
      </c>
      <c r="K44" s="99">
        <f t="shared" si="1"/>
        <v>5.2843978305307376E-3</v>
      </c>
      <c r="L44" s="99">
        <f>L43/$P$43</f>
        <v>8.3291454064616053E-3</v>
      </c>
      <c r="M44" s="99">
        <f t="shared" si="1"/>
        <v>3.8423541521653039E-2</v>
      </c>
      <c r="N44" s="99">
        <f t="shared" si="1"/>
        <v>3.4836576628914052E-3</v>
      </c>
      <c r="O44" s="99">
        <f t="shared" si="1"/>
        <v>0</v>
      </c>
      <c r="P44" s="99">
        <f>P43/$P$43</f>
        <v>1</v>
      </c>
      <c r="Q44" s="35"/>
      <c r="R44" s="42" t="s">
        <v>44</v>
      </c>
      <c r="S44" s="11" t="str">
        <f>ROUND(P34/1000,0) &amp;" GWh"</f>
        <v>550 GWh</v>
      </c>
      <c r="T44" s="43">
        <f>P34/P40</f>
        <v>2.7023463384345171E-2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57"/>
      <c r="O45" s="69"/>
      <c r="P45" s="69"/>
      <c r="Q45" s="35"/>
      <c r="R45" s="42" t="s">
        <v>31</v>
      </c>
      <c r="S45" s="11" t="str">
        <f>ROUND(P32/1000,0) &amp;" GWh"</f>
        <v>144 GWh</v>
      </c>
      <c r="T45" s="43">
        <f>P32/P40</f>
        <v>7.07207900505912E-3</v>
      </c>
      <c r="U45" s="37"/>
    </row>
    <row r="46" spans="1:47">
      <c r="A46" s="49" t="s">
        <v>49</v>
      </c>
      <c r="B46" s="70">
        <f>SUM(Bollnäs:Söderhamn!B46)</f>
        <v>247558.08470740807</v>
      </c>
      <c r="C46" s="70">
        <f>SUM(Bollnäs:Söderhamn!C46)</f>
        <v>407553.47360000003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57"/>
      <c r="O46" s="69"/>
      <c r="P46" s="53"/>
      <c r="Q46" s="35"/>
      <c r="R46" s="42" t="s">
        <v>47</v>
      </c>
      <c r="S46" s="11" t="str">
        <f>ROUND(P33/1000,0) &amp;" GWh"</f>
        <v>11944 GWh</v>
      </c>
      <c r="T46" s="64">
        <f>P33/P40</f>
        <v>0.58630996534187085</v>
      </c>
      <c r="U46" s="37"/>
    </row>
    <row r="47" spans="1:47">
      <c r="A47" s="49" t="s">
        <v>51</v>
      </c>
      <c r="B47" s="102">
        <f>B46/B24</f>
        <v>0.12552337797574395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57"/>
      <c r="O47" s="69"/>
      <c r="P47" s="69"/>
      <c r="Q47" s="10"/>
      <c r="R47" s="42" t="s">
        <v>48</v>
      </c>
      <c r="S47" s="11" t="str">
        <f>ROUND(P35/1000,0) &amp;" GWh"</f>
        <v>3686 GWh</v>
      </c>
      <c r="T47" s="64">
        <f>P35/P40</f>
        <v>0.18093997317758517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7"/>
      <c r="O48" s="18"/>
      <c r="P48" s="18"/>
      <c r="Q48" s="14"/>
      <c r="R48" s="71" t="s">
        <v>50</v>
      </c>
      <c r="S48" s="11" t="str">
        <f>ROUND(P40/1000,0) &amp;" GWh"</f>
        <v>20371 GWh</v>
      </c>
      <c r="T48" s="73">
        <f>SUM(T42:T47)</f>
        <v>1.0000000000000002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7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7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7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7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7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7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7"/>
      <c r="O55" s="18"/>
      <c r="P55" s="18"/>
      <c r="Q55" s="17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7"/>
      <c r="O56" s="18"/>
      <c r="P56" s="18"/>
      <c r="Q56" s="17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7"/>
      <c r="O57" s="18"/>
      <c r="P57" s="18"/>
      <c r="Q57" s="17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46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46"/>
      <c r="O59" s="87"/>
      <c r="P59" s="78"/>
      <c r="Q59" s="10"/>
      <c r="R59" s="10"/>
      <c r="S59" s="46"/>
      <c r="T59" s="51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46"/>
      <c r="O60" s="87"/>
      <c r="P60" s="78"/>
      <c r="Q60" s="10"/>
      <c r="R60" s="10"/>
      <c r="S60" s="46"/>
      <c r="T60" s="51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46"/>
      <c r="O61" s="87"/>
      <c r="P61" s="78"/>
      <c r="Q61" s="10"/>
      <c r="R61" s="10"/>
      <c r="S61" s="46"/>
      <c r="T61" s="5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46"/>
      <c r="O62" s="87"/>
      <c r="P62" s="78"/>
      <c r="Q62" s="10"/>
      <c r="R62" s="10"/>
      <c r="S62" s="21"/>
      <c r="T62" s="22"/>
    </row>
    <row r="63" spans="1:47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10"/>
      <c r="O63" s="78"/>
      <c r="P63" s="78"/>
      <c r="Q63" s="10"/>
      <c r="R63" s="10"/>
      <c r="S63" s="10"/>
      <c r="T63" s="46"/>
    </row>
    <row r="64" spans="1:47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10"/>
      <c r="O64" s="78"/>
      <c r="P64" s="78"/>
      <c r="Q64" s="10"/>
      <c r="R64" s="10"/>
      <c r="S64" s="80"/>
      <c r="T64" s="8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10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10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10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10"/>
      <c r="O68" s="78"/>
      <c r="P68" s="78"/>
      <c r="Q68" s="10"/>
      <c r="R68" s="10"/>
      <c r="S68" s="46"/>
      <c r="T68" s="51"/>
    </row>
    <row r="69" spans="1:20" ht="15.75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10"/>
      <c r="O69" s="78"/>
      <c r="P69" s="78"/>
      <c r="Q69" s="10"/>
      <c r="R69" s="10"/>
      <c r="S69" s="46"/>
      <c r="T69" s="51"/>
    </row>
    <row r="70" spans="1:20" ht="15.75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10"/>
      <c r="O70" s="78"/>
      <c r="P70" s="78"/>
      <c r="Q70" s="10"/>
      <c r="R70" s="10"/>
      <c r="S70" s="46"/>
      <c r="T70" s="51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10"/>
      <c r="O71" s="78"/>
      <c r="P71" s="78"/>
      <c r="Q71" s="10"/>
      <c r="R71" s="52"/>
      <c r="S71" s="21"/>
      <c r="T71" s="24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zoomScale="70" zoomScaleNormal="70" workbookViewId="0">
      <selection activeCell="C5" sqref="C5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82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53</v>
      </c>
      <c r="B5" s="61"/>
      <c r="C5" s="104">
        <f>[1]Solceller!$C$11</f>
        <v>152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101">
        <f>[1]Elproduktion!$N$362</f>
        <v>26093</v>
      </c>
      <c r="D7" s="94">
        <f>[1]Elproduktion!$N$363</f>
        <v>0</v>
      </c>
      <c r="E7" s="94">
        <f>[1]Elproduktion!$Q$364</f>
        <v>0</v>
      </c>
      <c r="F7" s="94">
        <f>[1]Elproduktion!$N$365</f>
        <v>0</v>
      </c>
      <c r="G7" s="94">
        <f>[1]Elproduktion!$R$366</f>
        <v>0</v>
      </c>
      <c r="H7" s="94">
        <f>[1]Elproduktion!$S$367</f>
        <v>0</v>
      </c>
      <c r="I7" s="94">
        <f>[1]Elproduktion!$N$368</f>
        <v>0</v>
      </c>
      <c r="J7" s="94">
        <f>[1]Elproduktion!$T$366</f>
        <v>0</v>
      </c>
      <c r="K7" s="94">
        <f>[1]Elproduktion!U364</f>
        <v>0</v>
      </c>
      <c r="L7" s="94">
        <f>[1]Elproduktion!V364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[1]Elproduktion!$N$370</f>
        <v>0</v>
      </c>
      <c r="D8" s="94">
        <f>[1]Elproduktion!$N$371</f>
        <v>0</v>
      </c>
      <c r="E8" s="94">
        <f>[1]Elproduktion!$Q$372</f>
        <v>0</v>
      </c>
      <c r="F8" s="94">
        <f>[1]Elproduktion!$N$373</f>
        <v>0</v>
      </c>
      <c r="G8" s="94">
        <f>[1]Elproduktion!$R$374</f>
        <v>0</v>
      </c>
      <c r="H8" s="94">
        <f>[1]Elproduktion!$S$375</f>
        <v>0</v>
      </c>
      <c r="I8" s="94">
        <f>[1]Elproduktion!$N$376</f>
        <v>0</v>
      </c>
      <c r="J8" s="94">
        <f>[1]Elproduktion!$T$374</f>
        <v>0</v>
      </c>
      <c r="K8" s="94">
        <f>[1]Elproduktion!U372</f>
        <v>0</v>
      </c>
      <c r="L8" s="94">
        <f>[1]Elproduktion!V372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127">
        <f>[1]Elproduktion!$N$378</f>
        <v>778874.15625</v>
      </c>
      <c r="D9" s="94">
        <f>[1]Elproduktion!$N$379</f>
        <v>0</v>
      </c>
      <c r="E9" s="94">
        <f>[1]Elproduktion!$Q$380</f>
        <v>0</v>
      </c>
      <c r="F9" s="94">
        <f>[1]Elproduktion!$N$381</f>
        <v>0</v>
      </c>
      <c r="G9" s="94">
        <f>[1]Elproduktion!$R$382</f>
        <v>0</v>
      </c>
      <c r="H9" s="94">
        <f>[1]Elproduktion!$S$383</f>
        <v>0</v>
      </c>
      <c r="I9" s="94">
        <f>[1]Elproduktion!$N$384</f>
        <v>0</v>
      </c>
      <c r="J9" s="94">
        <f>[1]Elproduktion!$T$382</f>
        <v>0</v>
      </c>
      <c r="K9" s="94">
        <f>[1]Elproduktion!U380</f>
        <v>0</v>
      </c>
      <c r="L9" s="94">
        <f>[1]Elproduktion!V380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28">
        <f>[1]Elproduktion!$N$386</f>
        <v>17288.203125</v>
      </c>
      <c r="D10" s="94">
        <f>[1]Elproduktion!$N$387</f>
        <v>0</v>
      </c>
      <c r="E10" s="94">
        <f>[1]Elproduktion!$Q$388</f>
        <v>0</v>
      </c>
      <c r="F10" s="94">
        <f>[1]Elproduktion!$N$389</f>
        <v>0</v>
      </c>
      <c r="G10" s="94">
        <f>[1]Elproduktion!$R$390</f>
        <v>0</v>
      </c>
      <c r="H10" s="94">
        <f>[1]Elproduktion!$S$391</f>
        <v>0</v>
      </c>
      <c r="I10" s="94">
        <f>[1]Elproduktion!$N$392</f>
        <v>0</v>
      </c>
      <c r="J10" s="94">
        <f>[1]Elproduktion!$T$390</f>
        <v>0</v>
      </c>
      <c r="K10" s="94">
        <f>[1]Elproduktion!U388</f>
        <v>0</v>
      </c>
      <c r="L10" s="94">
        <f>[1]Elproduktion!V388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94">
        <f>SUM(C5:C10)</f>
        <v>822407.359375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2183 Bollnäs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[1]Fjärrvärmeproduktion!$N$506+[1]Fjärrvärmeproduktion!$N$546*([1]Fjärrvärmeproduktion!$N$506/([1]Fjärrvärmeproduktion!$N$506+[1]Fjärrvärmeproduktion!$N$514))</f>
        <v>154327.78682737265</v>
      </c>
      <c r="C18" s="106"/>
      <c r="D18" s="131">
        <f>[1]Fjärrvärmeproduktion!$N$507</f>
        <v>2918</v>
      </c>
      <c r="E18" s="106">
        <f>[1]Fjärrvärmeproduktion!$Q$508</f>
        <v>0</v>
      </c>
      <c r="F18" s="106">
        <f>[1]Fjärrvärmeproduktion!$N$509</f>
        <v>0</v>
      </c>
      <c r="G18" s="106">
        <f>[1]Fjärrvärmeproduktion!$R$510</f>
        <v>0</v>
      </c>
      <c r="H18" s="131">
        <f>[1]Fjärrvärmeproduktion!$S$511</f>
        <v>14784</v>
      </c>
      <c r="I18" s="106">
        <f>[1]Fjärrvärmeproduktion!$N$512</f>
        <v>0</v>
      </c>
      <c r="J18" s="106">
        <f>[1]Fjärrvärmeproduktion!$T$510</f>
        <v>0</v>
      </c>
      <c r="K18" s="106">
        <f>[1]Fjärrvärmeproduktion!U508</f>
        <v>0</v>
      </c>
      <c r="L18" s="131">
        <f>[1]Fjärrvärmeproduktion!V508</f>
        <v>171570</v>
      </c>
      <c r="M18" s="106"/>
      <c r="N18" s="106"/>
      <c r="O18" s="106"/>
      <c r="P18" s="106">
        <f>SUM(C18:O18)</f>
        <v>189272</v>
      </c>
      <c r="Q18" s="4"/>
      <c r="R18" s="4"/>
      <c r="S18" s="4"/>
      <c r="T18" s="4"/>
    </row>
    <row r="19" spans="1:34" ht="15.75">
      <c r="A19" s="5" t="s">
        <v>19</v>
      </c>
      <c r="B19" s="100">
        <f>[1]Fjärrvärmeproduktion!$N$514+[1]Fjärrvärmeproduktion!$N$546*([1]Fjärrvärmeproduktion!$N$514/([1]Fjärrvärmeproduktion!$N$514+[1]Fjärrvärmeproduktion!$N$506))</f>
        <v>43672.213172627351</v>
      </c>
      <c r="C19" s="106"/>
      <c r="D19" s="106">
        <f>[1]Fjärrvärmeproduktion!$N$515</f>
        <v>826</v>
      </c>
      <c r="E19" s="106">
        <f>[1]Fjärrvärmeproduktion!$Q$516</f>
        <v>0</v>
      </c>
      <c r="F19" s="106">
        <f>[1]Fjärrvärmeproduktion!$N$517</f>
        <v>0</v>
      </c>
      <c r="G19" s="106">
        <f>[1]Fjärrvärmeproduktion!$R$518</f>
        <v>0</v>
      </c>
      <c r="H19" s="106">
        <f>[1]Fjärrvärmeproduktion!$S$519</f>
        <v>46076</v>
      </c>
      <c r="I19" s="106">
        <f>[1]Fjärrvärmeproduktion!$N$520</f>
        <v>0</v>
      </c>
      <c r="J19" s="106">
        <f>[1]Fjärrvärmeproduktion!$T$518</f>
        <v>0</v>
      </c>
      <c r="K19" s="106">
        <f>[1]Fjärrvärmeproduktion!U516</f>
        <v>0</v>
      </c>
      <c r="L19" s="106">
        <f>[1]Fjärrvärmeproduktion!V516</f>
        <v>0</v>
      </c>
      <c r="M19" s="106"/>
      <c r="N19" s="106"/>
      <c r="O19" s="106"/>
      <c r="P19" s="106">
        <f t="shared" ref="P19:P24" si="2">SUM(C19:O19)</f>
        <v>46902</v>
      </c>
      <c r="Q19" s="4"/>
      <c r="R19" s="4"/>
      <c r="S19" s="4"/>
      <c r="T19" s="4"/>
    </row>
    <row r="20" spans="1:34" ht="15.75">
      <c r="A20" s="5" t="s">
        <v>20</v>
      </c>
      <c r="B20" s="125">
        <f>[1]Fjärrvärmeproduktion!$N$522</f>
        <v>0</v>
      </c>
      <c r="C20" s="106"/>
      <c r="D20" s="106">
        <f>[1]Fjärrvärmeproduktion!$N$523</f>
        <v>0</v>
      </c>
      <c r="E20" s="106">
        <f>[1]Fjärrvärmeproduktion!$Q$524</f>
        <v>0</v>
      </c>
      <c r="F20" s="106">
        <f>[1]Fjärrvärmeproduktion!$N$525</f>
        <v>0</v>
      </c>
      <c r="G20" s="106">
        <f>[1]Fjärrvärmeproduktion!$R$526</f>
        <v>0</v>
      </c>
      <c r="H20" s="106">
        <f>[1]Fjärrvärmeproduktion!$S$527</f>
        <v>0</v>
      </c>
      <c r="I20" s="106">
        <f>[1]Fjärrvärmeproduktion!$N$528</f>
        <v>0</v>
      </c>
      <c r="J20" s="106">
        <f>[1]Fjärrvärmeproduktion!$T$526</f>
        <v>0</v>
      </c>
      <c r="K20" s="106">
        <f>[1]Fjärrvärmeproduktion!U524</f>
        <v>0</v>
      </c>
      <c r="L20" s="106">
        <f>[1]Fjärrvärmeproduktion!V524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25">
        <f>[1]Fjärrvärmeproduktion!$N$530</f>
        <v>0</v>
      </c>
      <c r="C21" s="106"/>
      <c r="D21" s="106">
        <f>[1]Fjärrvärmeproduktion!$N$531</f>
        <v>0</v>
      </c>
      <c r="E21" s="106">
        <f>[1]Fjärrvärmeproduktion!$Q$532</f>
        <v>0</v>
      </c>
      <c r="F21" s="106">
        <f>[1]Fjärrvärmeproduktion!$N$533</f>
        <v>0</v>
      </c>
      <c r="G21" s="106">
        <f>[1]Fjärrvärmeproduktion!$R$534</f>
        <v>0</v>
      </c>
      <c r="H21" s="106">
        <f>[1]Fjärrvärmeproduktion!$S$535</f>
        <v>0</v>
      </c>
      <c r="I21" s="106">
        <f>[1]Fjärrvärmeproduktion!$N$536</f>
        <v>0</v>
      </c>
      <c r="J21" s="106">
        <f>[1]Fjärrvärmeproduktion!$T$534</f>
        <v>0</v>
      </c>
      <c r="K21" s="106">
        <f>[1]Fjärrvärmeproduktion!U532</f>
        <v>0</v>
      </c>
      <c r="L21" s="106">
        <f>[1]Fjärrvärmeproduktion!V532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25">
        <f>[1]Fjärrvärmeproduktion!$N$538</f>
        <v>0</v>
      </c>
      <c r="C22" s="106"/>
      <c r="D22" s="106">
        <f>[1]Fjärrvärmeproduktion!$N$539</f>
        <v>0</v>
      </c>
      <c r="E22" s="106">
        <f>[1]Fjärrvärmeproduktion!$Q$540</f>
        <v>0</v>
      </c>
      <c r="F22" s="106">
        <f>[1]Fjärrvärmeproduktion!$N$541</f>
        <v>0</v>
      </c>
      <c r="G22" s="106">
        <f>[1]Fjärrvärmeproduktion!$R$542</f>
        <v>0</v>
      </c>
      <c r="H22" s="106">
        <f>[1]Fjärrvärmeproduktion!$S$543</f>
        <v>0</v>
      </c>
      <c r="I22" s="106">
        <f>[1]Fjärrvärmeproduktion!$N$544</f>
        <v>0</v>
      </c>
      <c r="J22" s="106">
        <f>[1]Fjärrvärmeproduktion!$T$542</f>
        <v>0</v>
      </c>
      <c r="K22" s="106">
        <f>[1]Fjärrvärmeproduktion!U540</f>
        <v>0</v>
      </c>
      <c r="L22" s="106">
        <f>[1]Fjärrvärmeproduktion!V540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843,45204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6">
        <f>[1]Fjärrvärmeproduktion!$N$547</f>
        <v>0</v>
      </c>
      <c r="E23" s="106">
        <f>[1]Fjärrvärmeproduktion!$Q$548</f>
        <v>0</v>
      </c>
      <c r="F23" s="106">
        <f>[1]Fjärrvärmeproduktion!$N$549</f>
        <v>0</v>
      </c>
      <c r="G23" s="106">
        <f>[1]Fjärrvärmeproduktion!$R$550</f>
        <v>0</v>
      </c>
      <c r="H23" s="106">
        <f>[1]Fjärrvärmeproduktion!$S$551</f>
        <v>0</v>
      </c>
      <c r="I23" s="106">
        <f>[1]Fjärrvärmeproduktion!$N$552</f>
        <v>0</v>
      </c>
      <c r="J23" s="106">
        <f>[1]Fjärrvärmeproduktion!$T$550</f>
        <v>0</v>
      </c>
      <c r="K23" s="106">
        <f>[1]Fjärrvärmeproduktion!U548</f>
        <v>0</v>
      </c>
      <c r="L23" s="106">
        <f>[1]Fjärrvärmeproduktion!V548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06">
        <f>SUM(B18:B23)</f>
        <v>198000</v>
      </c>
      <c r="C24" s="106">
        <f t="shared" ref="C24:O24" si="3">SUM(C18:C23)</f>
        <v>0</v>
      </c>
      <c r="D24" s="106">
        <f t="shared" si="3"/>
        <v>3744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1">
        <f t="shared" si="3"/>
        <v>60860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31">
        <f t="shared" si="3"/>
        <v>171570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06">
        <f t="shared" si="2"/>
        <v>236174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216,92104 GWh</v>
      </c>
      <c r="T25" s="43">
        <f>C$44</f>
        <v>0.2571824237925846</v>
      </c>
      <c r="U25" s="37"/>
    </row>
    <row r="26" spans="1:34" ht="15.75">
      <c r="B26" s="10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252,911 GWh</v>
      </c>
      <c r="T26" s="43">
        <f>D$44</f>
        <v>0.29985225953096278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 GWh</v>
      </c>
      <c r="T28" s="43">
        <f>F$44</f>
        <v>0</v>
      </c>
      <c r="U28" s="37"/>
    </row>
    <row r="29" spans="1:34" ht="15.75">
      <c r="A29" s="82" t="str">
        <f>A2</f>
        <v>2183 Bollnäs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55,821 GWh</v>
      </c>
      <c r="T29" s="43">
        <f>G$44</f>
        <v>6.6181593443060488E-2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146,229 GWh</v>
      </c>
      <c r="T30" s="43">
        <f>H$44</f>
        <v>0.17336966782367377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94">
        <f>[1]Slutanvändning!$N$737</f>
        <v>0</v>
      </c>
      <c r="C32" s="94">
        <f>[1]Slutanvändning!$N$738</f>
        <v>1645</v>
      </c>
      <c r="D32" s="94">
        <f>[1]Slutanvändning!$N$731</f>
        <v>12861</v>
      </c>
      <c r="E32" s="94">
        <f>[1]Slutanvändning!$Q$732</f>
        <v>0</v>
      </c>
      <c r="F32" s="94">
        <f>[1]Slutanvändning!$N$733</f>
        <v>0</v>
      </c>
      <c r="G32" s="94">
        <f>[1]Slutanvändning!$N$734</f>
        <v>2935</v>
      </c>
      <c r="H32" s="94">
        <f>[1]Slutanvändning!$N$735</f>
        <v>0</v>
      </c>
      <c r="I32" s="94">
        <f>[1]Slutanvändning!$N$736</f>
        <v>0</v>
      </c>
      <c r="J32" s="94"/>
      <c r="K32" s="94">
        <f>[1]Slutanvändning!U732</f>
        <v>0</v>
      </c>
      <c r="L32" s="94">
        <f>[1]Slutanvändning!V732</f>
        <v>0</v>
      </c>
      <c r="M32" s="94"/>
      <c r="N32" s="94"/>
      <c r="O32" s="94"/>
      <c r="P32" s="94">
        <f t="shared" ref="P32:P38" si="4">SUM(B32:N32)</f>
        <v>17441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94">
        <f>[1]Slutanvändning!$N$746</f>
        <v>21995</v>
      </c>
      <c r="C33" s="94">
        <f>[1]Slutanvändning!$N$747</f>
        <v>22702</v>
      </c>
      <c r="D33" s="94">
        <f>[1]Slutanvändning!$N$740</f>
        <v>5019</v>
      </c>
      <c r="E33" s="94">
        <f>[1]Slutanvändning!$Q$741</f>
        <v>0</v>
      </c>
      <c r="F33" s="94">
        <f>[1]Slutanvändning!$N$742</f>
        <v>0</v>
      </c>
      <c r="G33" s="94">
        <f>[1]Slutanvändning!$N$743</f>
        <v>0</v>
      </c>
      <c r="H33" s="94">
        <f>[1]Slutanvändning!$N$744</f>
        <v>1631</v>
      </c>
      <c r="I33" s="94">
        <f>[1]Slutanvändning!$N$745</f>
        <v>0</v>
      </c>
      <c r="J33" s="94"/>
      <c r="K33" s="94">
        <f>[1]Slutanvändning!U741</f>
        <v>0</v>
      </c>
      <c r="L33" s="94">
        <f>[1]Slutanvändning!V741</f>
        <v>0</v>
      </c>
      <c r="M33" s="94"/>
      <c r="N33" s="94"/>
      <c r="O33" s="94"/>
      <c r="P33" s="94">
        <f t="shared" si="4"/>
        <v>51347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4">
        <f>[1]Slutanvändning!$N$755</f>
        <v>32058</v>
      </c>
      <c r="C34" s="94">
        <f>[1]Slutanvändning!$N$756</f>
        <v>32804</v>
      </c>
      <c r="D34" s="94">
        <f>[1]Slutanvändning!$N$749</f>
        <v>33</v>
      </c>
      <c r="E34" s="94">
        <f>[1]Slutanvändning!$Q$750</f>
        <v>0</v>
      </c>
      <c r="F34" s="94">
        <f>[1]Slutanvändning!$N$751</f>
        <v>0</v>
      </c>
      <c r="G34" s="94">
        <f>[1]Slutanvändning!$N$752</f>
        <v>0</v>
      </c>
      <c r="H34" s="94">
        <f>[1]Slutanvändning!$N$753</f>
        <v>0</v>
      </c>
      <c r="I34" s="94">
        <f>[1]Slutanvändning!$N$754</f>
        <v>0</v>
      </c>
      <c r="J34" s="94"/>
      <c r="K34" s="94">
        <f>[1]Slutanvändning!U750</f>
        <v>0</v>
      </c>
      <c r="L34" s="94">
        <f>[1]Slutanvändning!V750</f>
        <v>0</v>
      </c>
      <c r="M34" s="94"/>
      <c r="N34" s="94"/>
      <c r="O34" s="94"/>
      <c r="P34" s="94">
        <f t="shared" si="4"/>
        <v>64895</v>
      </c>
      <c r="Q34" s="34"/>
      <c r="R34" s="89" t="str">
        <f>L30</f>
        <v>Avfall</v>
      </c>
      <c r="S34" s="62" t="str">
        <f>L43/1000&amp;" GWh"</f>
        <v>171,57 GWh</v>
      </c>
      <c r="T34" s="43">
        <f>L$44</f>
        <v>0.20341405540971838</v>
      </c>
      <c r="U34" s="37"/>
      <c r="V34" s="8"/>
      <c r="W34" s="60"/>
    </row>
    <row r="35" spans="1:47" ht="15.75">
      <c r="A35" s="5" t="s">
        <v>35</v>
      </c>
      <c r="B35" s="94">
        <f>[1]Slutanvändning!$N$764</f>
        <v>0</v>
      </c>
      <c r="C35" s="94">
        <f>[1]Slutanvändning!$N$765</f>
        <v>1</v>
      </c>
      <c r="D35" s="94">
        <f>[1]Slutanvändning!$N$758</f>
        <v>222305</v>
      </c>
      <c r="E35" s="94">
        <f>[1]Slutanvändning!$Q$759</f>
        <v>0</v>
      </c>
      <c r="F35" s="94">
        <f>[1]Slutanvändning!$N$760</f>
        <v>0</v>
      </c>
      <c r="G35" s="94">
        <f>[1]Slutanvändning!$N$761</f>
        <v>52886</v>
      </c>
      <c r="H35" s="94">
        <f>[1]Slutanvändning!$N$762</f>
        <v>0</v>
      </c>
      <c r="I35" s="94">
        <f>[1]Slutanvändning!$N$763</f>
        <v>0</v>
      </c>
      <c r="J35" s="94"/>
      <c r="K35" s="94">
        <f>[1]Slutanvändning!U759</f>
        <v>0</v>
      </c>
      <c r="L35" s="94">
        <f>[1]Slutanvändning!V759</f>
        <v>0</v>
      </c>
      <c r="M35" s="94"/>
      <c r="N35" s="94"/>
      <c r="O35" s="94"/>
      <c r="P35" s="94">
        <f>SUM(B35:N35)</f>
        <v>275192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94">
        <f>[1]Slutanvändning!$N$773</f>
        <v>21635</v>
      </c>
      <c r="C36" s="94">
        <f>[1]Slutanvändning!$N$774</f>
        <v>52083</v>
      </c>
      <c r="D36" s="94">
        <f>[1]Slutanvändning!$N$767</f>
        <v>8571</v>
      </c>
      <c r="E36" s="94">
        <f>[1]Slutanvändning!$Q$768</f>
        <v>0</v>
      </c>
      <c r="F36" s="94">
        <f>[1]Slutanvändning!$N$769</f>
        <v>0</v>
      </c>
      <c r="G36" s="94">
        <f>[1]Slutanvändning!$N$770</f>
        <v>0</v>
      </c>
      <c r="H36" s="94">
        <f>[1]Slutanvändning!$N$771</f>
        <v>0</v>
      </c>
      <c r="I36" s="94">
        <f>[1]Slutanvändning!$N$772</f>
        <v>0</v>
      </c>
      <c r="J36" s="94"/>
      <c r="K36" s="94">
        <f>[1]Slutanvändning!U768</f>
        <v>0</v>
      </c>
      <c r="L36" s="94">
        <f>[1]Slutanvändning!V768</f>
        <v>0</v>
      </c>
      <c r="M36" s="94"/>
      <c r="N36" s="94"/>
      <c r="O36" s="94"/>
      <c r="P36" s="94">
        <f t="shared" si="4"/>
        <v>82289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94">
        <f>[1]Slutanvändning!$N$782</f>
        <v>29522</v>
      </c>
      <c r="C37" s="94">
        <f>[1]Slutanvändning!$N$783</f>
        <v>103082</v>
      </c>
      <c r="D37" s="94">
        <f>[1]Slutanvändning!$N$776</f>
        <v>378</v>
      </c>
      <c r="E37" s="94">
        <f>[1]Slutanvändning!$Q$777</f>
        <v>0</v>
      </c>
      <c r="F37" s="94">
        <f>[1]Slutanvändning!$N$778</f>
        <v>0</v>
      </c>
      <c r="G37" s="94">
        <f>[1]Slutanvändning!$N$779</f>
        <v>0</v>
      </c>
      <c r="H37" s="94">
        <f>[1]Slutanvändning!$N$780</f>
        <v>83738</v>
      </c>
      <c r="I37" s="94">
        <f>[1]Slutanvändning!$N$781</f>
        <v>0</v>
      </c>
      <c r="J37" s="94"/>
      <c r="K37" s="94">
        <f>[1]Slutanvändning!U777</f>
        <v>0</v>
      </c>
      <c r="L37" s="94">
        <f>[1]Slutanvändning!V777</f>
        <v>0</v>
      </c>
      <c r="M37" s="94"/>
      <c r="N37" s="94"/>
      <c r="O37" s="94"/>
      <c r="P37" s="94">
        <f t="shared" si="4"/>
        <v>216720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94">
        <f>[1]Slutanvändning!$N$791</f>
        <v>60508</v>
      </c>
      <c r="C38" s="94">
        <f>[1]Slutanvändning!$N$792</f>
        <v>12695</v>
      </c>
      <c r="D38" s="94">
        <f>[1]Slutanvändning!$N$785</f>
        <v>0</v>
      </c>
      <c r="E38" s="94">
        <f>[1]Slutanvändning!$Q$786</f>
        <v>0</v>
      </c>
      <c r="F38" s="94">
        <f>[1]Slutanvändning!$N$787</f>
        <v>0</v>
      </c>
      <c r="G38" s="94">
        <f>[1]Slutanvändning!$N$788</f>
        <v>0</v>
      </c>
      <c r="H38" s="94">
        <f>[1]Slutanvändning!$N$789</f>
        <v>0</v>
      </c>
      <c r="I38" s="94">
        <f>[1]Slutanvändning!$N$790</f>
        <v>0</v>
      </c>
      <c r="J38" s="94"/>
      <c r="K38" s="94">
        <f>[1]Slutanvändning!U786</f>
        <v>0</v>
      </c>
      <c r="L38" s="94">
        <f>[1]Slutanvändning!V786</f>
        <v>0</v>
      </c>
      <c r="M38" s="94"/>
      <c r="N38" s="94"/>
      <c r="O38" s="94"/>
      <c r="P38" s="94">
        <f t="shared" si="4"/>
        <v>73203</v>
      </c>
      <c r="Q38" s="34"/>
      <c r="R38" s="45"/>
      <c r="S38" s="30"/>
      <c r="T38" s="41"/>
      <c r="U38" s="37"/>
    </row>
    <row r="39" spans="1:47" ht="15.75">
      <c r="A39" s="5" t="s">
        <v>39</v>
      </c>
      <c r="B39" s="94">
        <f>[1]Slutanvändning!$N$800</f>
        <v>0</v>
      </c>
      <c r="C39" s="94">
        <f>[1]Slutanvändning!$N$801</f>
        <v>1</v>
      </c>
      <c r="D39" s="94">
        <f>[1]Slutanvändning!$N$794</f>
        <v>0</v>
      </c>
      <c r="E39" s="94">
        <f>[1]Slutanvändning!$Q$795</f>
        <v>0</v>
      </c>
      <c r="F39" s="94">
        <f>[1]Slutanvändning!$N$796</f>
        <v>0</v>
      </c>
      <c r="G39" s="94">
        <f>[1]Slutanvändning!$N$797</f>
        <v>0</v>
      </c>
      <c r="H39" s="94">
        <f>[1]Slutanvändning!$N$798</f>
        <v>0</v>
      </c>
      <c r="I39" s="94">
        <f>[1]Slutanvändning!$N$799</f>
        <v>0</v>
      </c>
      <c r="J39" s="94"/>
      <c r="K39" s="94">
        <f>[1]Slutanvändning!U795</f>
        <v>0</v>
      </c>
      <c r="L39" s="94">
        <f>[1]Slutanvändning!V795</f>
        <v>0</v>
      </c>
      <c r="M39" s="94"/>
      <c r="N39" s="94"/>
      <c r="O39" s="94"/>
      <c r="P39" s="94">
        <f>SUM(B39:N39)</f>
        <v>1</v>
      </c>
      <c r="Q39" s="34"/>
      <c r="R39" s="42"/>
      <c r="S39" s="10"/>
      <c r="T39" s="66"/>
    </row>
    <row r="40" spans="1:47" ht="15.75">
      <c r="A40" s="5" t="s">
        <v>14</v>
      </c>
      <c r="B40" s="94">
        <f>SUM(B32:B39)</f>
        <v>165718</v>
      </c>
      <c r="C40" s="94">
        <f t="shared" ref="C40:O40" si="5">SUM(C32:C39)</f>
        <v>225013</v>
      </c>
      <c r="D40" s="94">
        <f t="shared" si="5"/>
        <v>249167</v>
      </c>
      <c r="E40" s="94">
        <f t="shared" si="5"/>
        <v>0</v>
      </c>
      <c r="F40" s="94">
        <f>SUM(F32:F39)</f>
        <v>0</v>
      </c>
      <c r="G40" s="94">
        <f t="shared" si="5"/>
        <v>55821</v>
      </c>
      <c r="H40" s="94">
        <f t="shared" si="5"/>
        <v>85369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4">
        <f>SUM(B40:N40)</f>
        <v>781088</v>
      </c>
      <c r="Q40" s="34"/>
      <c r="R40" s="42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2" t="s">
        <v>40</v>
      </c>
      <c r="S41" s="67" t="str">
        <f>(B46+C46)/1000 &amp;" GWh"</f>
        <v>50,28304 GWh</v>
      </c>
      <c r="T41" s="103"/>
    </row>
    <row r="42" spans="1:47">
      <c r="A42" s="47" t="s">
        <v>43</v>
      </c>
      <c r="B42" s="96">
        <f>B39+B38+B37</f>
        <v>90030</v>
      </c>
      <c r="C42" s="96">
        <f>C39+C38+C37</f>
        <v>115778</v>
      </c>
      <c r="D42" s="96">
        <f>D39+D38+D37</f>
        <v>378</v>
      </c>
      <c r="E42" s="96">
        <f t="shared" ref="E42:I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83738</v>
      </c>
      <c r="I42" s="97">
        <f t="shared" si="6"/>
        <v>0</v>
      </c>
      <c r="J42" s="96">
        <f t="shared" ref="J42:P42" si="7">J39+J38+J37</f>
        <v>0</v>
      </c>
      <c r="K42" s="96">
        <f t="shared" si="7"/>
        <v>0</v>
      </c>
      <c r="L42" s="96">
        <f t="shared" si="7"/>
        <v>0</v>
      </c>
      <c r="M42" s="96">
        <f t="shared" si="7"/>
        <v>0</v>
      </c>
      <c r="N42" s="96">
        <f t="shared" si="7"/>
        <v>0</v>
      </c>
      <c r="O42" s="96">
        <f t="shared" si="7"/>
        <v>0</v>
      </c>
      <c r="P42" s="96">
        <f t="shared" si="7"/>
        <v>289924</v>
      </c>
      <c r="Q42" s="35"/>
      <c r="R42" s="42" t="s">
        <v>41</v>
      </c>
      <c r="S42" s="11" t="str">
        <f>P42/1000 &amp;" GWh"</f>
        <v>289,924 GWh</v>
      </c>
      <c r="T42" s="43">
        <f>P42/P40</f>
        <v>0.37117968782006638</v>
      </c>
    </row>
    <row r="43" spans="1:47">
      <c r="A43" s="48" t="s">
        <v>45</v>
      </c>
      <c r="B43" s="107"/>
      <c r="C43" s="108">
        <f>C40+C24-C7+C46</f>
        <v>216921.04</v>
      </c>
      <c r="D43" s="108">
        <f t="shared" ref="D43:O43" si="8">D11+D24+D40</f>
        <v>252911</v>
      </c>
      <c r="E43" s="108">
        <f t="shared" si="8"/>
        <v>0</v>
      </c>
      <c r="F43" s="108">
        <f t="shared" si="8"/>
        <v>0</v>
      </c>
      <c r="G43" s="108">
        <f t="shared" si="8"/>
        <v>55821</v>
      </c>
      <c r="H43" s="108">
        <f t="shared" si="8"/>
        <v>146229</v>
      </c>
      <c r="I43" s="108">
        <f t="shared" si="8"/>
        <v>0</v>
      </c>
      <c r="J43" s="108">
        <f t="shared" si="8"/>
        <v>0</v>
      </c>
      <c r="K43" s="108">
        <f t="shared" si="8"/>
        <v>0</v>
      </c>
      <c r="L43" s="108">
        <f t="shared" si="8"/>
        <v>171570</v>
      </c>
      <c r="M43" s="108">
        <f t="shared" si="8"/>
        <v>0</v>
      </c>
      <c r="N43" s="108">
        <f t="shared" si="8"/>
        <v>0</v>
      </c>
      <c r="O43" s="108">
        <f t="shared" si="8"/>
        <v>0</v>
      </c>
      <c r="P43" s="109">
        <f>SUM(C43:O43)</f>
        <v>843452.04</v>
      </c>
      <c r="Q43" s="35"/>
      <c r="R43" s="42" t="s">
        <v>42</v>
      </c>
      <c r="S43" s="11" t="str">
        <f>P36/1000 &amp;" GWh"</f>
        <v>82,289 GWh</v>
      </c>
      <c r="T43" s="64">
        <f>P36/P40</f>
        <v>0.10535176574214429</v>
      </c>
    </row>
    <row r="44" spans="1:47">
      <c r="A44" s="48" t="s">
        <v>46</v>
      </c>
      <c r="B44" s="98"/>
      <c r="C44" s="99">
        <f>C43/$P$43</f>
        <v>0.2571824237925846</v>
      </c>
      <c r="D44" s="99">
        <f t="shared" ref="D44:P44" si="9">D43/$P$43</f>
        <v>0.29985225953096278</v>
      </c>
      <c r="E44" s="99">
        <f t="shared" si="9"/>
        <v>0</v>
      </c>
      <c r="F44" s="99">
        <f t="shared" si="9"/>
        <v>0</v>
      </c>
      <c r="G44" s="99">
        <f t="shared" si="9"/>
        <v>6.6181593443060488E-2</v>
      </c>
      <c r="H44" s="99">
        <f t="shared" si="9"/>
        <v>0.17336966782367377</v>
      </c>
      <c r="I44" s="99">
        <f t="shared" si="9"/>
        <v>0</v>
      </c>
      <c r="J44" s="99">
        <f t="shared" si="9"/>
        <v>0</v>
      </c>
      <c r="K44" s="99">
        <f t="shared" si="9"/>
        <v>0</v>
      </c>
      <c r="L44" s="99">
        <f t="shared" si="9"/>
        <v>0.20341405540971838</v>
      </c>
      <c r="M44" s="99">
        <f t="shared" si="9"/>
        <v>0</v>
      </c>
      <c r="N44" s="99">
        <f t="shared" si="9"/>
        <v>0</v>
      </c>
      <c r="O44" s="99">
        <f t="shared" si="9"/>
        <v>0</v>
      </c>
      <c r="P44" s="99">
        <f t="shared" si="9"/>
        <v>1</v>
      </c>
      <c r="Q44" s="35"/>
      <c r="R44" s="42" t="s">
        <v>44</v>
      </c>
      <c r="S44" s="11" t="str">
        <f>P34/1000 &amp;" GWh"</f>
        <v>64,895 GWh</v>
      </c>
      <c r="T44" s="43">
        <f>P34/P40</f>
        <v>8.308282805522553E-2</v>
      </c>
      <c r="U44" s="37"/>
    </row>
    <row r="45" spans="1:47">
      <c r="A45" s="49"/>
      <c r="B45" s="100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17,441 GWh</v>
      </c>
      <c r="T45" s="43">
        <f>P32/P40</f>
        <v>2.2329110164283666E-2</v>
      </c>
      <c r="U45" s="37"/>
    </row>
    <row r="46" spans="1:47">
      <c r="A46" s="49" t="s">
        <v>49</v>
      </c>
      <c r="B46" s="70">
        <f>B24-B40</f>
        <v>32282</v>
      </c>
      <c r="C46" s="70">
        <f>(C40+C24)*0.08</f>
        <v>18001.04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51,347 GWh</v>
      </c>
      <c r="T46" s="64">
        <f>P33/P40</f>
        <v>6.5737791388422298E-2</v>
      </c>
      <c r="U46" s="37"/>
    </row>
    <row r="47" spans="1:47">
      <c r="A47" s="49" t="s">
        <v>51</v>
      </c>
      <c r="B47" s="74">
        <f>B46/B24</f>
        <v>0.16304040404040404</v>
      </c>
      <c r="C47" s="74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275,192 GWh</v>
      </c>
      <c r="T47" s="64">
        <f>P35/P40</f>
        <v>0.35231881682985783</v>
      </c>
    </row>
    <row r="48" spans="1:47" ht="15.75" thickBot="1">
      <c r="A48" s="14"/>
      <c r="B48" s="15"/>
      <c r="C48" s="16"/>
      <c r="D48" s="16"/>
      <c r="E48" s="16"/>
      <c r="F48" s="25"/>
      <c r="G48" s="16"/>
      <c r="H48" s="16"/>
      <c r="I48" s="25"/>
      <c r="J48" s="16"/>
      <c r="K48" s="16"/>
      <c r="L48" s="16"/>
      <c r="M48" s="16"/>
      <c r="N48" s="25"/>
      <c r="O48" s="25"/>
      <c r="P48" s="25"/>
      <c r="Q48" s="90"/>
      <c r="R48" s="71" t="s">
        <v>50</v>
      </c>
      <c r="S48" s="72" t="str">
        <f>P40/1000 &amp;" GWh"</f>
        <v>781,088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6"/>
      <c r="D49" s="16"/>
      <c r="E49" s="16"/>
      <c r="F49" s="25"/>
      <c r="G49" s="16"/>
      <c r="H49" s="16"/>
      <c r="I49" s="25"/>
      <c r="J49" s="16"/>
      <c r="K49" s="16"/>
      <c r="L49" s="16"/>
      <c r="M49" s="16"/>
      <c r="N49" s="25"/>
      <c r="O49" s="25"/>
      <c r="P49" s="25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10"/>
      <c r="D50" s="16"/>
      <c r="E50" s="16"/>
      <c r="F50" s="25"/>
      <c r="G50" s="16"/>
      <c r="H50" s="16"/>
      <c r="I50" s="25"/>
      <c r="J50" s="16"/>
      <c r="K50" s="16"/>
      <c r="L50" s="16"/>
      <c r="M50" s="16"/>
      <c r="N50" s="25"/>
      <c r="O50" s="25"/>
      <c r="P50" s="25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6"/>
      <c r="D51" s="16"/>
      <c r="E51" s="16"/>
      <c r="F51" s="25"/>
      <c r="G51" s="16"/>
      <c r="H51" s="16"/>
      <c r="I51" s="25"/>
      <c r="J51" s="16"/>
      <c r="K51" s="16"/>
      <c r="L51" s="16"/>
      <c r="M51" s="16"/>
      <c r="N51" s="25"/>
      <c r="O51" s="25"/>
      <c r="P51" s="25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A4" zoomScale="70" zoomScaleNormal="70" workbookViewId="0">
      <selection activeCell="C44" sqref="C44"/>
    </sheetView>
  </sheetViews>
  <sheetFormatPr defaultColWidth="8.625" defaultRowHeight="15"/>
  <cols>
    <col min="1" max="1" width="49.5" style="12" customWidth="1"/>
    <col min="2" max="2" width="18.875" style="53" bestFit="1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79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70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[1]Solceller!$C$8</f>
        <v>608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 t="s">
        <v>89</v>
      </c>
      <c r="C6" s="129">
        <v>314489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18</v>
      </c>
      <c r="B7" s="61"/>
      <c r="C7" s="104">
        <v>169781</v>
      </c>
      <c r="D7" s="94">
        <f>[1]Elproduktion!$N$243</f>
        <v>0</v>
      </c>
      <c r="E7" s="94">
        <f>[1]Elproduktion!$Q$244</f>
        <v>0</v>
      </c>
      <c r="F7" s="94">
        <f>[1]Elproduktion!$N$245</f>
        <v>0</v>
      </c>
      <c r="G7" s="94">
        <f>[1]Elproduktion!$R$246</f>
        <v>0</v>
      </c>
      <c r="H7" s="94">
        <f>[1]Elproduktion!$S$247</f>
        <v>0</v>
      </c>
      <c r="I7" s="94">
        <f>[1]Elproduktion!$N$248</f>
        <v>0</v>
      </c>
      <c r="J7" s="94">
        <f>[1]Elproduktion!$T$246</f>
        <v>0</v>
      </c>
      <c r="K7" s="94">
        <f>[1]Elproduktion!U244</f>
        <v>0</v>
      </c>
      <c r="L7" s="94">
        <f>[1]Elproduktion!V244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[1]Elproduktion!$N$250</f>
        <v>0</v>
      </c>
      <c r="D8" s="94">
        <f>[1]Elproduktion!$N$251</f>
        <v>0</v>
      </c>
      <c r="E8" s="94">
        <f>[1]Elproduktion!$Q$252</f>
        <v>0</v>
      </c>
      <c r="F8" s="94">
        <f>[1]Elproduktion!$N$253</f>
        <v>0</v>
      </c>
      <c r="G8" s="94">
        <f>[1]Elproduktion!$R$254</f>
        <v>0</v>
      </c>
      <c r="H8" s="94">
        <f>[1]Elproduktion!$S$255</f>
        <v>0</v>
      </c>
      <c r="I8" s="94">
        <f>[1]Elproduktion!$N$256</f>
        <v>0</v>
      </c>
      <c r="J8" s="94">
        <f>[1]Elproduktion!$T$254</f>
        <v>0</v>
      </c>
      <c r="K8" s="94">
        <f>[1]Elproduktion!U252</f>
        <v>0</v>
      </c>
      <c r="L8" s="94">
        <f>[1]Elproduktion!V252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129">
        <f>[1]Elproduktion!$N$258</f>
        <v>53838</v>
      </c>
      <c r="D9" s="94">
        <f>[1]Elproduktion!$N$259</f>
        <v>0</v>
      </c>
      <c r="E9" s="94">
        <f>[1]Elproduktion!$Q$260</f>
        <v>0</v>
      </c>
      <c r="F9" s="94">
        <f>[1]Elproduktion!$N$261</f>
        <v>0</v>
      </c>
      <c r="G9" s="94">
        <f>[1]Elproduktion!$R$262</f>
        <v>0</v>
      </c>
      <c r="H9" s="94">
        <f>[1]Elproduktion!$S$263</f>
        <v>0</v>
      </c>
      <c r="I9" s="94">
        <f>[1]Elproduktion!$N$264</f>
        <v>0</v>
      </c>
      <c r="J9" s="94">
        <f>[1]Elproduktion!$T$262</f>
        <v>0</v>
      </c>
      <c r="K9" s="94">
        <f>[1]Elproduktion!U260</f>
        <v>0</v>
      </c>
      <c r="L9" s="94">
        <f>[1]Elproduktion!V260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01">
        <f>[1]Elproduktion!$N$266</f>
        <v>0</v>
      </c>
      <c r="D10" s="94">
        <f>[1]Elproduktion!$N$267</f>
        <v>0</v>
      </c>
      <c r="E10" s="94">
        <f>[1]Elproduktion!$Q$268</f>
        <v>0</v>
      </c>
      <c r="F10" s="94">
        <f>[1]Elproduktion!$N$269</f>
        <v>0</v>
      </c>
      <c r="G10" s="94">
        <f>[1]Elproduktion!$R$270</f>
        <v>0</v>
      </c>
      <c r="H10" s="94">
        <f>[1]Elproduktion!$S$271</f>
        <v>0</v>
      </c>
      <c r="I10" s="94">
        <f>[1]Elproduktion!$N$272</f>
        <v>0</v>
      </c>
      <c r="J10" s="94">
        <f>[1]Elproduktion!$T$270</f>
        <v>0</v>
      </c>
      <c r="K10" s="94">
        <f>[1]Elproduktion!U268</f>
        <v>0</v>
      </c>
      <c r="L10" s="94">
        <f>[1]Elproduktion!V268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04">
        <f>SUM(C5:C10)</f>
        <v>538716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2180 Gävle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86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8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68">
        <f>[1]Fjärrvärmeproduktion!$N$338+[1]Fjärrvärmeproduktion!$N$378*([1]Fjärrvärmeproduktion!$N$338/([1]Fjärrvärmeproduktion!$N$338+[1]Fjärrvärmeproduktion!$N$346))</f>
        <v>414971.66936611442</v>
      </c>
      <c r="C18" s="106"/>
      <c r="D18" s="126">
        <f>[1]Fjärrvärmeproduktion!$N$339</f>
        <v>935</v>
      </c>
      <c r="E18" s="106">
        <f>[1]Fjärrvärmeproduktion!$Q$340</f>
        <v>0</v>
      </c>
      <c r="F18" s="100">
        <f>[1]Fjärrvärmeproduktion!$N$341</f>
        <v>0</v>
      </c>
      <c r="G18" s="124">
        <f>[1]Fjärrvärmeproduktion!$R$342</f>
        <v>759</v>
      </c>
      <c r="H18" s="124">
        <f>[1]Fjärrvärmeproduktion!$O$343</f>
        <v>307797</v>
      </c>
      <c r="I18" s="106">
        <f>[1]Fjärrvärmeproduktion!$N$344</f>
        <v>0</v>
      </c>
      <c r="J18" s="106">
        <f>[1]Fjärrvärmeproduktion!$T$342</f>
        <v>0</v>
      </c>
      <c r="K18" s="106">
        <f>[1]Fjärrvärmeproduktion!U340</f>
        <v>0</v>
      </c>
      <c r="L18" s="124">
        <v>0</v>
      </c>
      <c r="M18" s="124">
        <f>[1]Fjärrvärmeproduktion!$W$342</f>
        <v>0</v>
      </c>
      <c r="N18" s="124"/>
      <c r="O18" s="106"/>
      <c r="P18" s="134">
        <f>SUM(C18:O18)</f>
        <v>309491</v>
      </c>
      <c r="Q18" s="4"/>
      <c r="R18" s="4"/>
      <c r="S18" s="4"/>
      <c r="T18" s="4"/>
    </row>
    <row r="19" spans="1:34" ht="15.75">
      <c r="A19" s="5" t="s">
        <v>19</v>
      </c>
      <c r="B19" s="123">
        <f>[1]Fjärrvärmeproduktion!$N$346+[1]Fjärrvärmeproduktion!$N$378*([1]Fjärrvärmeproduktion!$N$346/([1]Fjärrvärmeproduktion!$N$346+[1]Fjärrvärmeproduktion!$N$338))</f>
        <v>40030.330633885576</v>
      </c>
      <c r="C19" s="106"/>
      <c r="D19" s="123">
        <f>[1]Fjärrvärmeproduktion!$N$347</f>
        <v>732</v>
      </c>
      <c r="E19" s="106">
        <f>[1]Fjärrvärmeproduktion!$Q$348</f>
        <v>0</v>
      </c>
      <c r="F19" s="123">
        <f>[1]Fjärrvärmeproduktion!$N$349</f>
        <v>200</v>
      </c>
      <c r="G19" s="124">
        <f>[1]Fjärrvärmeproduktion!$R$350</f>
        <v>1654</v>
      </c>
      <c r="H19" s="124">
        <f>[1]Fjärrvärmeproduktion!$S$351</f>
        <v>20800</v>
      </c>
      <c r="I19" s="106">
        <f>[1]Fjärrvärmeproduktion!$N$352</f>
        <v>0</v>
      </c>
      <c r="J19" s="106">
        <f>[1]Fjärrvärmeproduktion!$T$350</f>
        <v>0</v>
      </c>
      <c r="K19" s="106">
        <f>[1]Fjärrvärmeproduktion!U348</f>
        <v>0</v>
      </c>
      <c r="L19" s="106">
        <f>[1]Fjärrvärmeproduktion!V348</f>
        <v>0</v>
      </c>
      <c r="M19" s="106">
        <f>[1]Fjärrvärmeproduktion!W348</f>
        <v>0</v>
      </c>
      <c r="N19" s="106">
        <v>0</v>
      </c>
      <c r="O19" s="106"/>
      <c r="P19" s="135">
        <f>SUM(C19:O19)</f>
        <v>23386</v>
      </c>
      <c r="Q19" s="4"/>
      <c r="R19" s="4"/>
      <c r="S19" s="4"/>
      <c r="T19" s="4"/>
    </row>
    <row r="20" spans="1:34" ht="15.75">
      <c r="A20" s="5" t="s">
        <v>20</v>
      </c>
      <c r="B20" s="125">
        <f>[1]Fjärrvärmeproduktion!$N$354</f>
        <v>0</v>
      </c>
      <c r="C20" s="106"/>
      <c r="D20" s="100">
        <f>[1]Fjärrvärmeproduktion!$N$355</f>
        <v>0</v>
      </c>
      <c r="E20" s="106">
        <f>[1]Fjärrvärmeproduktion!$Q$356</f>
        <v>0</v>
      </c>
      <c r="F20" s="100">
        <f>[1]Fjärrvärmeproduktion!$N$357</f>
        <v>0</v>
      </c>
      <c r="G20" s="106">
        <f>[1]Fjärrvärmeproduktion!$R$358</f>
        <v>0</v>
      </c>
      <c r="H20" s="106">
        <f>[1]Fjärrvärmeproduktion!$S$359</f>
        <v>0</v>
      </c>
      <c r="I20" s="106">
        <f>[1]Fjärrvärmeproduktion!$N$360</f>
        <v>0</v>
      </c>
      <c r="J20" s="106">
        <f>[1]Fjärrvärmeproduktion!$T$358</f>
        <v>0</v>
      </c>
      <c r="K20" s="106">
        <f>[1]Fjärrvärmeproduktion!U356</f>
        <v>0</v>
      </c>
      <c r="L20" s="106">
        <f>[1]Fjärrvärmeproduktion!V356</f>
        <v>0</v>
      </c>
      <c r="M20" s="106">
        <f>[1]Fjärrvärmeproduktion!W356</f>
        <v>0</v>
      </c>
      <c r="N20" s="106">
        <v>0</v>
      </c>
      <c r="O20" s="106"/>
      <c r="P20" s="106">
        <f t="shared" ref="P20:P23" si="2">SUM(C20:O20)</f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[1]Fjärrvärmeproduktion!$N$362</f>
        <v>0</v>
      </c>
      <c r="C21" s="106"/>
      <c r="D21" s="100">
        <f>[1]Fjärrvärmeproduktion!$N$363</f>
        <v>0</v>
      </c>
      <c r="E21" s="106">
        <f>[1]Fjärrvärmeproduktion!$Q$364</f>
        <v>0</v>
      </c>
      <c r="F21" s="100">
        <f>[1]Fjärrvärmeproduktion!$N$365</f>
        <v>0</v>
      </c>
      <c r="G21" s="106">
        <f>[1]Fjärrvärmeproduktion!$R$366</f>
        <v>0</v>
      </c>
      <c r="H21" s="106">
        <f>[1]Fjärrvärmeproduktion!$S$367</f>
        <v>0</v>
      </c>
      <c r="I21" s="106">
        <f>[1]Fjärrvärmeproduktion!$N$368</f>
        <v>0</v>
      </c>
      <c r="J21" s="106">
        <f>[1]Fjärrvärmeproduktion!$T$366</f>
        <v>0</v>
      </c>
      <c r="K21" s="106">
        <f>[1]Fjärrvärmeproduktion!U364</f>
        <v>0</v>
      </c>
      <c r="L21" s="106">
        <f>[1]Fjärrvärmeproduktion!V364</f>
        <v>0</v>
      </c>
      <c r="M21" s="106">
        <f>[1]Fjärrvärmeproduktion!W364</f>
        <v>0</v>
      </c>
      <c r="N21" s="106">
        <v>0</v>
      </c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23">
        <f>[1]Fjärrvärmeproduktion!$N$370</f>
        <v>415065</v>
      </c>
      <c r="C22" s="106"/>
      <c r="D22" s="100">
        <f>[1]Fjärrvärmeproduktion!$N$371</f>
        <v>0</v>
      </c>
      <c r="E22" s="106">
        <f>[1]Fjärrvärmeproduktion!$Q$372</f>
        <v>0</v>
      </c>
      <c r="F22" s="100">
        <f>[1]Fjärrvärmeproduktion!$N$373</f>
        <v>0</v>
      </c>
      <c r="G22" s="106">
        <f>[1]Fjärrvärmeproduktion!$R$374</f>
        <v>0</v>
      </c>
      <c r="H22" s="106">
        <f>[1]Fjärrvärmeproduktion!$S$375</f>
        <v>0</v>
      </c>
      <c r="I22" s="106">
        <f>[1]Fjärrvärmeproduktion!$N$376</f>
        <v>0</v>
      </c>
      <c r="J22" s="106">
        <f>[1]Fjärrvärmeproduktion!$T$374</f>
        <v>0</v>
      </c>
      <c r="K22" s="106">
        <f>[1]Fjärrvärmeproduktion!U372</f>
        <v>0</v>
      </c>
      <c r="L22" s="106">
        <f>[1]Fjärrvärmeproduktion!V372</f>
        <v>0</v>
      </c>
      <c r="M22" s="106">
        <f>[1]Fjärrvärmeproduktion!W372</f>
        <v>0</v>
      </c>
      <c r="N22" s="106">
        <v>0</v>
      </c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7751,16553124442 GWh</v>
      </c>
      <c r="T22" s="39"/>
      <c r="U22" s="37"/>
    </row>
    <row r="23" spans="1:34" ht="15.75">
      <c r="A23" s="5" t="s">
        <v>23</v>
      </c>
      <c r="B23" s="132">
        <v>0</v>
      </c>
      <c r="C23" s="106"/>
      <c r="D23" s="100">
        <f>[1]Fjärrvärmeproduktion!$N$379</f>
        <v>0</v>
      </c>
      <c r="E23" s="106">
        <f>[1]Fjärrvärmeproduktion!$Q$380</f>
        <v>0</v>
      </c>
      <c r="F23" s="100">
        <f>[1]Fjärrvärmeproduktion!$N$381</f>
        <v>0</v>
      </c>
      <c r="G23" s="106">
        <f>[1]Fjärrvärmeproduktion!$R$382</f>
        <v>0</v>
      </c>
      <c r="H23" s="106">
        <f>[1]Fjärrvärmeproduktion!$S$383</f>
        <v>0</v>
      </c>
      <c r="I23" s="106">
        <f>[1]Fjärrvärmeproduktion!$N$384</f>
        <v>0</v>
      </c>
      <c r="J23" s="106">
        <f>[1]Fjärrvärmeproduktion!$T$382</f>
        <v>0</v>
      </c>
      <c r="K23" s="106">
        <f>[1]Fjärrvärmeproduktion!U380</f>
        <v>0</v>
      </c>
      <c r="L23" s="106">
        <f>[1]Fjärrvärmeproduktion!V380</f>
        <v>0</v>
      </c>
      <c r="M23" s="106">
        <f>[1]Fjärrvärmeproduktion!W380</f>
        <v>0</v>
      </c>
      <c r="N23" s="106">
        <v>0</v>
      </c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06">
        <f>SUM(B18:B23)</f>
        <v>870067</v>
      </c>
      <c r="C24" s="106">
        <f t="shared" ref="C24:O24" si="3">SUM(C18:C23)</f>
        <v>0</v>
      </c>
      <c r="D24" s="131">
        <f t="shared" si="3"/>
        <v>1667</v>
      </c>
      <c r="E24" s="106">
        <f t="shared" si="3"/>
        <v>0</v>
      </c>
      <c r="F24" s="131">
        <f t="shared" si="3"/>
        <v>200</v>
      </c>
      <c r="G24" s="131">
        <f t="shared" si="3"/>
        <v>2413</v>
      </c>
      <c r="H24" s="131">
        <f t="shared" si="3"/>
        <v>328597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24">
        <f>SUM(L18:L23)</f>
        <v>0</v>
      </c>
      <c r="M24" s="124">
        <f>SUM(M18:M23)</f>
        <v>0</v>
      </c>
      <c r="N24" s="124">
        <f>SUM(N18:N23)</f>
        <v>0</v>
      </c>
      <c r="O24" s="106">
        <f t="shared" si="3"/>
        <v>0</v>
      </c>
      <c r="P24" s="136">
        <f>SUM(C24:O24)</f>
        <v>332877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1563,52753124442 GWh</v>
      </c>
      <c r="T25" s="43">
        <f>C$44</f>
        <v>0.20171515173323848</v>
      </c>
      <c r="U25" s="37"/>
    </row>
    <row r="26" spans="1:34" ht="15.75">
      <c r="A26" s="167"/>
      <c r="B26" s="169"/>
      <c r="C26" s="166"/>
      <c r="D26" s="166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1436,226 GWh</v>
      </c>
      <c r="T26" s="43">
        <f>D$44</f>
        <v>0.18529161765552182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54,848 GWh</v>
      </c>
      <c r="T28" s="43">
        <f>F$44</f>
        <v>7.0760971080944509E-3</v>
      </c>
      <c r="U28" s="37"/>
    </row>
    <row r="29" spans="1:34" ht="15.75">
      <c r="A29" s="82" t="str">
        <f>A2</f>
        <v>2180 Gävle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305,123 GWh</v>
      </c>
      <c r="T29" s="43">
        <f>G$44</f>
        <v>3.9364789562301328E-2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86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1126,219 GWh</v>
      </c>
      <c r="T30" s="43">
        <f>H$44</f>
        <v>0.14529672930610094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00">
        <f>[1]Slutanvändning!$N$494</f>
        <v>0</v>
      </c>
      <c r="C32" s="125">
        <f>[1]Slutanvändning!$N$495</f>
        <v>6381.1999999999534</v>
      </c>
      <c r="D32" s="106">
        <f>[1]Slutanvändning!$N$488</f>
        <v>7714</v>
      </c>
      <c r="E32" s="106">
        <f>[1]Slutanvändning!$Q$489</f>
        <v>0</v>
      </c>
      <c r="F32" s="106">
        <f>[1]Slutanvändning!$N$490</f>
        <v>0</v>
      </c>
      <c r="G32" s="106">
        <f>[1]Slutanvändning!$N$491</f>
        <v>1724</v>
      </c>
      <c r="H32" s="100">
        <f>[1]Slutanvändning!$N$492</f>
        <v>0</v>
      </c>
      <c r="I32" s="106">
        <f>[1]Slutanvändning!$N$493</f>
        <v>0</v>
      </c>
      <c r="J32" s="106"/>
      <c r="K32" s="106">
        <f>[1]Slutanvändning!U489</f>
        <v>0</v>
      </c>
      <c r="L32" s="106">
        <f>[1]Slutanvändning!V489</f>
        <v>0</v>
      </c>
      <c r="M32" s="106"/>
      <c r="N32" s="106"/>
      <c r="O32" s="106"/>
      <c r="P32" s="131">
        <f>SUM(B32:O32)</f>
        <v>15819.199999999953</v>
      </c>
      <c r="Q32" s="34"/>
      <c r="R32" s="89" t="str">
        <f>J30</f>
        <v>Avlutar</v>
      </c>
      <c r="S32" s="62" t="str">
        <f>J43/1000 &amp;" GWh"</f>
        <v>3000,092 GWh</v>
      </c>
      <c r="T32" s="43">
        <f>J$44</f>
        <v>0.38705043620947521</v>
      </c>
      <c r="U32" s="37"/>
    </row>
    <row r="33" spans="1:47" ht="15.75">
      <c r="A33" s="5" t="s">
        <v>33</v>
      </c>
      <c r="B33" s="126">
        <f>[1]Slutanvändning!$M$503</f>
        <v>85250</v>
      </c>
      <c r="C33" s="126">
        <f>[1]Slutanvändning!$N$504</f>
        <v>903581</v>
      </c>
      <c r="D33" s="106">
        <f>[1]Slutanvändning!$N$497</f>
        <v>39057</v>
      </c>
      <c r="E33" s="106">
        <f>[1]Slutanvändning!$Q$498</f>
        <v>0</v>
      </c>
      <c r="F33" s="106">
        <f>[1]Slutanvändning!$N$499</f>
        <v>54648</v>
      </c>
      <c r="G33" s="106">
        <f>[1]Slutanvändning!$R$500</f>
        <v>0</v>
      </c>
      <c r="H33" s="140">
        <f>[1]Slutanvändning!$P$503</f>
        <v>726000</v>
      </c>
      <c r="I33" s="106">
        <f>[1]Slutanvändning!$N$502</f>
        <v>0</v>
      </c>
      <c r="J33" s="122">
        <f>[1]Slutanvändning!$T$500</f>
        <v>3000092</v>
      </c>
      <c r="K33" s="106">
        <f>[1]Slutanvändning!U498</f>
        <v>0</v>
      </c>
      <c r="L33" s="106">
        <f>[1]Slutanvändning!V498</f>
        <v>0</v>
      </c>
      <c r="M33" s="122">
        <f>[1]Slutanvändning!$W$500</f>
        <v>243776</v>
      </c>
      <c r="N33" s="122">
        <f>[1]Slutanvändning!$X$500</f>
        <v>21354</v>
      </c>
      <c r="O33" s="106">
        <v>0</v>
      </c>
      <c r="P33" s="131">
        <f>SUM(B33:O33)</f>
        <v>5073758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32">
        <f>[1]Slutanvändning!$N$512</f>
        <v>103904.89623642364</v>
      </c>
      <c r="C34" s="125">
        <f>[1]Slutanvändning!$N$513</f>
        <v>105410.10376357636</v>
      </c>
      <c r="D34" s="106">
        <f>[1]Slutanvändning!$N$506</f>
        <v>4498</v>
      </c>
      <c r="E34" s="106">
        <f>[1]Slutanvändning!$Q$507</f>
        <v>0</v>
      </c>
      <c r="F34" s="106">
        <f>[1]Slutanvändning!$N$508</f>
        <v>0</v>
      </c>
      <c r="G34" s="106">
        <f>[1]Slutanvändning!$N$509</f>
        <v>0</v>
      </c>
      <c r="H34" s="100">
        <f>[1]Slutanvändning!$N$510</f>
        <v>0</v>
      </c>
      <c r="I34" s="106">
        <f>[1]Slutanvändning!$N$511</f>
        <v>0</v>
      </c>
      <c r="J34" s="106"/>
      <c r="K34" s="106">
        <f>[1]Slutanvändning!U507</f>
        <v>0</v>
      </c>
      <c r="L34" s="106">
        <f>[1]Slutanvändning!V507</f>
        <v>0</v>
      </c>
      <c r="M34" s="106"/>
      <c r="N34" s="106"/>
      <c r="O34" s="106"/>
      <c r="P34" s="131">
        <f t="shared" ref="P34:P40" si="4">SUM(B34:O34)</f>
        <v>213813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[1]Slutanvändning!$N$521</f>
        <v>0</v>
      </c>
      <c r="C35" s="125">
        <f>[1]Slutanvändning!$N$522</f>
        <v>2409.1999999999998</v>
      </c>
      <c r="D35" s="106">
        <f>[1]Slutanvändning!$N$515</f>
        <v>1298190</v>
      </c>
      <c r="E35" s="106">
        <f>[1]Slutanvändning!$Q$516</f>
        <v>0</v>
      </c>
      <c r="F35" s="106">
        <f>[1]Slutanvändning!$N$517</f>
        <v>0</v>
      </c>
      <c r="G35" s="106">
        <f>[1]Slutanvändning!$N$518</f>
        <v>300986</v>
      </c>
      <c r="H35" s="100">
        <f>[1]Slutanvändning!$N$519</f>
        <v>0</v>
      </c>
      <c r="I35" s="106">
        <f>[1]Slutanvändning!$N$520</f>
        <v>0</v>
      </c>
      <c r="J35" s="106"/>
      <c r="K35" s="106">
        <f>[1]Slutanvändning!U516</f>
        <v>0</v>
      </c>
      <c r="L35" s="106">
        <f>[1]Slutanvändning!V516</f>
        <v>0</v>
      </c>
      <c r="M35" s="106"/>
      <c r="N35" s="106"/>
      <c r="O35" s="106"/>
      <c r="P35" s="131">
        <f t="shared" si="4"/>
        <v>1601585.2</v>
      </c>
      <c r="Q35" s="34"/>
      <c r="R35" s="88" t="str">
        <f>M30</f>
        <v>Beckolja</v>
      </c>
      <c r="S35" s="62" t="str">
        <f>M43/1000&amp;" GWh"</f>
        <v>243,776 GWh</v>
      </c>
      <c r="T35" s="43">
        <f>M$44</f>
        <v>3.1450237905171256E-2</v>
      </c>
      <c r="U35" s="37"/>
    </row>
    <row r="36" spans="1:47" ht="15.75">
      <c r="A36" s="5" t="s">
        <v>36</v>
      </c>
      <c r="B36" s="132">
        <f>[1]Slutanvändning!$N$530</f>
        <v>77200.197055784287</v>
      </c>
      <c r="C36" s="125">
        <f>[1]Slutanvändning!$N$531</f>
        <v>292863.80294421571</v>
      </c>
      <c r="D36" s="106">
        <f>[1]Slutanvändning!$N$524</f>
        <v>84419</v>
      </c>
      <c r="E36" s="106">
        <f>[1]Slutanvändning!$Q$525</f>
        <v>0</v>
      </c>
      <c r="F36" s="106">
        <f>[1]Slutanvändning!$N$526</f>
        <v>0</v>
      </c>
      <c r="G36" s="106">
        <f>[1]Slutanvändning!$N$527</f>
        <v>0</v>
      </c>
      <c r="H36" s="100">
        <f>[1]Slutanvändning!$N$528</f>
        <v>0</v>
      </c>
      <c r="I36" s="106">
        <f>[1]Slutanvändning!$N$529</f>
        <v>0</v>
      </c>
      <c r="J36" s="106"/>
      <c r="K36" s="106">
        <f>[1]Slutanvändning!U525</f>
        <v>0</v>
      </c>
      <c r="L36" s="106">
        <f>[1]Slutanvändning!V525</f>
        <v>0</v>
      </c>
      <c r="M36" s="106"/>
      <c r="N36" s="106"/>
      <c r="O36" s="106"/>
      <c r="P36" s="131">
        <f t="shared" si="4"/>
        <v>454483</v>
      </c>
      <c r="Q36" s="34"/>
      <c r="R36" s="88" t="str">
        <f>N30</f>
        <v>Metanol</v>
      </c>
      <c r="S36" s="62" t="str">
        <f>N43/1000&amp;" GWh"</f>
        <v>21,354 GWh</v>
      </c>
      <c r="T36" s="43">
        <f>N$44</f>
        <v>2.7549405200964286E-3</v>
      </c>
      <c r="U36" s="37"/>
    </row>
    <row r="37" spans="1:47" ht="15.75">
      <c r="A37" s="5" t="s">
        <v>37</v>
      </c>
      <c r="B37" s="123">
        <f>[1]Slutanvändning!$N$539</f>
        <v>84900</v>
      </c>
      <c r="C37" s="125">
        <f>[1]Slutanvändning!$N$540</f>
        <v>227122</v>
      </c>
      <c r="D37" s="106">
        <f>[1]Slutanvändning!$N$533</f>
        <v>619</v>
      </c>
      <c r="E37" s="106">
        <f>[1]Slutanvändning!$Q$534</f>
        <v>0</v>
      </c>
      <c r="F37" s="106">
        <f>[1]Slutanvändning!$N$535</f>
        <v>0</v>
      </c>
      <c r="G37" s="106">
        <f>[1]Slutanvändning!$N$536</f>
        <v>0</v>
      </c>
      <c r="H37" s="100">
        <f>[1]Slutanvändning!$N$537</f>
        <v>71622</v>
      </c>
      <c r="I37" s="106">
        <f>[1]Slutanvändning!$N$538</f>
        <v>0</v>
      </c>
      <c r="J37" s="106"/>
      <c r="K37" s="106">
        <f>[1]Slutanvändning!U534</f>
        <v>0</v>
      </c>
      <c r="L37" s="106">
        <f>[1]Slutanvändning!V534</f>
        <v>0</v>
      </c>
      <c r="M37" s="106"/>
      <c r="N37" s="106"/>
      <c r="O37" s="106"/>
      <c r="P37" s="131">
        <f t="shared" si="4"/>
        <v>384263</v>
      </c>
      <c r="Q37" s="34"/>
      <c r="R37" s="89"/>
      <c r="S37" s="62"/>
      <c r="T37" s="43"/>
      <c r="U37" s="37"/>
    </row>
    <row r="38" spans="1:47" ht="15.75">
      <c r="A38" s="5" t="s">
        <v>38</v>
      </c>
      <c r="B38" s="125">
        <f>[1]Slutanvändning!$N$548</f>
        <v>404433</v>
      </c>
      <c r="C38" s="125">
        <f>[1]Slutanvändning!$N$549</f>
        <v>51557</v>
      </c>
      <c r="D38" s="106">
        <f>[1]Slutanvändning!$N$542</f>
        <v>62</v>
      </c>
      <c r="E38" s="106">
        <f>[1]Slutanvändning!$Q$543</f>
        <v>0</v>
      </c>
      <c r="F38" s="106">
        <f>[1]Slutanvändning!$N$544</f>
        <v>0</v>
      </c>
      <c r="G38" s="106">
        <f>[1]Slutanvändning!$N$545</f>
        <v>0</v>
      </c>
      <c r="H38" s="100">
        <f>[1]Slutanvändning!$N$546</f>
        <v>0</v>
      </c>
      <c r="I38" s="106">
        <f>[1]Slutanvändning!$N$547</f>
        <v>0</v>
      </c>
      <c r="J38" s="106"/>
      <c r="K38" s="106">
        <f>[1]Slutanvändning!U543</f>
        <v>0</v>
      </c>
      <c r="L38" s="106">
        <f>[1]Slutanvändning!V543</f>
        <v>0</v>
      </c>
      <c r="M38" s="106"/>
      <c r="N38" s="106"/>
      <c r="O38" s="106"/>
      <c r="P38" s="131">
        <f t="shared" si="4"/>
        <v>456052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[1]Slutanvändning!$N$557</f>
        <v>0</v>
      </c>
      <c r="C39" s="125">
        <f>[1]Slutanvändning!$N$558</f>
        <v>15591</v>
      </c>
      <c r="D39" s="106">
        <f>[1]Slutanvändning!$N$551</f>
        <v>0</v>
      </c>
      <c r="E39" s="106">
        <f>[1]Slutanvändning!$Q$552</f>
        <v>0</v>
      </c>
      <c r="F39" s="106">
        <f>[1]Slutanvändning!$N$553</f>
        <v>0</v>
      </c>
      <c r="G39" s="106">
        <f>[1]Slutanvändning!$N$554</f>
        <v>0</v>
      </c>
      <c r="H39" s="100">
        <f>[1]Slutanvändning!$N$555</f>
        <v>0</v>
      </c>
      <c r="I39" s="106">
        <f>[1]Slutanvändning!$N$556</f>
        <v>0</v>
      </c>
      <c r="J39" s="106"/>
      <c r="K39" s="106">
        <f>[1]Slutanvändning!U552</f>
        <v>0</v>
      </c>
      <c r="L39" s="106">
        <f>[1]Slutanvändning!V552</f>
        <v>0</v>
      </c>
      <c r="M39" s="106"/>
      <c r="N39" s="106"/>
      <c r="O39" s="106"/>
      <c r="P39" s="131">
        <f t="shared" si="4"/>
        <v>15591</v>
      </c>
      <c r="Q39" s="34"/>
      <c r="R39" s="42"/>
      <c r="S39" s="10"/>
      <c r="T39" s="66"/>
    </row>
    <row r="40" spans="1:47" ht="15.75">
      <c r="A40" s="5" t="s">
        <v>14</v>
      </c>
      <c r="B40" s="124">
        <f>SUM(B32:B39)</f>
        <v>755688.09329220792</v>
      </c>
      <c r="C40" s="131">
        <f t="shared" ref="C40:N40" si="5">SUM(C32:C39)</f>
        <v>1604915.306707792</v>
      </c>
      <c r="D40" s="106">
        <f t="shared" si="5"/>
        <v>1434559</v>
      </c>
      <c r="E40" s="106">
        <f t="shared" si="5"/>
        <v>0</v>
      </c>
      <c r="F40" s="106">
        <f>SUM(F32:F39)</f>
        <v>54648</v>
      </c>
      <c r="G40" s="131">
        <f t="shared" si="5"/>
        <v>302710</v>
      </c>
      <c r="H40" s="131">
        <f t="shared" si="5"/>
        <v>797622</v>
      </c>
      <c r="I40" s="106">
        <f t="shared" si="5"/>
        <v>0</v>
      </c>
      <c r="J40" s="131">
        <f t="shared" si="5"/>
        <v>3000092</v>
      </c>
      <c r="K40" s="106">
        <f t="shared" si="5"/>
        <v>0</v>
      </c>
      <c r="L40" s="106">
        <f t="shared" si="5"/>
        <v>0</v>
      </c>
      <c r="M40" s="122">
        <f t="shared" si="5"/>
        <v>243776</v>
      </c>
      <c r="N40" s="122">
        <f t="shared" si="5"/>
        <v>21354</v>
      </c>
      <c r="O40" s="106">
        <f>O33</f>
        <v>0</v>
      </c>
      <c r="P40" s="131">
        <f t="shared" si="4"/>
        <v>8215364.4000000004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242,772131244415 GWh</v>
      </c>
      <c r="T41" s="103"/>
    </row>
    <row r="42" spans="1:47">
      <c r="A42" s="47" t="s">
        <v>43</v>
      </c>
      <c r="B42" s="111">
        <f>B39+B38+B37</f>
        <v>489333</v>
      </c>
      <c r="C42" s="111">
        <f>C39+C38+C37</f>
        <v>294270</v>
      </c>
      <c r="D42" s="111">
        <f>D39+D38+D37</f>
        <v>681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71622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855906</v>
      </c>
      <c r="Q42" s="35"/>
      <c r="R42" s="42" t="s">
        <v>41</v>
      </c>
      <c r="S42" s="11" t="str">
        <f>P42/1000 &amp;" GWh"</f>
        <v>855,906 GWh</v>
      </c>
      <c r="T42" s="43">
        <f>P42/P40</f>
        <v>0.10418357096856226</v>
      </c>
    </row>
    <row r="43" spans="1:47">
      <c r="A43" s="48" t="s">
        <v>45</v>
      </c>
      <c r="B43" s="113"/>
      <c r="C43" s="114">
        <f>C40+C24-C7+C46</f>
        <v>1563527.5312444153</v>
      </c>
      <c r="D43" s="114">
        <f t="shared" ref="D43:K43" si="7">D11+D24+D40</f>
        <v>1436226</v>
      </c>
      <c r="E43" s="114">
        <f t="shared" si="7"/>
        <v>0</v>
      </c>
      <c r="F43" s="114">
        <f t="shared" si="7"/>
        <v>54848</v>
      </c>
      <c r="G43" s="114">
        <f t="shared" si="7"/>
        <v>305123</v>
      </c>
      <c r="H43" s="114">
        <f t="shared" si="7"/>
        <v>1126219</v>
      </c>
      <c r="I43" s="114">
        <f t="shared" si="7"/>
        <v>0</v>
      </c>
      <c r="J43" s="114">
        <f t="shared" si="7"/>
        <v>3000092</v>
      </c>
      <c r="K43" s="114">
        <f t="shared" si="7"/>
        <v>0</v>
      </c>
      <c r="L43" s="114">
        <f>M24+L40</f>
        <v>0</v>
      </c>
      <c r="M43" s="114">
        <f>N24+M40</f>
        <v>243776</v>
      </c>
      <c r="N43" s="114">
        <f>N40</f>
        <v>21354</v>
      </c>
      <c r="O43" s="114">
        <v>0</v>
      </c>
      <c r="P43" s="115">
        <f>SUM(C43:O43)</f>
        <v>7751165.5312444158</v>
      </c>
      <c r="Q43" s="35"/>
      <c r="R43" s="42" t="s">
        <v>42</v>
      </c>
      <c r="S43" s="11" t="str">
        <f>P36/1000 &amp;" GWh"</f>
        <v>454,483 GWh</v>
      </c>
      <c r="T43" s="64">
        <f>P36/P40</f>
        <v>5.5321100546678124E-2</v>
      </c>
    </row>
    <row r="44" spans="1:47">
      <c r="A44" s="48" t="s">
        <v>46</v>
      </c>
      <c r="B44" s="98"/>
      <c r="C44" s="99">
        <f>C43/$P$43</f>
        <v>0.20171515173323848</v>
      </c>
      <c r="D44" s="99">
        <f t="shared" ref="D44:P44" si="8">D43/$P$43</f>
        <v>0.18529161765552182</v>
      </c>
      <c r="E44" s="99">
        <f t="shared" si="8"/>
        <v>0</v>
      </c>
      <c r="F44" s="99">
        <f t="shared" si="8"/>
        <v>7.0760971080944509E-3</v>
      </c>
      <c r="G44" s="99">
        <f t="shared" si="8"/>
        <v>3.9364789562301328E-2</v>
      </c>
      <c r="H44" s="99">
        <f t="shared" si="8"/>
        <v>0.14529672930610094</v>
      </c>
      <c r="I44" s="99">
        <f t="shared" si="8"/>
        <v>0</v>
      </c>
      <c r="J44" s="99">
        <f t="shared" si="8"/>
        <v>0.38705043620947521</v>
      </c>
      <c r="K44" s="99">
        <f t="shared" si="8"/>
        <v>0</v>
      </c>
      <c r="L44" s="99">
        <f t="shared" si="8"/>
        <v>0</v>
      </c>
      <c r="M44" s="99">
        <f t="shared" si="8"/>
        <v>3.1450237905171256E-2</v>
      </c>
      <c r="N44" s="99">
        <f t="shared" si="8"/>
        <v>2.7549405200964286E-3</v>
      </c>
      <c r="O44" s="99"/>
      <c r="P44" s="99">
        <f t="shared" si="8"/>
        <v>1</v>
      </c>
      <c r="Q44" s="35"/>
      <c r="R44" s="42" t="s">
        <v>44</v>
      </c>
      <c r="S44" s="11" t="str">
        <f>P34/1000 &amp;" GWh"</f>
        <v>213,813 GWh</v>
      </c>
      <c r="T44" s="43">
        <f>P34/P40</f>
        <v>2.6025991007775626E-2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15,8192 GWh</v>
      </c>
      <c r="T45" s="43">
        <f>P32/P40</f>
        <v>1.9255627906170484E-3</v>
      </c>
      <c r="U45" s="37"/>
    </row>
    <row r="46" spans="1:47">
      <c r="A46" s="49" t="s">
        <v>49</v>
      </c>
      <c r="B46" s="70">
        <f>B24-B40</f>
        <v>114378.90670779208</v>
      </c>
      <c r="C46" s="70">
        <f>(C40+C24)*0.08</f>
        <v>128393.22453662335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5073,758 GWh</v>
      </c>
      <c r="T46" s="64">
        <f>P33/P40</f>
        <v>0.61759378561467093</v>
      </c>
      <c r="U46" s="37"/>
    </row>
    <row r="47" spans="1:47">
      <c r="A47" s="49" t="s">
        <v>51</v>
      </c>
      <c r="B47" s="102">
        <f>B46/B24</f>
        <v>0.13145988378802101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1601,5852 GWh</v>
      </c>
      <c r="T47" s="64">
        <f>P35/P40</f>
        <v>0.19494998907169594</v>
      </c>
    </row>
    <row r="48" spans="1:47" ht="15.75" thickBot="1">
      <c r="A48" s="14"/>
      <c r="B48" s="15"/>
      <c r="C48" s="17"/>
      <c r="D48" s="16"/>
      <c r="E48" s="16"/>
      <c r="F48" s="25"/>
      <c r="G48" s="16"/>
      <c r="H48" s="16"/>
      <c r="I48" s="25"/>
      <c r="J48" s="16"/>
      <c r="K48" s="16"/>
      <c r="L48" s="16"/>
      <c r="M48" s="17"/>
      <c r="N48" s="18"/>
      <c r="O48" s="18"/>
      <c r="P48" s="18"/>
      <c r="Q48" s="90"/>
      <c r="R48" s="71" t="s">
        <v>50</v>
      </c>
      <c r="S48" s="72" t="str">
        <f>P40/1000 &amp;" GWh"</f>
        <v>8215,3644 GWh</v>
      </c>
      <c r="T48" s="73">
        <f>SUM(T42:T47)</f>
        <v>0.99999999999999989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5"/>
      <c r="C49" s="17"/>
      <c r="D49" s="16"/>
      <c r="E49" s="16"/>
      <c r="F49" s="25"/>
      <c r="G49" s="16"/>
      <c r="H49" s="16"/>
      <c r="I49" s="25"/>
      <c r="J49" s="16"/>
      <c r="K49" s="16"/>
      <c r="L49" s="16"/>
      <c r="M49" s="17"/>
      <c r="N49" s="18"/>
      <c r="O49" s="18"/>
      <c r="P49" s="18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9" zoomScale="70" zoomScaleNormal="70" workbookViewId="0">
      <selection activeCell="B18" sqref="B18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75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70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[1]Solceller!$C$13</f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101">
        <f>[1]Elproduktion!$N$82</f>
        <v>849</v>
      </c>
      <c r="D7" s="94">
        <f>[1]Elproduktion!$N$83</f>
        <v>0</v>
      </c>
      <c r="E7" s="94">
        <f>[1]Elproduktion!$Q$84</f>
        <v>0</v>
      </c>
      <c r="F7" s="94">
        <f>[1]Elproduktion!$N$85</f>
        <v>0</v>
      </c>
      <c r="G7" s="94">
        <f>[1]Elproduktion!$R$86</f>
        <v>0</v>
      </c>
      <c r="H7" s="94">
        <f>[1]Elproduktion!$S$87</f>
        <v>0</v>
      </c>
      <c r="I7" s="94">
        <f>[1]Elproduktion!$N$88</f>
        <v>0</v>
      </c>
      <c r="J7" s="94">
        <f>[1]Elproduktion!$T$86</f>
        <v>0</v>
      </c>
      <c r="K7" s="94">
        <f>[1]Elproduktion!U84</f>
        <v>0</v>
      </c>
      <c r="L7" s="94">
        <f>[1]Elproduktion!V84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[1]Elproduktion!$N$90</f>
        <v>0</v>
      </c>
      <c r="D8" s="94">
        <f>[1]Elproduktion!$N$91</f>
        <v>0</v>
      </c>
      <c r="E8" s="94">
        <f>[1]Elproduktion!$Q$92</f>
        <v>0</v>
      </c>
      <c r="F8" s="94">
        <f>[1]Elproduktion!$N$93</f>
        <v>0</v>
      </c>
      <c r="G8" s="94">
        <f>[1]Elproduktion!$R$94</f>
        <v>0</v>
      </c>
      <c r="H8" s="94">
        <f>[1]Elproduktion!$S$95</f>
        <v>0</v>
      </c>
      <c r="I8" s="94">
        <f>[1]Elproduktion!$N$96</f>
        <v>0</v>
      </c>
      <c r="J8" s="94">
        <f>[1]Elproduktion!$T$94</f>
        <v>0</v>
      </c>
      <c r="K8" s="94">
        <f>[1]Elproduktion!U92</f>
        <v>0</v>
      </c>
      <c r="L8" s="94">
        <f>[1]Elproduktion!V92</f>
        <v>0</v>
      </c>
      <c r="M8" s="94"/>
      <c r="N8" s="94"/>
      <c r="O8" s="94"/>
      <c r="P8" s="94">
        <f>SUM(D8:O8)</f>
        <v>0</v>
      </c>
      <c r="Q8" s="54"/>
      <c r="AG8" s="54"/>
      <c r="AH8" s="54"/>
    </row>
    <row r="9" spans="1:34" ht="15.75">
      <c r="A9" s="5" t="s">
        <v>12</v>
      </c>
      <c r="B9" s="61"/>
      <c r="C9" s="101">
        <f>[1]Elproduktion!$N$98</f>
        <v>3780</v>
      </c>
      <c r="D9" s="94">
        <f>[1]Elproduktion!$N$99</f>
        <v>0</v>
      </c>
      <c r="E9" s="94">
        <f>[1]Elproduktion!$Q$100</f>
        <v>0</v>
      </c>
      <c r="F9" s="94">
        <f>[1]Elproduktion!$N$101</f>
        <v>0</v>
      </c>
      <c r="G9" s="94">
        <f>[1]Elproduktion!$R$102</f>
        <v>0</v>
      </c>
      <c r="H9" s="94">
        <f>[1]Elproduktion!$S$103</f>
        <v>0</v>
      </c>
      <c r="I9" s="94">
        <f>[1]Elproduktion!$N$104</f>
        <v>0</v>
      </c>
      <c r="J9" s="94">
        <f>[1]Elproduktion!$T$102</f>
        <v>0</v>
      </c>
      <c r="K9" s="94">
        <f>[1]Elproduktion!U100</f>
        <v>0</v>
      </c>
      <c r="L9" s="94">
        <f>[1]Elproduktion!V100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28">
        <f>[1]Elproduktion!$N$106</f>
        <v>25681.640625</v>
      </c>
      <c r="D10" s="94">
        <f>[1]Elproduktion!$N$107</f>
        <v>0</v>
      </c>
      <c r="E10" s="94">
        <f>[1]Elproduktion!$Q$108</f>
        <v>0</v>
      </c>
      <c r="F10" s="94">
        <f>[1]Elproduktion!$N$109</f>
        <v>0</v>
      </c>
      <c r="G10" s="94">
        <f>[1]Elproduktion!$R$110</f>
        <v>0</v>
      </c>
      <c r="H10" s="94">
        <f>[1]Elproduktion!$S$111</f>
        <v>0</v>
      </c>
      <c r="I10" s="94">
        <f>[1]Elproduktion!$N$112</f>
        <v>0</v>
      </c>
      <c r="J10" s="94">
        <f>[1]Elproduktion!$T$110</f>
        <v>0</v>
      </c>
      <c r="K10" s="94">
        <f>[1]Elproduktion!U108</f>
        <v>0</v>
      </c>
      <c r="L10" s="94">
        <f>[1]Elproduktion!V108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37">
        <f>SUM(C5:C10)</f>
        <v>30310.640625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2104 Hofors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26">
        <f>[1]Fjärrvärmeproduktion!$N$114+[1]Fjärrvärmeproduktion!$N$154</f>
        <v>71943</v>
      </c>
      <c r="C18" s="106"/>
      <c r="D18" s="100">
        <f>[1]Fjärrvärmeproduktion!$N$115</f>
        <v>259</v>
      </c>
      <c r="E18" s="106">
        <f>[1]Fjärrvärmeproduktion!$Q$116</f>
        <v>0</v>
      </c>
      <c r="F18" s="106">
        <f>[1]Fjärrvärmeproduktion!$N$117</f>
        <v>0</v>
      </c>
      <c r="G18" s="106">
        <f>[1]Fjärrvärmeproduktion!$R$118</f>
        <v>0</v>
      </c>
      <c r="H18" s="122">
        <f>[1]Fjärrvärmeproduktion!$S$119</f>
        <v>69053</v>
      </c>
      <c r="I18" s="106">
        <f>[1]Fjärrvärmeproduktion!$N$120</f>
        <v>0</v>
      </c>
      <c r="J18" s="106">
        <f>[1]Fjärrvärmeproduktion!$T$118</f>
        <v>0</v>
      </c>
      <c r="K18" s="106">
        <f>[1]Fjärrvärmeproduktion!U116</f>
        <v>0</v>
      </c>
      <c r="L18" s="106">
        <f>[1]Fjärrvärmeproduktion!V116</f>
        <v>0</v>
      </c>
      <c r="M18" s="106"/>
      <c r="N18" s="106"/>
      <c r="O18" s="106"/>
      <c r="P18" s="122">
        <f>SUM(C18:O18)</f>
        <v>69312</v>
      </c>
      <c r="Q18" s="4"/>
      <c r="R18" s="4"/>
      <c r="S18" s="4"/>
      <c r="T18" s="4"/>
    </row>
    <row r="19" spans="1:34" ht="15.75">
      <c r="A19" s="5" t="s">
        <v>19</v>
      </c>
      <c r="B19" s="100">
        <f>[1]Fjärrvärmeproduktion!$N$122</f>
        <v>0</v>
      </c>
      <c r="C19" s="106"/>
      <c r="D19" s="100">
        <f>[1]Fjärrvärmeproduktion!$N$123</f>
        <v>0</v>
      </c>
      <c r="E19" s="106">
        <f>[1]Fjärrvärmeproduktion!$Q$124</f>
        <v>0</v>
      </c>
      <c r="F19" s="106">
        <f>[1]Fjärrvärmeproduktion!$N$125</f>
        <v>0</v>
      </c>
      <c r="G19" s="106">
        <f>[1]Fjärrvärmeproduktion!$R$126</f>
        <v>0</v>
      </c>
      <c r="H19" s="106">
        <f>[1]Fjärrvärmeproduktion!$S$127</f>
        <v>0</v>
      </c>
      <c r="I19" s="106">
        <f>[1]Fjärrvärmeproduktion!$N$128</f>
        <v>0</v>
      </c>
      <c r="J19" s="106">
        <f>[1]Fjärrvärmeproduktion!$T$126</f>
        <v>0</v>
      </c>
      <c r="K19" s="106">
        <f>[1]Fjärrvärmeproduktion!U124</f>
        <v>0</v>
      </c>
      <c r="L19" s="106">
        <f>[1]Fjärrvärmeproduktion!V124</f>
        <v>0</v>
      </c>
      <c r="M19" s="106"/>
      <c r="N19" s="106"/>
      <c r="O19" s="106"/>
      <c r="P19" s="106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26">
        <f>[1]Fjärrvärmeproduktion!$N$130</f>
        <v>6308</v>
      </c>
      <c r="C20" s="106">
        <f>B20*1.015</f>
        <v>6402.619999999999</v>
      </c>
      <c r="D20" s="100">
        <f>[1]Fjärrvärmeproduktion!$N$131</f>
        <v>0</v>
      </c>
      <c r="E20" s="106">
        <f>[1]Fjärrvärmeproduktion!$Q$132</f>
        <v>0</v>
      </c>
      <c r="F20" s="106">
        <f>[1]Fjärrvärmeproduktion!$N$133</f>
        <v>0</v>
      </c>
      <c r="G20" s="106">
        <f>[1]Fjärrvärmeproduktion!$R$134</f>
        <v>0</v>
      </c>
      <c r="H20" s="106">
        <f>[1]Fjärrvärmeproduktion!$S$135</f>
        <v>0</v>
      </c>
      <c r="I20" s="106">
        <f>[1]Fjärrvärmeproduktion!$N$136</f>
        <v>0</v>
      </c>
      <c r="J20" s="106">
        <f>[1]Fjärrvärmeproduktion!$T$134</f>
        <v>0</v>
      </c>
      <c r="K20" s="106">
        <f>[1]Fjärrvärmeproduktion!U132</f>
        <v>0</v>
      </c>
      <c r="L20" s="106">
        <f>[1]Fjärrvärmeproduktion!V132</f>
        <v>0</v>
      </c>
      <c r="M20" s="106"/>
      <c r="N20" s="106"/>
      <c r="O20" s="106"/>
      <c r="P20" s="106">
        <f t="shared" si="2"/>
        <v>6402.619999999999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[1]Fjärrvärmeproduktion!$N$138</f>
        <v>0</v>
      </c>
      <c r="C21" s="106"/>
      <c r="D21" s="100">
        <f>[1]Fjärrvärmeproduktion!$N$139</f>
        <v>0</v>
      </c>
      <c r="E21" s="106">
        <f>[1]Fjärrvärmeproduktion!$Q$140</f>
        <v>0</v>
      </c>
      <c r="F21" s="106">
        <f>[1]Fjärrvärmeproduktion!$N$141</f>
        <v>0</v>
      </c>
      <c r="G21" s="106">
        <f>[1]Fjärrvärmeproduktion!$R$142</f>
        <v>0</v>
      </c>
      <c r="H21" s="106">
        <f>[1]Fjärrvärmeproduktion!$S$143</f>
        <v>0</v>
      </c>
      <c r="I21" s="106">
        <f>[1]Fjärrvärmeproduktion!$N$144</f>
        <v>0</v>
      </c>
      <c r="J21" s="106">
        <f>[1]Fjärrvärmeproduktion!$T$142</f>
        <v>0</v>
      </c>
      <c r="K21" s="106">
        <f>[1]Fjärrvärmeproduktion!U140</f>
        <v>0</v>
      </c>
      <c r="L21" s="106">
        <f>[1]Fjärrvärmeproduktion!V140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[1]Fjärrvärmeproduktion!$N$146</f>
        <v>36669</v>
      </c>
      <c r="C22" s="106"/>
      <c r="D22" s="100">
        <f>[1]Fjärrvärmeproduktion!$N$147</f>
        <v>0</v>
      </c>
      <c r="E22" s="106">
        <f>[1]Fjärrvärmeproduktion!$Q$148</f>
        <v>0</v>
      </c>
      <c r="F22" s="106">
        <f>[1]Fjärrvärmeproduktion!$N$149</f>
        <v>0</v>
      </c>
      <c r="G22" s="106">
        <f>[1]Fjärrvärmeproduktion!$R$150</f>
        <v>0</v>
      </c>
      <c r="H22" s="106">
        <f>[1]Fjärrvärmeproduktion!$S$151</f>
        <v>0</v>
      </c>
      <c r="I22" s="106">
        <f>[1]Fjärrvärmeproduktion!$N$152</f>
        <v>0</v>
      </c>
      <c r="J22" s="106">
        <f>[1]Fjärrvärmeproduktion!$T$150</f>
        <v>0</v>
      </c>
      <c r="K22" s="106">
        <f>[1]Fjärrvärmeproduktion!U148</f>
        <v>0</v>
      </c>
      <c r="L22" s="106">
        <f>[1]Fjärrvärmeproduktion!V148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971,2358296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0">
        <f>[1]Fjärrvärmeproduktion!$N$155</f>
        <v>0</v>
      </c>
      <c r="E23" s="106">
        <f>[1]Fjärrvärmeproduktion!$Q$156</f>
        <v>0</v>
      </c>
      <c r="F23" s="106">
        <f>[1]Fjärrvärmeproduktion!$N$157</f>
        <v>0</v>
      </c>
      <c r="G23" s="106">
        <f>[1]Fjärrvärmeproduktion!$R$158</f>
        <v>0</v>
      </c>
      <c r="H23" s="106">
        <f>[1]Fjärrvärmeproduktion!$S$159</f>
        <v>0</v>
      </c>
      <c r="I23" s="106">
        <f>[1]Fjärrvärmeproduktion!$N$160</f>
        <v>0</v>
      </c>
      <c r="J23" s="106">
        <f>[1]Fjärrvärmeproduktion!$T$158</f>
        <v>0</v>
      </c>
      <c r="K23" s="106">
        <f>[1]Fjärrvärmeproduktion!U156</f>
        <v>0</v>
      </c>
      <c r="L23" s="106">
        <f>[1]Fjärrvärmeproduktion!V156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4">
        <f>SUM(B18:B23)</f>
        <v>114920</v>
      </c>
      <c r="C24" s="106">
        <f t="shared" ref="C24:O24" si="3">SUM(C18:C23)</f>
        <v>6402.619999999999</v>
      </c>
      <c r="D24" s="134">
        <f t="shared" si="3"/>
        <v>259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4">
        <f t="shared" si="3"/>
        <v>69053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4">
        <f t="shared" si="2"/>
        <v>75714.62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500,5978296 GWh</v>
      </c>
      <c r="T25" s="43">
        <f>C$44</f>
        <v>0.51542356072898321</v>
      </c>
      <c r="U25" s="37"/>
    </row>
    <row r="26" spans="1:34" ht="15.75">
      <c r="B26" s="10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139,898 GWh</v>
      </c>
      <c r="T26" s="43">
        <f>D$44</f>
        <v>0.14404122638022579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123,819 GWh</v>
      </c>
      <c r="T27" s="43">
        <f>E$44</f>
        <v>0.12748602988729771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102,32 GWh</v>
      </c>
      <c r="T28" s="43">
        <f>F$44</f>
        <v>0.10535031439494991</v>
      </c>
      <c r="U28" s="37"/>
    </row>
    <row r="29" spans="1:34" ht="15.75">
      <c r="A29" s="82" t="str">
        <f>A2</f>
        <v>2104 Hofors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17,112 GWh</v>
      </c>
      <c r="T29" s="43">
        <f>G$44</f>
        <v>1.7618789874182788E-2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87,489 GWh</v>
      </c>
      <c r="T30" s="43">
        <f>H$44</f>
        <v>9.0080078734360552E-2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00">
        <f>[1]Slutanvändning!$N$170</f>
        <v>0</v>
      </c>
      <c r="C32" s="125">
        <f>[1]Slutanvändning!$N$171</f>
        <v>2121.8000000000466</v>
      </c>
      <c r="D32" s="100">
        <f>[1]Slutanvändning!$N$164</f>
        <v>8697</v>
      </c>
      <c r="E32" s="106">
        <f>[1]Slutanvändning!$Q$165</f>
        <v>0</v>
      </c>
      <c r="F32" s="100">
        <f>[1]Slutanvändning!$N$166</f>
        <v>0</v>
      </c>
      <c r="G32" s="106">
        <f>[1]Slutanvändning!$N$167</f>
        <v>1974</v>
      </c>
      <c r="H32" s="106">
        <f>[1]Slutanvändning!$N$168</f>
        <v>0</v>
      </c>
      <c r="I32" s="106">
        <f>[1]Slutanvändning!$N$169</f>
        <v>0</v>
      </c>
      <c r="J32" s="106"/>
      <c r="K32" s="106">
        <f>[1]Slutanvändning!U165</f>
        <v>0</v>
      </c>
      <c r="L32" s="106">
        <f>[1]Slutanvändning!V165</f>
        <v>0</v>
      </c>
      <c r="M32" s="106"/>
      <c r="N32" s="106"/>
      <c r="O32" s="106"/>
      <c r="P32" s="131">
        <f t="shared" ref="P32:P38" si="4">SUM(B32:N32)</f>
        <v>12792.800000000047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00">
        <f>[1]Slutanvändning!$N$179</f>
        <v>55807</v>
      </c>
      <c r="C33" s="133">
        <f>[1]Slutanvändning!$N$180</f>
        <v>374000</v>
      </c>
      <c r="D33" s="125">
        <f>[1]Slutanvändning!$N$173</f>
        <v>66572</v>
      </c>
      <c r="E33" s="131">
        <f>[1]Slutanvändning!$Q$174</f>
        <v>123819</v>
      </c>
      <c r="F33" s="126">
        <f>[1]Slutanvändning!$N$175</f>
        <v>102320</v>
      </c>
      <c r="G33" s="106">
        <f>[1]Slutanvändning!$N$176</f>
        <v>0</v>
      </c>
      <c r="H33" s="106">
        <f>[1]Slutanvändning!$N$177</f>
        <v>122</v>
      </c>
      <c r="I33" s="106">
        <f>[1]Slutanvändning!$N$178</f>
        <v>0</v>
      </c>
      <c r="J33" s="106"/>
      <c r="K33" s="106">
        <f>[1]Slutanvändning!U174</f>
        <v>0</v>
      </c>
      <c r="L33" s="106">
        <f>[1]Slutanvändning!V174</f>
        <v>0</v>
      </c>
      <c r="M33" s="106"/>
      <c r="N33" s="106"/>
      <c r="O33" s="106"/>
      <c r="P33" s="106">
        <f t="shared" si="4"/>
        <v>722640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25">
        <f>[1]Slutanvändning!$N$188</f>
        <v>10933.087812086802</v>
      </c>
      <c r="C34" s="125">
        <f>[1]Slutanvändning!$N$189</f>
        <v>4524.9121879131981</v>
      </c>
      <c r="D34" s="100">
        <f>[1]Slutanvändning!$N$182</f>
        <v>16</v>
      </c>
      <c r="E34" s="106">
        <f>[1]Slutanvändning!$Q$183</f>
        <v>0</v>
      </c>
      <c r="F34" s="100">
        <f>[1]Slutanvändning!$N$184</f>
        <v>0</v>
      </c>
      <c r="G34" s="106">
        <f>[1]Slutanvändning!$N$185</f>
        <v>0</v>
      </c>
      <c r="H34" s="106">
        <f>[1]Slutanvändning!$N$186</f>
        <v>0</v>
      </c>
      <c r="I34" s="106">
        <f>[1]Slutanvändning!$N$187</f>
        <v>0</v>
      </c>
      <c r="J34" s="106"/>
      <c r="K34" s="106">
        <f>[1]Slutanvändning!U183</f>
        <v>0</v>
      </c>
      <c r="L34" s="106">
        <f>[1]Slutanvändning!V183</f>
        <v>0</v>
      </c>
      <c r="M34" s="106"/>
      <c r="N34" s="106"/>
      <c r="O34" s="106"/>
      <c r="P34" s="106">
        <f t="shared" si="4"/>
        <v>15474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[1]Slutanvändning!$N$197</f>
        <v>0</v>
      </c>
      <c r="C35" s="125">
        <f>[1]Slutanvändning!$N$198</f>
        <v>245.2</v>
      </c>
      <c r="D35" s="100">
        <f>[1]Slutanvändning!$N$191</f>
        <v>60564</v>
      </c>
      <c r="E35" s="106">
        <f>[1]Slutanvändning!$Q$192</f>
        <v>0</v>
      </c>
      <c r="F35" s="100">
        <f>[1]Slutanvändning!$N$193</f>
        <v>0</v>
      </c>
      <c r="G35" s="106">
        <f>[1]Slutanvändning!$N$194</f>
        <v>15138</v>
      </c>
      <c r="H35" s="106">
        <f>[1]Slutanvändning!$N$195</f>
        <v>0</v>
      </c>
      <c r="I35" s="106">
        <f>[1]Slutanvändning!$N$196</f>
        <v>0</v>
      </c>
      <c r="J35" s="106"/>
      <c r="K35" s="106">
        <f>[1]Slutanvändning!U192</f>
        <v>0</v>
      </c>
      <c r="L35" s="106">
        <f>[1]Slutanvändning!V192</f>
        <v>0</v>
      </c>
      <c r="M35" s="106"/>
      <c r="N35" s="106"/>
      <c r="O35" s="106"/>
      <c r="P35" s="131">
        <f>SUM(B35:N35)</f>
        <v>75947.199999999997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25">
        <f>[1]Slutanvändning!$N$206</f>
        <v>6984.912187913199</v>
      </c>
      <c r="C36" s="125">
        <f>[1]Slutanvändning!$N$207</f>
        <v>22748.0878120868</v>
      </c>
      <c r="D36" s="100">
        <f>[1]Slutanvändning!$N$200</f>
        <v>3669</v>
      </c>
      <c r="E36" s="106">
        <f>[1]Slutanvändning!$Q$201</f>
        <v>0</v>
      </c>
      <c r="F36" s="100">
        <f>[1]Slutanvändning!$N$202</f>
        <v>0</v>
      </c>
      <c r="G36" s="106">
        <f>[1]Slutanvändning!$N$203</f>
        <v>0</v>
      </c>
      <c r="H36" s="106">
        <f>[1]Slutanvändning!$N$204</f>
        <v>0</v>
      </c>
      <c r="I36" s="106">
        <f>[1]Slutanvändning!$N$205</f>
        <v>0</v>
      </c>
      <c r="J36" s="106"/>
      <c r="K36" s="106">
        <f>[1]Slutanvändning!U201</f>
        <v>0</v>
      </c>
      <c r="L36" s="106">
        <f>[1]Slutanvändning!V201</f>
        <v>0</v>
      </c>
      <c r="M36" s="106"/>
      <c r="N36" s="106"/>
      <c r="O36" s="106"/>
      <c r="P36" s="106">
        <f t="shared" si="4"/>
        <v>33402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3">
        <f>[1]Slutanvändning!$N$215</f>
        <v>4500</v>
      </c>
      <c r="C37" s="125">
        <f>[1]Slutanvändning!$N$216</f>
        <v>40834</v>
      </c>
      <c r="D37" s="100">
        <f>[1]Slutanvändning!$N$209</f>
        <v>121</v>
      </c>
      <c r="E37" s="106">
        <f>[1]Slutanvändning!$Q$210</f>
        <v>0</v>
      </c>
      <c r="F37" s="100">
        <f>[1]Slutanvändning!$N$211</f>
        <v>0</v>
      </c>
      <c r="G37" s="106">
        <f>[1]Slutanvändning!$N$212</f>
        <v>0</v>
      </c>
      <c r="H37" s="106">
        <f>[1]Slutanvändning!$N$213</f>
        <v>18314</v>
      </c>
      <c r="I37" s="106">
        <f>[1]Slutanvändning!$N$214</f>
        <v>0</v>
      </c>
      <c r="J37" s="106"/>
      <c r="K37" s="106">
        <f>[1]Slutanvändning!U210</f>
        <v>0</v>
      </c>
      <c r="L37" s="106">
        <f>[1]Slutanvändning!V210</f>
        <v>0</v>
      </c>
      <c r="M37" s="106"/>
      <c r="N37" s="106"/>
      <c r="O37" s="106"/>
      <c r="P37" s="106">
        <f t="shared" si="4"/>
        <v>63769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3">
        <f>[1]Slutanvändning!$N$224</f>
        <v>22700</v>
      </c>
      <c r="C38" s="125">
        <f>[1]Slutanvändning!$N$225</f>
        <v>10603</v>
      </c>
      <c r="D38" s="100">
        <f>[1]Slutanvändning!$N$218</f>
        <v>0</v>
      </c>
      <c r="E38" s="106">
        <f>[1]Slutanvändning!$Q$219</f>
        <v>0</v>
      </c>
      <c r="F38" s="100">
        <f>[1]Slutanvändning!$N$220</f>
        <v>0</v>
      </c>
      <c r="G38" s="106">
        <f>[1]Slutanvändning!$N$221</f>
        <v>0</v>
      </c>
      <c r="H38" s="106">
        <f>[1]Slutanvändning!$N$222</f>
        <v>0</v>
      </c>
      <c r="I38" s="106">
        <f>[1]Slutanvändning!$N$223</f>
        <v>0</v>
      </c>
      <c r="J38" s="106"/>
      <c r="K38" s="106">
        <f>[1]Slutanvändning!U219</f>
        <v>0</v>
      </c>
      <c r="L38" s="106">
        <f>[1]Slutanvändning!V219</f>
        <v>0</v>
      </c>
      <c r="M38" s="106"/>
      <c r="N38" s="106"/>
      <c r="O38" s="106"/>
      <c r="P38" s="106">
        <f t="shared" si="4"/>
        <v>33303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[1]Slutanvändning!$N$233</f>
        <v>0</v>
      </c>
      <c r="C39" s="125">
        <f>[1]Slutanvändning!$N$234</f>
        <v>2823</v>
      </c>
      <c r="D39" s="100">
        <f>[1]Slutanvändning!$N$227</f>
        <v>0</v>
      </c>
      <c r="E39" s="106">
        <f>[1]Slutanvändning!$Q$228</f>
        <v>0</v>
      </c>
      <c r="F39" s="100">
        <f>[1]Slutanvändning!$N$229</f>
        <v>0</v>
      </c>
      <c r="G39" s="106">
        <f>[1]Slutanvändning!$N$230</f>
        <v>0</v>
      </c>
      <c r="H39" s="106">
        <f>[1]Slutanvändning!$N$231</f>
        <v>0</v>
      </c>
      <c r="I39" s="106">
        <f>[1]Slutanvändning!$N$232</f>
        <v>0</v>
      </c>
      <c r="J39" s="106"/>
      <c r="K39" s="106">
        <f>[1]Slutanvändning!U228</f>
        <v>0</v>
      </c>
      <c r="L39" s="106">
        <f>[1]Slutanvändning!V228</f>
        <v>0</v>
      </c>
      <c r="M39" s="106"/>
      <c r="N39" s="106"/>
      <c r="O39" s="106"/>
      <c r="P39" s="131">
        <f>SUM(B39:N39)</f>
        <v>2823</v>
      </c>
      <c r="Q39" s="34"/>
      <c r="R39" s="42"/>
      <c r="S39" s="10"/>
      <c r="T39" s="66"/>
    </row>
    <row r="40" spans="1:47" ht="15.75">
      <c r="A40" s="5" t="s">
        <v>14</v>
      </c>
      <c r="B40" s="106">
        <f>SUM(B32:B39)</f>
        <v>100925</v>
      </c>
      <c r="C40" s="134">
        <f t="shared" ref="C40:O40" si="5">SUM(C32:C39)</f>
        <v>457900.00000000006</v>
      </c>
      <c r="D40" s="131">
        <f t="shared" si="5"/>
        <v>139639</v>
      </c>
      <c r="E40" s="131">
        <f t="shared" si="5"/>
        <v>123819</v>
      </c>
      <c r="F40" s="134">
        <f>SUM(F32:F39)</f>
        <v>102320</v>
      </c>
      <c r="G40" s="106">
        <f t="shared" si="5"/>
        <v>17112</v>
      </c>
      <c r="H40" s="106">
        <f t="shared" si="5"/>
        <v>18436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06">
        <f>SUM(B40:N40)</f>
        <v>960151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51,1392096 GWh</v>
      </c>
      <c r="T41" s="103"/>
    </row>
    <row r="42" spans="1:47">
      <c r="A42" s="47" t="s">
        <v>43</v>
      </c>
      <c r="B42" s="111">
        <f>B39+B38+B37</f>
        <v>27200</v>
      </c>
      <c r="C42" s="111">
        <f>C39+C38+C37</f>
        <v>54260</v>
      </c>
      <c r="D42" s="111">
        <f>D39+D38+D37</f>
        <v>121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18314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99895</v>
      </c>
      <c r="Q42" s="35"/>
      <c r="R42" s="42" t="s">
        <v>41</v>
      </c>
      <c r="S42" s="11" t="str">
        <f>P42/1000 &amp;" GWh"</f>
        <v>99,895 GWh</v>
      </c>
      <c r="T42" s="43">
        <f>P42/P40</f>
        <v>0.10404092689587367</v>
      </c>
    </row>
    <row r="43" spans="1:47">
      <c r="A43" s="48" t="s">
        <v>45</v>
      </c>
      <c r="B43" s="113"/>
      <c r="C43" s="114">
        <f>C40+C24-C7+C46</f>
        <v>500597.82960000006</v>
      </c>
      <c r="D43" s="114">
        <f t="shared" ref="D43:O43" si="7">D11+D24+D40</f>
        <v>139898</v>
      </c>
      <c r="E43" s="114">
        <f t="shared" si="7"/>
        <v>123819</v>
      </c>
      <c r="F43" s="114">
        <f t="shared" si="7"/>
        <v>102320</v>
      </c>
      <c r="G43" s="114">
        <f t="shared" si="7"/>
        <v>17112</v>
      </c>
      <c r="H43" s="114">
        <f t="shared" si="7"/>
        <v>87489</v>
      </c>
      <c r="I43" s="114">
        <f t="shared" si="7"/>
        <v>0</v>
      </c>
      <c r="J43" s="114">
        <f t="shared" si="7"/>
        <v>0</v>
      </c>
      <c r="K43" s="114">
        <f t="shared" si="7"/>
        <v>0</v>
      </c>
      <c r="L43" s="114">
        <f t="shared" si="7"/>
        <v>0</v>
      </c>
      <c r="M43" s="114">
        <f t="shared" si="7"/>
        <v>0</v>
      </c>
      <c r="N43" s="114">
        <f t="shared" si="7"/>
        <v>0</v>
      </c>
      <c r="O43" s="114">
        <f t="shared" si="7"/>
        <v>0</v>
      </c>
      <c r="P43" s="115">
        <f>SUM(C43:O43)</f>
        <v>971235.82960000006</v>
      </c>
      <c r="Q43" s="35"/>
      <c r="R43" s="42" t="s">
        <v>42</v>
      </c>
      <c r="S43" s="11" t="str">
        <f>P36/1000 &amp;" GWh"</f>
        <v>33,402 GWh</v>
      </c>
      <c r="T43" s="64">
        <f>P36/P40</f>
        <v>3.4788278093758167E-2</v>
      </c>
    </row>
    <row r="44" spans="1:47">
      <c r="A44" s="48" t="s">
        <v>46</v>
      </c>
      <c r="B44" s="98"/>
      <c r="C44" s="99">
        <f>C43/$P$43</f>
        <v>0.51542356072898321</v>
      </c>
      <c r="D44" s="99">
        <f t="shared" ref="D44:P44" si="8">D43/$P$43</f>
        <v>0.14404122638022579</v>
      </c>
      <c r="E44" s="99">
        <f t="shared" si="8"/>
        <v>0.12748602988729771</v>
      </c>
      <c r="F44" s="99">
        <f t="shared" si="8"/>
        <v>0.10535031439494991</v>
      </c>
      <c r="G44" s="99">
        <f t="shared" si="8"/>
        <v>1.7618789874182788E-2</v>
      </c>
      <c r="H44" s="99">
        <f t="shared" si="8"/>
        <v>9.0080078734360552E-2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15,474 GWh</v>
      </c>
      <c r="T44" s="43">
        <f>P34/P40</f>
        <v>1.611621505367385E-2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12,7928 GWh</v>
      </c>
      <c r="T45" s="43">
        <f>P32/P40</f>
        <v>1.3323737620436834E-2</v>
      </c>
      <c r="U45" s="37"/>
    </row>
    <row r="46" spans="1:47">
      <c r="A46" s="49" t="s">
        <v>49</v>
      </c>
      <c r="B46" s="70">
        <f>B24-B40</f>
        <v>13995</v>
      </c>
      <c r="C46" s="70">
        <f>(C40+C24)*0.08</f>
        <v>37144.209600000002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722,64 GWh</v>
      </c>
      <c r="T46" s="64">
        <f>P33/P40</f>
        <v>0.7526316173185259</v>
      </c>
      <c r="U46" s="37"/>
    </row>
    <row r="47" spans="1:47">
      <c r="A47" s="49" t="s">
        <v>51</v>
      </c>
      <c r="B47" s="102">
        <f>B46/B24</f>
        <v>0.12178036895231466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75,9472 GWh</v>
      </c>
      <c r="T47" s="64">
        <f>P35/P40</f>
        <v>7.9099225017731589E-2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960,151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16"/>
      <c r="C50" s="121"/>
      <c r="D50" s="118"/>
      <c r="E50" s="118"/>
      <c r="F50" s="119"/>
      <c r="G50" s="118"/>
      <c r="H50" s="118"/>
      <c r="I50" s="119"/>
      <c r="J50" s="118"/>
      <c r="K50" s="118"/>
      <c r="L50" s="118"/>
      <c r="M50" s="118"/>
      <c r="N50" s="119"/>
      <c r="O50" s="119"/>
      <c r="P50" s="119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C44" sqref="C44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83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[1]Solceller!$C$12</f>
        <v>627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 t="s">
        <v>89</v>
      </c>
      <c r="C6" s="144">
        <f>[1]Elproduktion!$N$402-C7</f>
        <v>247246</v>
      </c>
      <c r="D6" s="130">
        <f>[1]Elproduktion!$N$403</f>
        <v>7831</v>
      </c>
      <c r="E6" s="94"/>
      <c r="F6" s="94"/>
      <c r="G6" s="94"/>
      <c r="H6" s="130">
        <f>[1]Elproduktion!$S$407</f>
        <v>11894</v>
      </c>
      <c r="I6" s="94"/>
      <c r="J6" s="130">
        <f>[1]Elproduktion!$W$406</f>
        <v>225701</v>
      </c>
      <c r="K6" s="94"/>
      <c r="L6" s="94"/>
      <c r="M6" s="94"/>
      <c r="N6" s="94"/>
      <c r="O6" s="94"/>
      <c r="P6" s="94">
        <f>SUM(D6:O6)</f>
        <v>245426</v>
      </c>
      <c r="Q6" s="54"/>
      <c r="AG6" s="54"/>
      <c r="AH6" s="54"/>
    </row>
    <row r="7" spans="1:34" ht="15.75">
      <c r="A7" s="5" t="s">
        <v>18</v>
      </c>
      <c r="B7" s="61"/>
      <c r="C7" s="130">
        <v>23897</v>
      </c>
      <c r="D7" s="53">
        <v>0</v>
      </c>
      <c r="E7" s="94">
        <f>[1]Elproduktion!$Q$404</f>
        <v>0</v>
      </c>
      <c r="F7" s="94">
        <f>[1]Elproduktion!$N$405</f>
        <v>0</v>
      </c>
      <c r="G7" s="94">
        <f>[1]Elproduktion!$R$406</f>
        <v>0</v>
      </c>
      <c r="H7" s="53">
        <v>0</v>
      </c>
      <c r="I7" s="94">
        <f>[1]Elproduktion!$N$408</f>
        <v>0</v>
      </c>
      <c r="J7" s="94">
        <f>[1]Elproduktion!$T$406</f>
        <v>0</v>
      </c>
      <c r="K7" s="94">
        <f>[1]Elproduktion!U404</f>
        <v>0</v>
      </c>
      <c r="L7" s="94">
        <f>[1]Elproduktion!V404</f>
        <v>0</v>
      </c>
      <c r="N7" s="94"/>
      <c r="O7" s="94"/>
      <c r="P7" s="94">
        <f t="shared" ref="P7:P11" si="0">SUM(D7:O7)</f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[1]Elproduktion!$N$410</f>
        <v>0</v>
      </c>
      <c r="D8" s="94">
        <f>[1]Elproduktion!$N$411</f>
        <v>0</v>
      </c>
      <c r="E8" s="94">
        <f>[1]Elproduktion!$Q$412</f>
        <v>0</v>
      </c>
      <c r="F8" s="94">
        <f>[1]Elproduktion!$N$413</f>
        <v>0</v>
      </c>
      <c r="G8" s="94">
        <f>[1]Elproduktion!$R$414</f>
        <v>0</v>
      </c>
      <c r="H8" s="94">
        <f>[1]Elproduktion!$S$415</f>
        <v>0</v>
      </c>
      <c r="I8" s="94">
        <f>[1]Elproduktion!$N$416</f>
        <v>0</v>
      </c>
      <c r="J8" s="94">
        <f>[1]Elproduktion!$T$414</f>
        <v>0</v>
      </c>
      <c r="K8" s="94">
        <f>[1]Elproduktion!U412</f>
        <v>0</v>
      </c>
      <c r="L8" s="94">
        <f>[1]Elproduktion!V412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129">
        <f>[1]Elproduktion!$N$418</f>
        <v>46325.84375</v>
      </c>
      <c r="D9" s="94">
        <f>[1]Elproduktion!$N$419</f>
        <v>0</v>
      </c>
      <c r="E9" s="94">
        <f>[1]Elproduktion!$Q$420</f>
        <v>0</v>
      </c>
      <c r="F9" s="94">
        <f>[1]Elproduktion!$N$421</f>
        <v>0</v>
      </c>
      <c r="G9" s="94">
        <f>[1]Elproduktion!$R$422</f>
        <v>0</v>
      </c>
      <c r="H9" s="94">
        <f>[1]Elproduktion!$S$423</f>
        <v>0</v>
      </c>
      <c r="I9" s="94">
        <f>[1]Elproduktion!$N$424</f>
        <v>0</v>
      </c>
      <c r="J9" s="94">
        <f>[1]Elproduktion!$T$422</f>
        <v>0</v>
      </c>
      <c r="K9" s="94">
        <f>[1]Elproduktion!U420</f>
        <v>0</v>
      </c>
      <c r="L9" s="94">
        <f>[1]Elproduktion!V420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28">
        <f>[1]Elproduktion!$N$426</f>
        <v>28535.15625</v>
      </c>
      <c r="D10" s="94">
        <f>[1]Elproduktion!$N$427</f>
        <v>0</v>
      </c>
      <c r="E10" s="94">
        <f>[1]Elproduktion!$Q$428</f>
        <v>0</v>
      </c>
      <c r="F10" s="94">
        <f>[1]Elproduktion!$N$429</f>
        <v>0</v>
      </c>
      <c r="G10" s="94">
        <f>[1]Elproduktion!$R$430</f>
        <v>0</v>
      </c>
      <c r="H10" s="94">
        <f>[1]Elproduktion!$S$431</f>
        <v>0</v>
      </c>
      <c r="I10" s="94">
        <f>[1]Elproduktion!$N$432</f>
        <v>0</v>
      </c>
      <c r="J10" s="94">
        <f>[1]Elproduktion!$T$430</f>
        <v>0</v>
      </c>
      <c r="K10" s="94">
        <f>[1]Elproduktion!U428</f>
        <v>0</v>
      </c>
      <c r="L10" s="94">
        <f>[1]Elproduktion!V428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37">
        <f>SUM(C5:C10)</f>
        <v>346631</v>
      </c>
      <c r="D11" s="94">
        <f t="shared" ref="D11:O11" si="1">SUM(D5:D10)</f>
        <v>7831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11894</v>
      </c>
      <c r="I11" s="94">
        <f t="shared" si="1"/>
        <v>0</v>
      </c>
      <c r="J11" s="94">
        <f t="shared" si="1"/>
        <v>225701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245426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2184 Hudiksvall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[1]Fjärrvärmeproduktion!$N$562+[1]Fjärrvärmeproduktion!$N$602*([1]Fjärrvärmeproduktion!$N$562/([1]Fjärrvärmeproduktion!$N$562+[1]Fjärrvärmeproduktion!$N$570))</f>
        <v>127186.79287305122</v>
      </c>
      <c r="C18" s="106"/>
      <c r="D18" s="100">
        <f>[1]Fjärrvärmeproduktion!$N$563</f>
        <v>2189</v>
      </c>
      <c r="E18" s="106">
        <f>[1]Fjärrvärmeproduktion!$Q$564</f>
        <v>0</v>
      </c>
      <c r="F18" s="106">
        <f>[1]Fjärrvärmeproduktion!$N$565</f>
        <v>0</v>
      </c>
      <c r="G18" s="106">
        <f>[1]Fjärrvärmeproduktion!$R$566</f>
        <v>6397</v>
      </c>
      <c r="H18" s="106">
        <f>[1]Fjärrvärmeproduktion!$S$567</f>
        <v>193800</v>
      </c>
      <c r="I18" s="106">
        <f>[1]Fjärrvärmeproduktion!$N$568</f>
        <v>4507</v>
      </c>
      <c r="J18" s="106">
        <f>[1]Fjärrvärmeproduktion!$T$566</f>
        <v>0</v>
      </c>
      <c r="K18" s="106">
        <f>[1]Fjärrvärmeproduktion!U564</f>
        <v>0</v>
      </c>
      <c r="L18" s="106">
        <f>[1]Fjärrvärmeproduktion!V564</f>
        <v>0</v>
      </c>
      <c r="M18" s="106"/>
      <c r="N18" s="106"/>
      <c r="O18" s="106"/>
      <c r="P18" s="106">
        <f>SUM(C18:O18)</f>
        <v>206893</v>
      </c>
      <c r="Q18" s="4"/>
      <c r="R18" s="4"/>
      <c r="S18" s="4"/>
      <c r="T18" s="4"/>
    </row>
    <row r="19" spans="1:34" ht="15.75">
      <c r="A19" s="5" t="s">
        <v>19</v>
      </c>
      <c r="B19" s="123">
        <f>[1]Fjärrvärmeproduktion!$N$570+[1]Fjärrvärmeproduktion!$N$602*([1]Fjärrvärmeproduktion!$N$570/([1]Fjärrvärmeproduktion!$N$570+[1]Fjärrvärmeproduktion!$N$562))</f>
        <v>36443.207126948779</v>
      </c>
      <c r="C19" s="106"/>
      <c r="D19" s="123">
        <f>[1]Fjärrvärmeproduktion!$N$571</f>
        <v>2900</v>
      </c>
      <c r="E19" s="106">
        <f>[1]Fjärrvärmeproduktion!$Q$572</f>
        <v>0</v>
      </c>
      <c r="F19" s="106">
        <f>[1]Fjärrvärmeproduktion!$N$573</f>
        <v>0</v>
      </c>
      <c r="G19" s="106">
        <f>[1]Fjärrvärmeproduktion!$R$574</f>
        <v>0</v>
      </c>
      <c r="H19" s="124">
        <f>[1]Fjärrvärmeproduktion!$S$575</f>
        <v>24000</v>
      </c>
      <c r="I19" s="106">
        <f>[1]Fjärrvärmeproduktion!$N$576</f>
        <v>0</v>
      </c>
      <c r="J19" s="106">
        <f>[1]Fjärrvärmeproduktion!$T$574</f>
        <v>0</v>
      </c>
      <c r="K19" s="106">
        <f>[1]Fjärrvärmeproduktion!U572</f>
        <v>0</v>
      </c>
      <c r="L19" s="106">
        <f>[1]Fjärrvärmeproduktion!V572</f>
        <v>0</v>
      </c>
      <c r="M19" s="163">
        <f>[1]Fjärrvärmeproduktion!$W$574</f>
        <v>6300</v>
      </c>
      <c r="N19" s="138"/>
      <c r="O19" s="106"/>
      <c r="P19" s="136">
        <f t="shared" ref="P19:P24" si="2">SUM(C19:O19)</f>
        <v>33200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[1]Fjärrvärmeproduktion!$N$578</f>
        <v>0</v>
      </c>
      <c r="C20" s="106"/>
      <c r="D20" s="100">
        <f>[1]Fjärrvärmeproduktion!$N$579</f>
        <v>0</v>
      </c>
      <c r="E20" s="106">
        <f>[1]Fjärrvärmeproduktion!$Q$580</f>
        <v>0</v>
      </c>
      <c r="F20" s="106">
        <f>[1]Fjärrvärmeproduktion!$N$581</f>
        <v>0</v>
      </c>
      <c r="G20" s="106">
        <f>[1]Fjärrvärmeproduktion!$R$582</f>
        <v>0</v>
      </c>
      <c r="H20" s="106">
        <f>[1]Fjärrvärmeproduktion!$S$583</f>
        <v>0</v>
      </c>
      <c r="I20" s="106">
        <f>[1]Fjärrvärmeproduktion!$N$584</f>
        <v>0</v>
      </c>
      <c r="J20" s="106">
        <f>[1]Fjärrvärmeproduktion!$T$582</f>
        <v>0</v>
      </c>
      <c r="K20" s="106">
        <f>[1]Fjärrvärmeproduktion!U580</f>
        <v>0</v>
      </c>
      <c r="L20" s="106">
        <f>[1]Fjärrvärmeproduktion!V580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[1]Fjärrvärmeproduktion!$N$586</f>
        <v>0</v>
      </c>
      <c r="C21" s="106"/>
      <c r="D21" s="100">
        <f>[1]Fjärrvärmeproduktion!$N$587</f>
        <v>0</v>
      </c>
      <c r="E21" s="106">
        <f>[1]Fjärrvärmeproduktion!$Q$588</f>
        <v>0</v>
      </c>
      <c r="F21" s="106">
        <f>[1]Fjärrvärmeproduktion!$N$589</f>
        <v>0</v>
      </c>
      <c r="G21" s="106">
        <f>[1]Fjärrvärmeproduktion!$R$590</f>
        <v>0</v>
      </c>
      <c r="H21" s="106">
        <f>[1]Fjärrvärmeproduktion!$S$591</f>
        <v>0</v>
      </c>
      <c r="I21" s="106">
        <f>[1]Fjärrvärmeproduktion!$N$592</f>
        <v>0</v>
      </c>
      <c r="J21" s="106">
        <f>[1]Fjärrvärmeproduktion!$T$590</f>
        <v>0</v>
      </c>
      <c r="K21" s="106">
        <f>[1]Fjärrvärmeproduktion!U588</f>
        <v>0</v>
      </c>
      <c r="L21" s="106">
        <f>[1]Fjärrvärmeproduktion!V588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[1]Fjärrvärmeproduktion!$N$594</f>
        <v>16861</v>
      </c>
      <c r="C22" s="106"/>
      <c r="D22" s="100">
        <f>[1]Fjärrvärmeproduktion!$N$595</f>
        <v>0</v>
      </c>
      <c r="E22" s="106">
        <f>[1]Fjärrvärmeproduktion!$Q$596</f>
        <v>0</v>
      </c>
      <c r="F22" s="106">
        <f>[1]Fjärrvärmeproduktion!$N$597</f>
        <v>0</v>
      </c>
      <c r="G22" s="106">
        <f>[1]Fjärrvärmeproduktion!$R$598</f>
        <v>0</v>
      </c>
      <c r="H22" s="106">
        <f>[1]Fjärrvärmeproduktion!$S$599</f>
        <v>0</v>
      </c>
      <c r="I22" s="106">
        <f>[1]Fjärrvärmeproduktion!$N$600</f>
        <v>0</v>
      </c>
      <c r="J22" s="106">
        <f>[1]Fjärrvärmeproduktion!$T$598</f>
        <v>0</v>
      </c>
      <c r="K22" s="106">
        <f>[1]Fjärrvärmeproduktion!U596</f>
        <v>0</v>
      </c>
      <c r="L22" s="106">
        <f>[1]Fjärrvärmeproduktion!V596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4280,0324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0">
        <f>[1]Fjärrvärmeproduktion!$N$603</f>
        <v>0</v>
      </c>
      <c r="E23" s="106">
        <f>[1]Fjärrvärmeproduktion!$Q$604</f>
        <v>0</v>
      </c>
      <c r="F23" s="106">
        <f>[1]Fjärrvärmeproduktion!$N$605</f>
        <v>0</v>
      </c>
      <c r="G23" s="106">
        <f>[1]Fjärrvärmeproduktion!$R$606</f>
        <v>0</v>
      </c>
      <c r="H23" s="106">
        <f>[1]Fjärrvärmeproduktion!$S$607</f>
        <v>0</v>
      </c>
      <c r="I23" s="106">
        <f>[1]Fjärrvärmeproduktion!$N$608</f>
        <v>0</v>
      </c>
      <c r="J23" s="106">
        <f>[1]Fjärrvärmeproduktion!$T$606</f>
        <v>0</v>
      </c>
      <c r="K23" s="106">
        <f>[1]Fjärrvärmeproduktion!U604</f>
        <v>0</v>
      </c>
      <c r="L23" s="106">
        <f>[1]Fjärrvärmeproduktion!V604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06">
        <f>SUM(B18:B23)</f>
        <v>180491</v>
      </c>
      <c r="C24" s="106">
        <f t="shared" ref="C24:O24" si="3">SUM(C18:C23)</f>
        <v>0</v>
      </c>
      <c r="D24" s="106">
        <f t="shared" si="3"/>
        <v>5089</v>
      </c>
      <c r="E24" s="106">
        <f t="shared" si="3"/>
        <v>0</v>
      </c>
      <c r="F24" s="106">
        <f t="shared" si="3"/>
        <v>0</v>
      </c>
      <c r="G24" s="106">
        <f t="shared" si="3"/>
        <v>6397</v>
      </c>
      <c r="H24" s="106">
        <f t="shared" si="3"/>
        <v>217800</v>
      </c>
      <c r="I24" s="106">
        <f t="shared" si="3"/>
        <v>4507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38">
        <f t="shared" si="3"/>
        <v>6300</v>
      </c>
      <c r="N24" s="106">
        <f t="shared" si="3"/>
        <v>0</v>
      </c>
      <c r="O24" s="106">
        <f t="shared" si="3"/>
        <v>0</v>
      </c>
      <c r="P24" s="106">
        <f t="shared" si="2"/>
        <v>240093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843,6994 GWh</v>
      </c>
      <c r="T25" s="43">
        <f>C$44</f>
        <v>0.19712453578622441</v>
      </c>
      <c r="U25" s="37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2"/>
      <c r="R26" s="89" t="str">
        <f>D30</f>
        <v>Oljeprodukter</v>
      </c>
      <c r="S26" s="62" t="str">
        <f>D43/1000 &amp;" GWh"</f>
        <v>542,251 GWh</v>
      </c>
      <c r="T26" s="43">
        <f>D$44</f>
        <v>0.1266931997991417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0,119 GWh</v>
      </c>
      <c r="T28" s="43">
        <f>F$44</f>
        <v>2.7803527842452779E-5</v>
      </c>
      <c r="U28" s="37"/>
    </row>
    <row r="29" spans="1:34" ht="15.75">
      <c r="A29" s="82" t="str">
        <f>A2</f>
        <v>2184 Hudiksvall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113,558 GWh</v>
      </c>
      <c r="T29" s="43">
        <f>G$44</f>
        <v>2.653204214061557E-2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858,567 GWh</v>
      </c>
      <c r="T30" s="43">
        <f>H$44</f>
        <v>0.20059824780765675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4,507 GWh</v>
      </c>
      <c r="T31" s="43">
        <f>I$44</f>
        <v>1.0530294116465099E-3</v>
      </c>
      <c r="U31" s="36"/>
      <c r="AG31" s="31"/>
      <c r="AH31" s="31"/>
    </row>
    <row r="32" spans="1:34" ht="15.75">
      <c r="A32" s="5" t="s">
        <v>30</v>
      </c>
      <c r="B32" s="100">
        <f>[1]Slutanvändning!$N$818</f>
        <v>0</v>
      </c>
      <c r="C32" s="106">
        <f>[1]Slutanvändning!$N$819</f>
        <v>3953</v>
      </c>
      <c r="D32" s="106">
        <f>[1]Slutanvändning!$N$812</f>
        <v>8115</v>
      </c>
      <c r="E32" s="106">
        <f>[1]Slutanvändning!$Q$813</f>
        <v>0</v>
      </c>
      <c r="F32" s="100">
        <f>[1]Slutanvändning!$N$814</f>
        <v>0</v>
      </c>
      <c r="G32" s="106">
        <f>[1]Slutanvändning!$N$815</f>
        <v>1280</v>
      </c>
      <c r="H32" s="106">
        <f>[1]Slutanvändning!$N$816</f>
        <v>0</v>
      </c>
      <c r="I32" s="106">
        <f>[1]Slutanvändning!$N$817</f>
        <v>0</v>
      </c>
      <c r="J32" s="106"/>
      <c r="K32" s="106">
        <f>[1]Slutanvändning!U813</f>
        <v>0</v>
      </c>
      <c r="L32" s="106">
        <f>[1]Slutanvändning!V813</f>
        <v>0</v>
      </c>
      <c r="M32" s="106"/>
      <c r="N32" s="106"/>
      <c r="O32" s="106"/>
      <c r="P32" s="106">
        <f t="shared" ref="P32:P38" si="4">SUM(B32:N32)</f>
        <v>13348</v>
      </c>
      <c r="Q32" s="34"/>
      <c r="R32" s="89" t="str">
        <f>J30</f>
        <v>Avlutar</v>
      </c>
      <c r="S32" s="62" t="str">
        <f>J43/1000 &amp;" GWh"</f>
        <v>1599,139 GWh</v>
      </c>
      <c r="T32" s="43">
        <f>J$44</f>
        <v>0.37362777907942935</v>
      </c>
      <c r="U32" s="37"/>
    </row>
    <row r="33" spans="1:47" ht="15.75">
      <c r="A33" s="5" t="s">
        <v>33</v>
      </c>
      <c r="B33" s="100">
        <f>[1]Slutanvändning!$N$827</f>
        <v>17755</v>
      </c>
      <c r="C33" s="106">
        <f>[1]Slutanvändning!$N$828</f>
        <v>281523</v>
      </c>
      <c r="D33" s="106">
        <f>[1]Slutanvändning!$N$821</f>
        <v>96938</v>
      </c>
      <c r="E33" s="106">
        <f>[1]Slutanvändning!$Q$822</f>
        <v>0</v>
      </c>
      <c r="F33" s="125">
        <f>[1]Slutanvändning!$N$823</f>
        <v>119</v>
      </c>
      <c r="G33" s="106">
        <f>[1]Slutanvändning!$R$824</f>
        <v>0</v>
      </c>
      <c r="H33" s="106">
        <f>[1]Slutanvändning!$N$825</f>
        <v>512075</v>
      </c>
      <c r="I33" s="106">
        <f>[1]Slutanvändning!$N$826</f>
        <v>0</v>
      </c>
      <c r="J33" s="122">
        <f>[1]Slutanvändning!$T$824</f>
        <v>1373438</v>
      </c>
      <c r="K33" s="106">
        <f>[1]Slutanvändning!U822</f>
        <v>0</v>
      </c>
      <c r="L33" s="106">
        <f>[1]Slutanvändning!V822</f>
        <v>0</v>
      </c>
      <c r="M33" s="122">
        <f>[1]Slutanvändning!$W$824</f>
        <v>318192</v>
      </c>
      <c r="N33" s="106"/>
      <c r="O33" s="106"/>
      <c r="P33" s="131">
        <f t="shared" si="4"/>
        <v>2600040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25">
        <f>[1]Slutanvändning!$N$836</f>
        <v>29427.144040578551</v>
      </c>
      <c r="C34" s="106">
        <f>[1]Slutanvändning!$N$837</f>
        <v>41356</v>
      </c>
      <c r="D34" s="106">
        <f>[1]Slutanvändning!$N$830</f>
        <v>4092</v>
      </c>
      <c r="E34" s="106">
        <f>[1]Slutanvändning!$Q$831</f>
        <v>0</v>
      </c>
      <c r="F34" s="100">
        <f>[1]Slutanvändning!$N$832</f>
        <v>0</v>
      </c>
      <c r="G34" s="106">
        <f>[1]Slutanvändning!$N$833</f>
        <v>0</v>
      </c>
      <c r="H34" s="106">
        <f>[1]Slutanvändning!$N$834</f>
        <v>0</v>
      </c>
      <c r="I34" s="106">
        <f>[1]Slutanvändning!$N$835</f>
        <v>0</v>
      </c>
      <c r="J34" s="106"/>
      <c r="K34" s="106">
        <f>[1]Slutanvändning!U831</f>
        <v>0</v>
      </c>
      <c r="L34" s="106">
        <f>[1]Slutanvändning!V831</f>
        <v>0</v>
      </c>
      <c r="M34" s="106"/>
      <c r="N34" s="106"/>
      <c r="O34" s="106"/>
      <c r="P34" s="131">
        <f t="shared" si="4"/>
        <v>74875.144040578554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[1]Slutanvändning!$N$845</f>
        <v>0</v>
      </c>
      <c r="C35" s="106">
        <f>[1]Slutanvändning!$N$846</f>
        <v>301</v>
      </c>
      <c r="D35" s="106">
        <f>[1]Slutanvändning!$N$839</f>
        <v>416185</v>
      </c>
      <c r="E35" s="106">
        <f>[1]Slutanvändning!$Q$840</f>
        <v>0</v>
      </c>
      <c r="F35" s="100">
        <f>[1]Slutanvändning!$N$841</f>
        <v>0</v>
      </c>
      <c r="G35" s="106">
        <f>[1]Slutanvändning!$N$842</f>
        <v>105881</v>
      </c>
      <c r="H35" s="106">
        <f>[1]Slutanvändning!$N$843</f>
        <v>0</v>
      </c>
      <c r="I35" s="106">
        <f>[1]Slutanvändning!$N$844</f>
        <v>0</v>
      </c>
      <c r="J35" s="106"/>
      <c r="K35" s="106">
        <f>[1]Slutanvändning!U840</f>
        <v>0</v>
      </c>
      <c r="L35" s="106">
        <f>[1]Slutanvändning!V840</f>
        <v>0</v>
      </c>
      <c r="M35" s="106"/>
      <c r="N35" s="106"/>
      <c r="O35" s="106"/>
      <c r="P35" s="106">
        <f>SUM(B35:N35)</f>
        <v>522367</v>
      </c>
      <c r="Q35" s="34"/>
      <c r="R35" s="88" t="str">
        <f>M30</f>
        <v>Beckolja</v>
      </c>
      <c r="S35" s="62" t="str">
        <f>M43/1000&amp;" GWh"</f>
        <v>318,192 GWh</v>
      </c>
      <c r="T35" s="43">
        <f>M$44</f>
        <v>7.4343362447443148E-2</v>
      </c>
      <c r="U35" s="37"/>
    </row>
    <row r="36" spans="1:47" ht="15.75">
      <c r="A36" s="5" t="s">
        <v>36</v>
      </c>
      <c r="B36" s="125">
        <f>[1]Slutanvändning!$N$854</f>
        <v>17398.855959421446</v>
      </c>
      <c r="C36" s="106">
        <f>[1]Slutanvändning!$N$855</f>
        <v>309529</v>
      </c>
      <c r="D36" s="106">
        <f>[1]Slutanvändning!$N$848</f>
        <v>3199</v>
      </c>
      <c r="E36" s="106">
        <f>[1]Slutanvändning!$Q$849</f>
        <v>0</v>
      </c>
      <c r="F36" s="100">
        <f>[1]Slutanvändning!$N$850</f>
        <v>0</v>
      </c>
      <c r="G36" s="106">
        <f>[1]Slutanvändning!$N$851</f>
        <v>0</v>
      </c>
      <c r="H36" s="106">
        <f>[1]Slutanvändning!$N$852</f>
        <v>0</v>
      </c>
      <c r="I36" s="106">
        <f>[1]Slutanvändning!$N$853</f>
        <v>0</v>
      </c>
      <c r="J36" s="106"/>
      <c r="K36" s="106">
        <f>[1]Slutanvändning!U849</f>
        <v>0</v>
      </c>
      <c r="L36" s="106">
        <f>[1]Slutanvändning!V849</f>
        <v>0</v>
      </c>
      <c r="M36" s="106"/>
      <c r="N36" s="106"/>
      <c r="O36" s="106"/>
      <c r="P36" s="131">
        <f t="shared" si="4"/>
        <v>330126.85595942143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00">
        <f>[1]Slutanvändning!$N$863</f>
        <v>8293</v>
      </c>
      <c r="C37" s="106">
        <f>[1]Slutanvändning!$N$864</f>
        <v>148771</v>
      </c>
      <c r="D37" s="106">
        <f>[1]Slutanvändning!$N$857</f>
        <v>655</v>
      </c>
      <c r="E37" s="106">
        <f>[1]Slutanvändning!$Q$858</f>
        <v>0</v>
      </c>
      <c r="F37" s="100">
        <f>[1]Slutanvändning!$N$859</f>
        <v>0</v>
      </c>
      <c r="G37" s="106">
        <f>[1]Slutanvändning!$N$860</f>
        <v>0</v>
      </c>
      <c r="H37" s="106">
        <f>[1]Slutanvändning!$N$861</f>
        <v>116798</v>
      </c>
      <c r="I37" s="106">
        <f>[1]Slutanvändning!$N$862</f>
        <v>0</v>
      </c>
      <c r="J37" s="106"/>
      <c r="K37" s="106">
        <f>[1]Slutanvändning!U858</f>
        <v>0</v>
      </c>
      <c r="L37" s="106">
        <f>[1]Slutanvändning!V858</f>
        <v>0</v>
      </c>
      <c r="M37" s="106"/>
      <c r="N37" s="106"/>
      <c r="O37" s="106"/>
      <c r="P37" s="106">
        <f t="shared" si="4"/>
        <v>274517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00">
        <f>[1]Slutanvändning!$N$872</f>
        <v>86653</v>
      </c>
      <c r="C38" s="106">
        <f>[1]Slutanvändning!$N$873</f>
        <v>17613</v>
      </c>
      <c r="D38" s="106">
        <f>[1]Slutanvändning!$N$866</f>
        <v>147</v>
      </c>
      <c r="E38" s="106">
        <f>[1]Slutanvändning!$Q$867</f>
        <v>0</v>
      </c>
      <c r="F38" s="100">
        <f>[1]Slutanvändning!$N$868</f>
        <v>0</v>
      </c>
      <c r="G38" s="106">
        <f>[1]Slutanvändning!$N$869</f>
        <v>0</v>
      </c>
      <c r="H38" s="106">
        <f>[1]Slutanvändning!$N$870</f>
        <v>0</v>
      </c>
      <c r="I38" s="106">
        <f>[1]Slutanvändning!$N$871</f>
        <v>0</v>
      </c>
      <c r="J38" s="106"/>
      <c r="K38" s="106">
        <f>[1]Slutanvändning!U867</f>
        <v>0</v>
      </c>
      <c r="L38" s="106">
        <f>[1]Slutanvändning!V867</f>
        <v>0</v>
      </c>
      <c r="M38" s="106"/>
      <c r="N38" s="106"/>
      <c r="O38" s="106"/>
      <c r="P38" s="106">
        <f t="shared" si="4"/>
        <v>104413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[1]Slutanvändning!$N$881</f>
        <v>0</v>
      </c>
      <c r="C39" s="106">
        <f>[1]Slutanvändning!$N$882</f>
        <v>284</v>
      </c>
      <c r="D39" s="106">
        <f>[1]Slutanvändning!$N$875</f>
        <v>0</v>
      </c>
      <c r="E39" s="106">
        <f>[1]Slutanvändning!$Q$876</f>
        <v>0</v>
      </c>
      <c r="F39" s="100">
        <f>[1]Slutanvändning!$N$877</f>
        <v>0</v>
      </c>
      <c r="G39" s="106">
        <f>[1]Slutanvändning!$N$878</f>
        <v>0</v>
      </c>
      <c r="H39" s="106">
        <f>[1]Slutanvändning!$N$879</f>
        <v>0</v>
      </c>
      <c r="I39" s="106">
        <f>[1]Slutanvändning!$N$880</f>
        <v>0</v>
      </c>
      <c r="J39" s="106"/>
      <c r="K39" s="106">
        <f>[1]Slutanvändning!U876</f>
        <v>0</v>
      </c>
      <c r="L39" s="106">
        <f>[1]Slutanvändning!V876</f>
        <v>0</v>
      </c>
      <c r="M39" s="106"/>
      <c r="N39" s="106"/>
      <c r="O39" s="106"/>
      <c r="P39" s="106">
        <f>SUM(B39:N39)</f>
        <v>284</v>
      </c>
      <c r="Q39" s="34"/>
      <c r="R39" s="42"/>
      <c r="S39" s="10"/>
      <c r="T39" s="66"/>
    </row>
    <row r="40" spans="1:47" ht="15.75">
      <c r="A40" s="5" t="s">
        <v>14</v>
      </c>
      <c r="B40" s="106">
        <f>SUM(B32:B39)</f>
        <v>159527</v>
      </c>
      <c r="C40" s="106">
        <f t="shared" ref="C40:O40" si="5">SUM(C32:C39)</f>
        <v>803330</v>
      </c>
      <c r="D40" s="106">
        <f t="shared" si="5"/>
        <v>529331</v>
      </c>
      <c r="E40" s="106">
        <f t="shared" si="5"/>
        <v>0</v>
      </c>
      <c r="F40" s="131">
        <f>SUM(F32:F39)</f>
        <v>119</v>
      </c>
      <c r="G40" s="106">
        <f t="shared" si="5"/>
        <v>107161</v>
      </c>
      <c r="H40" s="106">
        <f t="shared" si="5"/>
        <v>628873</v>
      </c>
      <c r="I40" s="106">
        <f t="shared" si="5"/>
        <v>0</v>
      </c>
      <c r="J40" s="122">
        <f t="shared" si="5"/>
        <v>1373438</v>
      </c>
      <c r="K40" s="106">
        <f t="shared" si="5"/>
        <v>0</v>
      </c>
      <c r="L40" s="106">
        <f t="shared" si="5"/>
        <v>0</v>
      </c>
      <c r="M40" s="122">
        <f t="shared" si="5"/>
        <v>318192</v>
      </c>
      <c r="N40" s="106">
        <f t="shared" si="5"/>
        <v>0</v>
      </c>
      <c r="O40" s="106">
        <f t="shared" si="5"/>
        <v>0</v>
      </c>
      <c r="P40" s="131">
        <f>SUM(B40:N40)</f>
        <v>3919971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85,2304 GWh</v>
      </c>
      <c r="T41" s="103"/>
    </row>
    <row r="42" spans="1:47">
      <c r="A42" s="47" t="s">
        <v>43</v>
      </c>
      <c r="B42" s="111">
        <f>B39+B38+B37</f>
        <v>94946</v>
      </c>
      <c r="C42" s="111">
        <f>C39+C38+C37</f>
        <v>166668</v>
      </c>
      <c r="D42" s="111">
        <f>D39+D38+D37</f>
        <v>802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116798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379214</v>
      </c>
      <c r="Q42" s="35"/>
      <c r="R42" s="42" t="s">
        <v>41</v>
      </c>
      <c r="S42" s="11" t="str">
        <f>P42/1000 &amp;" GWh"</f>
        <v>379,214 GWh</v>
      </c>
      <c r="T42" s="43">
        <f>P42/P40</f>
        <v>9.6738980977155192E-2</v>
      </c>
    </row>
    <row r="43" spans="1:47">
      <c r="A43" s="48" t="s">
        <v>45</v>
      </c>
      <c r="B43" s="113"/>
      <c r="C43" s="114">
        <f>C40+C24-C7+C46</f>
        <v>843699.4</v>
      </c>
      <c r="D43" s="114">
        <f t="shared" ref="D43:O43" si="7">D11+D24+D40</f>
        <v>542251</v>
      </c>
      <c r="E43" s="114">
        <f t="shared" si="7"/>
        <v>0</v>
      </c>
      <c r="F43" s="114">
        <f t="shared" si="7"/>
        <v>119</v>
      </c>
      <c r="G43" s="114">
        <f t="shared" si="7"/>
        <v>113558</v>
      </c>
      <c r="H43" s="114">
        <f t="shared" si="7"/>
        <v>858567</v>
      </c>
      <c r="I43" s="114">
        <f t="shared" si="7"/>
        <v>4507</v>
      </c>
      <c r="J43" s="114">
        <f t="shared" si="7"/>
        <v>1599139</v>
      </c>
      <c r="K43" s="114">
        <f t="shared" si="7"/>
        <v>0</v>
      </c>
      <c r="L43" s="114">
        <f t="shared" si="7"/>
        <v>0</v>
      </c>
      <c r="M43" s="114">
        <f>N24+M40</f>
        <v>318192</v>
      </c>
      <c r="N43" s="114">
        <f>N40</f>
        <v>0</v>
      </c>
      <c r="O43" s="114">
        <f t="shared" si="7"/>
        <v>0</v>
      </c>
      <c r="P43" s="115">
        <f>SUM(C43:O43)</f>
        <v>4280032.4000000004</v>
      </c>
      <c r="Q43" s="35"/>
      <c r="R43" s="42" t="s">
        <v>42</v>
      </c>
      <c r="S43" s="11" t="str">
        <f>P36/1000 &amp;" GWh"</f>
        <v>330,126855959421 GWh</v>
      </c>
      <c r="T43" s="64">
        <f>P36/P40</f>
        <v>8.4216657714922233E-2</v>
      </c>
    </row>
    <row r="44" spans="1:47">
      <c r="A44" s="48" t="s">
        <v>46</v>
      </c>
      <c r="B44" s="98"/>
      <c r="C44" s="99">
        <f>C43/$P$43</f>
        <v>0.19712453578622441</v>
      </c>
      <c r="D44" s="99">
        <f t="shared" ref="D44:P44" si="8">D43/$P$43</f>
        <v>0.1266931997991417</v>
      </c>
      <c r="E44" s="99">
        <f t="shared" si="8"/>
        <v>0</v>
      </c>
      <c r="F44" s="99">
        <f t="shared" si="8"/>
        <v>2.7803527842452779E-5</v>
      </c>
      <c r="G44" s="99">
        <f t="shared" si="8"/>
        <v>2.653204214061557E-2</v>
      </c>
      <c r="H44" s="99">
        <f t="shared" si="8"/>
        <v>0.20059824780765675</v>
      </c>
      <c r="I44" s="99">
        <f t="shared" si="8"/>
        <v>1.0530294116465099E-3</v>
      </c>
      <c r="J44" s="99">
        <f t="shared" si="8"/>
        <v>0.37362777907942935</v>
      </c>
      <c r="K44" s="99">
        <f t="shared" si="8"/>
        <v>0</v>
      </c>
      <c r="L44" s="99">
        <f t="shared" si="8"/>
        <v>0</v>
      </c>
      <c r="M44" s="99">
        <f t="shared" si="8"/>
        <v>7.4343362447443148E-2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74,8751440405785 GWh</v>
      </c>
      <c r="T44" s="43">
        <f>P34/P40</f>
        <v>1.910094335916734E-2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13,348 GWh</v>
      </c>
      <c r="T45" s="43">
        <f>P32/P40</f>
        <v>3.4051272318086027E-3</v>
      </c>
      <c r="U45" s="37"/>
    </row>
    <row r="46" spans="1:47">
      <c r="A46" s="49" t="s">
        <v>49</v>
      </c>
      <c r="B46" s="70">
        <f>B24-B40</f>
        <v>20964</v>
      </c>
      <c r="C46" s="70">
        <f>(C40+C24)*0.08</f>
        <v>64266.400000000001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2600,04 GWh</v>
      </c>
      <c r="T46" s="64">
        <f>P33/P40</f>
        <v>0.66328041712553487</v>
      </c>
      <c r="U46" s="37"/>
    </row>
    <row r="47" spans="1:47">
      <c r="A47" s="49" t="s">
        <v>51</v>
      </c>
      <c r="B47" s="102">
        <f>B46/B24</f>
        <v>0.11614983572588107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522,367 GWh</v>
      </c>
      <c r="T47" s="64">
        <f>P35/P40</f>
        <v>0.13325787359141178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3919,971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16"/>
      <c r="C50" s="121"/>
      <c r="D50" s="118"/>
      <c r="E50" s="118"/>
      <c r="F50" s="119"/>
      <c r="G50" s="118"/>
      <c r="H50" s="118"/>
      <c r="I50" s="119"/>
      <c r="J50" s="118"/>
      <c r="K50" s="118"/>
      <c r="L50" s="118"/>
      <c r="M50" s="118"/>
      <c r="N50" s="119"/>
      <c r="O50" s="119"/>
      <c r="P50" s="119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16"/>
      <c r="C51" s="118"/>
      <c r="D51" s="118"/>
      <c r="E51" s="118"/>
      <c r="F51" s="119"/>
      <c r="G51" s="118"/>
      <c r="H51" s="118"/>
      <c r="I51" s="119"/>
      <c r="J51" s="118"/>
      <c r="K51" s="118"/>
      <c r="L51" s="118"/>
      <c r="M51" s="118"/>
      <c r="N51" s="119"/>
      <c r="O51" s="119"/>
      <c r="P51" s="119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15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78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[1]Solceller!$C$7</f>
        <v>256.5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94">
        <f>[1]Elproduktion!$N$202</f>
        <v>0</v>
      </c>
      <c r="D7" s="94">
        <f>[1]Elproduktion!$N$203</f>
        <v>0</v>
      </c>
      <c r="E7" s="94">
        <f>[1]Elproduktion!$Q$204</f>
        <v>0</v>
      </c>
      <c r="F7" s="94">
        <f>[1]Elproduktion!$N$205</f>
        <v>0</v>
      </c>
      <c r="G7" s="94">
        <f>[1]Elproduktion!$R$206</f>
        <v>0</v>
      </c>
      <c r="H7" s="94">
        <f>[1]Elproduktion!$S$207</f>
        <v>0</v>
      </c>
      <c r="I7" s="94">
        <f>[1]Elproduktion!$N$208</f>
        <v>0</v>
      </c>
      <c r="J7" s="94">
        <f>[1]Elproduktion!$T$206</f>
        <v>0</v>
      </c>
      <c r="K7" s="94">
        <f>[1]Elproduktion!U204</f>
        <v>0</v>
      </c>
      <c r="L7" s="94">
        <f>[1]Elproduktion!V204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94">
        <f>[1]Elproduktion!$N$210</f>
        <v>0</v>
      </c>
      <c r="D8" s="94">
        <f>[1]Elproduktion!$N$211</f>
        <v>0</v>
      </c>
      <c r="E8" s="94">
        <f>[1]Elproduktion!$Q$212</f>
        <v>0</v>
      </c>
      <c r="F8" s="94">
        <f>[1]Elproduktion!$N$213</f>
        <v>0</v>
      </c>
      <c r="G8" s="94">
        <f>[1]Elproduktion!$R$214</f>
        <v>0</v>
      </c>
      <c r="H8" s="94">
        <f>[1]Elproduktion!$S$215</f>
        <v>0</v>
      </c>
      <c r="I8" s="94">
        <f>[1]Elproduktion!$N$216</f>
        <v>0</v>
      </c>
      <c r="J8" s="94">
        <f>[1]Elproduktion!$T$214</f>
        <v>0</v>
      </c>
      <c r="K8" s="94">
        <f>[1]Elproduktion!U212</f>
        <v>0</v>
      </c>
      <c r="L8" s="94">
        <f>[1]Elproduktion!V212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94">
        <f>[1]Elproduktion!$N$218</f>
        <v>496276</v>
      </c>
      <c r="D9" s="94">
        <f>[1]Elproduktion!$N$219</f>
        <v>0</v>
      </c>
      <c r="E9" s="94">
        <f>[1]Elproduktion!$Q$220</f>
        <v>0</v>
      </c>
      <c r="F9" s="94">
        <f>[1]Elproduktion!$N$221</f>
        <v>0</v>
      </c>
      <c r="G9" s="94">
        <f>[1]Elproduktion!$R$222</f>
        <v>0</v>
      </c>
      <c r="H9" s="94">
        <f>[1]Elproduktion!$S$223</f>
        <v>0</v>
      </c>
      <c r="I9" s="94">
        <f>[1]Elproduktion!$N$224</f>
        <v>0</v>
      </c>
      <c r="J9" s="94">
        <f>[1]Elproduktion!$T$222</f>
        <v>0</v>
      </c>
      <c r="K9" s="94">
        <f>[1]Elproduktion!U220</f>
        <v>0</v>
      </c>
      <c r="L9" s="94">
        <f>[1]Elproduktion!V220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94">
        <f>[1]Elproduktion!$N$226</f>
        <v>474048</v>
      </c>
      <c r="D10" s="94">
        <f>[1]Elproduktion!$N$227</f>
        <v>0</v>
      </c>
      <c r="E10" s="94">
        <f>[1]Elproduktion!$Q$228</f>
        <v>0</v>
      </c>
      <c r="F10" s="94">
        <f>[1]Elproduktion!$N$229</f>
        <v>0</v>
      </c>
      <c r="G10" s="94">
        <f>[1]Elproduktion!$R$230</f>
        <v>0</v>
      </c>
      <c r="H10" s="94">
        <f>[1]Elproduktion!$S$231</f>
        <v>0</v>
      </c>
      <c r="I10" s="94">
        <f>[1]Elproduktion!$N$232</f>
        <v>0</v>
      </c>
      <c r="J10" s="94">
        <f>[1]Elproduktion!$T$230</f>
        <v>0</v>
      </c>
      <c r="K10" s="94">
        <f>[1]Elproduktion!U228</f>
        <v>0</v>
      </c>
      <c r="L10" s="94">
        <f>[1]Elproduktion!V228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04">
        <f>SUM(C5:C10)</f>
        <v>970580.5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2161 Ljusdal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100">
        <f>[1]Fjärrvärmeproduktion!$N$282</f>
        <v>0</v>
      </c>
      <c r="C18" s="106"/>
      <c r="D18" s="100">
        <f>[1]Fjärrvärmeproduktion!$N$283</f>
        <v>0</v>
      </c>
      <c r="E18" s="106">
        <f>[1]Fjärrvärmeproduktion!$Q$284</f>
        <v>0</v>
      </c>
      <c r="F18" s="106">
        <f>[1]Fjärrvärmeproduktion!$N$285</f>
        <v>0</v>
      </c>
      <c r="G18" s="106">
        <f>[1]Fjärrvärmeproduktion!$R$286</f>
        <v>0</v>
      </c>
      <c r="H18" s="106">
        <f>[1]Fjärrvärmeproduktion!$S$287</f>
        <v>0</v>
      </c>
      <c r="I18" s="106">
        <f>[1]Fjärrvärmeproduktion!$N$288</f>
        <v>0</v>
      </c>
      <c r="J18" s="106">
        <f>[1]Fjärrvärmeproduktion!$T$286</f>
        <v>0</v>
      </c>
      <c r="K18" s="106">
        <f>[1]Fjärrvärmeproduktion!U284</f>
        <v>0</v>
      </c>
      <c r="L18" s="106">
        <f>[1]Fjärrvärmeproduktion!V284</f>
        <v>0</v>
      </c>
      <c r="M18" s="106"/>
      <c r="N18" s="106"/>
      <c r="O18" s="106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9">
        <f>[1]Fjärrvärmeproduktion!$N$290+[1]Fjärrvärmeproduktion!$N$322</f>
        <v>97900</v>
      </c>
      <c r="C19" s="106"/>
      <c r="D19" s="123">
        <f>[1]Fjärrvärmeproduktion!$N$291</f>
        <v>1000</v>
      </c>
      <c r="E19" s="106">
        <f>[1]Fjärrvärmeproduktion!$Q$292</f>
        <v>0</v>
      </c>
      <c r="F19" s="106">
        <f>[1]Fjärrvärmeproduktion!$N$293</f>
        <v>0</v>
      </c>
      <c r="G19" s="106">
        <f>[1]Fjärrvärmeproduktion!$R$294</f>
        <v>0</v>
      </c>
      <c r="H19" s="124">
        <f>[1]Fjärrvärmeproduktion!$S$295</f>
        <v>83400</v>
      </c>
      <c r="I19" s="106">
        <f>[1]Fjärrvärmeproduktion!$N$296</f>
        <v>0</v>
      </c>
      <c r="J19" s="106">
        <f>[1]Fjärrvärmeproduktion!$T$294</f>
        <v>0</v>
      </c>
      <c r="K19" s="106">
        <f>[1]Fjärrvärmeproduktion!U292</f>
        <v>0</v>
      </c>
      <c r="L19" s="106">
        <f>[1]Fjärrvärmeproduktion!V292</f>
        <v>0</v>
      </c>
      <c r="M19" s="106"/>
      <c r="N19" s="106"/>
      <c r="O19" s="106"/>
      <c r="P19" s="135">
        <f t="shared" ref="P19:P24" si="2">SUM(C19:O19)</f>
        <v>84400</v>
      </c>
      <c r="Q19" s="4"/>
      <c r="R19" s="4"/>
      <c r="S19" s="4"/>
      <c r="T19" s="4"/>
    </row>
    <row r="20" spans="1:34" ht="15.75">
      <c r="A20" s="5" t="s">
        <v>20</v>
      </c>
      <c r="B20" s="100">
        <f>[1]Fjärrvärmeproduktion!$N$298</f>
        <v>0</v>
      </c>
      <c r="C20" s="106"/>
      <c r="D20" s="100">
        <f>[1]Fjärrvärmeproduktion!$N$299</f>
        <v>0</v>
      </c>
      <c r="E20" s="106">
        <f>[1]Fjärrvärmeproduktion!$Q$300</f>
        <v>0</v>
      </c>
      <c r="F20" s="106">
        <f>[1]Fjärrvärmeproduktion!$N$301</f>
        <v>0</v>
      </c>
      <c r="G20" s="106">
        <f>[1]Fjärrvärmeproduktion!$R$302</f>
        <v>0</v>
      </c>
      <c r="H20" s="106">
        <f>[1]Fjärrvärmeproduktion!$S$303</f>
        <v>0</v>
      </c>
      <c r="I20" s="106">
        <f>[1]Fjärrvärmeproduktion!$N$304</f>
        <v>0</v>
      </c>
      <c r="J20" s="106">
        <f>[1]Fjärrvärmeproduktion!$T$302</f>
        <v>0</v>
      </c>
      <c r="K20" s="106">
        <f>[1]Fjärrvärmeproduktion!U300</f>
        <v>0</v>
      </c>
      <c r="L20" s="106">
        <f>[1]Fjärrvärmeproduktion!V300</f>
        <v>0</v>
      </c>
      <c r="M20" s="106"/>
      <c r="N20" s="106"/>
      <c r="O20" s="106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0">
        <f>[1]Fjärrvärmeproduktion!$N$306</f>
        <v>0</v>
      </c>
      <c r="C21" s="106"/>
      <c r="D21" s="100">
        <f>[1]Fjärrvärmeproduktion!$N$307</f>
        <v>0</v>
      </c>
      <c r="E21" s="106">
        <f>[1]Fjärrvärmeproduktion!$Q$308</f>
        <v>0</v>
      </c>
      <c r="F21" s="106">
        <f>[1]Fjärrvärmeproduktion!$N$309</f>
        <v>0</v>
      </c>
      <c r="G21" s="106">
        <f>[1]Fjärrvärmeproduktion!$R$310</f>
        <v>0</v>
      </c>
      <c r="H21" s="106">
        <f>[1]Fjärrvärmeproduktion!$S$311</f>
        <v>0</v>
      </c>
      <c r="I21" s="106">
        <f>[1]Fjärrvärmeproduktion!$N$312</f>
        <v>0</v>
      </c>
      <c r="J21" s="106">
        <f>[1]Fjärrvärmeproduktion!$T$310</f>
        <v>0</v>
      </c>
      <c r="K21" s="106">
        <f>[1]Fjärrvärmeproduktion!U308</f>
        <v>0</v>
      </c>
      <c r="L21" s="106">
        <f>[1]Fjärrvärmeproduktion!V308</f>
        <v>0</v>
      </c>
      <c r="M21" s="106"/>
      <c r="N21" s="106"/>
      <c r="O21" s="106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100">
        <f>[1]Fjärrvärmeproduktion!$N$314</f>
        <v>0</v>
      </c>
      <c r="C22" s="106"/>
      <c r="D22" s="100">
        <f>[1]Fjärrvärmeproduktion!$N$315</f>
        <v>0</v>
      </c>
      <c r="E22" s="106">
        <f>[1]Fjärrvärmeproduktion!$Q$316</f>
        <v>0</v>
      </c>
      <c r="F22" s="106">
        <f>[1]Fjärrvärmeproduktion!$N$317</f>
        <v>0</v>
      </c>
      <c r="G22" s="106">
        <f>[1]Fjärrvärmeproduktion!$R$318</f>
        <v>0</v>
      </c>
      <c r="H22" s="106">
        <f>[1]Fjärrvärmeproduktion!$S$319</f>
        <v>0</v>
      </c>
      <c r="I22" s="106">
        <f>[1]Fjärrvärmeproduktion!$N$320</f>
        <v>0</v>
      </c>
      <c r="J22" s="106">
        <f>[1]Fjärrvärmeproduktion!$T$318</f>
        <v>0</v>
      </c>
      <c r="K22" s="106">
        <f>[1]Fjärrvärmeproduktion!U316</f>
        <v>0</v>
      </c>
      <c r="L22" s="106">
        <f>[1]Fjärrvärmeproduktion!V316</f>
        <v>0</v>
      </c>
      <c r="M22" s="106"/>
      <c r="N22" s="106"/>
      <c r="O22" s="106"/>
      <c r="P22" s="106">
        <f t="shared" si="2"/>
        <v>0</v>
      </c>
      <c r="Q22" s="32"/>
      <c r="R22" s="44" t="s">
        <v>24</v>
      </c>
      <c r="S22" s="91" t="str">
        <f>P43/1000 &amp;" GWh"</f>
        <v>645,668314772391 GWh</v>
      </c>
      <c r="T22" s="39"/>
      <c r="U22" s="37"/>
    </row>
    <row r="23" spans="1:34" ht="15.75">
      <c r="A23" s="5" t="s">
        <v>23</v>
      </c>
      <c r="B23" s="125">
        <v>0</v>
      </c>
      <c r="C23" s="106"/>
      <c r="D23" s="100">
        <f>[1]Fjärrvärmeproduktion!$N$323</f>
        <v>0</v>
      </c>
      <c r="E23" s="106">
        <f>[1]Fjärrvärmeproduktion!$Q$324</f>
        <v>0</v>
      </c>
      <c r="F23" s="106">
        <f>[1]Fjärrvärmeproduktion!$N$325</f>
        <v>0</v>
      </c>
      <c r="G23" s="106">
        <f>[1]Fjärrvärmeproduktion!$R$326</f>
        <v>0</v>
      </c>
      <c r="H23" s="106">
        <f>[1]Fjärrvärmeproduktion!$S$327</f>
        <v>0</v>
      </c>
      <c r="I23" s="106">
        <f>[1]Fjärrvärmeproduktion!$N$328</f>
        <v>0</v>
      </c>
      <c r="J23" s="106">
        <f>[1]Fjärrvärmeproduktion!$T$326</f>
        <v>0</v>
      </c>
      <c r="K23" s="106">
        <f>[1]Fjärrvärmeproduktion!U324</f>
        <v>0</v>
      </c>
      <c r="L23" s="106">
        <f>[1]Fjärrvärmeproduktion!V324</f>
        <v>0</v>
      </c>
      <c r="M23" s="106"/>
      <c r="N23" s="106"/>
      <c r="O23" s="106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134">
        <f>SUM(B18:B23)</f>
        <v>97900</v>
      </c>
      <c r="C24" s="106">
        <f t="shared" ref="C24:O24" si="3">SUM(C18:C23)</f>
        <v>0</v>
      </c>
      <c r="D24" s="134">
        <f t="shared" si="3"/>
        <v>1000</v>
      </c>
      <c r="E24" s="106">
        <f t="shared" si="3"/>
        <v>0</v>
      </c>
      <c r="F24" s="106">
        <f t="shared" si="3"/>
        <v>0</v>
      </c>
      <c r="G24" s="106">
        <f t="shared" si="3"/>
        <v>0</v>
      </c>
      <c r="H24" s="134">
        <f t="shared" si="3"/>
        <v>83400</v>
      </c>
      <c r="I24" s="106">
        <f t="shared" si="3"/>
        <v>0</v>
      </c>
      <c r="J24" s="106">
        <f t="shared" si="3"/>
        <v>0</v>
      </c>
      <c r="K24" s="106">
        <f t="shared" si="3"/>
        <v>0</v>
      </c>
      <c r="L24" s="106">
        <f t="shared" si="3"/>
        <v>0</v>
      </c>
      <c r="M24" s="106">
        <f t="shared" si="3"/>
        <v>0</v>
      </c>
      <c r="N24" s="106">
        <f t="shared" si="3"/>
        <v>0</v>
      </c>
      <c r="O24" s="106">
        <f t="shared" si="3"/>
        <v>0</v>
      </c>
      <c r="P24" s="134">
        <f t="shared" si="2"/>
        <v>84400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32"/>
      <c r="R25" s="88" t="str">
        <f>C30</f>
        <v>El</v>
      </c>
      <c r="S25" s="62" t="str">
        <f>C43/1000 &amp;" GWh"</f>
        <v>208,801314772391 GWh</v>
      </c>
      <c r="T25" s="43">
        <f>C$44</f>
        <v>0.3233878912673564</v>
      </c>
      <c r="U25" s="37"/>
    </row>
    <row r="26" spans="1:34" ht="15.75">
      <c r="B26" s="10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32"/>
      <c r="R26" s="89" t="str">
        <f>D30</f>
        <v>Oljeprodukter</v>
      </c>
      <c r="S26" s="62" t="str">
        <f>D43/1000 &amp;" GWh"</f>
        <v>202,017 GWh</v>
      </c>
      <c r="T26" s="43">
        <f>D$44</f>
        <v>0.3128804610324023</v>
      </c>
      <c r="U26" s="37"/>
    </row>
    <row r="27" spans="1:34" ht="15.75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0,017 GWh</v>
      </c>
      <c r="T28" s="43">
        <f>F$44</f>
        <v>2.6329308115410279E-5</v>
      </c>
      <c r="U28" s="37"/>
    </row>
    <row r="29" spans="1:34" ht="15.75">
      <c r="A29" s="82" t="str">
        <f>A2</f>
        <v>2161 Ljusdal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55,077 GWh</v>
      </c>
      <c r="T29" s="43">
        <f>G$44</f>
        <v>8.5302311945438358E-2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179,756 GWh</v>
      </c>
      <c r="T30" s="43">
        <f>H$44</f>
        <v>0.2784030064466877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100">
        <f>[1]Slutanvändning!$N$413</f>
        <v>0</v>
      </c>
      <c r="C32" s="100">
        <f>[1]Slutanvändning!$N$414</f>
        <v>6415</v>
      </c>
      <c r="D32" s="106">
        <f>[1]Slutanvändning!$N$407</f>
        <v>7433</v>
      </c>
      <c r="E32" s="106">
        <f>[1]Slutanvändning!$Q$408</f>
        <v>0</v>
      </c>
      <c r="F32" s="100">
        <f>[1]Slutanvändning!$N$409</f>
        <v>0</v>
      </c>
      <c r="G32" s="106">
        <f>[1]Slutanvändning!$N$410</f>
        <v>1681</v>
      </c>
      <c r="H32" s="100">
        <f>[1]Slutanvändning!$N$411</f>
        <v>0</v>
      </c>
      <c r="I32" s="106">
        <f>[1]Slutanvändning!$N$412</f>
        <v>0</v>
      </c>
      <c r="J32" s="106"/>
      <c r="K32" s="106">
        <f>[1]Slutanvändning!U408</f>
        <v>0</v>
      </c>
      <c r="L32" s="106">
        <f>[1]Slutanvändning!V408</f>
        <v>0</v>
      </c>
      <c r="M32" s="106"/>
      <c r="N32" s="106"/>
      <c r="O32" s="106"/>
      <c r="P32" s="106">
        <f t="shared" ref="P32:P38" si="4">SUM(B32:N32)</f>
        <v>15529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125">
        <f>[1]Slutanvändning!$N$422</f>
        <v>1113.8475568781798</v>
      </c>
      <c r="C33" s="100">
        <f>[1]Slutanvändning!$N$423</f>
        <v>13482</v>
      </c>
      <c r="D33" s="106">
        <f>[1]Slutanvändning!$N$416</f>
        <v>5827</v>
      </c>
      <c r="E33" s="106">
        <f>[1]Slutanvändning!$Q$417</f>
        <v>0</v>
      </c>
      <c r="F33" s="125">
        <f>[1]Slutanvändning!$N$418</f>
        <v>17</v>
      </c>
      <c r="G33" s="106">
        <f>[1]Slutanvändning!$N$419</f>
        <v>0</v>
      </c>
      <c r="H33" s="125">
        <f>[1]Slutanvändning!$N$420+2043</f>
        <v>39060</v>
      </c>
      <c r="I33" s="106">
        <f>[1]Slutanvändning!$N$421</f>
        <v>0</v>
      </c>
      <c r="J33" s="106"/>
      <c r="K33" s="106">
        <f>[1]Slutanvändning!U417</f>
        <v>0</v>
      </c>
      <c r="L33" s="106">
        <f>[1]Slutanvändning!V417</f>
        <v>0</v>
      </c>
      <c r="M33" s="106"/>
      <c r="N33" s="106"/>
      <c r="O33" s="106"/>
      <c r="P33" s="131">
        <f t="shared" si="4"/>
        <v>59499.84755687818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125">
        <f>[1]Slutanvändning!$N$431</f>
        <v>16959.849284822885</v>
      </c>
      <c r="C34" s="125">
        <f>[1]Slutanvändning!$N$432</f>
        <v>16078.150715177115</v>
      </c>
      <c r="D34" s="106">
        <f>[1]Slutanvändning!$N$425</f>
        <v>682</v>
      </c>
      <c r="E34" s="106">
        <f>[1]Slutanvändning!$Q$426</f>
        <v>0</v>
      </c>
      <c r="F34" s="100">
        <f>[1]Slutanvändning!$N$427</f>
        <v>0</v>
      </c>
      <c r="G34" s="106">
        <f>[1]Slutanvändning!$N$428</f>
        <v>0</v>
      </c>
      <c r="H34" s="100">
        <f>[1]Slutanvändning!$N$429</f>
        <v>0</v>
      </c>
      <c r="I34" s="106">
        <f>[1]Slutanvändning!$N$430</f>
        <v>0</v>
      </c>
      <c r="J34" s="106"/>
      <c r="K34" s="106">
        <f>[1]Slutanvändning!U426</f>
        <v>0</v>
      </c>
      <c r="L34" s="106">
        <f>[1]Slutanvändning!V426</f>
        <v>0</v>
      </c>
      <c r="M34" s="106"/>
      <c r="N34" s="106"/>
      <c r="O34" s="106"/>
      <c r="P34" s="106">
        <f t="shared" si="4"/>
        <v>33720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100">
        <f>[1]Slutanvändning!$N$440</f>
        <v>0</v>
      </c>
      <c r="C35" s="125">
        <f>[1]Slutanvändning!$N$441</f>
        <v>2524.4</v>
      </c>
      <c r="D35" s="106">
        <f>[1]Slutanvändning!$N$434</f>
        <v>182106</v>
      </c>
      <c r="E35" s="106">
        <f>[1]Slutanvändning!$Q$435</f>
        <v>0</v>
      </c>
      <c r="F35" s="100">
        <f>[1]Slutanvändning!$N$436</f>
        <v>0</v>
      </c>
      <c r="G35" s="106">
        <f>[1]Slutanvändning!$N$437</f>
        <v>53396</v>
      </c>
      <c r="H35" s="100">
        <f>[1]Slutanvändning!$N$438</f>
        <v>0</v>
      </c>
      <c r="I35" s="106">
        <f>[1]Slutanvändning!$N$439</f>
        <v>0</v>
      </c>
      <c r="J35" s="106"/>
      <c r="K35" s="106">
        <f>[1]Slutanvändning!U435</f>
        <v>0</v>
      </c>
      <c r="L35" s="106">
        <f>[1]Slutanvändning!V435</f>
        <v>0</v>
      </c>
      <c r="M35" s="106"/>
      <c r="N35" s="106"/>
      <c r="O35" s="106"/>
      <c r="P35" s="131">
        <f>SUM(B35:N35)</f>
        <v>238026.4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125">
        <f>[1]Slutanvändning!$N$449</f>
        <v>11483.125158682946</v>
      </c>
      <c r="C36" s="100">
        <f>[1]Slutanvändning!$N$450</f>
        <v>50064</v>
      </c>
      <c r="D36" s="106">
        <f>[1]Slutanvändning!$N$443</f>
        <v>4534</v>
      </c>
      <c r="E36" s="106">
        <f>[1]Slutanvändning!$Q$444</f>
        <v>0</v>
      </c>
      <c r="F36" s="100">
        <f>[1]Slutanvändning!$N$445</f>
        <v>0</v>
      </c>
      <c r="G36" s="106">
        <f>[1]Slutanvändning!$N$446</f>
        <v>0</v>
      </c>
      <c r="H36" s="100">
        <f>[1]Slutanvändning!$N$447</f>
        <v>0</v>
      </c>
      <c r="I36" s="106">
        <f>[1]Slutanvändning!$N$448</f>
        <v>0</v>
      </c>
      <c r="J36" s="106"/>
      <c r="K36" s="106">
        <f>[1]Slutanvändning!U444</f>
        <v>0</v>
      </c>
      <c r="L36" s="106">
        <f>[1]Slutanvändning!V444</f>
        <v>0</v>
      </c>
      <c r="M36" s="106"/>
      <c r="N36" s="106"/>
      <c r="O36" s="106"/>
      <c r="P36" s="131">
        <f t="shared" si="4"/>
        <v>66081.125158682946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123">
        <f>[1]Slutanvändning!$N$458</f>
        <v>13700</v>
      </c>
      <c r="C37" s="125">
        <f>[1]Slutanvändning!$N$459</f>
        <v>92398</v>
      </c>
      <c r="D37" s="106">
        <f>[1]Slutanvändning!$N$452</f>
        <v>435</v>
      </c>
      <c r="E37" s="106">
        <f>[1]Slutanvändning!$Q$453</f>
        <v>0</v>
      </c>
      <c r="F37" s="100">
        <f>[1]Slutanvändning!$N$454</f>
        <v>0</v>
      </c>
      <c r="G37" s="106">
        <f>[1]Slutanvändning!$N$455</f>
        <v>0</v>
      </c>
      <c r="H37" s="100">
        <f>[1]Slutanvändning!$N$456</f>
        <v>57296</v>
      </c>
      <c r="I37" s="106">
        <f>[1]Slutanvändning!$N$457</f>
        <v>0</v>
      </c>
      <c r="J37" s="106"/>
      <c r="K37" s="106">
        <f>[1]Slutanvändning!U453</f>
        <v>0</v>
      </c>
      <c r="L37" s="106">
        <f>[1]Slutanvändning!V453</f>
        <v>0</v>
      </c>
      <c r="M37" s="106"/>
      <c r="N37" s="106"/>
      <c r="O37" s="106"/>
      <c r="P37" s="106">
        <f t="shared" si="4"/>
        <v>163829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123">
        <f>[1]Slutanvändning!$N$467</f>
        <v>38000</v>
      </c>
      <c r="C38" s="100">
        <f>[1]Slutanvändning!$N$468</f>
        <v>7465</v>
      </c>
      <c r="D38" s="106">
        <f>[1]Slutanvändning!$N$461</f>
        <v>0</v>
      </c>
      <c r="E38" s="106">
        <f>[1]Slutanvändning!$Q$462</f>
        <v>0</v>
      </c>
      <c r="F38" s="100">
        <f>[1]Slutanvändning!$N$463</f>
        <v>0</v>
      </c>
      <c r="G38" s="106">
        <f>[1]Slutanvändning!$N$464</f>
        <v>0</v>
      </c>
      <c r="H38" s="100">
        <f>[1]Slutanvändning!$N$465</f>
        <v>0</v>
      </c>
      <c r="I38" s="106">
        <f>[1]Slutanvändning!$N$466</f>
        <v>0</v>
      </c>
      <c r="J38" s="106"/>
      <c r="K38" s="106">
        <f>[1]Slutanvändning!U462</f>
        <v>0</v>
      </c>
      <c r="L38" s="106">
        <f>[1]Slutanvändning!V462</f>
        <v>0</v>
      </c>
      <c r="M38" s="106"/>
      <c r="N38" s="106"/>
      <c r="O38" s="106"/>
      <c r="P38" s="131">
        <f t="shared" si="4"/>
        <v>45465</v>
      </c>
      <c r="Q38" s="34"/>
      <c r="R38" s="45"/>
      <c r="S38" s="30"/>
      <c r="T38" s="41"/>
      <c r="U38" s="37"/>
    </row>
    <row r="39" spans="1:47" ht="15.75">
      <c r="A39" s="5" t="s">
        <v>39</v>
      </c>
      <c r="B39" s="100">
        <f>[1]Slutanvändning!$N$476</f>
        <v>0</v>
      </c>
      <c r="C39" s="100">
        <f>[1]Slutanvändning!$N$477</f>
        <v>4908</v>
      </c>
      <c r="D39" s="106">
        <f>[1]Slutanvändning!$N$470</f>
        <v>0</v>
      </c>
      <c r="E39" s="106">
        <f>[1]Slutanvändning!$Q$471</f>
        <v>0</v>
      </c>
      <c r="F39" s="100">
        <f>[1]Slutanvändning!$N$472</f>
        <v>0</v>
      </c>
      <c r="G39" s="106">
        <f>[1]Slutanvändning!$N$473</f>
        <v>0</v>
      </c>
      <c r="H39" s="100">
        <f>[1]Slutanvändning!$N$474</f>
        <v>0</v>
      </c>
      <c r="I39" s="106">
        <f>[1]Slutanvändning!$N$475</f>
        <v>0</v>
      </c>
      <c r="J39" s="106"/>
      <c r="K39" s="106">
        <f>[1]Slutanvändning!U471</f>
        <v>0</v>
      </c>
      <c r="L39" s="106">
        <f>[1]Slutanvändning!V471</f>
        <v>0</v>
      </c>
      <c r="M39" s="106"/>
      <c r="N39" s="106"/>
      <c r="O39" s="106"/>
      <c r="P39" s="106">
        <f>SUM(B39:N39)</f>
        <v>4908</v>
      </c>
      <c r="Q39" s="34"/>
      <c r="R39" s="42"/>
      <c r="S39" s="10"/>
      <c r="T39" s="66"/>
    </row>
    <row r="40" spans="1:47" ht="15.75">
      <c r="A40" s="5" t="s">
        <v>14</v>
      </c>
      <c r="B40" s="106">
        <f>SUM(B32:B39)</f>
        <v>81256.822000384011</v>
      </c>
      <c r="C40" s="106">
        <f t="shared" ref="C40:O40" si="5">SUM(C32:C39)</f>
        <v>193334.55071517712</v>
      </c>
      <c r="D40" s="106">
        <f t="shared" si="5"/>
        <v>201017</v>
      </c>
      <c r="E40" s="106">
        <f t="shared" si="5"/>
        <v>0</v>
      </c>
      <c r="F40" s="131">
        <f>SUM(F32:F39)</f>
        <v>17</v>
      </c>
      <c r="G40" s="106">
        <f t="shared" si="5"/>
        <v>55077</v>
      </c>
      <c r="H40" s="131">
        <f t="shared" si="5"/>
        <v>96356</v>
      </c>
      <c r="I40" s="106">
        <f t="shared" si="5"/>
        <v>0</v>
      </c>
      <c r="J40" s="106">
        <f t="shared" si="5"/>
        <v>0</v>
      </c>
      <c r="K40" s="106">
        <f t="shared" si="5"/>
        <v>0</v>
      </c>
      <c r="L40" s="106">
        <f t="shared" si="5"/>
        <v>0</v>
      </c>
      <c r="M40" s="106">
        <f t="shared" si="5"/>
        <v>0</v>
      </c>
      <c r="N40" s="106">
        <f t="shared" si="5"/>
        <v>0</v>
      </c>
      <c r="O40" s="106">
        <f t="shared" si="5"/>
        <v>0</v>
      </c>
      <c r="P40" s="131">
        <f>SUM(B40:N40)</f>
        <v>627058.37271556119</v>
      </c>
      <c r="Q40" s="34"/>
      <c r="R40" s="42"/>
      <c r="S40" s="10" t="s">
        <v>25</v>
      </c>
      <c r="T40" s="66" t="s">
        <v>26</v>
      </c>
    </row>
    <row r="41" spans="1:47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68"/>
      <c r="R41" s="42" t="s">
        <v>40</v>
      </c>
      <c r="S41" s="67" t="str">
        <f>(B46+C46)/1000 &amp;" GWh"</f>
        <v>32,1099420568302 GWh</v>
      </c>
      <c r="T41" s="103"/>
    </row>
    <row r="42" spans="1:47">
      <c r="A42" s="47" t="s">
        <v>43</v>
      </c>
      <c r="B42" s="111">
        <f>B39+B38+B37</f>
        <v>51700</v>
      </c>
      <c r="C42" s="111">
        <f>C39+C38+C37</f>
        <v>104771</v>
      </c>
      <c r="D42" s="111">
        <f>D39+D38+D37</f>
        <v>435</v>
      </c>
      <c r="E42" s="111">
        <f t="shared" ref="E42:P42" si="6">E39+E38+E37</f>
        <v>0</v>
      </c>
      <c r="F42" s="112">
        <f t="shared" si="6"/>
        <v>0</v>
      </c>
      <c r="G42" s="111">
        <f t="shared" si="6"/>
        <v>0</v>
      </c>
      <c r="H42" s="111">
        <f t="shared" si="6"/>
        <v>57296</v>
      </c>
      <c r="I42" s="112">
        <f t="shared" si="6"/>
        <v>0</v>
      </c>
      <c r="J42" s="111">
        <f t="shared" si="6"/>
        <v>0</v>
      </c>
      <c r="K42" s="111">
        <f t="shared" si="6"/>
        <v>0</v>
      </c>
      <c r="L42" s="111">
        <f t="shared" si="6"/>
        <v>0</v>
      </c>
      <c r="M42" s="111">
        <f t="shared" si="6"/>
        <v>0</v>
      </c>
      <c r="N42" s="111">
        <f t="shared" si="6"/>
        <v>0</v>
      </c>
      <c r="O42" s="111">
        <f t="shared" si="6"/>
        <v>0</v>
      </c>
      <c r="P42" s="111">
        <f t="shared" si="6"/>
        <v>214202</v>
      </c>
      <c r="Q42" s="35"/>
      <c r="R42" s="42" t="s">
        <v>41</v>
      </c>
      <c r="S42" s="11" t="str">
        <f>P42/1000 &amp;" GWh"</f>
        <v>214,202 GWh</v>
      </c>
      <c r="T42" s="43">
        <f>P42/P40</f>
        <v>0.34159818179664714</v>
      </c>
    </row>
    <row r="43" spans="1:47">
      <c r="A43" s="48" t="s">
        <v>45</v>
      </c>
      <c r="B43" s="113"/>
      <c r="C43" s="114">
        <f>C40+C24-C7+C46</f>
        <v>208801.31477239128</v>
      </c>
      <c r="D43" s="114">
        <f t="shared" ref="D43:O43" si="7">D11+D24+D40</f>
        <v>202017</v>
      </c>
      <c r="E43" s="114">
        <f t="shared" si="7"/>
        <v>0</v>
      </c>
      <c r="F43" s="114">
        <f t="shared" si="7"/>
        <v>17</v>
      </c>
      <c r="G43" s="114">
        <f t="shared" si="7"/>
        <v>55077</v>
      </c>
      <c r="H43" s="114">
        <f t="shared" si="7"/>
        <v>179756</v>
      </c>
      <c r="I43" s="114">
        <f t="shared" si="7"/>
        <v>0</v>
      </c>
      <c r="J43" s="114">
        <f t="shared" si="7"/>
        <v>0</v>
      </c>
      <c r="K43" s="114">
        <f t="shared" si="7"/>
        <v>0</v>
      </c>
      <c r="L43" s="114">
        <f t="shared" si="7"/>
        <v>0</v>
      </c>
      <c r="M43" s="114">
        <f t="shared" si="7"/>
        <v>0</v>
      </c>
      <c r="N43" s="114">
        <f t="shared" si="7"/>
        <v>0</v>
      </c>
      <c r="O43" s="114">
        <f t="shared" si="7"/>
        <v>0</v>
      </c>
      <c r="P43" s="115">
        <f>SUM(C43:O43)</f>
        <v>645668.31477239123</v>
      </c>
      <c r="Q43" s="35"/>
      <c r="R43" s="42" t="s">
        <v>42</v>
      </c>
      <c r="S43" s="11" t="str">
        <f>P36/1000 &amp;" GWh"</f>
        <v>66,081125158683 GWh</v>
      </c>
      <c r="T43" s="64">
        <f>P36/P40</f>
        <v>0.10538273314573519</v>
      </c>
    </row>
    <row r="44" spans="1:47">
      <c r="A44" s="48" t="s">
        <v>46</v>
      </c>
      <c r="B44" s="98"/>
      <c r="C44" s="99">
        <f>C43/$P$43</f>
        <v>0.3233878912673564</v>
      </c>
      <c r="D44" s="99">
        <f t="shared" ref="D44:P44" si="8">D43/$P$43</f>
        <v>0.3128804610324023</v>
      </c>
      <c r="E44" s="99">
        <f t="shared" si="8"/>
        <v>0</v>
      </c>
      <c r="F44" s="99">
        <f t="shared" si="8"/>
        <v>2.6329308115410279E-5</v>
      </c>
      <c r="G44" s="99">
        <f t="shared" si="8"/>
        <v>8.5302311945438358E-2</v>
      </c>
      <c r="H44" s="99">
        <f t="shared" si="8"/>
        <v>0.2784030064466877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33,72 GWh</v>
      </c>
      <c r="T44" s="43">
        <f>P34/P40</f>
        <v>5.3774897947651945E-2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15,529 GWh</v>
      </c>
      <c r="T45" s="43">
        <f>P32/P40</f>
        <v>2.4764839567885145E-2</v>
      </c>
      <c r="U45" s="37"/>
    </row>
    <row r="46" spans="1:47">
      <c r="A46" s="49" t="s">
        <v>49</v>
      </c>
      <c r="B46" s="70">
        <f>B24-B40</f>
        <v>16643.177999615989</v>
      </c>
      <c r="C46" s="70">
        <f>(C40+C24)*0.08</f>
        <v>15466.76405721417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59,4998475568782 GWh</v>
      </c>
      <c r="T46" s="64">
        <f>P33/P40</f>
        <v>9.4887254753024078E-2</v>
      </c>
      <c r="U46" s="37"/>
    </row>
    <row r="47" spans="1:47">
      <c r="A47" s="49" t="s">
        <v>51</v>
      </c>
      <c r="B47" s="102">
        <f>B46/B24</f>
        <v>0.1700018181778957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238,0264 GWh</v>
      </c>
      <c r="T47" s="64">
        <f>P35/P40</f>
        <v>0.37959209278905637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627,058372715561 GWh</v>
      </c>
      <c r="T48" s="73">
        <f>SUM(T42:T47)</f>
        <v>0.99999999999999978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16"/>
      <c r="C50" s="121"/>
      <c r="D50" s="118"/>
      <c r="E50" s="118"/>
      <c r="F50" s="119"/>
      <c r="G50" s="118"/>
      <c r="H50" s="118"/>
      <c r="I50" s="119"/>
      <c r="J50" s="118"/>
      <c r="K50" s="118"/>
      <c r="L50" s="118"/>
      <c r="M50" s="118"/>
      <c r="N50" s="119"/>
      <c r="O50" s="119"/>
      <c r="P50" s="119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F16" zoomScale="70" zoomScaleNormal="70" workbookViewId="0">
      <selection activeCell="T49" sqref="T49"/>
    </sheetView>
  </sheetViews>
  <sheetFormatPr defaultColWidth="8.625" defaultRowHeight="15"/>
  <cols>
    <col min="1" max="1" width="49.5" style="12" customWidth="1"/>
    <col min="2" max="2" width="17.625" style="53" customWidth="1"/>
    <col min="3" max="3" width="17.625" style="12" customWidth="1"/>
    <col min="4" max="12" width="17.625" style="53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82" t="s">
        <v>77</v>
      </c>
      <c r="Q2" s="5"/>
      <c r="AG2" s="54"/>
      <c r="AH2" s="5"/>
    </row>
    <row r="3" spans="1:34" ht="30">
      <c r="A3" s="6">
        <v>2017</v>
      </c>
      <c r="C3" s="55" t="s">
        <v>1</v>
      </c>
      <c r="D3" s="55" t="s">
        <v>32</v>
      </c>
      <c r="E3" s="55" t="s">
        <v>2</v>
      </c>
      <c r="F3" s="56" t="s">
        <v>3</v>
      </c>
      <c r="G3" s="55" t="s">
        <v>17</v>
      </c>
      <c r="H3" s="55" t="s">
        <v>52</v>
      </c>
      <c r="I3" s="56" t="s">
        <v>5</v>
      </c>
      <c r="J3" s="55" t="s">
        <v>4</v>
      </c>
      <c r="K3" s="55" t="s">
        <v>6</v>
      </c>
      <c r="L3" s="55" t="s">
        <v>7</v>
      </c>
      <c r="M3" s="55" t="s">
        <v>70</v>
      </c>
      <c r="N3" s="56" t="s">
        <v>70</v>
      </c>
      <c r="O3" s="56" t="s">
        <v>87</v>
      </c>
      <c r="P3" s="58" t="s">
        <v>9</v>
      </c>
      <c r="Q3" s="54"/>
      <c r="AG3" s="54"/>
      <c r="AH3" s="54"/>
    </row>
    <row r="4" spans="1:34" s="30" customFormat="1" ht="11.25">
      <c r="A4" s="84" t="s">
        <v>62</v>
      </c>
      <c r="C4" s="83" t="s">
        <v>60</v>
      </c>
      <c r="D4" s="83" t="s">
        <v>61</v>
      </c>
      <c r="E4" s="28"/>
      <c r="F4" s="83" t="s">
        <v>63</v>
      </c>
      <c r="G4" s="28"/>
      <c r="H4" s="28"/>
      <c r="I4" s="83" t="s">
        <v>64</v>
      </c>
      <c r="J4" s="28"/>
      <c r="K4" s="28"/>
      <c r="L4" s="28"/>
      <c r="M4" s="28"/>
      <c r="N4" s="29"/>
      <c r="O4" s="29"/>
      <c r="P4" s="85" t="s">
        <v>68</v>
      </c>
      <c r="Q4" s="31"/>
      <c r="AG4" s="31"/>
      <c r="AH4" s="31"/>
    </row>
    <row r="5" spans="1:34" ht="15.75">
      <c r="A5" s="5" t="s">
        <v>90</v>
      </c>
      <c r="B5" s="61"/>
      <c r="C5" s="104">
        <f>[1]Solceller!$C$6</f>
        <v>152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SUM(D5:O5)</f>
        <v>0</v>
      </c>
      <c r="Q5" s="54"/>
      <c r="AG5" s="54"/>
      <c r="AH5" s="54"/>
    </row>
    <row r="6" spans="1:34" ht="15.75">
      <c r="A6" s="5"/>
      <c r="B6" s="6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11" si="0">SUM(D6:O6)</f>
        <v>0</v>
      </c>
      <c r="Q6" s="54"/>
      <c r="AG6" s="54"/>
      <c r="AH6" s="54"/>
    </row>
    <row r="7" spans="1:34" ht="15.75">
      <c r="A7" s="5" t="s">
        <v>10</v>
      </c>
      <c r="B7" s="61"/>
      <c r="C7" s="101">
        <f>[1]Elproduktion!$N$162</f>
        <v>0</v>
      </c>
      <c r="D7" s="94">
        <f>[1]Elproduktion!$N$163</f>
        <v>0</v>
      </c>
      <c r="E7" s="94">
        <f>[1]Elproduktion!$Q$164</f>
        <v>0</v>
      </c>
      <c r="F7" s="94">
        <f>[1]Elproduktion!$N$165</f>
        <v>0</v>
      </c>
      <c r="G7" s="94">
        <f>[1]Elproduktion!$R$166</f>
        <v>0</v>
      </c>
      <c r="H7" s="94">
        <f>[1]Elproduktion!$S$167</f>
        <v>0</v>
      </c>
      <c r="I7" s="94">
        <f>[1]Elproduktion!$N$168</f>
        <v>0</v>
      </c>
      <c r="J7" s="94">
        <f>[1]Elproduktion!$T$166</f>
        <v>0</v>
      </c>
      <c r="K7" s="94">
        <f>[1]Elproduktion!U164</f>
        <v>0</v>
      </c>
      <c r="L7" s="94">
        <f>[1]Elproduktion!V164</f>
        <v>0</v>
      </c>
      <c r="M7" s="94"/>
      <c r="N7" s="94"/>
      <c r="O7" s="94"/>
      <c r="P7" s="94">
        <f t="shared" si="0"/>
        <v>0</v>
      </c>
      <c r="Q7" s="54"/>
      <c r="AG7" s="54"/>
      <c r="AH7" s="54"/>
    </row>
    <row r="8" spans="1:34" ht="15.75">
      <c r="A8" s="5" t="s">
        <v>11</v>
      </c>
      <c r="B8" s="61"/>
      <c r="C8" s="101">
        <f>[1]Elproduktion!$N$170</f>
        <v>0</v>
      </c>
      <c r="D8" s="94">
        <f>[1]Elproduktion!$N$171</f>
        <v>0</v>
      </c>
      <c r="E8" s="94">
        <f>[1]Elproduktion!$Q$172</f>
        <v>0</v>
      </c>
      <c r="F8" s="94">
        <f>[1]Elproduktion!$N$173</f>
        <v>0</v>
      </c>
      <c r="G8" s="94">
        <f>[1]Elproduktion!$R$174</f>
        <v>0</v>
      </c>
      <c r="H8" s="94">
        <f>[1]Elproduktion!$S$175</f>
        <v>0</v>
      </c>
      <c r="I8" s="94">
        <f>[1]Elproduktion!$N$176</f>
        <v>0</v>
      </c>
      <c r="J8" s="94">
        <f>[1]Elproduktion!$T$174</f>
        <v>0</v>
      </c>
      <c r="K8" s="94">
        <f>[1]Elproduktion!U172</f>
        <v>0</v>
      </c>
      <c r="L8" s="94">
        <f>[1]Elproduktion!V172</f>
        <v>0</v>
      </c>
      <c r="M8" s="94"/>
      <c r="N8" s="94"/>
      <c r="O8" s="94"/>
      <c r="P8" s="94">
        <f t="shared" si="0"/>
        <v>0</v>
      </c>
      <c r="Q8" s="54"/>
      <c r="AG8" s="54"/>
      <c r="AH8" s="54"/>
    </row>
    <row r="9" spans="1:34" ht="15.75">
      <c r="A9" s="5" t="s">
        <v>12</v>
      </c>
      <c r="B9" s="61"/>
      <c r="C9" s="127">
        <f>[1]Elproduktion!$N$178</f>
        <v>16035</v>
      </c>
      <c r="D9" s="94">
        <f>[1]Elproduktion!$N$179</f>
        <v>0</v>
      </c>
      <c r="E9" s="94">
        <f>[1]Elproduktion!$Q$180</f>
        <v>0</v>
      </c>
      <c r="F9" s="94">
        <f>[1]Elproduktion!$N$181</f>
        <v>0</v>
      </c>
      <c r="G9" s="94">
        <f>[1]Elproduktion!$R$182</f>
        <v>0</v>
      </c>
      <c r="H9" s="94">
        <f>[1]Elproduktion!$S$183</f>
        <v>0</v>
      </c>
      <c r="I9" s="94">
        <f>[1]Elproduktion!$N$184</f>
        <v>0</v>
      </c>
      <c r="J9" s="94">
        <f>[1]Elproduktion!$T$182</f>
        <v>0</v>
      </c>
      <c r="K9" s="94">
        <f>[1]Elproduktion!U180</f>
        <v>0</v>
      </c>
      <c r="L9" s="94">
        <f>[1]Elproduktion!V180</f>
        <v>0</v>
      </c>
      <c r="M9" s="94"/>
      <c r="N9" s="94"/>
      <c r="O9" s="94"/>
      <c r="P9" s="94">
        <f t="shared" si="0"/>
        <v>0</v>
      </c>
      <c r="Q9" s="54"/>
      <c r="AG9" s="54"/>
      <c r="AH9" s="54"/>
    </row>
    <row r="10" spans="1:34" ht="15.75">
      <c r="A10" s="5" t="s">
        <v>13</v>
      </c>
      <c r="B10" s="61"/>
      <c r="C10" s="101">
        <f>[1]Elproduktion!$N$186</f>
        <v>59236</v>
      </c>
      <c r="D10" s="94">
        <f>[1]Elproduktion!$N$187</f>
        <v>0</v>
      </c>
      <c r="E10" s="94">
        <f>[1]Elproduktion!$Q$188</f>
        <v>0</v>
      </c>
      <c r="F10" s="94">
        <f>[1]Elproduktion!$N$189</f>
        <v>0</v>
      </c>
      <c r="G10" s="94">
        <f>[1]Elproduktion!$R$190</f>
        <v>0</v>
      </c>
      <c r="H10" s="94">
        <f>[1]Elproduktion!$S$191</f>
        <v>0</v>
      </c>
      <c r="I10" s="94">
        <f>[1]Elproduktion!$N$192</f>
        <v>0</v>
      </c>
      <c r="J10" s="94">
        <f>[1]Elproduktion!$T$190</f>
        <v>0</v>
      </c>
      <c r="K10" s="94">
        <f>[1]Elproduktion!U188</f>
        <v>0</v>
      </c>
      <c r="L10" s="94">
        <f>[1]Elproduktion!V188</f>
        <v>0</v>
      </c>
      <c r="M10" s="94"/>
      <c r="N10" s="94"/>
      <c r="O10" s="94"/>
      <c r="P10" s="94">
        <f t="shared" si="0"/>
        <v>0</v>
      </c>
      <c r="Q10" s="54"/>
      <c r="R10" s="5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54"/>
      <c r="AH10" s="54"/>
    </row>
    <row r="11" spans="1:34" ht="15.75">
      <c r="A11" s="5" t="s">
        <v>14</v>
      </c>
      <c r="B11" s="61"/>
      <c r="C11" s="137">
        <f>SUM(C5:C10)</f>
        <v>75423</v>
      </c>
      <c r="D11" s="94">
        <f t="shared" ref="D11:O11" si="1">SUM(D5:D10)</f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0"/>
        <v>0</v>
      </c>
      <c r="Q11" s="54"/>
      <c r="R11" s="5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54"/>
      <c r="AH11" s="54"/>
    </row>
    <row r="12" spans="1:34" ht="15.7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"/>
      <c r="R12" s="4"/>
      <c r="S12" s="4"/>
      <c r="T12" s="4"/>
    </row>
    <row r="13" spans="1:34" ht="15.7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"/>
      <c r="R13" s="4"/>
      <c r="S13" s="4"/>
      <c r="T13" s="4"/>
    </row>
    <row r="14" spans="1:34" ht="18.75">
      <c r="A14" s="3" t="s">
        <v>15</v>
      </c>
      <c r="B14" s="7"/>
      <c r="C14" s="61"/>
      <c r="D14" s="7"/>
      <c r="E14" s="7"/>
      <c r="F14" s="7"/>
      <c r="G14" s="7"/>
      <c r="H14" s="7"/>
      <c r="I14" s="7"/>
      <c r="J14" s="61"/>
      <c r="K14" s="61"/>
      <c r="L14" s="61"/>
      <c r="M14" s="61"/>
      <c r="N14" s="61"/>
      <c r="O14" s="61"/>
      <c r="P14" s="7"/>
      <c r="Q14" s="4"/>
      <c r="R14" s="4"/>
      <c r="S14" s="4"/>
      <c r="T14" s="4"/>
    </row>
    <row r="15" spans="1:34" ht="15.75">
      <c r="A15" s="82" t="str">
        <f>A2</f>
        <v>2132 Nordanstig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"/>
      <c r="R15" s="4"/>
      <c r="S15" s="4"/>
      <c r="T15" s="4"/>
    </row>
    <row r="16" spans="1:34" ht="30">
      <c r="A16" s="6">
        <v>2017</v>
      </c>
      <c r="B16" s="55" t="s">
        <v>16</v>
      </c>
      <c r="C16" s="69" t="s">
        <v>8</v>
      </c>
      <c r="D16" s="55" t="s">
        <v>32</v>
      </c>
      <c r="E16" s="55" t="s">
        <v>2</v>
      </c>
      <c r="F16" s="56" t="s">
        <v>3</v>
      </c>
      <c r="G16" s="55" t="s">
        <v>17</v>
      </c>
      <c r="H16" s="55" t="s">
        <v>52</v>
      </c>
      <c r="I16" s="56" t="s">
        <v>5</v>
      </c>
      <c r="J16" s="55" t="s">
        <v>4</v>
      </c>
      <c r="K16" s="55" t="s">
        <v>6</v>
      </c>
      <c r="L16" s="55" t="s">
        <v>7</v>
      </c>
      <c r="M16" s="55" t="s">
        <v>85</v>
      </c>
      <c r="N16" s="56" t="s">
        <v>70</v>
      </c>
      <c r="O16" s="56" t="s">
        <v>87</v>
      </c>
      <c r="P16" s="58" t="s">
        <v>9</v>
      </c>
      <c r="Q16" s="54"/>
      <c r="AG16" s="54"/>
      <c r="AH16" s="54"/>
    </row>
    <row r="17" spans="1:34" s="30" customFormat="1" ht="11.25">
      <c r="A17" s="84" t="s">
        <v>62</v>
      </c>
      <c r="B17" s="83" t="s">
        <v>65</v>
      </c>
      <c r="C17" s="50"/>
      <c r="D17" s="83" t="s">
        <v>61</v>
      </c>
      <c r="E17" s="28"/>
      <c r="F17" s="83" t="s">
        <v>63</v>
      </c>
      <c r="G17" s="28"/>
      <c r="H17" s="28"/>
      <c r="I17" s="83" t="s">
        <v>64</v>
      </c>
      <c r="J17" s="28"/>
      <c r="K17" s="28"/>
      <c r="L17" s="28"/>
      <c r="M17" s="28"/>
      <c r="N17" s="29"/>
      <c r="O17" s="29"/>
      <c r="P17" s="85" t="s">
        <v>68</v>
      </c>
      <c r="Q17" s="31"/>
      <c r="AG17" s="31"/>
      <c r="AH17" s="31"/>
    </row>
    <row r="18" spans="1:34" ht="15.75">
      <c r="A18" s="5" t="s">
        <v>18</v>
      </c>
      <c r="B18" s="94">
        <f>[1]Fjärrvärmeproduktion!$N$226</f>
        <v>0</v>
      </c>
      <c r="C18" s="94"/>
      <c r="D18" s="94">
        <f>[1]Fjärrvärmeproduktion!$N$227</f>
        <v>0</v>
      </c>
      <c r="E18" s="94">
        <f>[1]Fjärrvärmeproduktion!$Q$228</f>
        <v>0</v>
      </c>
      <c r="F18" s="94">
        <f>[1]Fjärrvärmeproduktion!$N$229</f>
        <v>0</v>
      </c>
      <c r="G18" s="94">
        <f>[1]Fjärrvärmeproduktion!$R$230</f>
        <v>0</v>
      </c>
      <c r="H18" s="94">
        <f>[1]Fjärrvärmeproduktion!$S$231</f>
        <v>0</v>
      </c>
      <c r="I18" s="94">
        <f>[1]Fjärrvärmeproduktion!$N$232</f>
        <v>0</v>
      </c>
      <c r="J18" s="94">
        <f>[1]Fjärrvärmeproduktion!$T$230</f>
        <v>0</v>
      </c>
      <c r="K18" s="94">
        <f>[1]Fjärrvärmeproduktion!U228</f>
        <v>0</v>
      </c>
      <c r="L18" s="94">
        <f>[1]Fjärrvärmeproduktion!V228</f>
        <v>0</v>
      </c>
      <c r="M18" s="94"/>
      <c r="N18" s="94"/>
      <c r="O18" s="94"/>
      <c r="P18" s="10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94">
        <f>[1]Fjärrvärmeproduktion!$N$234</f>
        <v>16155</v>
      </c>
      <c r="C19" s="94"/>
      <c r="D19" s="94">
        <f>[1]Fjärrvärmeproduktion!$N$235</f>
        <v>20</v>
      </c>
      <c r="E19" s="94">
        <f>[1]Fjärrvärmeproduktion!$Q$236</f>
        <v>0</v>
      </c>
      <c r="F19" s="94">
        <f>[1]Fjärrvärmeproduktion!$N$237</f>
        <v>0</v>
      </c>
      <c r="G19" s="94">
        <f>[1]Fjärrvärmeproduktion!$R$238</f>
        <v>0</v>
      </c>
      <c r="H19" s="94">
        <f>[1]Fjärrvärmeproduktion!$S$239</f>
        <v>19297</v>
      </c>
      <c r="I19" s="94">
        <f>[1]Fjärrvärmeproduktion!$N$240</f>
        <v>0</v>
      </c>
      <c r="J19" s="94">
        <f>[1]Fjärrvärmeproduktion!$T$238</f>
        <v>0</v>
      </c>
      <c r="K19" s="94">
        <f>[1]Fjärrvärmeproduktion!U236</f>
        <v>0</v>
      </c>
      <c r="L19" s="94">
        <f>[1]Fjärrvärmeproduktion!V236</f>
        <v>0</v>
      </c>
      <c r="M19" s="94"/>
      <c r="N19" s="94"/>
      <c r="O19" s="94"/>
      <c r="P19" s="106">
        <f t="shared" ref="P19:P24" si="2">SUM(C19:O19)</f>
        <v>19317</v>
      </c>
      <c r="Q19" s="4"/>
      <c r="R19" s="4"/>
      <c r="S19" s="4"/>
      <c r="T19" s="4"/>
    </row>
    <row r="20" spans="1:34" ht="15.75">
      <c r="A20" s="5" t="s">
        <v>20</v>
      </c>
      <c r="B20" s="94">
        <f>[1]Fjärrvärmeproduktion!$N$242</f>
        <v>0</v>
      </c>
      <c r="C20" s="94"/>
      <c r="D20" s="94">
        <f>[1]Fjärrvärmeproduktion!$N$243</f>
        <v>0</v>
      </c>
      <c r="E20" s="94">
        <f>[1]Fjärrvärmeproduktion!$Q$244</f>
        <v>0</v>
      </c>
      <c r="F20" s="94">
        <f>[1]Fjärrvärmeproduktion!$N$245</f>
        <v>0</v>
      </c>
      <c r="G20" s="94">
        <f>[1]Fjärrvärmeproduktion!$R$246</f>
        <v>0</v>
      </c>
      <c r="H20" s="94">
        <f>[1]Fjärrvärmeproduktion!$S$247</f>
        <v>0</v>
      </c>
      <c r="I20" s="94">
        <f>[1]Fjärrvärmeproduktion!$N$248</f>
        <v>0</v>
      </c>
      <c r="J20" s="94">
        <f>[1]Fjärrvärmeproduktion!$T$246</f>
        <v>0</v>
      </c>
      <c r="K20" s="94">
        <f>[1]Fjärrvärmeproduktion!U244</f>
        <v>0</v>
      </c>
      <c r="L20" s="94">
        <f>[1]Fjärrvärmeproduktion!V244</f>
        <v>0</v>
      </c>
      <c r="M20" s="94"/>
      <c r="N20" s="94"/>
      <c r="O20" s="94"/>
      <c r="P20" s="10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4">
        <f>[1]Fjärrvärmeproduktion!$N$250</f>
        <v>0</v>
      </c>
      <c r="C21" s="94"/>
      <c r="D21" s="94">
        <f>[1]Fjärrvärmeproduktion!$N$251</f>
        <v>0</v>
      </c>
      <c r="E21" s="94">
        <f>[1]Fjärrvärmeproduktion!$Q$252</f>
        <v>0</v>
      </c>
      <c r="F21" s="94">
        <f>[1]Fjärrvärmeproduktion!$N$253</f>
        <v>0</v>
      </c>
      <c r="G21" s="94">
        <f>[1]Fjärrvärmeproduktion!$R$254</f>
        <v>0</v>
      </c>
      <c r="H21" s="94">
        <f>[1]Fjärrvärmeproduktion!$S$255</f>
        <v>0</v>
      </c>
      <c r="I21" s="94">
        <f>[1]Fjärrvärmeproduktion!$N$256</f>
        <v>0</v>
      </c>
      <c r="J21" s="94">
        <f>[1]Fjärrvärmeproduktion!$T$254</f>
        <v>0</v>
      </c>
      <c r="K21" s="94">
        <f>[1]Fjärrvärmeproduktion!U252</f>
        <v>0</v>
      </c>
      <c r="L21" s="94">
        <f>[1]Fjärrvärmeproduktion!V252</f>
        <v>0</v>
      </c>
      <c r="M21" s="94"/>
      <c r="N21" s="94"/>
      <c r="O21" s="94"/>
      <c r="P21" s="106">
        <f t="shared" si="2"/>
        <v>0</v>
      </c>
      <c r="Q21" s="4"/>
      <c r="R21" s="38"/>
      <c r="S21" s="38"/>
      <c r="T21" s="38"/>
    </row>
    <row r="22" spans="1:34" ht="15.75">
      <c r="A22" s="5" t="s">
        <v>22</v>
      </c>
      <c r="B22" s="94">
        <f>[1]Fjärrvärmeproduktion!$N$258</f>
        <v>0</v>
      </c>
      <c r="C22" s="94"/>
      <c r="D22" s="94">
        <f>[1]Fjärrvärmeproduktion!$N$259</f>
        <v>0</v>
      </c>
      <c r="E22" s="94">
        <f>[1]Fjärrvärmeproduktion!$Q$260</f>
        <v>0</v>
      </c>
      <c r="F22" s="94">
        <f>[1]Fjärrvärmeproduktion!$N$261</f>
        <v>0</v>
      </c>
      <c r="G22" s="94">
        <f>[1]Fjärrvärmeproduktion!$R$262</f>
        <v>0</v>
      </c>
      <c r="H22" s="94">
        <f>[1]Fjärrvärmeproduktion!$S$263</f>
        <v>0</v>
      </c>
      <c r="I22" s="94">
        <f>[1]Fjärrvärmeproduktion!$N$264</f>
        <v>0</v>
      </c>
      <c r="J22" s="94">
        <f>[1]Fjärrvärmeproduktion!$T$262</f>
        <v>0</v>
      </c>
      <c r="K22" s="94">
        <f>[1]Fjärrvärmeproduktion!U260</f>
        <v>0</v>
      </c>
      <c r="L22" s="94">
        <f>[1]Fjärrvärmeproduktion!V260</f>
        <v>0</v>
      </c>
      <c r="M22" s="94"/>
      <c r="N22" s="94"/>
      <c r="O22" s="94"/>
      <c r="P22" s="106">
        <f t="shared" si="2"/>
        <v>0</v>
      </c>
      <c r="Q22" s="32"/>
      <c r="R22" s="44" t="s">
        <v>24</v>
      </c>
      <c r="S22" s="91" t="str">
        <f>P43/1000 &amp;" GWh"</f>
        <v>379,304 GWh</v>
      </c>
      <c r="T22" s="39"/>
      <c r="U22" s="37"/>
    </row>
    <row r="23" spans="1:34" ht="15.75">
      <c r="A23" s="5" t="s">
        <v>23</v>
      </c>
      <c r="B23" s="94">
        <f>[1]Fjärrvärmeproduktion!$N$266</f>
        <v>0</v>
      </c>
      <c r="C23" s="94"/>
      <c r="D23" s="94">
        <f>[1]Fjärrvärmeproduktion!$N$267</f>
        <v>0</v>
      </c>
      <c r="E23" s="94">
        <f>[1]Fjärrvärmeproduktion!$Q$268</f>
        <v>0</v>
      </c>
      <c r="F23" s="94">
        <f>[1]Fjärrvärmeproduktion!$N$269</f>
        <v>0</v>
      </c>
      <c r="G23" s="94">
        <f>[1]Fjärrvärmeproduktion!$R$270</f>
        <v>0</v>
      </c>
      <c r="H23" s="94">
        <f>[1]Fjärrvärmeproduktion!$S$271</f>
        <v>0</v>
      </c>
      <c r="I23" s="94">
        <f>[1]Fjärrvärmeproduktion!$N$272</f>
        <v>0</v>
      </c>
      <c r="J23" s="94">
        <f>[1]Fjärrvärmeproduktion!$T$270</f>
        <v>0</v>
      </c>
      <c r="K23" s="94">
        <f>[1]Fjärrvärmeproduktion!U268</f>
        <v>0</v>
      </c>
      <c r="L23" s="94">
        <f>[1]Fjärrvärmeproduktion!V268</f>
        <v>0</v>
      </c>
      <c r="M23" s="94"/>
      <c r="N23" s="94"/>
      <c r="O23" s="94"/>
      <c r="P23" s="106">
        <f t="shared" si="2"/>
        <v>0</v>
      </c>
      <c r="Q23" s="32"/>
      <c r="R23" s="42"/>
      <c r="S23" s="4"/>
      <c r="T23" s="40"/>
      <c r="U23" s="37"/>
    </row>
    <row r="24" spans="1:34" ht="15.75">
      <c r="A24" s="5" t="s">
        <v>14</v>
      </c>
      <c r="B24" s="94">
        <f>SUM(B18:B23)</f>
        <v>16155</v>
      </c>
      <c r="C24" s="94">
        <f t="shared" ref="C24:O24" si="3">SUM(C18:C23)</f>
        <v>0</v>
      </c>
      <c r="D24" s="94">
        <f t="shared" si="3"/>
        <v>20</v>
      </c>
      <c r="E24" s="94">
        <f t="shared" si="3"/>
        <v>0</v>
      </c>
      <c r="F24" s="94">
        <f t="shared" si="3"/>
        <v>0</v>
      </c>
      <c r="G24" s="94">
        <f t="shared" si="3"/>
        <v>0</v>
      </c>
      <c r="H24" s="94">
        <f t="shared" si="3"/>
        <v>19297</v>
      </c>
      <c r="I24" s="94">
        <f t="shared" si="3"/>
        <v>0</v>
      </c>
      <c r="J24" s="94">
        <f t="shared" si="3"/>
        <v>0</v>
      </c>
      <c r="K24" s="94">
        <f t="shared" si="3"/>
        <v>0</v>
      </c>
      <c r="L24" s="94">
        <f t="shared" si="3"/>
        <v>0</v>
      </c>
      <c r="M24" s="94">
        <f t="shared" si="3"/>
        <v>0</v>
      </c>
      <c r="N24" s="94">
        <f t="shared" si="3"/>
        <v>0</v>
      </c>
      <c r="O24" s="94">
        <f t="shared" si="3"/>
        <v>0</v>
      </c>
      <c r="P24" s="106">
        <f t="shared" si="2"/>
        <v>19317</v>
      </c>
      <c r="Q24" s="32"/>
      <c r="R24" s="42"/>
      <c r="S24" s="4" t="s">
        <v>25</v>
      </c>
      <c r="T24" s="40" t="s">
        <v>26</v>
      </c>
      <c r="U24" s="37"/>
    </row>
    <row r="25" spans="1:34" ht="15.7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32"/>
      <c r="R25" s="88" t="str">
        <f>C30</f>
        <v>El</v>
      </c>
      <c r="S25" s="62" t="str">
        <f>C43/1000 &amp;" GWh"</f>
        <v>109,431 GWh</v>
      </c>
      <c r="T25" s="43">
        <f>C$44</f>
        <v>0.28850473498829438</v>
      </c>
      <c r="U25" s="37"/>
    </row>
    <row r="26" spans="1:34" ht="15.75">
      <c r="B26" s="6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32"/>
      <c r="R26" s="89" t="str">
        <f>D30</f>
        <v>Oljeprodukter</v>
      </c>
      <c r="S26" s="62" t="str">
        <f>D43/1000 &amp;" GWh"</f>
        <v>112,262 GWh</v>
      </c>
      <c r="T26" s="43">
        <f>D$44</f>
        <v>0.29596840528968849</v>
      </c>
      <c r="U26" s="37"/>
    </row>
    <row r="27" spans="1:34" ht="15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32"/>
      <c r="R27" s="89" t="str">
        <f>E30</f>
        <v>Kol och koks</v>
      </c>
      <c r="S27" s="12" t="str">
        <f>E43/1000 &amp;" GWh"</f>
        <v>0 GWh</v>
      </c>
      <c r="T27" s="43">
        <f>E$44</f>
        <v>0</v>
      </c>
      <c r="U27" s="37"/>
    </row>
    <row r="28" spans="1:34" ht="18.75">
      <c r="A28" s="3" t="s">
        <v>27</v>
      </c>
      <c r="B28" s="7"/>
      <c r="C28" s="61"/>
      <c r="D28" s="7"/>
      <c r="E28" s="7"/>
      <c r="F28" s="7"/>
      <c r="G28" s="7"/>
      <c r="H28" s="7"/>
      <c r="I28" s="61"/>
      <c r="J28" s="61"/>
      <c r="K28" s="61"/>
      <c r="L28" s="61"/>
      <c r="M28" s="61"/>
      <c r="N28" s="61"/>
      <c r="O28" s="61"/>
      <c r="P28" s="61"/>
      <c r="Q28" s="32"/>
      <c r="R28" s="89" t="str">
        <f>F30</f>
        <v>Gasol/naturgas</v>
      </c>
      <c r="S28" s="65" t="str">
        <f>F43/1000 &amp;" GWh"</f>
        <v>0,518 GWh</v>
      </c>
      <c r="T28" s="43">
        <f>F$44</f>
        <v>1.3656592073903781E-3</v>
      </c>
      <c r="U28" s="37"/>
    </row>
    <row r="29" spans="1:34" ht="15.75">
      <c r="A29" s="82" t="str">
        <f>A2</f>
        <v>2132 Nordanstig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2"/>
      <c r="R29" s="89" t="str">
        <f>G30</f>
        <v>Biodrivmedel</v>
      </c>
      <c r="S29" s="62" t="str">
        <f>G43/1000&amp;" GWh"</f>
        <v>19,256 GWh</v>
      </c>
      <c r="T29" s="43">
        <f>G$44</f>
        <v>5.076666736970873E-2</v>
      </c>
      <c r="U29" s="37"/>
    </row>
    <row r="30" spans="1:34" ht="30">
      <c r="A30" s="6">
        <v>2017</v>
      </c>
      <c r="B30" s="69" t="s">
        <v>72</v>
      </c>
      <c r="C30" s="57" t="s">
        <v>8</v>
      </c>
      <c r="D30" s="55" t="s">
        <v>32</v>
      </c>
      <c r="E30" s="55" t="s">
        <v>2</v>
      </c>
      <c r="F30" s="56" t="s">
        <v>3</v>
      </c>
      <c r="G30" s="55" t="s">
        <v>28</v>
      </c>
      <c r="H30" s="55" t="s">
        <v>52</v>
      </c>
      <c r="I30" s="56" t="s">
        <v>5</v>
      </c>
      <c r="J30" s="55" t="s">
        <v>4</v>
      </c>
      <c r="K30" s="55" t="s">
        <v>6</v>
      </c>
      <c r="L30" s="55" t="s">
        <v>7</v>
      </c>
      <c r="M30" s="55" t="s">
        <v>85</v>
      </c>
      <c r="N30" s="56" t="s">
        <v>70</v>
      </c>
      <c r="O30" s="56" t="s">
        <v>87</v>
      </c>
      <c r="P30" s="58" t="s">
        <v>29</v>
      </c>
      <c r="Q30" s="32"/>
      <c r="R30" s="88" t="str">
        <f>H30</f>
        <v>Biobränslen</v>
      </c>
      <c r="S30" s="62" t="str">
        <f>H43/1000&amp;" GWh"</f>
        <v>137,837 GWh</v>
      </c>
      <c r="T30" s="43">
        <f>H$44</f>
        <v>0.36339453314491804</v>
      </c>
      <c r="U30" s="37"/>
    </row>
    <row r="31" spans="1:34" s="30" customFormat="1">
      <c r="A31" s="27"/>
      <c r="B31" s="83" t="s">
        <v>67</v>
      </c>
      <c r="C31" s="86" t="s">
        <v>66</v>
      </c>
      <c r="D31" s="83" t="s">
        <v>61</v>
      </c>
      <c r="E31" s="28"/>
      <c r="F31" s="83" t="s">
        <v>63</v>
      </c>
      <c r="G31" s="83" t="s">
        <v>84</v>
      </c>
      <c r="H31" s="83" t="s">
        <v>71</v>
      </c>
      <c r="I31" s="83" t="s">
        <v>64</v>
      </c>
      <c r="J31" s="28"/>
      <c r="K31" s="28"/>
      <c r="L31" s="28"/>
      <c r="M31" s="28"/>
      <c r="N31" s="29"/>
      <c r="O31" s="29"/>
      <c r="P31" s="85" t="s">
        <v>69</v>
      </c>
      <c r="Q31" s="33"/>
      <c r="R31" s="88" t="str">
        <f>I30</f>
        <v>Biogas</v>
      </c>
      <c r="S31" s="62" t="str">
        <f>I43/1000 &amp;" GWh"</f>
        <v>0 GWh</v>
      </c>
      <c r="T31" s="43">
        <f>I$44</f>
        <v>0</v>
      </c>
      <c r="U31" s="36"/>
      <c r="AG31" s="31"/>
      <c r="AH31" s="31"/>
    </row>
    <row r="32" spans="1:34" ht="15.75">
      <c r="A32" s="5" t="s">
        <v>30</v>
      </c>
      <c r="B32" s="94">
        <f>[1]Slutanvändning!$N$332</f>
        <v>0</v>
      </c>
      <c r="C32" s="94">
        <f>[1]Slutanvändning!$N$333</f>
        <v>5795</v>
      </c>
      <c r="D32" s="101">
        <f>[1]Slutanvändning!$N$326</f>
        <v>4744</v>
      </c>
      <c r="E32" s="94">
        <f>[1]Slutanvändning!$Q$327</f>
        <v>0</v>
      </c>
      <c r="F32" s="94">
        <f>[1]Slutanvändning!$N$328</f>
        <v>0</v>
      </c>
      <c r="G32" s="94">
        <f>[1]Slutanvändning!$N$329</f>
        <v>1092</v>
      </c>
      <c r="H32" s="101">
        <f>[1]Slutanvändning!$N$330</f>
        <v>0</v>
      </c>
      <c r="I32" s="94">
        <f>[1]Slutanvändning!$N$331</f>
        <v>0</v>
      </c>
      <c r="J32" s="94"/>
      <c r="K32" s="94">
        <f>[1]Slutanvändning!U327</f>
        <v>0</v>
      </c>
      <c r="L32" s="94">
        <f>[1]Slutanvändning!V327</f>
        <v>0</v>
      </c>
      <c r="M32" s="94"/>
      <c r="N32" s="94"/>
      <c r="O32" s="94"/>
      <c r="P32" s="94">
        <f t="shared" ref="P32:P38" si="4">SUM(B32:N32)</f>
        <v>11631</v>
      </c>
      <c r="Q32" s="34"/>
      <c r="R32" s="89" t="str">
        <f>J30</f>
        <v>Avlutar</v>
      </c>
      <c r="S32" s="62" t="str">
        <f>J43/1000 &amp;" GWh"</f>
        <v>0 GWh</v>
      </c>
      <c r="T32" s="43">
        <f>J$44</f>
        <v>0</v>
      </c>
      <c r="U32" s="37"/>
    </row>
    <row r="33" spans="1:47" ht="15.75">
      <c r="A33" s="5" t="s">
        <v>33</v>
      </c>
      <c r="B33" s="94">
        <f>[1]Slutanvändning!$N$341</f>
        <v>2101</v>
      </c>
      <c r="C33" s="94">
        <f>[1]Slutanvändning!$N$342</f>
        <v>17322</v>
      </c>
      <c r="D33" s="129">
        <f>[1]Slutanvändning!$N$335</f>
        <v>4426</v>
      </c>
      <c r="E33" s="95">
        <f>[1]Slutanvändning!$Q$336</f>
        <v>0</v>
      </c>
      <c r="F33" s="94">
        <f>[1]Slutanvändning!$N$337</f>
        <v>518</v>
      </c>
      <c r="G33" s="94">
        <f>[1]Slutanvändning!$N$338</f>
        <v>0</v>
      </c>
      <c r="H33" s="129">
        <f>[1]Slutanvändning!$N$339</f>
        <v>67080</v>
      </c>
      <c r="I33" s="94">
        <f>[1]Slutanvändning!$N$340</f>
        <v>0</v>
      </c>
      <c r="J33" s="94"/>
      <c r="K33" s="94">
        <f>[1]Slutanvändning!U336</f>
        <v>0</v>
      </c>
      <c r="L33" s="94">
        <f>[1]Slutanvändning!V336</f>
        <v>0</v>
      </c>
      <c r="M33" s="94"/>
      <c r="N33" s="94"/>
      <c r="O33" s="94"/>
      <c r="P33" s="94">
        <f t="shared" si="4"/>
        <v>91447</v>
      </c>
      <c r="Q33" s="34"/>
      <c r="R33" s="88" t="str">
        <f>K30</f>
        <v>Torv</v>
      </c>
      <c r="S33" s="62" t="str">
        <f>K43/1000&amp;" GWh"</f>
        <v>0 GWh</v>
      </c>
      <c r="T33" s="43">
        <f>K$44</f>
        <v>0</v>
      </c>
      <c r="U33" s="37"/>
    </row>
    <row r="34" spans="1:47" ht="15.75">
      <c r="A34" s="5" t="s">
        <v>34</v>
      </c>
      <c r="B34" s="94">
        <f>[1]Slutanvändning!$N$350</f>
        <v>3514</v>
      </c>
      <c r="C34" s="94">
        <f>[1]Slutanvändning!$N$351</f>
        <v>6242</v>
      </c>
      <c r="D34" s="101">
        <f>[1]Slutanvändning!$N$344</f>
        <v>98</v>
      </c>
      <c r="E34" s="94">
        <f>[1]Slutanvändning!$Q$345</f>
        <v>0</v>
      </c>
      <c r="F34" s="94">
        <f>[1]Slutanvändning!$N$346</f>
        <v>0</v>
      </c>
      <c r="G34" s="94">
        <f>[1]Slutanvändning!$N$347</f>
        <v>0</v>
      </c>
      <c r="H34" s="101">
        <f>[1]Slutanvändning!$N$348</f>
        <v>0</v>
      </c>
      <c r="I34" s="94">
        <f>[1]Slutanvändning!$N$349</f>
        <v>0</v>
      </c>
      <c r="J34" s="94"/>
      <c r="K34" s="94">
        <f>[1]Slutanvändning!U345</f>
        <v>0</v>
      </c>
      <c r="L34" s="94">
        <f>[1]Slutanvändning!V345</f>
        <v>0</v>
      </c>
      <c r="M34" s="94"/>
      <c r="N34" s="94"/>
      <c r="O34" s="94"/>
      <c r="P34" s="94">
        <f t="shared" si="4"/>
        <v>9854</v>
      </c>
      <c r="Q34" s="34"/>
      <c r="R34" s="89" t="str">
        <f>L30</f>
        <v>Avfall</v>
      </c>
      <c r="S34" s="62" t="str">
        <f>L43/1000&amp;" GWh"</f>
        <v>0 GWh</v>
      </c>
      <c r="T34" s="43">
        <f>L$44</f>
        <v>0</v>
      </c>
      <c r="U34" s="37"/>
      <c r="V34" s="8"/>
      <c r="W34" s="60"/>
    </row>
    <row r="35" spans="1:47" ht="15.75">
      <c r="A35" s="5" t="s">
        <v>35</v>
      </c>
      <c r="B35" s="94">
        <f>[1]Slutanvändning!$N$359</f>
        <v>0</v>
      </c>
      <c r="C35" s="94">
        <f>[1]Slutanvändning!$N$360</f>
        <v>22</v>
      </c>
      <c r="D35" s="101">
        <f>[1]Slutanvändning!$N$353</f>
        <v>100283</v>
      </c>
      <c r="E35" s="94">
        <f>[1]Slutanvändning!$Q$354</f>
        <v>0</v>
      </c>
      <c r="F35" s="94">
        <f>[1]Slutanvändning!$N$355</f>
        <v>0</v>
      </c>
      <c r="G35" s="94">
        <f>[1]Slutanvändning!$N$356</f>
        <v>18164</v>
      </c>
      <c r="H35" s="101">
        <f>[1]Slutanvändning!$N$357</f>
        <v>0</v>
      </c>
      <c r="I35" s="94">
        <f>[1]Slutanvändning!$N$358</f>
        <v>0</v>
      </c>
      <c r="J35" s="94"/>
      <c r="K35" s="94">
        <f>[1]Slutanvändning!U354</f>
        <v>0</v>
      </c>
      <c r="L35" s="94">
        <f>[1]Slutanvändning!V354</f>
        <v>0</v>
      </c>
      <c r="M35" s="94"/>
      <c r="N35" s="94"/>
      <c r="O35" s="94"/>
      <c r="P35" s="94">
        <f>SUM(B35:N35)</f>
        <v>118469</v>
      </c>
      <c r="Q35" s="34"/>
      <c r="R35" s="88" t="str">
        <f>M30</f>
        <v>Beckolja</v>
      </c>
      <c r="S35" s="62" t="str">
        <f>M43/1000&amp;" GWh"</f>
        <v>0 GWh</v>
      </c>
      <c r="T35" s="43">
        <f>M$44</f>
        <v>0</v>
      </c>
      <c r="U35" s="37"/>
    </row>
    <row r="36" spans="1:47" ht="15.75">
      <c r="A36" s="5" t="s">
        <v>36</v>
      </c>
      <c r="B36" s="94">
        <f>[1]Slutanvändning!$N$368</f>
        <v>316</v>
      </c>
      <c r="C36" s="94">
        <f>[1]Slutanvändning!$N$369</f>
        <v>16530</v>
      </c>
      <c r="D36" s="101">
        <f>[1]Slutanvändning!$N$362</f>
        <v>2359</v>
      </c>
      <c r="E36" s="94">
        <f>[1]Slutanvändning!$Q$363</f>
        <v>0</v>
      </c>
      <c r="F36" s="94">
        <f>[1]Slutanvändning!$N$364</f>
        <v>0</v>
      </c>
      <c r="G36" s="94">
        <f>[1]Slutanvändning!$N$365</f>
        <v>0</v>
      </c>
      <c r="H36" s="101">
        <f>[1]Slutanvändning!$N$366</f>
        <v>0</v>
      </c>
      <c r="I36" s="94">
        <f>[1]Slutanvändning!$N$367</f>
        <v>0</v>
      </c>
      <c r="J36" s="94"/>
      <c r="K36" s="94">
        <f>[1]Slutanvändning!U363</f>
        <v>0</v>
      </c>
      <c r="L36" s="94">
        <f>[1]Slutanvändning!V363</f>
        <v>0</v>
      </c>
      <c r="M36" s="94"/>
      <c r="N36" s="94"/>
      <c r="O36" s="94"/>
      <c r="P36" s="94">
        <f t="shared" si="4"/>
        <v>19205</v>
      </c>
      <c r="Q36" s="34"/>
      <c r="R36" s="88" t="str">
        <f>N30</f>
        <v>Övrigt</v>
      </c>
      <c r="S36" s="62" t="str">
        <f>N43/1000&amp;" GWh"</f>
        <v>0 GWh</v>
      </c>
      <c r="T36" s="43">
        <f>N$44</f>
        <v>0</v>
      </c>
      <c r="U36" s="37"/>
    </row>
    <row r="37" spans="1:47" ht="15.75">
      <c r="A37" s="5" t="s">
        <v>37</v>
      </c>
      <c r="B37" s="94">
        <f>[1]Slutanvändning!$N$377</f>
        <v>259</v>
      </c>
      <c r="C37" s="94">
        <f>[1]Slutanvändning!$N$378</f>
        <v>43451</v>
      </c>
      <c r="D37" s="101">
        <f>[1]Slutanvändning!$N$371</f>
        <v>229</v>
      </c>
      <c r="E37" s="94">
        <f>[1]Slutanvändning!$Q$372</f>
        <v>0</v>
      </c>
      <c r="F37" s="94">
        <f>[1]Slutanvändning!$N$373</f>
        <v>0</v>
      </c>
      <c r="G37" s="94">
        <f>[1]Slutanvändning!$N$374</f>
        <v>0</v>
      </c>
      <c r="H37" s="101">
        <f>[1]Slutanvändning!$N$375</f>
        <v>51460</v>
      </c>
      <c r="I37" s="94">
        <f>[1]Slutanvändning!$N$376</f>
        <v>0</v>
      </c>
      <c r="J37" s="94"/>
      <c r="K37" s="94">
        <f>[1]Slutanvändning!U372</f>
        <v>0</v>
      </c>
      <c r="L37" s="94">
        <f>[1]Slutanvändning!V372</f>
        <v>0</v>
      </c>
      <c r="M37" s="94"/>
      <c r="N37" s="94"/>
      <c r="O37" s="94"/>
      <c r="P37" s="94">
        <f t="shared" si="4"/>
        <v>95399</v>
      </c>
      <c r="Q37" s="34"/>
      <c r="R37" s="89" t="str">
        <f>O30</f>
        <v>Ånga</v>
      </c>
      <c r="S37" s="62" t="str">
        <f>O43/1000&amp;" GWh"</f>
        <v>0 GWh</v>
      </c>
      <c r="T37" s="43">
        <f>O$44</f>
        <v>0</v>
      </c>
      <c r="U37" s="37"/>
    </row>
    <row r="38" spans="1:47" ht="15.75">
      <c r="A38" s="5" t="s">
        <v>38</v>
      </c>
      <c r="B38" s="94">
        <f>[1]Slutanvändning!$N$386</f>
        <v>8557</v>
      </c>
      <c r="C38" s="94">
        <f>[1]Slutanvändning!$N$387</f>
        <v>3186</v>
      </c>
      <c r="D38" s="101">
        <f>[1]Slutanvändning!$N$380</f>
        <v>103</v>
      </c>
      <c r="E38" s="94">
        <f>[1]Slutanvändning!$Q$381</f>
        <v>0</v>
      </c>
      <c r="F38" s="94">
        <f>[1]Slutanvändning!$N$382</f>
        <v>0</v>
      </c>
      <c r="G38" s="94">
        <f>[1]Slutanvändning!$N$383</f>
        <v>0</v>
      </c>
      <c r="H38" s="101">
        <f>[1]Slutanvändning!$N$384</f>
        <v>0</v>
      </c>
      <c r="I38" s="94">
        <f>[1]Slutanvändning!$N$385</f>
        <v>0</v>
      </c>
      <c r="J38" s="94"/>
      <c r="K38" s="94">
        <f>[1]Slutanvändning!U381</f>
        <v>0</v>
      </c>
      <c r="L38" s="94">
        <f>[1]Slutanvändning!V381</f>
        <v>0</v>
      </c>
      <c r="M38" s="94"/>
      <c r="N38" s="94"/>
      <c r="O38" s="94"/>
      <c r="P38" s="94">
        <f t="shared" si="4"/>
        <v>11846</v>
      </c>
      <c r="Q38" s="34"/>
      <c r="R38" s="45"/>
      <c r="S38" s="30"/>
      <c r="T38" s="41"/>
      <c r="U38" s="37"/>
    </row>
    <row r="39" spans="1:47" ht="15.75">
      <c r="A39" s="5" t="s">
        <v>39</v>
      </c>
      <c r="B39" s="94">
        <f>[1]Slutanvändning!$N$395</f>
        <v>0</v>
      </c>
      <c r="C39" s="94">
        <f>[1]Slutanvändning!$N$396</f>
        <v>8777</v>
      </c>
      <c r="D39" s="101">
        <f>[1]Slutanvändning!$N$389</f>
        <v>0</v>
      </c>
      <c r="E39" s="94">
        <f>[1]Slutanvändning!$Q$390</f>
        <v>0</v>
      </c>
      <c r="F39" s="94">
        <f>[1]Slutanvändning!$N$391</f>
        <v>0</v>
      </c>
      <c r="G39" s="94">
        <f>[1]Slutanvändning!$N$392</f>
        <v>0</v>
      </c>
      <c r="H39" s="101">
        <f>[1]Slutanvändning!$N$393</f>
        <v>0</v>
      </c>
      <c r="I39" s="94">
        <f>[1]Slutanvändning!$N$394</f>
        <v>0</v>
      </c>
      <c r="J39" s="94"/>
      <c r="K39" s="94">
        <f>[1]Slutanvändning!U390</f>
        <v>0</v>
      </c>
      <c r="L39" s="94">
        <f>[1]Slutanvändning!V390</f>
        <v>0</v>
      </c>
      <c r="M39" s="94"/>
      <c r="N39" s="94"/>
      <c r="O39" s="94"/>
      <c r="P39" s="94">
        <f>SUM(B39:N39)</f>
        <v>8777</v>
      </c>
      <c r="Q39" s="34"/>
      <c r="R39" s="42"/>
      <c r="S39" s="10"/>
      <c r="T39" s="66"/>
    </row>
    <row r="40" spans="1:47" ht="15.75">
      <c r="A40" s="5" t="s">
        <v>14</v>
      </c>
      <c r="B40" s="94">
        <f>SUM(B32:B39)</f>
        <v>14747</v>
      </c>
      <c r="C40" s="94">
        <f t="shared" ref="C40:O40" si="5">SUM(C32:C39)</f>
        <v>101325</v>
      </c>
      <c r="D40" s="95">
        <f t="shared" si="5"/>
        <v>112242</v>
      </c>
      <c r="E40" s="95">
        <f t="shared" si="5"/>
        <v>0</v>
      </c>
      <c r="F40" s="94">
        <f>SUM(F32:F39)</f>
        <v>518</v>
      </c>
      <c r="G40" s="94">
        <f t="shared" si="5"/>
        <v>19256</v>
      </c>
      <c r="H40" s="95">
        <f t="shared" si="5"/>
        <v>118540</v>
      </c>
      <c r="I40" s="94">
        <f t="shared" si="5"/>
        <v>0</v>
      </c>
      <c r="J40" s="94">
        <f t="shared" si="5"/>
        <v>0</v>
      </c>
      <c r="K40" s="94">
        <f t="shared" si="5"/>
        <v>0</v>
      </c>
      <c r="L40" s="94">
        <f t="shared" si="5"/>
        <v>0</v>
      </c>
      <c r="M40" s="94">
        <f t="shared" si="5"/>
        <v>0</v>
      </c>
      <c r="N40" s="94">
        <f t="shared" si="5"/>
        <v>0</v>
      </c>
      <c r="O40" s="94">
        <f t="shared" si="5"/>
        <v>0</v>
      </c>
      <c r="P40" s="94">
        <f>SUM(B40:N40)</f>
        <v>366628</v>
      </c>
      <c r="Q40" s="34"/>
      <c r="R40" s="42"/>
      <c r="S40" s="10" t="s">
        <v>25</v>
      </c>
      <c r="T40" s="66" t="s">
        <v>26</v>
      </c>
    </row>
    <row r="41" spans="1:47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8"/>
      <c r="R41" s="42" t="s">
        <v>40</v>
      </c>
      <c r="S41" s="67" t="str">
        <f>(B46+C46)/1000 &amp;" GWh"</f>
        <v>9,514 GWh</v>
      </c>
      <c r="T41" s="103"/>
    </row>
    <row r="42" spans="1:47">
      <c r="A42" s="47" t="s">
        <v>43</v>
      </c>
      <c r="B42" s="96">
        <f>B39+B38+B37</f>
        <v>8816</v>
      </c>
      <c r="C42" s="96">
        <f>C39+C38+C37</f>
        <v>55414</v>
      </c>
      <c r="D42" s="96">
        <f>D39+D38+D37</f>
        <v>332</v>
      </c>
      <c r="E42" s="96">
        <f t="shared" ref="E42:P42" si="6">E39+E38+E37</f>
        <v>0</v>
      </c>
      <c r="F42" s="97">
        <f t="shared" si="6"/>
        <v>0</v>
      </c>
      <c r="G42" s="96">
        <f t="shared" si="6"/>
        <v>0</v>
      </c>
      <c r="H42" s="96">
        <f t="shared" si="6"/>
        <v>51460</v>
      </c>
      <c r="I42" s="97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116022</v>
      </c>
      <c r="Q42" s="35"/>
      <c r="R42" s="42" t="s">
        <v>41</v>
      </c>
      <c r="S42" s="11" t="str">
        <f>P42/1000 &amp;" GWh"</f>
        <v>116,022 GWh</v>
      </c>
      <c r="T42" s="43">
        <f>P42/P40</f>
        <v>0.31645700819359135</v>
      </c>
    </row>
    <row r="43" spans="1:47">
      <c r="A43" s="48" t="s">
        <v>45</v>
      </c>
      <c r="B43" s="107"/>
      <c r="C43" s="108">
        <f>C40+C24-C7+C46</f>
        <v>109431</v>
      </c>
      <c r="D43" s="108">
        <f t="shared" ref="D43:O43" si="7">D11+D24+D40</f>
        <v>112262</v>
      </c>
      <c r="E43" s="108">
        <f t="shared" si="7"/>
        <v>0</v>
      </c>
      <c r="F43" s="108">
        <f t="shared" si="7"/>
        <v>518</v>
      </c>
      <c r="G43" s="108">
        <f t="shared" si="7"/>
        <v>19256</v>
      </c>
      <c r="H43" s="108">
        <f t="shared" si="7"/>
        <v>137837</v>
      </c>
      <c r="I43" s="108">
        <f t="shared" si="7"/>
        <v>0</v>
      </c>
      <c r="J43" s="108">
        <f t="shared" si="7"/>
        <v>0</v>
      </c>
      <c r="K43" s="108">
        <f t="shared" si="7"/>
        <v>0</v>
      </c>
      <c r="L43" s="108">
        <f t="shared" si="7"/>
        <v>0</v>
      </c>
      <c r="M43" s="108">
        <f t="shared" si="7"/>
        <v>0</v>
      </c>
      <c r="N43" s="108">
        <f t="shared" si="7"/>
        <v>0</v>
      </c>
      <c r="O43" s="108">
        <f t="shared" si="7"/>
        <v>0</v>
      </c>
      <c r="P43" s="109">
        <f>SUM(C43:O43)</f>
        <v>379304</v>
      </c>
      <c r="Q43" s="35"/>
      <c r="R43" s="42" t="s">
        <v>42</v>
      </c>
      <c r="S43" s="11" t="str">
        <f>P36/1000 &amp;" GWh"</f>
        <v>19,205 GWh</v>
      </c>
      <c r="T43" s="64">
        <f>P36/P40</f>
        <v>5.2382796731291661E-2</v>
      </c>
    </row>
    <row r="44" spans="1:47">
      <c r="A44" s="48" t="s">
        <v>46</v>
      </c>
      <c r="B44" s="98"/>
      <c r="C44" s="99">
        <f>C43/$P$43</f>
        <v>0.28850473498829438</v>
      </c>
      <c r="D44" s="99">
        <f t="shared" ref="D44:P44" si="8">D43/$P$43</f>
        <v>0.29596840528968849</v>
      </c>
      <c r="E44" s="99">
        <f t="shared" si="8"/>
        <v>0</v>
      </c>
      <c r="F44" s="99">
        <f t="shared" si="8"/>
        <v>1.3656592073903781E-3</v>
      </c>
      <c r="G44" s="99">
        <f t="shared" si="8"/>
        <v>5.076666736970873E-2</v>
      </c>
      <c r="H44" s="99">
        <f t="shared" si="8"/>
        <v>0.36339453314491804</v>
      </c>
      <c r="I44" s="99">
        <f t="shared" si="8"/>
        <v>0</v>
      </c>
      <c r="J44" s="99">
        <f t="shared" si="8"/>
        <v>0</v>
      </c>
      <c r="K44" s="99">
        <f t="shared" si="8"/>
        <v>0</v>
      </c>
      <c r="L44" s="99">
        <f t="shared" si="8"/>
        <v>0</v>
      </c>
      <c r="M44" s="99">
        <f t="shared" si="8"/>
        <v>0</v>
      </c>
      <c r="N44" s="99">
        <f t="shared" si="8"/>
        <v>0</v>
      </c>
      <c r="O44" s="99">
        <f t="shared" si="8"/>
        <v>0</v>
      </c>
      <c r="P44" s="99">
        <f t="shared" si="8"/>
        <v>1</v>
      </c>
      <c r="Q44" s="35"/>
      <c r="R44" s="42" t="s">
        <v>44</v>
      </c>
      <c r="S44" s="11" t="str">
        <f>P34/1000 &amp;" GWh"</f>
        <v>9,854 GWh</v>
      </c>
      <c r="T44" s="43">
        <f>P34/P40</f>
        <v>2.6877379796414896E-2</v>
      </c>
      <c r="U44" s="37"/>
    </row>
    <row r="45" spans="1:47">
      <c r="A45" s="49"/>
      <c r="B45" s="101"/>
      <c r="C45" s="57"/>
      <c r="D45" s="57"/>
      <c r="E45" s="57"/>
      <c r="F45" s="69"/>
      <c r="G45" s="57"/>
      <c r="H45" s="57"/>
      <c r="I45" s="69"/>
      <c r="J45" s="57"/>
      <c r="K45" s="57"/>
      <c r="L45" s="57"/>
      <c r="M45" s="57"/>
      <c r="N45" s="69"/>
      <c r="O45" s="69"/>
      <c r="P45" s="69"/>
      <c r="Q45" s="35"/>
      <c r="R45" s="42" t="s">
        <v>31</v>
      </c>
      <c r="S45" s="11" t="str">
        <f>P32/1000 &amp;" GWh"</f>
        <v>11,631 GWh</v>
      </c>
      <c r="T45" s="43">
        <f>P32/P40</f>
        <v>3.1724254557753365E-2</v>
      </c>
      <c r="U45" s="37"/>
    </row>
    <row r="46" spans="1:47">
      <c r="A46" s="49" t="s">
        <v>49</v>
      </c>
      <c r="B46" s="70">
        <f>B24-B40</f>
        <v>1408</v>
      </c>
      <c r="C46" s="70">
        <f>(C40+C24)*0.08</f>
        <v>8106</v>
      </c>
      <c r="D46" s="57"/>
      <c r="E46" s="57"/>
      <c r="F46" s="69"/>
      <c r="G46" s="57"/>
      <c r="H46" s="57"/>
      <c r="I46" s="69"/>
      <c r="J46" s="57"/>
      <c r="K46" s="57"/>
      <c r="L46" s="57"/>
      <c r="M46" s="57"/>
      <c r="N46" s="69"/>
      <c r="O46" s="69"/>
      <c r="P46" s="53"/>
      <c r="Q46" s="35"/>
      <c r="R46" s="42" t="s">
        <v>47</v>
      </c>
      <c r="S46" s="11" t="str">
        <f>P33/1000 &amp;" GWh"</f>
        <v>91,447 GWh</v>
      </c>
      <c r="T46" s="64">
        <f>P33/P40</f>
        <v>0.24942721232420872</v>
      </c>
      <c r="U46" s="37"/>
    </row>
    <row r="47" spans="1:47">
      <c r="A47" s="49" t="s">
        <v>51</v>
      </c>
      <c r="B47" s="102">
        <f>B46/B24</f>
        <v>8.7155679356236457E-2</v>
      </c>
      <c r="C47" s="102">
        <f>C46/(C40+C24)</f>
        <v>0.08</v>
      </c>
      <c r="D47" s="57"/>
      <c r="E47" s="57"/>
      <c r="F47" s="69"/>
      <c r="G47" s="57"/>
      <c r="H47" s="57"/>
      <c r="I47" s="69"/>
      <c r="J47" s="57"/>
      <c r="K47" s="57"/>
      <c r="L47" s="57"/>
      <c r="M47" s="57"/>
      <c r="N47" s="69"/>
      <c r="O47" s="69"/>
      <c r="P47" s="69"/>
      <c r="Q47" s="35"/>
      <c r="R47" s="42" t="s">
        <v>48</v>
      </c>
      <c r="S47" s="11" t="str">
        <f>P35/1000 &amp;" GWh"</f>
        <v>118,469 GWh</v>
      </c>
      <c r="T47" s="64">
        <f>P35/P40</f>
        <v>0.32313134839674001</v>
      </c>
    </row>
    <row r="48" spans="1:47" ht="15.75" thickBot="1">
      <c r="A48" s="14"/>
      <c r="B48" s="116"/>
      <c r="C48" s="118"/>
      <c r="D48" s="118"/>
      <c r="E48" s="118"/>
      <c r="F48" s="119"/>
      <c r="G48" s="118"/>
      <c r="H48" s="118"/>
      <c r="I48" s="119"/>
      <c r="J48" s="118"/>
      <c r="K48" s="118"/>
      <c r="L48" s="118"/>
      <c r="M48" s="118"/>
      <c r="N48" s="119"/>
      <c r="O48" s="119"/>
      <c r="P48" s="119"/>
      <c r="Q48" s="90"/>
      <c r="R48" s="71" t="s">
        <v>50</v>
      </c>
      <c r="S48" s="72" t="str">
        <f>P40/1000 &amp;" GWh"</f>
        <v>366,628 GWh</v>
      </c>
      <c r="T48" s="73">
        <f>SUM(T42:T47)</f>
        <v>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4"/>
      <c r="AH48" s="1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116"/>
      <c r="C49" s="118"/>
      <c r="D49" s="118"/>
      <c r="E49" s="118"/>
      <c r="F49" s="119"/>
      <c r="G49" s="118"/>
      <c r="H49" s="118"/>
      <c r="I49" s="119"/>
      <c r="J49" s="118"/>
      <c r="K49" s="118"/>
      <c r="L49" s="118"/>
      <c r="M49" s="118"/>
      <c r="N49" s="119"/>
      <c r="O49" s="119"/>
      <c r="P49" s="119"/>
      <c r="Q49" s="17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15"/>
      <c r="C50" s="19"/>
      <c r="D50" s="16"/>
      <c r="E50" s="16"/>
      <c r="F50" s="25"/>
      <c r="G50" s="16"/>
      <c r="H50" s="16"/>
      <c r="I50" s="25"/>
      <c r="J50" s="16"/>
      <c r="K50" s="16"/>
      <c r="L50" s="16"/>
      <c r="M50" s="17"/>
      <c r="N50" s="18"/>
      <c r="O50" s="18"/>
      <c r="P50" s="18"/>
      <c r="Q50" s="17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15"/>
      <c r="C51" s="17"/>
      <c r="D51" s="16"/>
      <c r="E51" s="16"/>
      <c r="F51" s="25"/>
      <c r="G51" s="16"/>
      <c r="H51" s="16"/>
      <c r="I51" s="25"/>
      <c r="J51" s="16"/>
      <c r="K51" s="16"/>
      <c r="L51" s="16"/>
      <c r="M51" s="17"/>
      <c r="N51" s="18"/>
      <c r="O51" s="18"/>
      <c r="P51" s="18"/>
      <c r="Q51" s="17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15"/>
      <c r="C52" s="17"/>
      <c r="D52" s="16"/>
      <c r="E52" s="16"/>
      <c r="F52" s="25"/>
      <c r="G52" s="16"/>
      <c r="H52" s="16"/>
      <c r="I52" s="25"/>
      <c r="J52" s="16"/>
      <c r="K52" s="16"/>
      <c r="L52" s="16"/>
      <c r="M52" s="17"/>
      <c r="N52" s="18"/>
      <c r="O52" s="18"/>
      <c r="P52" s="18"/>
      <c r="Q52" s="17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15"/>
      <c r="C53" s="17"/>
      <c r="D53" s="16"/>
      <c r="E53" s="16"/>
      <c r="F53" s="25"/>
      <c r="G53" s="16"/>
      <c r="H53" s="16"/>
      <c r="I53" s="25"/>
      <c r="J53" s="16"/>
      <c r="K53" s="16"/>
      <c r="L53" s="16"/>
      <c r="M53" s="17"/>
      <c r="N53" s="18"/>
      <c r="O53" s="18"/>
      <c r="P53" s="18"/>
      <c r="Q53" s="17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15"/>
      <c r="C54" s="17"/>
      <c r="D54" s="16"/>
      <c r="E54" s="16"/>
      <c r="F54" s="25"/>
      <c r="G54" s="16"/>
      <c r="H54" s="16"/>
      <c r="I54" s="25"/>
      <c r="J54" s="16"/>
      <c r="K54" s="16"/>
      <c r="L54" s="16"/>
      <c r="M54" s="17"/>
      <c r="N54" s="18"/>
      <c r="O54" s="18"/>
      <c r="P54" s="18"/>
      <c r="Q54" s="17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5.75">
      <c r="A55" s="17"/>
      <c r="B55" s="15"/>
      <c r="C55" s="17"/>
      <c r="D55" s="16"/>
      <c r="E55" s="16"/>
      <c r="F55" s="25"/>
      <c r="G55" s="16"/>
      <c r="H55" s="16"/>
      <c r="I55" s="25"/>
      <c r="J55" s="16"/>
      <c r="K55" s="16"/>
      <c r="L55" s="16"/>
      <c r="M55" s="17"/>
      <c r="N55" s="18"/>
      <c r="O55" s="18"/>
      <c r="P55" s="18"/>
      <c r="Q55" s="17"/>
      <c r="R55" s="10"/>
      <c r="S55" s="46"/>
      <c r="T55" s="51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5.75">
      <c r="A56" s="17"/>
      <c r="B56" s="15"/>
      <c r="C56" s="17"/>
      <c r="D56" s="16"/>
      <c r="E56" s="16"/>
      <c r="F56" s="25"/>
      <c r="G56" s="16"/>
      <c r="H56" s="16"/>
      <c r="I56" s="25"/>
      <c r="J56" s="16"/>
      <c r="K56" s="16"/>
      <c r="L56" s="16"/>
      <c r="M56" s="17"/>
      <c r="N56" s="18"/>
      <c r="O56" s="18"/>
      <c r="P56" s="18"/>
      <c r="Q56" s="17"/>
      <c r="R56" s="10"/>
      <c r="S56" s="46"/>
      <c r="T56" s="51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.75">
      <c r="A57" s="17"/>
      <c r="B57" s="15"/>
      <c r="C57" s="17"/>
      <c r="D57" s="16"/>
      <c r="E57" s="16"/>
      <c r="F57" s="25"/>
      <c r="G57" s="16"/>
      <c r="H57" s="16"/>
      <c r="I57" s="25"/>
      <c r="J57" s="16"/>
      <c r="K57" s="16"/>
      <c r="L57" s="16"/>
      <c r="M57" s="17"/>
      <c r="N57" s="18"/>
      <c r="O57" s="18"/>
      <c r="P57" s="18"/>
      <c r="Q57" s="17"/>
      <c r="R57" s="10"/>
      <c r="S57" s="46"/>
      <c r="T57" s="51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4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47" ht="15.75">
      <c r="A58" s="10"/>
      <c r="B58" s="75"/>
      <c r="C58" s="20"/>
      <c r="D58" s="76"/>
      <c r="E58" s="76"/>
      <c r="F58" s="77"/>
      <c r="G58" s="76"/>
      <c r="H58" s="76"/>
      <c r="I58" s="77"/>
      <c r="J58" s="76"/>
      <c r="K58" s="76"/>
      <c r="L58" s="76"/>
      <c r="M58" s="46"/>
      <c r="N58" s="87"/>
      <c r="O58" s="87"/>
      <c r="P58" s="78"/>
      <c r="Q58" s="10"/>
      <c r="R58" s="10"/>
      <c r="S58" s="46"/>
      <c r="T58" s="51"/>
    </row>
    <row r="59" spans="1:47" ht="15.75">
      <c r="A59" s="10"/>
      <c r="B59" s="75"/>
      <c r="C59" s="20"/>
      <c r="D59" s="76"/>
      <c r="E59" s="76"/>
      <c r="F59" s="77"/>
      <c r="G59" s="76"/>
      <c r="H59" s="76"/>
      <c r="I59" s="77"/>
      <c r="J59" s="76"/>
      <c r="K59" s="76"/>
      <c r="L59" s="76"/>
      <c r="M59" s="46"/>
      <c r="N59" s="87"/>
      <c r="O59" s="87"/>
      <c r="P59" s="78"/>
      <c r="Q59" s="10"/>
      <c r="R59" s="10"/>
      <c r="S59" s="21"/>
      <c r="T59" s="22"/>
    </row>
    <row r="60" spans="1:47" ht="15.75">
      <c r="A60" s="10"/>
      <c r="B60" s="75"/>
      <c r="C60" s="20"/>
      <c r="D60" s="76"/>
      <c r="E60" s="76"/>
      <c r="F60" s="77"/>
      <c r="G60" s="76"/>
      <c r="H60" s="76"/>
      <c r="I60" s="77"/>
      <c r="J60" s="76"/>
      <c r="K60" s="76"/>
      <c r="L60" s="76"/>
      <c r="M60" s="46"/>
      <c r="N60" s="87"/>
      <c r="O60" s="87"/>
      <c r="P60" s="78"/>
      <c r="Q60" s="10"/>
      <c r="R60" s="10"/>
      <c r="S60" s="10"/>
      <c r="T60" s="46"/>
    </row>
    <row r="61" spans="1:47" ht="15.75">
      <c r="A61" s="9"/>
      <c r="B61" s="75"/>
      <c r="C61" s="20"/>
      <c r="D61" s="76"/>
      <c r="E61" s="76"/>
      <c r="F61" s="77"/>
      <c r="G61" s="76"/>
      <c r="H61" s="76"/>
      <c r="I61" s="77"/>
      <c r="J61" s="76"/>
      <c r="K61" s="76"/>
      <c r="L61" s="76"/>
      <c r="M61" s="46"/>
      <c r="N61" s="87"/>
      <c r="O61" s="87"/>
      <c r="P61" s="78"/>
      <c r="Q61" s="10"/>
      <c r="R61" s="10"/>
      <c r="S61" s="80"/>
      <c r="T61" s="81"/>
    </row>
    <row r="62" spans="1:47" ht="15.75">
      <c r="A62" s="10"/>
      <c r="B62" s="75"/>
      <c r="C62" s="20"/>
      <c r="D62" s="75"/>
      <c r="E62" s="75"/>
      <c r="F62" s="79"/>
      <c r="G62" s="75"/>
      <c r="H62" s="75"/>
      <c r="I62" s="79"/>
      <c r="J62" s="75"/>
      <c r="K62" s="75"/>
      <c r="L62" s="75"/>
      <c r="M62" s="46"/>
      <c r="N62" s="87"/>
      <c r="O62" s="87"/>
      <c r="P62" s="78"/>
      <c r="Q62" s="10"/>
      <c r="R62" s="10"/>
      <c r="S62" s="46"/>
      <c r="T62" s="51"/>
    </row>
    <row r="63" spans="1:47" ht="15.75">
      <c r="A63" s="10"/>
      <c r="B63" s="75"/>
      <c r="C63" s="10"/>
      <c r="D63" s="75"/>
      <c r="E63" s="75"/>
      <c r="F63" s="79"/>
      <c r="G63" s="75"/>
      <c r="H63" s="75"/>
      <c r="I63" s="79"/>
      <c r="J63" s="75"/>
      <c r="K63" s="75"/>
      <c r="L63" s="75"/>
      <c r="M63" s="10"/>
      <c r="N63" s="78"/>
      <c r="O63" s="78"/>
      <c r="P63" s="78"/>
      <c r="Q63" s="10"/>
      <c r="R63" s="10"/>
      <c r="S63" s="46"/>
      <c r="T63" s="51"/>
    </row>
    <row r="64" spans="1:47" ht="15.75">
      <c r="A64" s="10"/>
      <c r="B64" s="75"/>
      <c r="C64" s="10"/>
      <c r="D64" s="75"/>
      <c r="E64" s="75"/>
      <c r="F64" s="79"/>
      <c r="G64" s="75"/>
      <c r="H64" s="75"/>
      <c r="I64" s="79"/>
      <c r="J64" s="75"/>
      <c r="K64" s="75"/>
      <c r="L64" s="75"/>
      <c r="M64" s="10"/>
      <c r="N64" s="78"/>
      <c r="O64" s="78"/>
      <c r="P64" s="78"/>
      <c r="Q64" s="10"/>
      <c r="R64" s="10"/>
      <c r="S64" s="46"/>
      <c r="T64" s="51"/>
    </row>
    <row r="65" spans="1:20" ht="15.75">
      <c r="A65" s="10"/>
      <c r="B65" s="57"/>
      <c r="C65" s="10"/>
      <c r="D65" s="57"/>
      <c r="E65" s="57"/>
      <c r="F65" s="69"/>
      <c r="G65" s="57"/>
      <c r="H65" s="57"/>
      <c r="I65" s="69"/>
      <c r="J65" s="57"/>
      <c r="K65" s="75"/>
      <c r="L65" s="75"/>
      <c r="M65" s="10"/>
      <c r="N65" s="78"/>
      <c r="O65" s="78"/>
      <c r="P65" s="78"/>
      <c r="Q65" s="10"/>
      <c r="R65" s="10"/>
      <c r="S65" s="46"/>
      <c r="T65" s="51"/>
    </row>
    <row r="66" spans="1:20" ht="15.75">
      <c r="A66" s="10"/>
      <c r="B66" s="57"/>
      <c r="C66" s="10"/>
      <c r="D66" s="57"/>
      <c r="E66" s="57"/>
      <c r="F66" s="69"/>
      <c r="G66" s="57"/>
      <c r="H66" s="57"/>
      <c r="I66" s="69"/>
      <c r="J66" s="57"/>
      <c r="K66" s="75"/>
      <c r="L66" s="75"/>
      <c r="M66" s="10"/>
      <c r="N66" s="78"/>
      <c r="O66" s="78"/>
      <c r="P66" s="78"/>
      <c r="Q66" s="10"/>
      <c r="R66" s="10"/>
      <c r="S66" s="46"/>
      <c r="T66" s="51"/>
    </row>
    <row r="67" spans="1:20" ht="15.75">
      <c r="A67" s="10"/>
      <c r="B67" s="57"/>
      <c r="C67" s="10"/>
      <c r="D67" s="57"/>
      <c r="E67" s="57"/>
      <c r="F67" s="69"/>
      <c r="G67" s="57"/>
      <c r="H67" s="57"/>
      <c r="I67" s="69"/>
      <c r="J67" s="57"/>
      <c r="K67" s="75"/>
      <c r="L67" s="75"/>
      <c r="M67" s="10"/>
      <c r="N67" s="78"/>
      <c r="O67" s="78"/>
      <c r="P67" s="78"/>
      <c r="Q67" s="10"/>
      <c r="R67" s="10"/>
      <c r="S67" s="46"/>
      <c r="T67" s="51"/>
    </row>
    <row r="68" spans="1:20" ht="15.75">
      <c r="A68" s="10"/>
      <c r="B68" s="57"/>
      <c r="C68" s="10"/>
      <c r="D68" s="57"/>
      <c r="E68" s="57"/>
      <c r="F68" s="69"/>
      <c r="G68" s="57"/>
      <c r="H68" s="57"/>
      <c r="I68" s="69"/>
      <c r="J68" s="57"/>
      <c r="K68" s="75"/>
      <c r="L68" s="75"/>
      <c r="M68" s="10"/>
      <c r="N68" s="78"/>
      <c r="O68" s="78"/>
      <c r="P68" s="78"/>
      <c r="Q68" s="10"/>
      <c r="R68" s="52"/>
      <c r="S68" s="21"/>
      <c r="T68" s="24"/>
    </row>
    <row r="69" spans="1:20">
      <c r="A69" s="10"/>
      <c r="B69" s="57"/>
      <c r="C69" s="10"/>
      <c r="D69" s="57"/>
      <c r="E69" s="57"/>
      <c r="F69" s="69"/>
      <c r="G69" s="57"/>
      <c r="H69" s="57"/>
      <c r="I69" s="69"/>
      <c r="J69" s="57"/>
      <c r="K69" s="75"/>
      <c r="L69" s="75"/>
      <c r="M69" s="10"/>
      <c r="N69" s="78"/>
      <c r="O69" s="78"/>
      <c r="P69" s="78"/>
      <c r="Q69" s="10"/>
    </row>
    <row r="70" spans="1:20">
      <c r="A70" s="10"/>
      <c r="B70" s="57"/>
      <c r="C70" s="10"/>
      <c r="D70" s="57"/>
      <c r="E70" s="57"/>
      <c r="F70" s="69"/>
      <c r="G70" s="57"/>
      <c r="H70" s="57"/>
      <c r="I70" s="69"/>
      <c r="J70" s="57"/>
      <c r="K70" s="75"/>
      <c r="L70" s="75"/>
      <c r="M70" s="10"/>
      <c r="N70" s="78"/>
      <c r="O70" s="78"/>
      <c r="P70" s="78"/>
      <c r="Q70" s="10"/>
    </row>
    <row r="71" spans="1:20" ht="15.75">
      <c r="A71" s="10"/>
      <c r="B71" s="23"/>
      <c r="C71" s="10"/>
      <c r="D71" s="23"/>
      <c r="E71" s="23"/>
      <c r="F71" s="26"/>
      <c r="G71" s="23"/>
      <c r="H71" s="23"/>
      <c r="I71" s="26"/>
      <c r="J71" s="23"/>
      <c r="K71" s="75"/>
      <c r="L71" s="75"/>
      <c r="M71" s="10"/>
      <c r="N71" s="78"/>
      <c r="O71" s="78"/>
      <c r="P71" s="78"/>
      <c r="Q71" s="1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6E91C3-D3A3-4A6D-808F-F1C965659919}"/>
</file>

<file path=customXml/itemProps2.xml><?xml version="1.0" encoding="utf-8"?>
<ds:datastoreItem xmlns:ds="http://schemas.openxmlformats.org/officeDocument/2006/customXml" ds:itemID="{26775692-EEB9-457C-9F41-4018AE6E29BE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5E7D7E67-1C4A-402F-9F98-8C69774F2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INSTRUKTIONER</vt:lpstr>
      <vt:lpstr>FV imp-exp</vt:lpstr>
      <vt:lpstr>Gävleborgs län</vt:lpstr>
      <vt:lpstr>Bollnäs</vt:lpstr>
      <vt:lpstr>Gävle</vt:lpstr>
      <vt:lpstr>Hofors</vt:lpstr>
      <vt:lpstr>Hudiksvall</vt:lpstr>
      <vt:lpstr>Ljusdal</vt:lpstr>
      <vt:lpstr>Nordanstig</vt:lpstr>
      <vt:lpstr>Ockelbo</vt:lpstr>
      <vt:lpstr>Ovanåker</vt:lpstr>
      <vt:lpstr>Sandviken</vt:lpstr>
      <vt:lpstr>Söderhamn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2019-11-18T09:28:01Z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