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projects\10288367\document\3_Dokument\Gotlands län (1 kommun)\"/>
    </mc:Choice>
  </mc:AlternateContent>
  <xr:revisionPtr revIDLastSave="0" documentId="13_ncr:1_{59CAA3A0-666F-488F-A377-B60CAF968B1A}" xr6:coauthVersionLast="41" xr6:coauthVersionMax="41" xr10:uidLastSave="{00000000-0000-0000-0000-000000000000}"/>
  <bookViews>
    <workbookView xWindow="-120" yWindow="-120" windowWidth="29040" windowHeight="17640" tabRatio="842" activeTab="1" xr2:uid="{00000000-000D-0000-FFFF-FFFF00000000}"/>
  </bookViews>
  <sheets>
    <sheet name="INSTRUKTIONER" sheetId="40" r:id="rId1"/>
    <sheet name="Gotlands län" sheetId="37" r:id="rId2"/>
    <sheet name="Gotland" sheetId="2" r:id="rId3"/>
  </sheets>
  <externalReferences>
    <externalReference r:id="rId4"/>
  </externalReferenc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2" l="1"/>
  <c r="C33" i="2"/>
  <c r="C34" i="2"/>
  <c r="C35" i="2"/>
  <c r="C36" i="2"/>
  <c r="C37" i="2"/>
  <c r="C38" i="2"/>
  <c r="C39" i="2"/>
  <c r="C40" i="2"/>
  <c r="B21" i="2"/>
  <c r="C21" i="2"/>
  <c r="C24" i="2"/>
  <c r="C7" i="2"/>
  <c r="C46" i="2"/>
  <c r="C43" i="2"/>
  <c r="D7" i="2"/>
  <c r="D8" i="2"/>
  <c r="D9" i="2"/>
  <c r="D10" i="2"/>
  <c r="D11" i="2"/>
  <c r="D18" i="2"/>
  <c r="D19" i="2"/>
  <c r="D20" i="2"/>
  <c r="D21" i="2"/>
  <c r="D22" i="2"/>
  <c r="D23" i="2"/>
  <c r="D24" i="2"/>
  <c r="D32" i="2"/>
  <c r="D33" i="2"/>
  <c r="D34" i="2"/>
  <c r="D35" i="2"/>
  <c r="D36" i="2"/>
  <c r="D37" i="2"/>
  <c r="D38" i="2"/>
  <c r="D39" i="2"/>
  <c r="D40" i="2"/>
  <c r="D43" i="2"/>
  <c r="E7" i="2"/>
  <c r="E8" i="2"/>
  <c r="E9" i="2"/>
  <c r="E10" i="2"/>
  <c r="E11" i="2"/>
  <c r="E18" i="2"/>
  <c r="E19" i="2"/>
  <c r="E20" i="2"/>
  <c r="E21" i="2"/>
  <c r="E22" i="2"/>
  <c r="E23" i="2"/>
  <c r="E24" i="2"/>
  <c r="E32" i="2"/>
  <c r="E33" i="2"/>
  <c r="E34" i="2"/>
  <c r="E35" i="2"/>
  <c r="E36" i="2"/>
  <c r="E37" i="2"/>
  <c r="E38" i="2"/>
  <c r="E39" i="2"/>
  <c r="E40" i="2"/>
  <c r="E43" i="2"/>
  <c r="F7" i="2"/>
  <c r="F8" i="2"/>
  <c r="F9" i="2"/>
  <c r="F10" i="2"/>
  <c r="F11" i="2"/>
  <c r="F18" i="2"/>
  <c r="F19" i="2"/>
  <c r="F20" i="2"/>
  <c r="F21" i="2"/>
  <c r="F22" i="2"/>
  <c r="F23" i="2"/>
  <c r="F24" i="2"/>
  <c r="F32" i="2"/>
  <c r="F33" i="2"/>
  <c r="F34" i="2"/>
  <c r="F35" i="2"/>
  <c r="F36" i="2"/>
  <c r="F37" i="2"/>
  <c r="F38" i="2"/>
  <c r="F39" i="2"/>
  <c r="F40" i="2"/>
  <c r="F43" i="2"/>
  <c r="G7" i="2"/>
  <c r="G8" i="2"/>
  <c r="G9" i="2"/>
  <c r="G10" i="2"/>
  <c r="G11" i="2"/>
  <c r="G18" i="2"/>
  <c r="G19" i="2"/>
  <c r="G20" i="2"/>
  <c r="G21" i="2"/>
  <c r="G22" i="2"/>
  <c r="G23" i="2"/>
  <c r="G24" i="2"/>
  <c r="G32" i="2"/>
  <c r="G33" i="2"/>
  <c r="G34" i="2"/>
  <c r="G35" i="2"/>
  <c r="G36" i="2"/>
  <c r="G37" i="2"/>
  <c r="G38" i="2"/>
  <c r="G39" i="2"/>
  <c r="G40" i="2"/>
  <c r="G43" i="2"/>
  <c r="H7" i="2"/>
  <c r="H8" i="2"/>
  <c r="H9" i="2"/>
  <c r="H10" i="2"/>
  <c r="H11" i="2"/>
  <c r="H18" i="2"/>
  <c r="H19" i="2"/>
  <c r="H20" i="2"/>
  <c r="H21" i="2"/>
  <c r="H22" i="2"/>
  <c r="H23" i="2"/>
  <c r="H24" i="2"/>
  <c r="H32" i="2"/>
  <c r="M33" i="2"/>
  <c r="H33" i="2"/>
  <c r="H34" i="2"/>
  <c r="H35" i="2"/>
  <c r="H36" i="2"/>
  <c r="H37" i="2"/>
  <c r="H38" i="2"/>
  <c r="H39" i="2"/>
  <c r="H40" i="2"/>
  <c r="H43" i="2"/>
  <c r="I7" i="2"/>
  <c r="I8" i="2"/>
  <c r="I9" i="2"/>
  <c r="I10" i="2"/>
  <c r="I11" i="2"/>
  <c r="I18" i="2"/>
  <c r="I19" i="2"/>
  <c r="I20" i="2"/>
  <c r="I21" i="2"/>
  <c r="I22" i="2"/>
  <c r="I23" i="2"/>
  <c r="I24" i="2"/>
  <c r="I32" i="2"/>
  <c r="I33" i="2"/>
  <c r="I34" i="2"/>
  <c r="I35" i="2"/>
  <c r="I36" i="2"/>
  <c r="I37" i="2"/>
  <c r="I38" i="2"/>
  <c r="I39" i="2"/>
  <c r="I40" i="2"/>
  <c r="I43" i="2"/>
  <c r="J7" i="2"/>
  <c r="J8" i="2"/>
  <c r="J9" i="2"/>
  <c r="J10" i="2"/>
  <c r="J11" i="2"/>
  <c r="J18" i="2"/>
  <c r="J19" i="2"/>
  <c r="J20" i="2"/>
  <c r="J21" i="2"/>
  <c r="J22" i="2"/>
  <c r="J23" i="2"/>
  <c r="J24" i="2"/>
  <c r="J32" i="2"/>
  <c r="J33" i="2"/>
  <c r="J34" i="2"/>
  <c r="J35" i="2"/>
  <c r="J36" i="2"/>
  <c r="J37" i="2"/>
  <c r="J38" i="2"/>
  <c r="J39" i="2"/>
  <c r="J40" i="2"/>
  <c r="J43" i="2"/>
  <c r="K7" i="2"/>
  <c r="K8" i="2"/>
  <c r="K9" i="2"/>
  <c r="K10" i="2"/>
  <c r="K11" i="2"/>
  <c r="K18" i="2"/>
  <c r="K19" i="2"/>
  <c r="K20" i="2"/>
  <c r="K21" i="2"/>
  <c r="K22" i="2"/>
  <c r="K23" i="2"/>
  <c r="K24" i="2"/>
  <c r="K32" i="2"/>
  <c r="K33" i="2"/>
  <c r="K34" i="2"/>
  <c r="K35" i="2"/>
  <c r="K36" i="2"/>
  <c r="K37" i="2"/>
  <c r="K38" i="2"/>
  <c r="K39" i="2"/>
  <c r="K40" i="2"/>
  <c r="K43" i="2"/>
  <c r="L7" i="2"/>
  <c r="L8" i="2"/>
  <c r="L9" i="2"/>
  <c r="L10" i="2"/>
  <c r="L11" i="2"/>
  <c r="L18" i="2"/>
  <c r="L19" i="2"/>
  <c r="L20" i="2"/>
  <c r="L21" i="2"/>
  <c r="L22" i="2"/>
  <c r="L23" i="2"/>
  <c r="L24" i="2"/>
  <c r="L32" i="2"/>
  <c r="L33" i="2"/>
  <c r="L34" i="2"/>
  <c r="L35" i="2"/>
  <c r="L36" i="2"/>
  <c r="L37" i="2"/>
  <c r="L38" i="2"/>
  <c r="L39" i="2"/>
  <c r="L40" i="2"/>
  <c r="L43" i="2"/>
  <c r="M7" i="2"/>
  <c r="M8" i="2"/>
  <c r="M9" i="2"/>
  <c r="M10" i="2"/>
  <c r="M11" i="2"/>
  <c r="M18" i="2"/>
  <c r="M19" i="2"/>
  <c r="M20" i="2"/>
  <c r="M21" i="2"/>
  <c r="M22" i="2"/>
  <c r="M23" i="2"/>
  <c r="M24" i="2"/>
  <c r="M32" i="2"/>
  <c r="M34" i="2"/>
  <c r="M35" i="2"/>
  <c r="M36" i="2"/>
  <c r="M37" i="2"/>
  <c r="M38" i="2"/>
  <c r="M39" i="2"/>
  <c r="M40" i="2"/>
  <c r="M43" i="2"/>
  <c r="N7" i="2"/>
  <c r="N8" i="2"/>
  <c r="N9" i="2"/>
  <c r="N10" i="2"/>
  <c r="N11" i="2"/>
  <c r="N18" i="2"/>
  <c r="N19" i="2"/>
  <c r="N20" i="2"/>
  <c r="N21" i="2"/>
  <c r="N22" i="2"/>
  <c r="N23" i="2"/>
  <c r="N24" i="2"/>
  <c r="N32" i="2"/>
  <c r="N33" i="2"/>
  <c r="N34" i="2"/>
  <c r="N35" i="2"/>
  <c r="N36" i="2"/>
  <c r="N37" i="2"/>
  <c r="N38" i="2"/>
  <c r="N39" i="2"/>
  <c r="N40" i="2"/>
  <c r="N43" i="2"/>
  <c r="O7" i="2"/>
  <c r="O8" i="2"/>
  <c r="O9" i="2"/>
  <c r="O10" i="2"/>
  <c r="O11" i="2"/>
  <c r="O18" i="2"/>
  <c r="O19" i="2"/>
  <c r="O20" i="2"/>
  <c r="O21" i="2"/>
  <c r="O22" i="2"/>
  <c r="O23" i="2"/>
  <c r="O24" i="2"/>
  <c r="O32" i="2"/>
  <c r="O33" i="2"/>
  <c r="O34" i="2"/>
  <c r="O35" i="2"/>
  <c r="O36" i="2"/>
  <c r="O37" i="2"/>
  <c r="O38" i="2"/>
  <c r="O39" i="2"/>
  <c r="O40" i="2"/>
  <c r="O43" i="2"/>
  <c r="P43" i="2"/>
  <c r="P19" i="2"/>
  <c r="B22" i="2"/>
  <c r="B23" i="2"/>
  <c r="S22" i="2"/>
  <c r="B32" i="2"/>
  <c r="B33" i="2"/>
  <c r="B34" i="2"/>
  <c r="B35" i="2"/>
  <c r="B36" i="2"/>
  <c r="B37" i="2"/>
  <c r="B38" i="2"/>
  <c r="B39" i="2"/>
  <c r="B40" i="2"/>
  <c r="P40" i="2"/>
  <c r="B18" i="2"/>
  <c r="B19" i="2"/>
  <c r="B20" i="2"/>
  <c r="B24" i="2"/>
  <c r="B46" i="2"/>
  <c r="B46" i="37"/>
  <c r="C46" i="37"/>
  <c r="P19" i="37"/>
  <c r="B19" i="37"/>
  <c r="S43" i="37"/>
  <c r="B21" i="37"/>
  <c r="P43" i="37"/>
  <c r="T40" i="37"/>
  <c r="B23" i="37"/>
  <c r="T39" i="37"/>
  <c r="B22" i="37"/>
  <c r="T38" i="37"/>
  <c r="P40" i="37"/>
  <c r="C24" i="37"/>
  <c r="S50" i="37"/>
  <c r="P39" i="2"/>
  <c r="P38" i="2"/>
  <c r="P37" i="2"/>
  <c r="P42" i="2"/>
  <c r="P42" i="37"/>
  <c r="T44" i="37"/>
  <c r="P36" i="2"/>
  <c r="P36" i="37"/>
  <c r="T45" i="37"/>
  <c r="P34" i="2"/>
  <c r="P34" i="37"/>
  <c r="T46" i="37"/>
  <c r="P32" i="2"/>
  <c r="P32" i="37"/>
  <c r="T47" i="37"/>
  <c r="P33" i="2"/>
  <c r="P33" i="37"/>
  <c r="T48" i="37"/>
  <c r="P35" i="2"/>
  <c r="P35" i="37"/>
  <c r="T49" i="37"/>
  <c r="T50" i="37"/>
  <c r="S49" i="37"/>
  <c r="S48" i="37"/>
  <c r="S47" i="37"/>
  <c r="S46" i="37"/>
  <c r="S45" i="37"/>
  <c r="S44" i="37"/>
  <c r="S40" i="37"/>
  <c r="S39" i="37"/>
  <c r="S38" i="37"/>
  <c r="O43" i="37"/>
  <c r="O44" i="37"/>
  <c r="T37" i="37"/>
  <c r="S37" i="37"/>
  <c r="R37" i="37"/>
  <c r="N43" i="37"/>
  <c r="N44" i="37"/>
  <c r="T36" i="37"/>
  <c r="S36" i="37"/>
  <c r="R36" i="37"/>
  <c r="M43" i="37"/>
  <c r="M44" i="37"/>
  <c r="T35" i="37"/>
  <c r="S35" i="37"/>
  <c r="R35" i="37"/>
  <c r="L43" i="37"/>
  <c r="L44" i="37"/>
  <c r="T34" i="37"/>
  <c r="S34" i="37"/>
  <c r="R34" i="37"/>
  <c r="K43" i="37"/>
  <c r="K44" i="37"/>
  <c r="T33" i="37"/>
  <c r="S33" i="37"/>
  <c r="R33" i="37"/>
  <c r="J43" i="37"/>
  <c r="J44" i="37"/>
  <c r="T32" i="37"/>
  <c r="S32" i="37"/>
  <c r="R32" i="37"/>
  <c r="I43" i="37"/>
  <c r="I44" i="37"/>
  <c r="T31" i="37"/>
  <c r="S31" i="37"/>
  <c r="R31" i="37"/>
  <c r="H43" i="37"/>
  <c r="H44" i="37"/>
  <c r="T30" i="37"/>
  <c r="S30" i="37"/>
  <c r="R30" i="37"/>
  <c r="G43" i="37"/>
  <c r="G44" i="37"/>
  <c r="T29" i="37"/>
  <c r="S29" i="37"/>
  <c r="R29" i="37"/>
  <c r="F43" i="37"/>
  <c r="F44" i="37"/>
  <c r="T28" i="37"/>
  <c r="S28" i="37"/>
  <c r="R28" i="37"/>
  <c r="E43" i="37"/>
  <c r="E44" i="37"/>
  <c r="T27" i="37"/>
  <c r="S27" i="37"/>
  <c r="R27" i="37"/>
  <c r="D43" i="37"/>
  <c r="D44" i="37"/>
  <c r="T26" i="37"/>
  <c r="S26" i="37"/>
  <c r="R26" i="37"/>
  <c r="C43" i="37"/>
  <c r="C44" i="37"/>
  <c r="T25" i="37"/>
  <c r="S25" i="37"/>
  <c r="R25" i="37"/>
  <c r="S22" i="37"/>
  <c r="S40" i="2"/>
  <c r="S39" i="2"/>
  <c r="S38" i="2"/>
  <c r="B47" i="2"/>
  <c r="S50" i="2"/>
  <c r="S49" i="2"/>
  <c r="S48" i="2"/>
  <c r="S47" i="2"/>
  <c r="S46" i="2"/>
  <c r="S45" i="2"/>
  <c r="S44" i="2"/>
  <c r="S43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T44" i="2"/>
  <c r="T45" i="2"/>
  <c r="T46" i="2"/>
  <c r="T47" i="2"/>
  <c r="T48" i="2"/>
  <c r="T49" i="2"/>
  <c r="T50" i="2"/>
  <c r="C5" i="37"/>
  <c r="P49" i="2"/>
  <c r="C8" i="2"/>
  <c r="C8" i="37"/>
  <c r="C9" i="2"/>
  <c r="C10" i="2"/>
  <c r="C10" i="37"/>
  <c r="C39" i="37"/>
  <c r="D39" i="37"/>
  <c r="F39" i="37"/>
  <c r="H39" i="37"/>
  <c r="J39" i="37"/>
  <c r="K39" i="37"/>
  <c r="M39" i="37"/>
  <c r="N39" i="37"/>
  <c r="B32" i="37"/>
  <c r="B33" i="37"/>
  <c r="B35" i="37"/>
  <c r="C33" i="37"/>
  <c r="C35" i="37"/>
  <c r="C36" i="37"/>
  <c r="C37" i="37"/>
  <c r="D33" i="37"/>
  <c r="D34" i="37"/>
  <c r="D35" i="37"/>
  <c r="D36" i="37"/>
  <c r="D37" i="37"/>
  <c r="D38" i="37"/>
  <c r="E32" i="37"/>
  <c r="E35" i="37"/>
  <c r="E38" i="37"/>
  <c r="F32" i="37"/>
  <c r="F33" i="37"/>
  <c r="F34" i="37"/>
  <c r="F36" i="37"/>
  <c r="F42" i="2"/>
  <c r="G32" i="37"/>
  <c r="G36" i="37"/>
  <c r="G37" i="37"/>
  <c r="G38" i="37"/>
  <c r="M33" i="37"/>
  <c r="H34" i="37"/>
  <c r="H35" i="37"/>
  <c r="H36" i="37"/>
  <c r="I32" i="37"/>
  <c r="I34" i="37"/>
  <c r="I35" i="37"/>
  <c r="I36" i="37"/>
  <c r="J33" i="37"/>
  <c r="J34" i="37"/>
  <c r="J35" i="37"/>
  <c r="J36" i="37"/>
  <c r="J37" i="37"/>
  <c r="J38" i="37"/>
  <c r="K33" i="37"/>
  <c r="K34" i="37"/>
  <c r="K35" i="37"/>
  <c r="K36" i="37"/>
  <c r="K37" i="37"/>
  <c r="K38" i="37"/>
  <c r="L32" i="37"/>
  <c r="L34" i="37"/>
  <c r="L35" i="37"/>
  <c r="L36" i="37"/>
  <c r="L37" i="37"/>
  <c r="L38" i="37"/>
  <c r="M32" i="37"/>
  <c r="M34" i="37"/>
  <c r="M35" i="37"/>
  <c r="M37" i="37"/>
  <c r="N32" i="37"/>
  <c r="N33" i="37"/>
  <c r="N34" i="37"/>
  <c r="N35" i="37"/>
  <c r="N37" i="37"/>
  <c r="N38" i="37"/>
  <c r="O32" i="37"/>
  <c r="O35" i="37"/>
  <c r="O36" i="37"/>
  <c r="O38" i="37"/>
  <c r="O39" i="37"/>
  <c r="D19" i="37"/>
  <c r="G19" i="37"/>
  <c r="H19" i="37"/>
  <c r="J19" i="37"/>
  <c r="K19" i="37"/>
  <c r="L19" i="37"/>
  <c r="M19" i="37"/>
  <c r="N19" i="37"/>
  <c r="O19" i="37"/>
  <c r="O7" i="37"/>
  <c r="O8" i="37"/>
  <c r="O9" i="37"/>
  <c r="O10" i="37"/>
  <c r="O18" i="37"/>
  <c r="O20" i="37"/>
  <c r="O21" i="37"/>
  <c r="O22" i="37"/>
  <c r="O23" i="37"/>
  <c r="B18" i="37"/>
  <c r="C38" i="37"/>
  <c r="C34" i="37"/>
  <c r="H20" i="37"/>
  <c r="I20" i="37"/>
  <c r="J20" i="37"/>
  <c r="L20" i="37"/>
  <c r="M20" i="37"/>
  <c r="N20" i="37"/>
  <c r="E21" i="37"/>
  <c r="F21" i="37"/>
  <c r="G21" i="37"/>
  <c r="I21" i="37"/>
  <c r="J21" i="37"/>
  <c r="K21" i="37"/>
  <c r="M21" i="37"/>
  <c r="N21" i="37"/>
  <c r="D22" i="37"/>
  <c r="H22" i="37"/>
  <c r="J22" i="37"/>
  <c r="K22" i="37"/>
  <c r="L22" i="37"/>
  <c r="N22" i="37"/>
  <c r="D23" i="37"/>
  <c r="E23" i="37"/>
  <c r="F23" i="37"/>
  <c r="G23" i="37"/>
  <c r="H23" i="37"/>
  <c r="I23" i="37"/>
  <c r="J23" i="37"/>
  <c r="K23" i="37"/>
  <c r="M23" i="37"/>
  <c r="N23" i="37"/>
  <c r="D18" i="37"/>
  <c r="E18" i="37"/>
  <c r="F18" i="37"/>
  <c r="I18" i="37"/>
  <c r="L18" i="37"/>
  <c r="M18" i="37"/>
  <c r="N18" i="37"/>
  <c r="D7" i="37"/>
  <c r="D8" i="37"/>
  <c r="E7" i="37"/>
  <c r="E8" i="37"/>
  <c r="E9" i="37"/>
  <c r="E10" i="37"/>
  <c r="F7" i="37"/>
  <c r="F8" i="37"/>
  <c r="F9" i="37"/>
  <c r="F10" i="37"/>
  <c r="G7" i="37"/>
  <c r="G8" i="37"/>
  <c r="G9" i="37"/>
  <c r="H8" i="37"/>
  <c r="H10" i="37"/>
  <c r="I7" i="37"/>
  <c r="I9" i="37"/>
  <c r="I10" i="37"/>
  <c r="J7" i="37"/>
  <c r="J8" i="37"/>
  <c r="J9" i="37"/>
  <c r="J10" i="37"/>
  <c r="K7" i="37"/>
  <c r="K8" i="37"/>
  <c r="K9" i="37"/>
  <c r="K10" i="37"/>
  <c r="L8" i="37"/>
  <c r="L10" i="37"/>
  <c r="M7" i="37"/>
  <c r="M8" i="37"/>
  <c r="M9" i="37"/>
  <c r="M10" i="37"/>
  <c r="N7" i="37"/>
  <c r="N8" i="37"/>
  <c r="P5" i="2"/>
  <c r="P5" i="37"/>
  <c r="O37" i="37"/>
  <c r="G33" i="37"/>
  <c r="I33" i="37"/>
  <c r="L33" i="37"/>
  <c r="B34" i="37"/>
  <c r="E34" i="37"/>
  <c r="G34" i="37"/>
  <c r="O34" i="37"/>
  <c r="F35" i="37"/>
  <c r="E36" i="37"/>
  <c r="N36" i="37"/>
  <c r="B37" i="37"/>
  <c r="E37" i="37"/>
  <c r="F37" i="37"/>
  <c r="H37" i="37"/>
  <c r="F38" i="37"/>
  <c r="I38" i="37"/>
  <c r="M38" i="37"/>
  <c r="B39" i="37"/>
  <c r="I39" i="37"/>
  <c r="L39" i="37"/>
  <c r="H32" i="37"/>
  <c r="J32" i="37"/>
  <c r="K32" i="37"/>
  <c r="C19" i="37"/>
  <c r="E19" i="37"/>
  <c r="F19" i="37"/>
  <c r="I19" i="37"/>
  <c r="B20" i="37"/>
  <c r="C20" i="37"/>
  <c r="D20" i="37"/>
  <c r="E20" i="37"/>
  <c r="G20" i="37"/>
  <c r="K20" i="37"/>
  <c r="C21" i="37"/>
  <c r="D21" i="37"/>
  <c r="H21" i="37"/>
  <c r="L21" i="37"/>
  <c r="C22" i="37"/>
  <c r="E22" i="37"/>
  <c r="G22" i="37"/>
  <c r="I22" i="37"/>
  <c r="M22" i="37"/>
  <c r="C23" i="37"/>
  <c r="L23" i="37"/>
  <c r="C18" i="37"/>
  <c r="G18" i="37"/>
  <c r="H18" i="37"/>
  <c r="K18" i="37"/>
  <c r="H7" i="37"/>
  <c r="L7" i="37"/>
  <c r="N9" i="37"/>
  <c r="F5" i="37"/>
  <c r="G5" i="37"/>
  <c r="H5" i="37"/>
  <c r="I5" i="37"/>
  <c r="J5" i="37"/>
  <c r="K5" i="37"/>
  <c r="L5" i="37"/>
  <c r="M5" i="37"/>
  <c r="N5" i="37"/>
  <c r="O5" i="37"/>
  <c r="E5" i="37"/>
  <c r="D9" i="37"/>
  <c r="D5" i="37"/>
  <c r="C7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A29" i="2"/>
  <c r="A15" i="2"/>
  <c r="A29" i="37"/>
  <c r="A15" i="37"/>
  <c r="I42" i="2"/>
  <c r="B42" i="2"/>
  <c r="E42" i="2"/>
  <c r="D42" i="2"/>
  <c r="C42" i="2"/>
  <c r="L42" i="2"/>
  <c r="D40" i="37"/>
  <c r="H42" i="2"/>
  <c r="N11" i="37"/>
  <c r="K42" i="37"/>
  <c r="M42" i="2"/>
  <c r="N10" i="37"/>
  <c r="I37" i="37"/>
  <c r="H33" i="37"/>
  <c r="F42" i="37"/>
  <c r="E33" i="37"/>
  <c r="G35" i="37"/>
  <c r="J24" i="37"/>
  <c r="P20" i="2"/>
  <c r="P20" i="37"/>
  <c r="O40" i="37"/>
  <c r="I40" i="37"/>
  <c r="J40" i="37"/>
  <c r="E39" i="37"/>
  <c r="E42" i="37"/>
  <c r="M40" i="37"/>
  <c r="K40" i="37"/>
  <c r="G11" i="37"/>
  <c r="L40" i="37"/>
  <c r="L42" i="37"/>
  <c r="J18" i="37"/>
  <c r="O33" i="37"/>
  <c r="N42" i="2"/>
  <c r="B38" i="37"/>
  <c r="B42" i="37"/>
  <c r="P18" i="2"/>
  <c r="P18" i="37"/>
  <c r="H24" i="37"/>
  <c r="D42" i="37"/>
  <c r="O42" i="2"/>
  <c r="M42" i="37"/>
  <c r="G24" i="37"/>
  <c r="P22" i="2"/>
  <c r="P22" i="37"/>
  <c r="J42" i="37"/>
  <c r="G40" i="37"/>
  <c r="N42" i="37"/>
  <c r="F11" i="37"/>
  <c r="P37" i="37"/>
  <c r="K24" i="37"/>
  <c r="J42" i="2"/>
  <c r="M36" i="37"/>
  <c r="G10" i="37"/>
  <c r="K11" i="37"/>
  <c r="I24" i="37"/>
  <c r="C50" i="2"/>
  <c r="I8" i="37"/>
  <c r="I42" i="37"/>
  <c r="P7" i="2"/>
  <c r="P7" i="37"/>
  <c r="H9" i="37"/>
  <c r="M24" i="37"/>
  <c r="E24" i="37"/>
  <c r="C32" i="37"/>
  <c r="P10" i="2"/>
  <c r="P10" i="37"/>
  <c r="B36" i="37"/>
  <c r="C11" i="2"/>
  <c r="C11" i="37"/>
  <c r="C9" i="37"/>
  <c r="D10" i="37"/>
  <c r="F20" i="37"/>
  <c r="D32" i="37"/>
  <c r="O42" i="37"/>
  <c r="L9" i="37"/>
  <c r="P9" i="2"/>
  <c r="P9" i="37"/>
  <c r="L24" i="37"/>
  <c r="O24" i="37"/>
  <c r="N40" i="37"/>
  <c r="P38" i="37"/>
  <c r="H38" i="37"/>
  <c r="H42" i="37"/>
  <c r="F40" i="37"/>
  <c r="E40" i="37"/>
  <c r="B50" i="2"/>
  <c r="K42" i="2"/>
  <c r="G39" i="37"/>
  <c r="G42" i="37"/>
  <c r="G42" i="2"/>
  <c r="C42" i="37"/>
  <c r="F22" i="37"/>
  <c r="P8" i="2"/>
  <c r="P8" i="37"/>
  <c r="F24" i="37"/>
  <c r="P23" i="2"/>
  <c r="P23" i="37"/>
  <c r="P21" i="2"/>
  <c r="P21" i="37"/>
  <c r="G50" i="2"/>
  <c r="H40" i="37"/>
  <c r="C40" i="37"/>
  <c r="I11" i="37"/>
  <c r="N24" i="37"/>
  <c r="N50" i="2"/>
  <c r="E11" i="37"/>
  <c r="E50" i="2"/>
  <c r="P39" i="37"/>
  <c r="D11" i="37"/>
  <c r="P11" i="2"/>
  <c r="P11" i="37"/>
  <c r="D50" i="2"/>
  <c r="O11" i="37"/>
  <c r="B40" i="37"/>
  <c r="D24" i="37"/>
  <c r="P24" i="2"/>
  <c r="P24" i="37"/>
  <c r="J11" i="37"/>
  <c r="B24" i="37"/>
  <c r="H50" i="2"/>
  <c r="H11" i="37"/>
  <c r="L50" i="2"/>
  <c r="L11" i="37"/>
  <c r="F50" i="2"/>
  <c r="M50" i="2"/>
  <c r="M11" i="37"/>
  <c r="C47" i="2"/>
  <c r="C47" i="37"/>
  <c r="P50" i="2"/>
  <c r="I50" i="2"/>
  <c r="D44" i="2"/>
  <c r="T26" i="2"/>
  <c r="P44" i="2"/>
  <c r="I44" i="2"/>
  <c r="T31" i="2"/>
  <c r="G44" i="2"/>
  <c r="T29" i="2"/>
  <c r="K44" i="2"/>
  <c r="T33" i="2"/>
  <c r="C44" i="2"/>
  <c r="T25" i="2"/>
  <c r="B47" i="37"/>
  <c r="M44" i="2"/>
  <c r="T35" i="2"/>
  <c r="E44" i="2"/>
  <c r="T27" i="2"/>
  <c r="L44" i="2"/>
  <c r="T34" i="2"/>
  <c r="F44" i="2"/>
  <c r="T28" i="2"/>
  <c r="N44" i="2"/>
  <c r="T36" i="2"/>
  <c r="O44" i="2"/>
  <c r="T37" i="2"/>
  <c r="H44" i="2"/>
  <c r="T30" i="2"/>
  <c r="J44" i="2"/>
  <c r="T32" i="2"/>
  <c r="P44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1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1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I35" authorId="1" shapeId="0" xr:uid="{00000000-0006-0000-0100-000003000000}">
      <text>
        <r>
          <rPr>
            <b/>
            <sz val="9"/>
            <color indexed="81"/>
            <rFont val="Tahoma"/>
            <charset val="1"/>
          </rPr>
          <t>Beijer Englund, Ronja:</t>
        </r>
        <r>
          <rPr>
            <sz val="9"/>
            <color indexed="81"/>
            <rFont val="Tahoma"/>
            <charset val="1"/>
          </rPr>
          <t xml:space="preserve">
8 460 MWh fordonsgas, biogas, enligt SCB. Ingår inte i KRE.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I35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8 460 MWh fordonsgas, biogas, enligt SCB. Ingår inte i KRE. </t>
        </r>
      </text>
    </comment>
  </commentList>
</comments>
</file>

<file path=xl/sharedStrings.xml><?xml version="1.0" encoding="utf-8"?>
<sst xmlns="http://schemas.openxmlformats.org/spreadsheetml/2006/main" count="239" uniqueCount="92">
  <si>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</si>
  <si>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</si>
  <si>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</si>
  <si>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</si>
  <si>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</si>
  <si>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</si>
  <si>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</si>
  <si>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</si>
  <si>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</si>
  <si>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</si>
  <si>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</si>
  <si>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</si>
  <si>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</si>
  <si>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</si>
  <si>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</si>
  <si>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</si>
  <si>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</si>
  <si>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</si>
  <si>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</si>
  <si>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</si>
  <si>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</si>
  <si>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</si>
  <si>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</si>
  <si>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</si>
  <si>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</si>
  <si>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</si>
  <si>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</si>
  <si>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</si>
  <si>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</si>
  <si>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</si>
  <si>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</si>
  <si>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</si>
  <si>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</si>
  <si>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</si>
  <si>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</si>
  <si>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</si>
  <si>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</si>
  <si>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</si>
  <si>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</si>
  <si>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</si>
  <si>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</si>
  <si>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</si>
  <si>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</si>
  <si>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</si>
  <si>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</si>
  <si>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</si>
  <si>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</si>
  <si>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</si>
  <si>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</si>
  <si>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</si>
  <si>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Solceller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</si>
  <si>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</si>
  <si>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</si>
  <si>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</si>
  <si>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</si>
  <si>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</si>
  <si>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</si>
  <si>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</si>
  <si>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</si>
  <si>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</si>
  <si>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</si>
  <si>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fast (förnybara)</t>
  </si>
  <si>
    <t xml:space="preserve">Fjärrvärme </t>
  </si>
  <si>
    <t>Gotlands län</t>
  </si>
  <si>
    <t>0980 Gotland</t>
  </si>
  <si>
    <t>Avfall förnybar</t>
  </si>
  <si>
    <t>Avfall icke förnybar</t>
  </si>
  <si>
    <t>Avfall (KEO)</t>
  </si>
  <si>
    <t>flytande (förnybara)</t>
  </si>
  <si>
    <t>Import via länk från fastlandet</t>
  </si>
  <si>
    <t>Övrigt</t>
  </si>
  <si>
    <t>Fasta biobränslen</t>
  </si>
  <si>
    <t>Förändring sedan 2015</t>
  </si>
  <si>
    <t>Biodrivmedel/Biooljor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</si>
  <si>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</si>
  <si>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</si>
  <si>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</si>
  <si>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</si>
  <si>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</si>
  <si>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</si>
  <si>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</si>
  <si>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</si>
  <si>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</si>
  <si>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</si>
  <si>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</si>
  <si>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Javad Ghanei och Lena Kulander</t>
  </si>
  <si>
    <t xml:space="preserve">javad.ghanei@lansstyrelsen.se; Lena.Kulander@lansstyrelsen.se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</si>
  <si>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
</t>
    </r>
  </si>
  <si>
    <t>Spillvärme</t>
  </si>
  <si>
    <t>Rökgaskondensering</t>
  </si>
  <si>
    <t>Värmepumpar</t>
  </si>
  <si>
    <t>Förluster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</si>
</sst>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(* #,##0.00_);_(* \(#,##0.00\);_(* &quot;-&quot;??_);_(@_)"/>
  </numFmts>
  <fonts count="5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8"/>
      <color rgb="FFFF0000"/>
      <name val="Calibri"/>
      <family val="2"/>
    </font>
    <font>
      <u/>
      <sz val="1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rgb="FF0061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rgb="FF000000"/>
      <name val="Calibri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1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5" fillId="0" borderId="0" applyNumberFormat="0" applyBorder="0" applyAlignment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8" fillId="3" borderId="0" applyNumberFormat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65">
    <xf numFmtId="0" fontId="0" fillId="0" borderId="0" xfId="0"/>
    <xf numFmtId="0" fontId="6" fillId="0" borderId="1" xfId="1" applyFont="1" applyFill="1" applyBorder="1" applyProtection="1"/>
    <xf numFmtId="0" fontId="7" fillId="0" borderId="1" xfId="1" applyFont="1" applyBorder="1"/>
    <xf numFmtId="0" fontId="9" fillId="0" borderId="1" xfId="0" applyFont="1" applyFill="1" applyBorder="1" applyProtection="1"/>
    <xf numFmtId="0" fontId="9" fillId="0" borderId="1" xfId="1" applyFont="1" applyFill="1" applyBorder="1" applyProtection="1"/>
    <xf numFmtId="3" fontId="11" fillId="0" borderId="1" xfId="1" applyNumberFormat="1" applyFont="1" applyFill="1" applyBorder="1" applyAlignment="1" applyProtection="1">
      <alignment horizontal="center"/>
    </xf>
    <xf numFmtId="3" fontId="16" fillId="0" borderId="1" xfId="1" applyNumberFormat="1" applyFont="1" applyFill="1" applyBorder="1" applyProtection="1"/>
    <xf numFmtId="3" fontId="12" fillId="0" borderId="1" xfId="1" applyNumberFormat="1" applyFont="1" applyBorder="1"/>
    <xf numFmtId="0" fontId="5" fillId="0" borderId="1" xfId="1" applyFont="1" applyBorder="1"/>
    <xf numFmtId="2" fontId="5" fillId="0" borderId="1" xfId="1" applyNumberFormat="1" applyFont="1" applyBorder="1"/>
    <xf numFmtId="0" fontId="5" fillId="0" borderId="1" xfId="1" applyFont="1" applyFill="1" applyBorder="1" applyProtection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3" fontId="10" fillId="0" borderId="1" xfId="0" applyNumberFormat="1" applyFont="1" applyBorder="1"/>
    <xf numFmtId="164" fontId="12" fillId="0" borderId="1" xfId="2" applyNumberFormat="1" applyFont="1" applyBorder="1"/>
    <xf numFmtId="3" fontId="13" fillId="0" borderId="1" xfId="1" applyNumberFormat="1" applyFont="1" applyBorder="1"/>
    <xf numFmtId="9" fontId="13" fillId="0" borderId="1" xfId="2" applyFont="1" applyBorder="1"/>
    <xf numFmtId="3" fontId="13" fillId="0" borderId="1" xfId="1" applyNumberFormat="1" applyFont="1" applyBorder="1" applyAlignment="1">
      <alignment horizontal="center"/>
    </xf>
    <xf numFmtId="9" fontId="13" fillId="0" borderId="1" xfId="2" applyNumberFormat="1" applyFont="1" applyBorder="1"/>
    <xf numFmtId="0" fontId="10" fillId="0" borderId="1" xfId="0" applyFont="1" applyFill="1" applyBorder="1" applyAlignment="1">
      <alignment horizontal="center"/>
    </xf>
    <xf numFmtId="3" fontId="13" fillId="0" borderId="1" xfId="1" applyNumberFormat="1" applyFont="1" applyFill="1" applyBorder="1" applyAlignment="1">
      <alignment horizontal="center"/>
    </xf>
    <xf numFmtId="0" fontId="23" fillId="0" borderId="1" xfId="1" applyFont="1" applyFill="1" applyBorder="1" applyProtection="1"/>
    <xf numFmtId="3" fontId="22" fillId="0" borderId="1" xfId="1" applyNumberFormat="1" applyFont="1" applyBorder="1" applyAlignment="1">
      <alignment horizontal="center" wrapText="1"/>
    </xf>
    <xf numFmtId="3" fontId="22" fillId="0" borderId="1" xfId="1" applyNumberFormat="1" applyFont="1" applyFill="1" applyBorder="1" applyAlignment="1">
      <alignment horizontal="center" wrapText="1"/>
    </xf>
    <xf numFmtId="0" fontId="22" fillId="0" borderId="1" xfId="1" applyFont="1" applyFill="1" applyBorder="1" applyProtection="1"/>
    <xf numFmtId="0" fontId="24" fillId="0" borderId="1" xfId="0" applyFont="1" applyFill="1" applyBorder="1" applyProtection="1"/>
    <xf numFmtId="0" fontId="7" fillId="0" borderId="2" xfId="1" applyFont="1" applyBorder="1"/>
    <xf numFmtId="0" fontId="24" fillId="0" borderId="2" xfId="0" applyFont="1" applyFill="1" applyBorder="1" applyProtection="1"/>
    <xf numFmtId="3" fontId="7" fillId="0" borderId="2" xfId="1" applyNumberFormat="1" applyFont="1" applyBorder="1"/>
    <xf numFmtId="0" fontId="5" fillId="0" borderId="2" xfId="1" applyFont="1" applyBorder="1"/>
    <xf numFmtId="0" fontId="22" fillId="0" borderId="3" xfId="1" applyFont="1" applyFill="1" applyBorder="1" applyProtection="1"/>
    <xf numFmtId="0" fontId="5" fillId="0" borderId="3" xfId="1" applyFont="1" applyFill="1" applyBorder="1" applyProtection="1"/>
    <xf numFmtId="0" fontId="7" fillId="0" borderId="4" xfId="1" applyFont="1" applyBorder="1"/>
    <xf numFmtId="0" fontId="7" fillId="0" borderId="7" xfId="1" applyFont="1" applyBorder="1"/>
    <xf numFmtId="0" fontId="7" fillId="0" borderId="9" xfId="1" applyFont="1" applyBorder="1"/>
    <xf numFmtId="0" fontId="22" fillId="0" borderId="9" xfId="1" applyFont="1" applyFill="1" applyBorder="1" applyProtection="1"/>
    <xf numFmtId="0" fontId="5" fillId="0" borderId="8" xfId="1" applyFont="1" applyBorder="1"/>
    <xf numFmtId="164" fontId="5" fillId="0" borderId="9" xfId="1" applyNumberFormat="1" applyFont="1" applyBorder="1"/>
    <xf numFmtId="0" fontId="5" fillId="0" borderId="5" xfId="1" applyFont="1" applyBorder="1"/>
    <xf numFmtId="0" fontId="5" fillId="0" borderId="8" xfId="1" applyFont="1" applyFill="1" applyBorder="1" applyProtection="1"/>
    <xf numFmtId="3" fontId="5" fillId="0" borderId="1" xfId="1" applyNumberFormat="1" applyFont="1" applyBorder="1"/>
    <xf numFmtId="0" fontId="25" fillId="0" borderId="1" xfId="1" applyFont="1" applyBorder="1"/>
    <xf numFmtId="3" fontId="25" fillId="0" borderId="1" xfId="1" applyNumberFormat="1" applyFont="1" applyBorder="1"/>
    <xf numFmtId="3" fontId="9" fillId="0" borderId="1" xfId="1" applyNumberFormat="1" applyFont="1" applyBorder="1"/>
    <xf numFmtId="3" fontId="22" fillId="0" borderId="1" xfId="1" applyNumberFormat="1" applyFont="1" applyBorder="1" applyAlignment="1">
      <alignment horizontal="center"/>
    </xf>
    <xf numFmtId="164" fontId="2" fillId="0" borderId="1" xfId="2" applyNumberFormat="1" applyFont="1" applyBorder="1"/>
    <xf numFmtId="9" fontId="2" fillId="0" borderId="1" xfId="2" applyFont="1" applyBorder="1"/>
    <xf numFmtId="0" fontId="5" fillId="0" borderId="1" xfId="1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3" fontId="5" fillId="0" borderId="1" xfId="1" applyNumberFormat="1" applyFont="1" applyBorder="1" applyAlignment="1">
      <alignment horizontal="center" wrapText="1"/>
    </xf>
    <xf numFmtId="3" fontId="5" fillId="0" borderId="1" xfId="1" applyNumberFormat="1" applyFont="1" applyFill="1" applyBorder="1" applyAlignment="1">
      <alignment horizontal="center" wrapText="1"/>
    </xf>
    <xf numFmtId="3" fontId="5" fillId="0" borderId="1" xfId="1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3" fontId="2" fillId="0" borderId="1" xfId="0" applyNumberFormat="1" applyFont="1" applyFill="1" applyBorder="1" applyProtection="1"/>
    <xf numFmtId="3" fontId="5" fillId="0" borderId="1" xfId="1" applyNumberFormat="1" applyFont="1" applyFill="1" applyBorder="1" applyAlignment="1" applyProtection="1">
      <alignment horizontal="center"/>
    </xf>
    <xf numFmtId="4" fontId="5" fillId="0" borderId="1" xfId="1" applyNumberFormat="1" applyFont="1" applyBorder="1"/>
    <xf numFmtId="10" fontId="5" fillId="0" borderId="9" xfId="1" applyNumberFormat="1" applyFont="1" applyBorder="1"/>
    <xf numFmtId="0" fontId="5" fillId="0" borderId="9" xfId="1" applyFont="1" applyBorder="1"/>
    <xf numFmtId="165" fontId="5" fillId="0" borderId="1" xfId="1" applyNumberFormat="1" applyFont="1" applyBorder="1"/>
    <xf numFmtId="0" fontId="5" fillId="0" borderId="2" xfId="1" applyFont="1" applyFill="1" applyBorder="1" applyProtection="1"/>
    <xf numFmtId="3" fontId="5" fillId="0" borderId="1" xfId="1" applyNumberFormat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0" fontId="5" fillId="0" borderId="10" xfId="1" applyFont="1" applyBorder="1"/>
    <xf numFmtId="2" fontId="5" fillId="0" borderId="11" xfId="1" applyNumberFormat="1" applyFont="1" applyBorder="1"/>
    <xf numFmtId="164" fontId="5" fillId="0" borderId="12" xfId="1" applyNumberFormat="1" applyFont="1" applyBorder="1"/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0" fontId="21" fillId="0" borderId="1" xfId="0" applyFont="1" applyFill="1" applyBorder="1" applyProtection="1"/>
    <xf numFmtId="3" fontId="22" fillId="4" borderId="1" xfId="1" applyNumberFormat="1" applyFont="1" applyFill="1" applyBorder="1" applyAlignment="1">
      <alignment horizontal="center" wrapText="1"/>
    </xf>
    <xf numFmtId="0" fontId="23" fillId="0" borderId="1" xfId="1" applyFont="1" applyFill="1" applyBorder="1" applyAlignment="1" applyProtection="1">
      <alignment horizontal="right"/>
    </xf>
    <xf numFmtId="0" fontId="22" fillId="4" borderId="1" xfId="1" applyFont="1" applyFill="1" applyBorder="1" applyAlignment="1">
      <alignment horizontal="center" wrapText="1"/>
    </xf>
    <xf numFmtId="3" fontId="22" fillId="4" borderId="1" xfId="1" applyNumberFormat="1" applyFont="1" applyFill="1" applyBorder="1" applyAlignment="1">
      <alignment horizontal="center"/>
    </xf>
    <xf numFmtId="3" fontId="5" fillId="0" borderId="1" xfId="1" applyNumberFormat="1" applyFont="1" applyFill="1" applyBorder="1"/>
    <xf numFmtId="3" fontId="5" fillId="0" borderId="8" xfId="1" applyNumberFormat="1" applyFont="1" applyBorder="1"/>
    <xf numFmtId="3" fontId="5" fillId="0" borderId="8" xfId="1" applyNumberFormat="1" applyFont="1" applyFill="1" applyBorder="1" applyProtection="1"/>
    <xf numFmtId="0" fontId="8" fillId="0" borderId="2" xfId="0" applyFont="1" applyBorder="1"/>
    <xf numFmtId="4" fontId="5" fillId="0" borderId="6" xfId="1" applyNumberFormat="1" applyFont="1" applyBorder="1"/>
    <xf numFmtId="0" fontId="28" fillId="0" borderId="1" xfId="1" applyFont="1" applyFill="1" applyBorder="1" applyProtection="1"/>
    <xf numFmtId="3" fontId="29" fillId="0" borderId="1" xfId="1" applyNumberFormat="1" applyFont="1" applyFill="1" applyBorder="1" applyAlignment="1">
      <alignment horizontal="center" wrapText="1"/>
    </xf>
    <xf numFmtId="3" fontId="28" fillId="0" borderId="1" xfId="1" applyNumberFormat="1" applyFont="1" applyFill="1" applyBorder="1" applyAlignment="1" applyProtection="1">
      <alignment horizontal="center"/>
    </xf>
    <xf numFmtId="3" fontId="28" fillId="0" borderId="1" xfId="1" applyNumberFormat="1" applyFont="1" applyFill="1" applyBorder="1" applyAlignment="1">
      <alignment horizontal="center"/>
    </xf>
    <xf numFmtId="0" fontId="27" fillId="0" borderId="1" xfId="0" applyFont="1" applyFill="1" applyBorder="1"/>
    <xf numFmtId="3" fontId="28" fillId="0" borderId="1" xfId="1" applyNumberFormat="1" applyFont="1" applyFill="1" applyBorder="1"/>
    <xf numFmtId="0" fontId="28" fillId="0" borderId="1" xfId="1" applyFont="1" applyFill="1" applyBorder="1"/>
    <xf numFmtId="3" fontId="26" fillId="0" borderId="1" xfId="1" applyNumberFormat="1" applyFont="1" applyFill="1" applyBorder="1" applyAlignment="1" applyProtection="1">
      <alignment horizontal="center"/>
    </xf>
    <xf numFmtId="3" fontId="31" fillId="0" borderId="1" xfId="0" applyNumberFormat="1" applyFont="1" applyFill="1" applyBorder="1" applyAlignment="1" applyProtection="1">
      <alignment horizontal="center"/>
    </xf>
    <xf numFmtId="3" fontId="32" fillId="0" borderId="1" xfId="1" applyNumberFormat="1" applyFont="1" applyBorder="1" applyAlignment="1">
      <alignment horizontal="center"/>
    </xf>
    <xf numFmtId="3" fontId="32" fillId="0" borderId="1" xfId="1" applyNumberFormat="1" applyFont="1" applyFill="1" applyBorder="1" applyAlignment="1">
      <alignment horizontal="center"/>
    </xf>
    <xf numFmtId="3" fontId="33" fillId="0" borderId="1" xfId="1" applyNumberFormat="1" applyFont="1" applyBorder="1" applyAlignment="1">
      <alignment horizontal="center"/>
    </xf>
    <xf numFmtId="9" fontId="34" fillId="3" borderId="1" xfId="233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8" fillId="0" borderId="1" xfId="0" applyFont="1" applyFill="1" applyBorder="1"/>
    <xf numFmtId="0" fontId="5" fillId="0" borderId="1" xfId="0" applyFont="1" applyFill="1" applyBorder="1"/>
    <xf numFmtId="164" fontId="32" fillId="0" borderId="1" xfId="1" applyNumberFormat="1" applyFont="1" applyBorder="1" applyAlignment="1">
      <alignment horizontal="center"/>
    </xf>
    <xf numFmtId="164" fontId="5" fillId="0" borderId="9" xfId="243" applyNumberFormat="1" applyFont="1" applyBorder="1"/>
    <xf numFmtId="3" fontId="30" fillId="0" borderId="1" xfId="1" applyNumberFormat="1" applyFont="1" applyFill="1" applyBorder="1" applyAlignment="1" applyProtection="1">
      <alignment horizontal="center"/>
    </xf>
    <xf numFmtId="3" fontId="10" fillId="0" borderId="1" xfId="1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35" fillId="0" borderId="1" xfId="1" applyNumberFormat="1" applyFont="1" applyFill="1" applyBorder="1" applyAlignment="1" applyProtection="1">
      <alignment horizontal="center"/>
    </xf>
    <xf numFmtId="3" fontId="36" fillId="0" borderId="1" xfId="1" applyNumberFormat="1" applyFont="1" applyBorder="1" applyAlignment="1">
      <alignment horizontal="center"/>
    </xf>
    <xf numFmtId="3" fontId="36" fillId="0" borderId="1" xfId="1" applyNumberFormat="1" applyFont="1" applyFill="1" applyBorder="1" applyAlignment="1">
      <alignment horizontal="center"/>
    </xf>
    <xf numFmtId="3" fontId="36" fillId="5" borderId="1" xfId="1" applyNumberFormat="1" applyFont="1" applyFill="1" applyBorder="1" applyAlignment="1">
      <alignment horizontal="center"/>
    </xf>
    <xf numFmtId="3" fontId="36" fillId="2" borderId="1" xfId="1" applyNumberFormat="1" applyFont="1" applyFill="1" applyBorder="1" applyAlignment="1">
      <alignment horizontal="center"/>
    </xf>
    <xf numFmtId="3" fontId="37" fillId="0" borderId="1" xfId="1" applyNumberFormat="1" applyFont="1" applyFill="1" applyBorder="1" applyAlignment="1">
      <alignment horizontal="center"/>
    </xf>
    <xf numFmtId="3" fontId="27" fillId="0" borderId="1" xfId="0" applyNumberFormat="1" applyFont="1" applyFill="1" applyBorder="1" applyAlignment="1" applyProtection="1">
      <alignment horizontal="center"/>
    </xf>
    <xf numFmtId="3" fontId="39" fillId="0" borderId="1" xfId="1" applyNumberFormat="1" applyFont="1" applyFill="1" applyBorder="1" applyAlignment="1" applyProtection="1">
      <alignment horizontal="center"/>
    </xf>
    <xf numFmtId="3" fontId="40" fillId="0" borderId="1" xfId="0" applyNumberFormat="1" applyFont="1" applyFill="1" applyBorder="1" applyAlignment="1" applyProtection="1">
      <alignment horizontal="center"/>
    </xf>
    <xf numFmtId="3" fontId="38" fillId="0" borderId="1" xfId="1" applyNumberFormat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right"/>
    </xf>
    <xf numFmtId="3" fontId="27" fillId="0" borderId="1" xfId="1" applyNumberFormat="1" applyFont="1" applyFill="1" applyBorder="1" applyAlignment="1" applyProtection="1">
      <alignment horizontal="center"/>
    </xf>
    <xf numFmtId="3" fontId="41" fillId="0" borderId="1" xfId="1" applyNumberFormat="1" applyFont="1" applyFill="1" applyBorder="1" applyAlignment="1" applyProtection="1">
      <alignment horizontal="center"/>
    </xf>
    <xf numFmtId="3" fontId="41" fillId="0" borderId="1" xfId="0" applyNumberFormat="1" applyFont="1" applyFill="1" applyBorder="1" applyAlignment="1" applyProtection="1">
      <alignment horizontal="center"/>
    </xf>
    <xf numFmtId="1" fontId="35" fillId="0" borderId="1" xfId="0" applyNumberFormat="1" applyFont="1" applyFill="1" applyBorder="1" applyAlignment="1" applyProtection="1">
      <alignment horizontal="center"/>
    </xf>
    <xf numFmtId="1" fontId="30" fillId="0" borderId="1" xfId="0" applyNumberFormat="1" applyFont="1" applyFill="1" applyBorder="1" applyAlignment="1" applyProtection="1">
      <alignment horizontal="center"/>
    </xf>
    <xf numFmtId="0" fontId="30" fillId="0" borderId="1" xfId="0" applyFont="1" applyFill="1" applyBorder="1" applyAlignment="1" applyProtection="1">
      <alignment horizontal="center"/>
    </xf>
    <xf numFmtId="3" fontId="42" fillId="0" borderId="1" xfId="0" applyNumberFormat="1" applyFont="1" applyFill="1" applyBorder="1" applyAlignment="1" applyProtection="1">
      <alignment horizontal="center"/>
    </xf>
    <xf numFmtId="3" fontId="26" fillId="0" borderId="1" xfId="1" applyNumberFormat="1" applyFont="1" applyFill="1" applyBorder="1" applyAlignment="1">
      <alignment horizontal="center" wrapText="1"/>
    </xf>
    <xf numFmtId="3" fontId="43" fillId="0" borderId="1" xfId="1" applyNumberFormat="1" applyFont="1" applyFill="1" applyBorder="1" applyAlignment="1" applyProtection="1">
      <alignment horizontal="center"/>
    </xf>
    <xf numFmtId="3" fontId="44" fillId="0" borderId="1" xfId="1" applyNumberFormat="1" applyFont="1" applyFill="1" applyBorder="1" applyAlignment="1" applyProtection="1">
      <alignment horizontal="center"/>
    </xf>
    <xf numFmtId="0" fontId="10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5" fillId="6" borderId="1" xfId="1" applyFont="1" applyFill="1" applyBorder="1" applyAlignment="1" applyProtection="1">
      <alignment horizontal="center"/>
    </xf>
    <xf numFmtId="0" fontId="8" fillId="6" borderId="1" xfId="0" applyFont="1" applyFill="1" applyBorder="1" applyAlignment="1">
      <alignment horizontal="right"/>
    </xf>
    <xf numFmtId="9" fontId="10" fillId="6" borderId="1" xfId="243" applyFont="1" applyFill="1" applyBorder="1" applyAlignment="1">
      <alignment horizontal="center"/>
    </xf>
    <xf numFmtId="0" fontId="0" fillId="0" borderId="0" xfId="0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14" fillId="0" borderId="16" xfId="244" applyBorder="1" applyAlignment="1">
      <alignment horizontal="left"/>
    </xf>
    <xf numFmtId="0" fontId="0" fillId="5" borderId="15" xfId="0" applyFill="1" applyBorder="1"/>
    <xf numFmtId="0" fontId="0" fillId="5" borderId="16" xfId="0" applyFill="1" applyBorder="1"/>
    <xf numFmtId="0" fontId="50" fillId="5" borderId="15" xfId="0" applyFont="1" applyFill="1" applyBorder="1"/>
    <xf numFmtId="0" fontId="14" fillId="5" borderId="17" xfId="244" applyFill="1" applyBorder="1"/>
    <xf numFmtId="0" fontId="0" fillId="5" borderId="18" xfId="0" applyFill="1" applyBorder="1"/>
    <xf numFmtId="0" fontId="14" fillId="0" borderId="0" xfId="244"/>
    <xf numFmtId="0" fontId="55" fillId="0" borderId="0" xfId="0" applyFont="1" applyAlignment="1">
      <alignment vertical="center"/>
    </xf>
    <xf numFmtId="0" fontId="0" fillId="0" borderId="13" xfId="0" applyFont="1" applyBorder="1" applyAlignment="1">
      <alignment horizontal="right"/>
    </xf>
    <xf numFmtId="0" fontId="56" fillId="0" borderId="15" xfId="0" applyFont="1" applyBorder="1" applyAlignment="1">
      <alignment horizontal="right"/>
    </xf>
    <xf numFmtId="0" fontId="0" fillId="0" borderId="15" xfId="0" applyFont="1" applyBorder="1" applyAlignment="1">
      <alignment horizontal="right"/>
    </xf>
    <xf numFmtId="0" fontId="0" fillId="0" borderId="17" xfId="0" applyFont="1" applyFill="1" applyBorder="1" applyAlignment="1">
      <alignment horizontal="right"/>
    </xf>
    <xf numFmtId="14" fontId="0" fillId="0" borderId="16" xfId="0" applyNumberForma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8" xfId="0" applyFill="1" applyBorder="1"/>
    <xf numFmtId="164" fontId="5" fillId="0" borderId="9" xfId="243" applyNumberFormat="1" applyFont="1" applyFill="1" applyBorder="1" applyProtection="1"/>
    <xf numFmtId="4" fontId="8" fillId="0" borderId="1" xfId="0" applyNumberFormat="1" applyFont="1" applyBorder="1"/>
    <xf numFmtId="0" fontId="48" fillId="5" borderId="13" xfId="0" applyFont="1" applyFill="1" applyBorder="1" applyAlignment="1">
      <alignment vertical="center" wrapText="1"/>
    </xf>
    <xf numFmtId="0" fontId="48" fillId="5" borderId="14" xfId="0" applyFont="1" applyFill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48" fillId="0" borderId="21" xfId="0" applyFont="1" applyBorder="1" applyAlignment="1">
      <alignment vertical="center" wrapText="1"/>
    </xf>
    <xf numFmtId="0" fontId="48" fillId="0" borderId="22" xfId="0" applyFont="1" applyBorder="1" applyAlignment="1"/>
    <xf numFmtId="3" fontId="26" fillId="2" borderId="1" xfId="1" applyNumberFormat="1" applyFont="1" applyFill="1" applyBorder="1" applyAlignment="1">
      <alignment horizontal="center"/>
    </xf>
    <xf numFmtId="3" fontId="26" fillId="0" borderId="1" xfId="1" applyNumberFormat="1" applyFont="1" applyBorder="1" applyAlignment="1">
      <alignment horizontal="center"/>
    </xf>
    <xf numFmtId="164" fontId="26" fillId="0" borderId="1" xfId="1" applyNumberFormat="1" applyFont="1" applyBorder="1" applyAlignment="1">
      <alignment horizontal="center"/>
    </xf>
  </cellXfs>
  <cellStyles count="245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" xfId="243" builtinId="5"/>
    <cellStyle name="Percent 2" xfId="2" xr:uid="{00000000-0005-0000-0000-0000F2000000}"/>
    <cellStyle name="Percent 3" xfId="231" xr:uid="{00000000-0005-0000-0000-0000F3000000}"/>
    <cellStyle name="Procent 2" xfId="235" xr:uid="{00000000-0005-0000-0000-0000F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Gotlands%20l&#228;n%20(1%20kommun)/L&#228;nsdata%20Gotland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INDUSTRIER"/>
      <sheetName val="TOTALT INDUSTRI"/>
      <sheetName val="Gas hushåll"/>
      <sheetName val="Biogasproduktion och fordonsgas"/>
      <sheetName val="Solcellsproduktion"/>
      <sheetName val="Vindkraftproduktion"/>
      <sheetName val="Mindre vattenkraft"/>
      <sheetName val="KVV Miljörapport"/>
      <sheetName val="Länsstyrelsen"/>
      <sheetName val="Miljörapporter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5">
          <cell r="N45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3">
          <cell r="N53">
            <v>0</v>
          </cell>
        </row>
        <row r="56">
          <cell r="N56">
            <v>0</v>
          </cell>
        </row>
        <row r="58">
          <cell r="N58">
            <v>5.9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456979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150000</v>
          </cell>
          <cell r="Z66">
            <v>1500</v>
          </cell>
        </row>
        <row r="67">
          <cell r="N67">
            <v>1300</v>
          </cell>
        </row>
        <row r="69">
          <cell r="N69">
            <v>0</v>
          </cell>
        </row>
        <row r="70">
          <cell r="R70">
            <v>10400</v>
          </cell>
        </row>
        <row r="71">
          <cell r="S71">
            <v>197400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7">
          <cell r="N77">
            <v>0</v>
          </cell>
        </row>
        <row r="80">
          <cell r="N80">
            <v>0</v>
          </cell>
        </row>
        <row r="82">
          <cell r="N82">
            <v>28600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12300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19200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</sheetData>
      <sheetData sheetId="2">
        <row r="83">
          <cell r="N83">
            <v>105658</v>
          </cell>
        </row>
        <row r="85">
          <cell r="N85">
            <v>0</v>
          </cell>
        </row>
        <row r="86">
          <cell r="N86">
            <v>17437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75006</v>
          </cell>
        </row>
        <row r="92">
          <cell r="N92">
            <v>8272</v>
          </cell>
          <cell r="V92">
            <v>176071.33911499998</v>
          </cell>
        </row>
        <row r="93">
          <cell r="Q93">
            <v>913428.43236899993</v>
          </cell>
          <cell r="X93">
            <v>524887.34073179995</v>
          </cell>
        </row>
        <row r="94">
          <cell r="N94">
            <v>384</v>
          </cell>
        </row>
        <row r="95">
          <cell r="N95">
            <v>0</v>
          </cell>
        </row>
        <row r="96">
          <cell r="N96">
            <v>423173.89369739994</v>
          </cell>
          <cell r="W96">
            <v>423173.89369739994</v>
          </cell>
        </row>
        <row r="97">
          <cell r="N97">
            <v>14242</v>
          </cell>
        </row>
        <row r="98">
          <cell r="N98">
            <v>46980</v>
          </cell>
        </row>
        <row r="99">
          <cell r="N99">
            <v>438382</v>
          </cell>
        </row>
        <row r="101">
          <cell r="N101">
            <v>14837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46989</v>
          </cell>
        </row>
        <row r="108">
          <cell r="N108">
            <v>147192</v>
          </cell>
        </row>
        <row r="110">
          <cell r="N110">
            <v>419996</v>
          </cell>
        </row>
        <row r="112">
          <cell r="N112">
            <v>0</v>
          </cell>
        </row>
        <row r="113">
          <cell r="N113">
            <v>69006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2982</v>
          </cell>
        </row>
        <row r="119">
          <cell r="N119">
            <v>56488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119</v>
          </cell>
        </row>
        <row r="126">
          <cell r="N126">
            <v>40199</v>
          </cell>
        </row>
        <row r="128">
          <cell r="N128">
            <v>552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153348</v>
          </cell>
        </row>
        <row r="133">
          <cell r="N133">
            <v>0</v>
          </cell>
        </row>
        <row r="134">
          <cell r="N134">
            <v>50459</v>
          </cell>
        </row>
        <row r="135">
          <cell r="N135">
            <v>183436</v>
          </cell>
        </row>
        <row r="137">
          <cell r="N137">
            <v>238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62862</v>
          </cell>
        </row>
        <row r="144">
          <cell r="N144">
            <v>49872</v>
          </cell>
        </row>
        <row r="146">
          <cell r="N146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53227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topLeftCell="A8" zoomScale="67" workbookViewId="0">
      <selection activeCell="C29" sqref="C29"/>
    </sheetView>
  </sheetViews>
  <sheetFormatPr defaultRowHeight="15.75"/>
  <cols>
    <col min="2" max="2" width="43.875" customWidth="1"/>
    <col min="3" max="3" width="56.5" customWidth="1"/>
    <col min="5" max="5" width="87.75" customWidth="1"/>
  </cols>
  <sheetData>
    <row r="1" spans="2:5" ht="16.5" thickBot="1">
      <c r="C1" s="135"/>
    </row>
    <row r="2" spans="2:5">
      <c r="B2" s="146" t="s">
        <v>74</v>
      </c>
      <c r="C2" s="136">
        <v>43626</v>
      </c>
    </row>
    <row r="3" spans="2:5">
      <c r="B3" s="147" t="s">
        <v>75</v>
      </c>
      <c r="C3" s="150">
        <v>43794</v>
      </c>
    </row>
    <row r="4" spans="2:5">
      <c r="B4" s="148" t="s">
        <v>76</v>
      </c>
      <c r="C4" s="137" t="s">
        <v>77</v>
      </c>
    </row>
    <row r="5" spans="2:5">
      <c r="B5" s="148" t="s">
        <v>78</v>
      </c>
      <c r="C5" s="138" t="s">
        <v>79</v>
      </c>
    </row>
    <row r="6" spans="2:5">
      <c r="B6" s="147" t="s">
        <v>80</v>
      </c>
      <c r="C6" s="151" t="s">
        <v>85</v>
      </c>
    </row>
    <row r="7" spans="2:5" ht="16.5" thickBot="1">
      <c r="B7" s="149" t="s">
        <v>78</v>
      </c>
      <c r="C7" s="152" t="s">
        <v>86</v>
      </c>
    </row>
    <row r="10" spans="2:5" ht="16.5" thickBot="1"/>
    <row r="11" spans="2:5" ht="155.25" customHeight="1">
      <c r="B11" s="155" t="s">
        <v>81</v>
      </c>
      <c r="C11" s="156"/>
      <c r="E11" s="157" t="s">
        <v>87</v>
      </c>
    </row>
    <row r="12" spans="2:5">
      <c r="B12" s="139"/>
      <c r="C12" s="140"/>
      <c r="E12" s="158"/>
    </row>
    <row r="13" spans="2:5">
      <c r="B13" s="141" t="s">
        <v>82</v>
      </c>
      <c r="C13" s="140"/>
      <c r="E13" s="158"/>
    </row>
    <row r="14" spans="2:5" ht="16.5" thickBot="1">
      <c r="B14" s="142" t="s">
        <v>83</v>
      </c>
      <c r="C14" s="143"/>
      <c r="E14" s="158"/>
    </row>
    <row r="15" spans="2:5">
      <c r="E15" s="158"/>
    </row>
    <row r="16" spans="2:5" ht="16.5" thickBot="1">
      <c r="B16" s="144"/>
      <c r="E16" s="158"/>
    </row>
    <row r="17" spans="2:5" ht="99.6" customHeight="1" thickBot="1">
      <c r="B17" s="160" t="s">
        <v>84</v>
      </c>
      <c r="C17" s="161"/>
      <c r="E17" s="158"/>
    </row>
    <row r="18" spans="2:5">
      <c r="B18" s="145"/>
      <c r="E18" s="158"/>
    </row>
    <row r="19" spans="2:5">
      <c r="E19" s="158"/>
    </row>
    <row r="20" spans="2:5">
      <c r="E20" s="158"/>
    </row>
    <row r="21" spans="2:5">
      <c r="E21" s="158"/>
    </row>
    <row r="22" spans="2:5">
      <c r="E22" s="158"/>
    </row>
    <row r="23" spans="2:5" ht="16.5" thickBot="1">
      <c r="E23" s="159"/>
    </row>
  </sheetData>
  <mergeCells count="3">
    <mergeCell ref="B11:C11"/>
    <mergeCell ref="E11:E23"/>
    <mergeCell ref="B17:C17"/>
  </mergeCells>
  <hyperlinks>
    <hyperlink ref="C5" r:id="rId1" xr:uid="{00000000-0004-0000-0000-000000000000}"/>
    <hyperlink ref="B14" r:id="rId2" xr:uid="{00000000-0004-0000-0000-000001000000}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AU71"/>
  <sheetViews>
    <sheetView tabSelected="1" zoomScale="62" zoomScaleNormal="80" workbookViewId="0">
      <selection activeCell="O44" sqref="O44"/>
    </sheetView>
  </sheetViews>
  <sheetFormatPr defaultColWidth="8.625" defaultRowHeight="15"/>
  <cols>
    <col min="1" max="1" width="49.5" style="10" customWidth="1"/>
    <col min="2" max="2" width="19.5" style="50" bestFit="1" customWidth="1"/>
    <col min="3" max="3" width="17.625" style="10" customWidth="1"/>
    <col min="4" max="6" width="17.625" style="50" customWidth="1"/>
    <col min="7" max="7" width="19.125" style="50" bestFit="1" customWidth="1"/>
    <col min="8" max="12" width="17.625" style="50" customWidth="1"/>
    <col min="13" max="14" width="17.625" style="10" customWidth="1"/>
    <col min="15" max="15" width="17.625" style="85" customWidth="1"/>
    <col min="16" max="16" width="17.625" style="10" customWidth="1"/>
    <col min="17" max="17" width="12.125" style="10" customWidth="1"/>
    <col min="18" max="18" width="19.625" style="10" customWidth="1"/>
    <col min="19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5" t="s">
        <v>63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30</v>
      </c>
      <c r="E3" s="52" t="s">
        <v>2</v>
      </c>
      <c r="F3" s="53" t="s">
        <v>3</v>
      </c>
      <c r="G3" s="52" t="s">
        <v>16</v>
      </c>
      <c r="H3" s="52" t="s">
        <v>71</v>
      </c>
      <c r="I3" s="53" t="s">
        <v>5</v>
      </c>
      <c r="J3" s="52" t="s">
        <v>4</v>
      </c>
      <c r="K3" s="52" t="s">
        <v>6</v>
      </c>
      <c r="L3" s="53" t="s">
        <v>67</v>
      </c>
      <c r="M3" s="52" t="s">
        <v>65</v>
      </c>
      <c r="N3" s="52" t="s">
        <v>66</v>
      </c>
      <c r="O3" s="127" t="s">
        <v>70</v>
      </c>
      <c r="P3" s="55" t="s">
        <v>8</v>
      </c>
      <c r="Q3" s="51"/>
      <c r="AG3" s="51"/>
      <c r="AH3" s="51"/>
    </row>
    <row r="4" spans="1:34" s="27" customFormat="1" ht="11.25">
      <c r="A4" s="77" t="s">
        <v>53</v>
      </c>
      <c r="C4" s="76" t="s">
        <v>51</v>
      </c>
      <c r="D4" s="76" t="s">
        <v>52</v>
      </c>
      <c r="E4" s="25"/>
      <c r="F4" s="76" t="s">
        <v>54</v>
      </c>
      <c r="G4" s="25"/>
      <c r="H4" s="25"/>
      <c r="I4" s="76" t="s">
        <v>55</v>
      </c>
      <c r="J4" s="25"/>
      <c r="K4" s="25"/>
      <c r="L4" s="25"/>
      <c r="M4" s="25"/>
      <c r="N4" s="25"/>
      <c r="O4" s="86"/>
      <c r="P4" s="78" t="s">
        <v>59</v>
      </c>
      <c r="Q4" s="28"/>
      <c r="AG4" s="28"/>
      <c r="AH4" s="28"/>
    </row>
    <row r="5" spans="1:34" ht="15.75">
      <c r="A5" s="3" t="s">
        <v>50</v>
      </c>
      <c r="B5" s="57"/>
      <c r="C5" s="106">
        <f>SUM(Gotland!C5)</f>
        <v>1640</v>
      </c>
      <c r="D5" s="92">
        <f>SUM(Gotland!D5)</f>
        <v>0</v>
      </c>
      <c r="E5" s="92">
        <f>SUM(Gotland!E5)</f>
        <v>0</v>
      </c>
      <c r="F5" s="92">
        <f>SUM(Gotland!F5)</f>
        <v>0</v>
      </c>
      <c r="G5" s="92">
        <f>SUM(Gotland!G5)</f>
        <v>0</v>
      </c>
      <c r="H5" s="92">
        <f>SUM(Gotland!H5)</f>
        <v>0</v>
      </c>
      <c r="I5" s="92">
        <f>SUM(Gotland!I5)</f>
        <v>0</v>
      </c>
      <c r="J5" s="92">
        <f>SUM(Gotland!J5)</f>
        <v>0</v>
      </c>
      <c r="K5" s="92">
        <f>SUM(Gotland!K5)</f>
        <v>0</v>
      </c>
      <c r="L5" s="92">
        <f>SUM(Gotland!L5)</f>
        <v>0</v>
      </c>
      <c r="M5" s="92">
        <f>SUM(Gotland!M5)</f>
        <v>0</v>
      </c>
      <c r="N5" s="92">
        <f>SUM(Gotland!N5)</f>
        <v>0</v>
      </c>
      <c r="O5" s="92">
        <f>SUM(Gotland!O5)</f>
        <v>0</v>
      </c>
      <c r="P5" s="92">
        <f>SUM(Gotland!P5)</f>
        <v>0</v>
      </c>
      <c r="Q5" s="51"/>
      <c r="AG5" s="51"/>
      <c r="AH5" s="51"/>
    </row>
    <row r="6" spans="1:34" ht="15.75">
      <c r="A6" s="3"/>
      <c r="B6" s="5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51"/>
      <c r="AG6" s="51"/>
      <c r="AH6" s="51"/>
    </row>
    <row r="7" spans="1:34" ht="15.75">
      <c r="A7" s="3" t="s">
        <v>9</v>
      </c>
      <c r="B7" s="57"/>
      <c r="C7" s="106">
        <f>SUM(Gotland!C7)</f>
        <v>0</v>
      </c>
      <c r="D7" s="92">
        <f>SUM(Gotland!D7)</f>
        <v>0</v>
      </c>
      <c r="E7" s="92">
        <f>SUM(Gotland!E7)</f>
        <v>0</v>
      </c>
      <c r="F7" s="92">
        <f>SUM(Gotland!F7)</f>
        <v>0</v>
      </c>
      <c r="G7" s="92">
        <f>SUM(Gotland!G7)</f>
        <v>0</v>
      </c>
      <c r="H7" s="92">
        <f>SUM(Gotland!H7)</f>
        <v>0</v>
      </c>
      <c r="I7" s="92">
        <f>SUM(Gotland!I7)</f>
        <v>0</v>
      </c>
      <c r="J7" s="92">
        <f>SUM(Gotland!J7)</f>
        <v>0</v>
      </c>
      <c r="K7" s="92">
        <f>SUM(Gotland!K7)</f>
        <v>0</v>
      </c>
      <c r="L7" s="92">
        <f>SUM(Gotland!L7)</f>
        <v>0</v>
      </c>
      <c r="M7" s="92">
        <f>SUM(Gotland!M7)</f>
        <v>0</v>
      </c>
      <c r="N7" s="92">
        <f>SUM(Gotland!N7)</f>
        <v>0</v>
      </c>
      <c r="O7" s="92">
        <f>SUM(Gotland!O7)</f>
        <v>0</v>
      </c>
      <c r="P7" s="92">
        <f>SUM(Gotland!P7)</f>
        <v>0</v>
      </c>
      <c r="Q7" s="51"/>
      <c r="AG7" s="51"/>
      <c r="AH7" s="51"/>
    </row>
    <row r="8" spans="1:34" ht="15.75">
      <c r="A8" s="3" t="s">
        <v>10</v>
      </c>
      <c r="B8" s="57"/>
      <c r="C8" s="92">
        <f>SUM(Gotland!C8)</f>
        <v>0</v>
      </c>
      <c r="D8" s="106">
        <f>SUM(Gotland!D8)</f>
        <v>0</v>
      </c>
      <c r="E8" s="92">
        <f>SUM(Gotland!E8)</f>
        <v>0</v>
      </c>
      <c r="F8" s="92">
        <f>SUM(Gotland!F8)</f>
        <v>0</v>
      </c>
      <c r="G8" s="92">
        <f>SUM(Gotland!G8)</f>
        <v>0</v>
      </c>
      <c r="H8" s="92">
        <f>SUM(Gotland!H8)</f>
        <v>0</v>
      </c>
      <c r="I8" s="92">
        <f>SUM(Gotland!I8)</f>
        <v>0</v>
      </c>
      <c r="J8" s="92">
        <f>SUM(Gotland!J8)</f>
        <v>0</v>
      </c>
      <c r="K8" s="92">
        <f>SUM(Gotland!K8)</f>
        <v>0</v>
      </c>
      <c r="L8" s="92">
        <f>SUM(Gotland!L8)</f>
        <v>0</v>
      </c>
      <c r="M8" s="92">
        <f>SUM(Gotland!M8)</f>
        <v>0</v>
      </c>
      <c r="N8" s="92">
        <f>SUM(Gotland!N8)</f>
        <v>0</v>
      </c>
      <c r="O8" s="92">
        <f>SUM(Gotland!O8)</f>
        <v>0</v>
      </c>
      <c r="P8" s="106">
        <f>SUM(Gotland!P8)</f>
        <v>0</v>
      </c>
      <c r="Q8" s="51"/>
      <c r="AG8" s="51"/>
      <c r="AH8" s="51"/>
    </row>
    <row r="9" spans="1:34" ht="15.75">
      <c r="A9" s="3" t="s">
        <v>11</v>
      </c>
      <c r="B9" s="57"/>
      <c r="C9" s="92">
        <f>SUM(Gotland!C9)</f>
        <v>5.9</v>
      </c>
      <c r="D9" s="92">
        <f>SUM(Gotland!D9)</f>
        <v>0</v>
      </c>
      <c r="E9" s="92">
        <f>SUM(Gotland!E9)</f>
        <v>0</v>
      </c>
      <c r="F9" s="92">
        <f>SUM(Gotland!F9)</f>
        <v>0</v>
      </c>
      <c r="G9" s="92">
        <f>SUM(Gotland!G9)</f>
        <v>0</v>
      </c>
      <c r="H9" s="92">
        <f>SUM(Gotland!H9)</f>
        <v>0</v>
      </c>
      <c r="I9" s="92">
        <f>SUM(Gotland!I9)</f>
        <v>0</v>
      </c>
      <c r="J9" s="92">
        <f>SUM(Gotland!J9)</f>
        <v>0</v>
      </c>
      <c r="K9" s="92">
        <f>SUM(Gotland!K9)</f>
        <v>0</v>
      </c>
      <c r="L9" s="92">
        <f>SUM(Gotland!L9)</f>
        <v>0</v>
      </c>
      <c r="M9" s="92">
        <f>SUM(Gotland!M9)</f>
        <v>0</v>
      </c>
      <c r="N9" s="92">
        <f>SUM(Gotland!N9)</f>
        <v>0</v>
      </c>
      <c r="O9" s="92">
        <f>SUM(Gotland!O9)</f>
        <v>0</v>
      </c>
      <c r="P9" s="92">
        <f>SUM(Gotland!P9)</f>
        <v>0</v>
      </c>
      <c r="Q9" s="51"/>
      <c r="AG9" s="51"/>
      <c r="AH9" s="51"/>
    </row>
    <row r="10" spans="1:34" ht="15.75">
      <c r="A10" s="3" t="s">
        <v>12</v>
      </c>
      <c r="B10" s="57"/>
      <c r="C10" s="106">
        <f>SUM(Gotland!C10)</f>
        <v>456979</v>
      </c>
      <c r="D10" s="92">
        <f>SUM(Gotland!D10)</f>
        <v>0</v>
      </c>
      <c r="E10" s="92">
        <f>SUM(Gotland!E10)</f>
        <v>0</v>
      </c>
      <c r="F10" s="92">
        <f>SUM(Gotland!F10)</f>
        <v>0</v>
      </c>
      <c r="G10" s="92">
        <f>SUM(Gotland!G10)</f>
        <v>0</v>
      </c>
      <c r="H10" s="92">
        <f>SUM(Gotland!H10)</f>
        <v>0</v>
      </c>
      <c r="I10" s="92">
        <f>SUM(Gotland!I10)</f>
        <v>0</v>
      </c>
      <c r="J10" s="92">
        <f>SUM(Gotland!J10)</f>
        <v>0</v>
      </c>
      <c r="K10" s="92">
        <f>SUM(Gotland!K10)</f>
        <v>0</v>
      </c>
      <c r="L10" s="92">
        <f>SUM(Gotland!L10)</f>
        <v>0</v>
      </c>
      <c r="M10" s="92">
        <f>SUM(Gotland!M10)</f>
        <v>0</v>
      </c>
      <c r="N10" s="92">
        <f>SUM(Gotland!N10)</f>
        <v>0</v>
      </c>
      <c r="O10" s="92">
        <f>SUM(Gotland!O10)</f>
        <v>0</v>
      </c>
      <c r="P10" s="92">
        <f>SUM(Gotland!P10)</f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13</v>
      </c>
      <c r="B11" s="57"/>
      <c r="C11" s="106">
        <f>SUM(Gotland!C11)</f>
        <v>458624.9</v>
      </c>
      <c r="D11" s="106">
        <f>SUM(Gotland!D11)</f>
        <v>0</v>
      </c>
      <c r="E11" s="92">
        <f>SUM(Gotland!E11)</f>
        <v>0</v>
      </c>
      <c r="F11" s="92">
        <f>SUM(Gotland!F11)</f>
        <v>0</v>
      </c>
      <c r="G11" s="92">
        <f>SUM(Gotland!G11)</f>
        <v>0</v>
      </c>
      <c r="H11" s="92">
        <f>SUM(Gotland!H11)</f>
        <v>0</v>
      </c>
      <c r="I11" s="92">
        <f>SUM(Gotland!I11)</f>
        <v>0</v>
      </c>
      <c r="J11" s="92">
        <f>SUM(Gotland!J11)</f>
        <v>0</v>
      </c>
      <c r="K11" s="92">
        <f>SUM(Gotland!K11)</f>
        <v>0</v>
      </c>
      <c r="L11" s="92">
        <f>SUM(Gotland!L11)</f>
        <v>0</v>
      </c>
      <c r="M11" s="92">
        <f>SUM(Gotland!M11)</f>
        <v>0</v>
      </c>
      <c r="N11" s="92">
        <f>SUM(Gotland!N11)</f>
        <v>0</v>
      </c>
      <c r="O11" s="92">
        <f>SUM(Gotland!O11)</f>
        <v>0</v>
      </c>
      <c r="P11" s="106">
        <f>SUM(Gotland!P11)</f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8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87"/>
      <c r="P13" s="57"/>
      <c r="Q13" s="2"/>
      <c r="R13" s="2"/>
      <c r="S13" s="2"/>
      <c r="T13" s="2"/>
    </row>
    <row r="14" spans="1:34" ht="18.75">
      <c r="A14" s="1" t="s">
        <v>14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87"/>
      <c r="P14" s="5"/>
      <c r="Q14" s="2"/>
      <c r="R14" s="2"/>
      <c r="S14" s="2"/>
      <c r="T14" s="2"/>
    </row>
    <row r="15" spans="1:34" ht="15.75">
      <c r="A15" s="75" t="str">
        <f>A2</f>
        <v>Gotlands län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87"/>
      <c r="P15" s="57"/>
      <c r="Q15" s="2"/>
      <c r="R15" s="2"/>
      <c r="S15" s="2"/>
      <c r="T15" s="2"/>
    </row>
    <row r="16" spans="1:34" ht="30">
      <c r="A16" s="4">
        <v>2017</v>
      </c>
      <c r="B16" s="52" t="s">
        <v>15</v>
      </c>
      <c r="C16" s="63" t="s">
        <v>7</v>
      </c>
      <c r="D16" s="52" t="s">
        <v>30</v>
      </c>
      <c r="E16" s="52" t="s">
        <v>2</v>
      </c>
      <c r="F16" s="53" t="s">
        <v>3</v>
      </c>
      <c r="G16" s="52" t="s">
        <v>16</v>
      </c>
      <c r="H16" s="52" t="s">
        <v>71</v>
      </c>
      <c r="I16" s="53" t="s">
        <v>5</v>
      </c>
      <c r="J16" s="52" t="s">
        <v>4</v>
      </c>
      <c r="K16" s="52" t="s">
        <v>6</v>
      </c>
      <c r="L16" s="53" t="s">
        <v>67</v>
      </c>
      <c r="M16" s="52" t="s">
        <v>65</v>
      </c>
      <c r="N16" s="52" t="s">
        <v>66</v>
      </c>
      <c r="O16" s="127" t="s">
        <v>70</v>
      </c>
      <c r="P16" s="55" t="s">
        <v>8</v>
      </c>
      <c r="Q16" s="51"/>
      <c r="AG16" s="51"/>
      <c r="AH16" s="51"/>
    </row>
    <row r="17" spans="1:34" s="27" customFormat="1" ht="11.25">
      <c r="A17" s="77" t="s">
        <v>53</v>
      </c>
      <c r="B17" s="76" t="s">
        <v>56</v>
      </c>
      <c r="C17" s="47"/>
      <c r="D17" s="76" t="s">
        <v>52</v>
      </c>
      <c r="E17" s="25"/>
      <c r="F17" s="76" t="s">
        <v>54</v>
      </c>
      <c r="G17" s="25"/>
      <c r="H17" s="25"/>
      <c r="I17" s="76" t="s">
        <v>55</v>
      </c>
      <c r="J17" s="25"/>
      <c r="K17" s="25"/>
      <c r="L17" s="25"/>
      <c r="M17" s="25"/>
      <c r="N17" s="25"/>
      <c r="O17" s="86"/>
      <c r="P17" s="78" t="s">
        <v>59</v>
      </c>
      <c r="Q17" s="28"/>
      <c r="AG17" s="28"/>
      <c r="AH17" s="28"/>
    </row>
    <row r="18" spans="1:34" ht="15.75">
      <c r="A18" s="3" t="s">
        <v>17</v>
      </c>
      <c r="B18" s="108">
        <f>SUM(Gotland!B18)</f>
        <v>0</v>
      </c>
      <c r="C18" s="109">
        <f>SUM(Gotland!C18)</f>
        <v>0</v>
      </c>
      <c r="D18" s="108">
        <f>SUM(Gotland!D18)</f>
        <v>0</v>
      </c>
      <c r="E18" s="109">
        <f>SUM(Gotland!E18)</f>
        <v>0</v>
      </c>
      <c r="F18" s="109">
        <f>SUM(Gotland!F18)</f>
        <v>0</v>
      </c>
      <c r="G18" s="109">
        <f>SUM(Gotland!G18)</f>
        <v>0</v>
      </c>
      <c r="H18" s="109">
        <f>SUM(Gotland!H18)</f>
        <v>0</v>
      </c>
      <c r="I18" s="109">
        <f>SUM(Gotland!I18)</f>
        <v>0</v>
      </c>
      <c r="J18" s="109">
        <f>SUM(Gotland!J18)</f>
        <v>0</v>
      </c>
      <c r="K18" s="109">
        <f>SUM(Gotland!K18)</f>
        <v>0</v>
      </c>
      <c r="L18" s="109">
        <f>SUM(Gotland!L18)</f>
        <v>0</v>
      </c>
      <c r="M18" s="109">
        <f>SUM(Gotland!M18)</f>
        <v>0</v>
      </c>
      <c r="N18" s="109">
        <f>SUM(Gotland!N18)</f>
        <v>0</v>
      </c>
      <c r="O18" s="109">
        <f>SUM(Gotland!O18)</f>
        <v>0</v>
      </c>
      <c r="P18" s="109">
        <f>SUM(Gotland!P18)</f>
        <v>0</v>
      </c>
      <c r="Q18" s="2"/>
      <c r="R18" s="2"/>
      <c r="S18" s="2"/>
      <c r="T18" s="2"/>
    </row>
    <row r="19" spans="1:34" ht="15.75">
      <c r="A19" s="3" t="s">
        <v>18</v>
      </c>
      <c r="B19" s="126">
        <f>SUM(Gotland!B19)</f>
        <v>150000</v>
      </c>
      <c r="C19" s="109">
        <f>SUM(Gotland!C19)</f>
        <v>0</v>
      </c>
      <c r="D19" s="126">
        <f>SUM(Gotland!D19)</f>
        <v>1300</v>
      </c>
      <c r="E19" s="109">
        <f>SUM(Gotland!E19)</f>
        <v>0</v>
      </c>
      <c r="F19" s="109">
        <f>SUM(Gotland!F19)</f>
        <v>0</v>
      </c>
      <c r="G19" s="121">
        <f>SUM(Gotland!G19)</f>
        <v>10400</v>
      </c>
      <c r="H19" s="121">
        <f>SUM(Gotland!H19)</f>
        <v>197400</v>
      </c>
      <c r="I19" s="109">
        <f>SUM(Gotland!I19)</f>
        <v>0</v>
      </c>
      <c r="J19" s="109">
        <f>SUM(Gotland!J19)</f>
        <v>0</v>
      </c>
      <c r="K19" s="109">
        <f>SUM(Gotland!K19)</f>
        <v>0</v>
      </c>
      <c r="L19" s="109">
        <f>SUM(Gotland!L19)</f>
        <v>0</v>
      </c>
      <c r="M19" s="109">
        <f>SUM(Gotland!M19)</f>
        <v>0</v>
      </c>
      <c r="N19" s="109">
        <f>SUM(Gotland!N19)</f>
        <v>0</v>
      </c>
      <c r="O19" s="121">
        <f>SUM(Gotland!O19)</f>
        <v>1500</v>
      </c>
      <c r="P19" s="121">
        <f>SUM(Gotland!P19)</f>
        <v>210600</v>
      </c>
      <c r="Q19" s="2"/>
      <c r="R19" s="2"/>
      <c r="S19" s="2"/>
      <c r="T19" s="2"/>
    </row>
    <row r="20" spans="1:34" ht="15.75">
      <c r="A20" s="3" t="s">
        <v>19</v>
      </c>
      <c r="B20" s="126">
        <f>SUM(Gotland!B20)</f>
        <v>0</v>
      </c>
      <c r="C20" s="109">
        <f>SUM(Gotland!C20)</f>
        <v>0</v>
      </c>
      <c r="D20" s="108">
        <f>SUM(Gotland!D20)</f>
        <v>0</v>
      </c>
      <c r="E20" s="109">
        <f>SUM(Gotland!E20)</f>
        <v>0</v>
      </c>
      <c r="F20" s="109">
        <f>SUM(Gotland!F20)</f>
        <v>0</v>
      </c>
      <c r="G20" s="109">
        <f>SUM(Gotland!G20)</f>
        <v>0</v>
      </c>
      <c r="H20" s="109">
        <f>SUM(Gotland!H20)</f>
        <v>0</v>
      </c>
      <c r="I20" s="109">
        <f>SUM(Gotland!I20)</f>
        <v>0</v>
      </c>
      <c r="J20" s="109">
        <f>SUM(Gotland!J20)</f>
        <v>0</v>
      </c>
      <c r="K20" s="109">
        <f>SUM(Gotland!K20)</f>
        <v>0</v>
      </c>
      <c r="L20" s="109">
        <f>SUM(Gotland!L20)</f>
        <v>0</v>
      </c>
      <c r="M20" s="109">
        <f>SUM(Gotland!M20)</f>
        <v>0</v>
      </c>
      <c r="N20" s="109">
        <f>SUM(Gotland!N20)</f>
        <v>0</v>
      </c>
      <c r="O20" s="109">
        <f>SUM(Gotland!O20)</f>
        <v>0</v>
      </c>
      <c r="P20" s="109">
        <f>SUM(Gotland!P20)</f>
        <v>0</v>
      </c>
      <c r="Q20" s="2"/>
      <c r="R20" s="2"/>
      <c r="S20" s="2"/>
      <c r="T20" s="2"/>
    </row>
    <row r="21" spans="1:34" ht="16.5" thickBot="1">
      <c r="A21" s="3" t="s">
        <v>20</v>
      </c>
      <c r="B21" s="126">
        <f>SUM(Gotland!B21)</f>
        <v>28600</v>
      </c>
      <c r="C21" s="120">
        <f>SUM(Gotland!C21)</f>
        <v>9438</v>
      </c>
      <c r="D21" s="108">
        <f>SUM(Gotland!D21)</f>
        <v>0</v>
      </c>
      <c r="E21" s="109">
        <f>SUM(Gotland!E21)</f>
        <v>0</v>
      </c>
      <c r="F21" s="109">
        <f>SUM(Gotland!F21)</f>
        <v>0</v>
      </c>
      <c r="G21" s="109">
        <f>SUM(Gotland!G21)</f>
        <v>0</v>
      </c>
      <c r="H21" s="109">
        <f>SUM(Gotland!H21)</f>
        <v>0</v>
      </c>
      <c r="I21" s="109">
        <f>SUM(Gotland!I21)</f>
        <v>0</v>
      </c>
      <c r="J21" s="109">
        <f>SUM(Gotland!J21)</f>
        <v>0</v>
      </c>
      <c r="K21" s="109">
        <f>SUM(Gotland!K21)</f>
        <v>0</v>
      </c>
      <c r="L21" s="109">
        <f>SUM(Gotland!L21)</f>
        <v>0</v>
      </c>
      <c r="M21" s="109">
        <f>SUM(Gotland!M21)</f>
        <v>0</v>
      </c>
      <c r="N21" s="109">
        <f>SUM(Gotland!N21)</f>
        <v>0</v>
      </c>
      <c r="O21" s="109">
        <f>SUM(Gotland!O21)</f>
        <v>0</v>
      </c>
      <c r="P21" s="109">
        <f>SUM(Gotland!P21)</f>
        <v>9438</v>
      </c>
      <c r="Q21" s="2"/>
      <c r="R21" s="35"/>
      <c r="S21" s="35"/>
      <c r="T21" s="35"/>
    </row>
    <row r="22" spans="1:34" ht="15.75">
      <c r="A22" s="3" t="s">
        <v>21</v>
      </c>
      <c r="B22" s="126">
        <f>SUM(Gotland!B22)</f>
        <v>12300</v>
      </c>
      <c r="C22" s="109">
        <f>SUM(Gotland!C22)</f>
        <v>0</v>
      </c>
      <c r="D22" s="108">
        <f>SUM(Gotland!D22)</f>
        <v>0</v>
      </c>
      <c r="E22" s="109">
        <f>SUM(Gotland!E22)</f>
        <v>0</v>
      </c>
      <c r="F22" s="109">
        <f>SUM(Gotland!F22)</f>
        <v>0</v>
      </c>
      <c r="G22" s="109">
        <f>SUM(Gotland!G22)</f>
        <v>0</v>
      </c>
      <c r="H22" s="109">
        <f>SUM(Gotland!H22)</f>
        <v>0</v>
      </c>
      <c r="I22" s="109">
        <f>SUM(Gotland!I22)</f>
        <v>0</v>
      </c>
      <c r="J22" s="109">
        <f>SUM(Gotland!J22)</f>
        <v>0</v>
      </c>
      <c r="K22" s="109">
        <f>SUM(Gotland!K22)</f>
        <v>0</v>
      </c>
      <c r="L22" s="109">
        <f>SUM(Gotland!L22)</f>
        <v>0</v>
      </c>
      <c r="M22" s="109">
        <f>SUM(Gotland!M22)</f>
        <v>0</v>
      </c>
      <c r="N22" s="109">
        <f>SUM(Gotland!N22)</f>
        <v>0</v>
      </c>
      <c r="O22" s="109">
        <f>SUM(Gotland!O22)</f>
        <v>0</v>
      </c>
      <c r="P22" s="109">
        <f>SUM(Gotland!P22)</f>
        <v>0</v>
      </c>
      <c r="Q22" s="29"/>
      <c r="R22" s="41" t="s">
        <v>23</v>
      </c>
      <c r="S22" s="84" t="str">
        <f>ROUND((P43+B21+B22+B23)/1000,0) &amp;" GWh"</f>
        <v>4257 GWh</v>
      </c>
      <c r="T22" s="36"/>
      <c r="U22" s="34"/>
    </row>
    <row r="23" spans="1:34" ht="15.75">
      <c r="A23" s="3" t="s">
        <v>22</v>
      </c>
      <c r="B23" s="126">
        <f>SUM(Gotland!B23)</f>
        <v>19200</v>
      </c>
      <c r="C23" s="109">
        <f>SUM(Gotland!C23)</f>
        <v>0</v>
      </c>
      <c r="D23" s="108">
        <f>SUM(Gotland!D23)</f>
        <v>0</v>
      </c>
      <c r="E23" s="109">
        <f>SUM(Gotland!E23)</f>
        <v>0</v>
      </c>
      <c r="F23" s="109">
        <f>SUM(Gotland!F23)</f>
        <v>0</v>
      </c>
      <c r="G23" s="109">
        <f>SUM(Gotland!G23)</f>
        <v>0</v>
      </c>
      <c r="H23" s="109">
        <f>SUM(Gotland!H23)</f>
        <v>0</v>
      </c>
      <c r="I23" s="109">
        <f>SUM(Gotland!I23)</f>
        <v>0</v>
      </c>
      <c r="J23" s="109">
        <f>SUM(Gotland!J23)</f>
        <v>0</v>
      </c>
      <c r="K23" s="109">
        <f>SUM(Gotland!K23)</f>
        <v>0</v>
      </c>
      <c r="L23" s="109">
        <f>SUM(Gotland!L23)</f>
        <v>0</v>
      </c>
      <c r="M23" s="109">
        <f>SUM(Gotland!M23)</f>
        <v>0</v>
      </c>
      <c r="N23" s="109">
        <f>SUM(Gotland!N23)</f>
        <v>0</v>
      </c>
      <c r="O23" s="109">
        <f>SUM(Gotland!O23)</f>
        <v>0</v>
      </c>
      <c r="P23" s="109">
        <f>SUM(Gotland!P23)</f>
        <v>0</v>
      </c>
      <c r="Q23" s="29"/>
      <c r="R23" s="39"/>
      <c r="S23" s="2"/>
      <c r="T23" s="37"/>
      <c r="U23" s="34"/>
    </row>
    <row r="24" spans="1:34" ht="15.75">
      <c r="A24" s="3" t="s">
        <v>13</v>
      </c>
      <c r="B24" s="121">
        <f>SUM(Gotland!B24)</f>
        <v>210100</v>
      </c>
      <c r="C24" s="120">
        <f>SUM(Gotland!C24)</f>
        <v>9438</v>
      </c>
      <c r="D24" s="121">
        <f>SUM(Gotland!D24)</f>
        <v>1300</v>
      </c>
      <c r="E24" s="109">
        <f>SUM(Gotland!E24)</f>
        <v>0</v>
      </c>
      <c r="F24" s="109">
        <f>SUM(Gotland!F24)</f>
        <v>0</v>
      </c>
      <c r="G24" s="121">
        <f>SUM(Gotland!G24)</f>
        <v>10400</v>
      </c>
      <c r="H24" s="121">
        <f>SUM(Gotland!H24)</f>
        <v>197400</v>
      </c>
      <c r="I24" s="109">
        <f>SUM(Gotland!I24)</f>
        <v>0</v>
      </c>
      <c r="J24" s="109">
        <f>SUM(Gotland!J24)</f>
        <v>0</v>
      </c>
      <c r="K24" s="109">
        <f>SUM(Gotland!K24)</f>
        <v>0</v>
      </c>
      <c r="L24" s="109">
        <f>SUM(Gotland!L24)</f>
        <v>0</v>
      </c>
      <c r="M24" s="109">
        <f>SUM(Gotland!M24)</f>
        <v>0</v>
      </c>
      <c r="N24" s="109">
        <f>SUM(Gotland!N24)</f>
        <v>0</v>
      </c>
      <c r="O24" s="121">
        <f>SUM(Gotland!O24)</f>
        <v>1500</v>
      </c>
      <c r="P24" s="121">
        <f>SUM(Gotland!P24)</f>
        <v>220038</v>
      </c>
      <c r="Q24" s="29"/>
      <c r="R24" s="39"/>
      <c r="S24" s="2" t="s">
        <v>24</v>
      </c>
      <c r="T24" s="37" t="s">
        <v>25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87"/>
      <c r="P25" s="57"/>
      <c r="Q25" s="29"/>
      <c r="R25" s="81" t="str">
        <f>C30</f>
        <v>El</v>
      </c>
      <c r="S25" s="58" t="str">
        <f>ROUND(C$43/1000,0) &amp;" GWh"</f>
        <v>1080 GWh</v>
      </c>
      <c r="T25" s="40">
        <f>C$44</f>
        <v>0.25727097995673354</v>
      </c>
      <c r="U25" s="34"/>
    </row>
    <row r="26" spans="1:34" ht="15.75">
      <c r="B26" s="93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87"/>
      <c r="P26" s="57"/>
      <c r="Q26" s="29"/>
      <c r="R26" s="82" t="str">
        <f>D30</f>
        <v>Oljeprodukter</v>
      </c>
      <c r="S26" s="58" t="str">
        <f>ROUND(D$43/1000,0) &amp;" GWh"</f>
        <v>607 GWh</v>
      </c>
      <c r="T26" s="40">
        <f>D$44</f>
        <v>0.14471554455513178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87"/>
      <c r="P27" s="57"/>
      <c r="Q27" s="29"/>
      <c r="R27" s="82" t="str">
        <f>E30</f>
        <v>Kol och koks</v>
      </c>
      <c r="S27" s="58" t="str">
        <f>ROUND(E$43/1000,0) &amp;" GWh"</f>
        <v>913 GWh</v>
      </c>
      <c r="T27" s="40">
        <f>E$44</f>
        <v>0.21764921683604463</v>
      </c>
      <c r="U27" s="34"/>
    </row>
    <row r="28" spans="1:34" ht="18.75">
      <c r="A28" s="1" t="s">
        <v>26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87"/>
      <c r="P28" s="57"/>
      <c r="Q28" s="29"/>
      <c r="R28" s="82" t="str">
        <f>F30</f>
        <v>Gasol/naturgas</v>
      </c>
      <c r="S28" s="58" t="str">
        <f>ROUND(F$43/1000,0) &amp;" GWh"</f>
        <v>0 GWh</v>
      </c>
      <c r="T28" s="40">
        <f>F$44</f>
        <v>9.1498464798474988E-5</v>
      </c>
      <c r="U28" s="34"/>
    </row>
    <row r="29" spans="1:34" ht="15.75">
      <c r="A29" s="75" t="str">
        <f>A2</f>
        <v>Gotlands län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87"/>
      <c r="P29" s="57"/>
      <c r="Q29" s="29"/>
      <c r="R29" s="82" t="str">
        <f>G30</f>
        <v>Biodrivmedel/Biooljor</v>
      </c>
      <c r="S29" s="58" t="str">
        <f>ROUND(G$43/1000,0) &amp;" GWh"</f>
        <v>97 GWh</v>
      </c>
      <c r="T29" s="40">
        <f>G$44</f>
        <v>2.3075483923121649E-2</v>
      </c>
      <c r="U29" s="34"/>
    </row>
    <row r="30" spans="1:34" ht="30">
      <c r="A30" s="4">
        <v>2017</v>
      </c>
      <c r="B30" s="63" t="s">
        <v>62</v>
      </c>
      <c r="C30" s="54" t="s">
        <v>7</v>
      </c>
      <c r="D30" s="52" t="s">
        <v>30</v>
      </c>
      <c r="E30" s="52" t="s">
        <v>2</v>
      </c>
      <c r="F30" s="53" t="s">
        <v>3</v>
      </c>
      <c r="G30" s="52" t="s">
        <v>73</v>
      </c>
      <c r="H30" s="52" t="s">
        <v>71</v>
      </c>
      <c r="I30" s="53" t="s">
        <v>5</v>
      </c>
      <c r="J30" s="52" t="s">
        <v>4</v>
      </c>
      <c r="K30" s="52" t="s">
        <v>6</v>
      </c>
      <c r="L30" s="53" t="s">
        <v>67</v>
      </c>
      <c r="M30" s="52" t="s">
        <v>65</v>
      </c>
      <c r="N30" s="52" t="s">
        <v>66</v>
      </c>
      <c r="O30" s="127" t="s">
        <v>70</v>
      </c>
      <c r="P30" s="55" t="s">
        <v>27</v>
      </c>
      <c r="Q30" s="29"/>
      <c r="R30" s="81" t="str">
        <f>H30</f>
        <v>Fasta biobränslen</v>
      </c>
      <c r="S30" s="58" t="str">
        <f>ROUND(H$43/1000,0) &amp;" GWh"</f>
        <v>351 GWh</v>
      </c>
      <c r="T30" s="40">
        <f>H$44</f>
        <v>8.3575269612332054E-2</v>
      </c>
      <c r="U30" s="34"/>
    </row>
    <row r="31" spans="1:34" s="27" customFormat="1">
      <c r="A31" s="24"/>
      <c r="B31" s="76" t="s">
        <v>58</v>
      </c>
      <c r="C31" s="79" t="s">
        <v>57</v>
      </c>
      <c r="D31" s="76" t="s">
        <v>52</v>
      </c>
      <c r="E31" s="25"/>
      <c r="F31" s="76" t="s">
        <v>54</v>
      </c>
      <c r="G31" s="76" t="s">
        <v>68</v>
      </c>
      <c r="H31" s="76" t="s">
        <v>61</v>
      </c>
      <c r="I31" s="76" t="s">
        <v>55</v>
      </c>
      <c r="J31" s="25"/>
      <c r="K31" s="25"/>
      <c r="L31" s="25"/>
      <c r="M31" s="25"/>
      <c r="N31" s="25"/>
      <c r="O31" s="86"/>
      <c r="P31" s="78" t="s">
        <v>60</v>
      </c>
      <c r="Q31" s="30"/>
      <c r="R31" s="81" t="str">
        <f>I30</f>
        <v>Biogas</v>
      </c>
      <c r="S31" s="58" t="str">
        <f>ROUND(I$43/1000,0) &amp;" GWh"</f>
        <v>23 GWh</v>
      </c>
      <c r="T31" s="40">
        <f>I$44</f>
        <v>5.4093701767056754E-3</v>
      </c>
      <c r="U31" s="33"/>
      <c r="AG31" s="28"/>
      <c r="AH31" s="28"/>
    </row>
    <row r="32" spans="1:34" ht="15.75">
      <c r="A32" s="3" t="s">
        <v>28</v>
      </c>
      <c r="B32" s="123">
        <f>SUM(Gotland!B32)</f>
        <v>0</v>
      </c>
      <c r="C32" s="122">
        <f>SUM(Gotland!C32)</f>
        <v>75006</v>
      </c>
      <c r="D32" s="109">
        <f>SUM(Gotland!D32)</f>
        <v>105658</v>
      </c>
      <c r="E32" s="109">
        <f>SUM(Gotland!E32)</f>
        <v>0</v>
      </c>
      <c r="F32" s="108">
        <f>SUM(Gotland!F32)</f>
        <v>0</v>
      </c>
      <c r="G32" s="108">
        <f>SUM(Gotland!G32)</f>
        <v>17437</v>
      </c>
      <c r="H32" s="108">
        <f>SUM(Gotland!H32)</f>
        <v>0</v>
      </c>
      <c r="I32" s="108">
        <f>SUM(Gotland!I32)</f>
        <v>0</v>
      </c>
      <c r="J32" s="109">
        <f>SUM(Gotland!J32)</f>
        <v>0</v>
      </c>
      <c r="K32" s="109">
        <f>SUM(Gotland!K32)</f>
        <v>0</v>
      </c>
      <c r="L32" s="109">
        <f>SUM(Gotland!L32)</f>
        <v>0</v>
      </c>
      <c r="M32" s="109">
        <f>SUM(Gotland!M32)</f>
        <v>0</v>
      </c>
      <c r="N32" s="109">
        <f>SUM(Gotland!N32)</f>
        <v>0</v>
      </c>
      <c r="O32" s="109">
        <f>SUM(Gotland!O32)</f>
        <v>0</v>
      </c>
      <c r="P32" s="121">
        <f>SUM(Gotland!P32)</f>
        <v>198101</v>
      </c>
      <c r="Q32" s="31"/>
      <c r="R32" s="82" t="str">
        <f>J30</f>
        <v>Avlutar</v>
      </c>
      <c r="S32" s="58" t="str">
        <f>ROUND(J$43/1000,0) &amp;" GWh"</f>
        <v>0 GWh</v>
      </c>
      <c r="T32" s="40">
        <f>J$44</f>
        <v>0</v>
      </c>
      <c r="U32" s="34"/>
    </row>
    <row r="33" spans="1:47" ht="15.75">
      <c r="A33" s="3" t="s">
        <v>31</v>
      </c>
      <c r="B33" s="124">
        <f>SUM(Gotland!B33)</f>
        <v>46980</v>
      </c>
      <c r="C33" s="122">
        <f>SUM(Gotland!C33)</f>
        <v>438382</v>
      </c>
      <c r="D33" s="116">
        <f>SUM(Gotland!D33)</f>
        <v>8272</v>
      </c>
      <c r="E33" s="116">
        <f>SUM(Gotland!E33)</f>
        <v>913428.43236899993</v>
      </c>
      <c r="F33" s="117">
        <f>SUM(Gotland!F33)</f>
        <v>384</v>
      </c>
      <c r="G33" s="115">
        <f>SUM(Gotland!G33)</f>
        <v>0</v>
      </c>
      <c r="H33" s="115">
        <f>SUM(Gotland!H33)</f>
        <v>0</v>
      </c>
      <c r="I33" s="117">
        <f>SUM(Gotland!I33)</f>
        <v>14242</v>
      </c>
      <c r="J33" s="109">
        <f>SUM(Gotland!J33)</f>
        <v>0</v>
      </c>
      <c r="K33" s="109">
        <f>SUM(Gotland!K33)</f>
        <v>0</v>
      </c>
      <c r="L33" s="116">
        <f>SUM(Gotland!L33)</f>
        <v>176071.33911499998</v>
      </c>
      <c r="M33" s="116">
        <f>SUM(Gotland!M33)</f>
        <v>423173.89369739994</v>
      </c>
      <c r="N33" s="116">
        <f>SUM(Gotland!N33)</f>
        <v>524887.34073179995</v>
      </c>
      <c r="O33" s="109">
        <f>SUM(Gotland!O33)</f>
        <v>0</v>
      </c>
      <c r="P33" s="129">
        <f>SUM(Gotland!P33)</f>
        <v>2545821.0059131994</v>
      </c>
      <c r="Q33" s="31"/>
      <c r="R33" s="81" t="str">
        <f>K30</f>
        <v>Torv</v>
      </c>
      <c r="S33" s="58" t="str">
        <f>ROUND(K$43/1000,0) &amp;" GWh"</f>
        <v>0 GWh</v>
      </c>
      <c r="T33" s="40">
        <f>K$44</f>
        <v>0</v>
      </c>
      <c r="U33" s="34"/>
    </row>
    <row r="34" spans="1:47" ht="15.75">
      <c r="A34" s="3" t="s">
        <v>32</v>
      </c>
      <c r="B34" s="124">
        <f>SUM(Gotland!B34)</f>
        <v>46989</v>
      </c>
      <c r="C34" s="122">
        <f>SUM(Gotland!C34)</f>
        <v>147192</v>
      </c>
      <c r="D34" s="109">
        <f>SUM(Gotland!D34)</f>
        <v>14837</v>
      </c>
      <c r="E34" s="109">
        <f>SUM(Gotland!E34)</f>
        <v>0</v>
      </c>
      <c r="F34" s="108">
        <f>SUM(Gotland!F34)</f>
        <v>0</v>
      </c>
      <c r="G34" s="108">
        <f>SUM(Gotland!G34)</f>
        <v>0</v>
      </c>
      <c r="H34" s="108">
        <f>SUM(Gotland!H34)</f>
        <v>0</v>
      </c>
      <c r="I34" s="108">
        <f>SUM(Gotland!I34)</f>
        <v>0</v>
      </c>
      <c r="J34" s="109">
        <f>SUM(Gotland!J34)</f>
        <v>0</v>
      </c>
      <c r="K34" s="109">
        <f>SUM(Gotland!K34)</f>
        <v>0</v>
      </c>
      <c r="L34" s="109">
        <f>SUM(Gotland!L34)</f>
        <v>0</v>
      </c>
      <c r="M34" s="109">
        <f>SUM(Gotland!M34)</f>
        <v>0</v>
      </c>
      <c r="N34" s="109">
        <f>SUM(Gotland!N34)</f>
        <v>0</v>
      </c>
      <c r="O34" s="109">
        <f>SUM(Gotland!O34)</f>
        <v>0</v>
      </c>
      <c r="P34" s="121">
        <f>SUM(Gotland!P34)</f>
        <v>209018</v>
      </c>
      <c r="Q34" s="31"/>
      <c r="R34" s="82" t="str">
        <f>L30</f>
        <v>Avfall (KEO)</v>
      </c>
      <c r="S34" s="58" t="str">
        <f>ROUND(L$43/1000,0) &amp;" GWh"</f>
        <v>176 GWh</v>
      </c>
      <c r="T34" s="40">
        <f>L$44</f>
        <v>4.1953794854255676E-2</v>
      </c>
      <c r="U34" s="34"/>
      <c r="V34" s="6"/>
      <c r="W34" s="56"/>
    </row>
    <row r="35" spans="1:47" ht="15.75">
      <c r="A35" s="3" t="s">
        <v>33</v>
      </c>
      <c r="B35" s="123">
        <f>SUM(Gotland!B35)</f>
        <v>0</v>
      </c>
      <c r="C35" s="122">
        <f>SUM(Gotland!C35)</f>
        <v>2982</v>
      </c>
      <c r="D35" s="109">
        <f>SUM(Gotland!D35)</f>
        <v>419996</v>
      </c>
      <c r="E35" s="109">
        <f>SUM(Gotland!E35)</f>
        <v>0</v>
      </c>
      <c r="F35" s="108">
        <f>SUM(Gotland!F35)</f>
        <v>0</v>
      </c>
      <c r="G35" s="108">
        <f>SUM(Gotland!G35)</f>
        <v>69006</v>
      </c>
      <c r="H35" s="108">
        <f>SUM(Gotland!H35)</f>
        <v>0</v>
      </c>
      <c r="I35" s="126">
        <f>SUM(Gotland!I35)</f>
        <v>8460</v>
      </c>
      <c r="J35" s="109">
        <f>SUM(Gotland!J35)</f>
        <v>0</v>
      </c>
      <c r="K35" s="109">
        <f>SUM(Gotland!K35)</f>
        <v>0</v>
      </c>
      <c r="L35" s="109">
        <f>SUM(Gotland!L35)</f>
        <v>0</v>
      </c>
      <c r="M35" s="109">
        <f>SUM(Gotland!M35)</f>
        <v>0</v>
      </c>
      <c r="N35" s="109">
        <f>SUM(Gotland!N35)</f>
        <v>0</v>
      </c>
      <c r="O35" s="109">
        <f>SUM(Gotland!O35)</f>
        <v>0</v>
      </c>
      <c r="P35" s="121">
        <f>SUM(Gotland!P35)</f>
        <v>500444</v>
      </c>
      <c r="Q35" s="31"/>
      <c r="R35" s="81" t="str">
        <f>M30</f>
        <v>Avfall förnybar</v>
      </c>
      <c r="S35" s="58" t="str">
        <f>ROUND(M$43/1000,0) &amp;" GWh"</f>
        <v>423 GWh</v>
      </c>
      <c r="T35" s="40">
        <f>M$44</f>
        <v>0.10083271254194048</v>
      </c>
      <c r="U35" s="34"/>
    </row>
    <row r="36" spans="1:47" ht="15.75">
      <c r="A36" s="3" t="s">
        <v>34</v>
      </c>
      <c r="B36" s="124">
        <f>SUM(Gotland!B36)</f>
        <v>119</v>
      </c>
      <c r="C36" s="122">
        <f>SUM(Gotland!C36)</f>
        <v>40199</v>
      </c>
      <c r="D36" s="109">
        <f>SUM(Gotland!D36)</f>
        <v>56488</v>
      </c>
      <c r="E36" s="109">
        <f>SUM(Gotland!E36)</f>
        <v>0</v>
      </c>
      <c r="F36" s="108">
        <f>SUM(Gotland!F36)</f>
        <v>0</v>
      </c>
      <c r="G36" s="108">
        <f>SUM(Gotland!G36)</f>
        <v>0</v>
      </c>
      <c r="H36" s="108">
        <f>SUM(Gotland!H36)</f>
        <v>0</v>
      </c>
      <c r="I36" s="108">
        <f>SUM(Gotland!I36)</f>
        <v>0</v>
      </c>
      <c r="J36" s="109">
        <f>SUM(Gotland!J36)</f>
        <v>0</v>
      </c>
      <c r="K36" s="109">
        <f>SUM(Gotland!K36)</f>
        <v>0</v>
      </c>
      <c r="L36" s="109">
        <f>SUM(Gotland!L36)</f>
        <v>0</v>
      </c>
      <c r="M36" s="109">
        <f>SUM(Gotland!M36)</f>
        <v>0</v>
      </c>
      <c r="N36" s="109">
        <f>SUM(Gotland!N36)</f>
        <v>0</v>
      </c>
      <c r="O36" s="109">
        <f>SUM(Gotland!O36)</f>
        <v>0</v>
      </c>
      <c r="P36" s="121">
        <f>SUM(Gotland!P36)</f>
        <v>96806</v>
      </c>
      <c r="Q36" s="31"/>
      <c r="R36" s="81" t="str">
        <f>N30</f>
        <v>Avfall icke förnybar</v>
      </c>
      <c r="S36" s="58" t="str">
        <f>ROUND(N$43/1000,0) &amp;" GWh"</f>
        <v>525 GWh</v>
      </c>
      <c r="T36" s="40">
        <f>N$44</f>
        <v>0.12506871320081706</v>
      </c>
      <c r="U36" s="34"/>
    </row>
    <row r="37" spans="1:47" ht="15.75">
      <c r="A37" s="3" t="s">
        <v>35</v>
      </c>
      <c r="B37" s="125">
        <f>SUM(Gotland!B37)</f>
        <v>50459</v>
      </c>
      <c r="C37" s="122">
        <f>SUM(Gotland!C37)</f>
        <v>183436</v>
      </c>
      <c r="D37" s="109">
        <f>SUM(Gotland!D37)</f>
        <v>552</v>
      </c>
      <c r="E37" s="109">
        <f>SUM(Gotland!E37)</f>
        <v>0</v>
      </c>
      <c r="F37" s="108">
        <f>SUM(Gotland!F37)</f>
        <v>0</v>
      </c>
      <c r="G37" s="108">
        <f>SUM(Gotland!G37)</f>
        <v>0</v>
      </c>
      <c r="H37" s="108">
        <f>SUM(Gotland!H37)</f>
        <v>153348</v>
      </c>
      <c r="I37" s="108">
        <f>SUM(Gotland!I37)</f>
        <v>0</v>
      </c>
      <c r="J37" s="109">
        <f>SUM(Gotland!J37)</f>
        <v>0</v>
      </c>
      <c r="K37" s="109">
        <f>SUM(Gotland!K37)</f>
        <v>0</v>
      </c>
      <c r="L37" s="109">
        <f>SUM(Gotland!L37)</f>
        <v>0</v>
      </c>
      <c r="M37" s="109">
        <f>SUM(Gotland!M37)</f>
        <v>0</v>
      </c>
      <c r="N37" s="109">
        <f>SUM(Gotland!N37)</f>
        <v>0</v>
      </c>
      <c r="O37" s="109">
        <f>SUM(Gotland!O37)</f>
        <v>0</v>
      </c>
      <c r="P37" s="121">
        <f>SUM(Gotland!P37)</f>
        <v>387795</v>
      </c>
      <c r="Q37" s="31"/>
      <c r="R37" s="82" t="str">
        <f>O30</f>
        <v>Övrigt</v>
      </c>
      <c r="S37" s="58" t="str">
        <f>ROUND(O$43/1000,0) &amp;" GWh"</f>
        <v>2 GWh</v>
      </c>
      <c r="T37" s="40">
        <f>O$44</f>
        <v>3.5741587811904295E-4</v>
      </c>
      <c r="U37" s="34"/>
    </row>
    <row r="38" spans="1:47" ht="15.75">
      <c r="A38" s="3" t="s">
        <v>36</v>
      </c>
      <c r="B38" s="125">
        <f>SUM(Gotland!B38)</f>
        <v>62862</v>
      </c>
      <c r="C38" s="122">
        <f>SUM(Gotland!C38)</f>
        <v>49872</v>
      </c>
      <c r="D38" s="109">
        <f>SUM(Gotland!D38)</f>
        <v>238</v>
      </c>
      <c r="E38" s="109">
        <f>SUM(Gotland!E38)</f>
        <v>0</v>
      </c>
      <c r="F38" s="108">
        <f>SUM(Gotland!F38)</f>
        <v>0</v>
      </c>
      <c r="G38" s="108">
        <f>SUM(Gotland!G38)</f>
        <v>0</v>
      </c>
      <c r="H38" s="108">
        <f>SUM(Gotland!H38)</f>
        <v>0</v>
      </c>
      <c r="I38" s="108">
        <f>SUM(Gotland!I38)</f>
        <v>0</v>
      </c>
      <c r="J38" s="109">
        <f>SUM(Gotland!J38)</f>
        <v>0</v>
      </c>
      <c r="K38" s="109">
        <f>SUM(Gotland!K38)</f>
        <v>0</v>
      </c>
      <c r="L38" s="109">
        <f>SUM(Gotland!L38)</f>
        <v>0</v>
      </c>
      <c r="M38" s="109">
        <f>SUM(Gotland!M38)</f>
        <v>0</v>
      </c>
      <c r="N38" s="109">
        <f>SUM(Gotland!N38)</f>
        <v>0</v>
      </c>
      <c r="O38" s="109">
        <f>SUM(Gotland!O38)</f>
        <v>0</v>
      </c>
      <c r="P38" s="109">
        <f>SUM(Gotland!P38)</f>
        <v>112972</v>
      </c>
      <c r="Q38" s="31"/>
      <c r="R38" s="82" t="s">
        <v>88</v>
      </c>
      <c r="S38" s="58" t="str">
        <f>ROUND(B22/1000,0) &amp;" GWh"</f>
        <v>12 GWh</v>
      </c>
      <c r="T38" s="40">
        <f>B22/P43</f>
        <v>2.9308102005761519E-3</v>
      </c>
      <c r="U38" s="34"/>
    </row>
    <row r="39" spans="1:47" ht="15.75">
      <c r="A39" s="3" t="s">
        <v>37</v>
      </c>
      <c r="B39" s="123">
        <f>SUM(Gotland!B39)</f>
        <v>0</v>
      </c>
      <c r="C39" s="122">
        <f>SUM(Gotland!C39)</f>
        <v>53227</v>
      </c>
      <c r="D39" s="109">
        <f>SUM(Gotland!D39)</f>
        <v>0</v>
      </c>
      <c r="E39" s="109">
        <f>SUM(Gotland!E39)</f>
        <v>0</v>
      </c>
      <c r="F39" s="108">
        <f>SUM(Gotland!F39)</f>
        <v>0</v>
      </c>
      <c r="G39" s="108">
        <f>SUM(Gotland!G39)</f>
        <v>0</v>
      </c>
      <c r="H39" s="108">
        <f>SUM(Gotland!H39)</f>
        <v>0</v>
      </c>
      <c r="I39" s="108">
        <f>SUM(Gotland!I39)</f>
        <v>0</v>
      </c>
      <c r="J39" s="109">
        <f>SUM(Gotland!J39)</f>
        <v>0</v>
      </c>
      <c r="K39" s="109">
        <f>SUM(Gotland!K39)</f>
        <v>0</v>
      </c>
      <c r="L39" s="109">
        <f>SUM(Gotland!L39)</f>
        <v>0</v>
      </c>
      <c r="M39" s="109">
        <f>SUM(Gotland!M39)</f>
        <v>0</v>
      </c>
      <c r="N39" s="109">
        <f>SUM(Gotland!N39)</f>
        <v>0</v>
      </c>
      <c r="O39" s="109">
        <f>SUM(Gotland!O39)</f>
        <v>0</v>
      </c>
      <c r="P39" s="121">
        <f>SUM(Gotland!P39)</f>
        <v>53227</v>
      </c>
      <c r="Q39" s="31"/>
      <c r="R39" s="82" t="s">
        <v>89</v>
      </c>
      <c r="S39" s="58" t="str">
        <f>ROUND(B23/1000,0) &amp;" GWh"</f>
        <v>19 GWh</v>
      </c>
      <c r="T39" s="40">
        <f>B23/P43</f>
        <v>4.57492323992375E-3</v>
      </c>
      <c r="U39" s="34"/>
    </row>
    <row r="40" spans="1:47" ht="15.75">
      <c r="A40" s="3" t="s">
        <v>13</v>
      </c>
      <c r="B40" s="121">
        <f>SUM(Gotland!B40)</f>
        <v>207409</v>
      </c>
      <c r="C40" s="121">
        <f>SUM(Gotland!C40)</f>
        <v>990296</v>
      </c>
      <c r="D40" s="109">
        <f>SUM(Gotland!D40)</f>
        <v>606041</v>
      </c>
      <c r="E40" s="116">
        <f>SUM(Gotland!E40)</f>
        <v>913428.43236899993</v>
      </c>
      <c r="F40" s="116">
        <f>SUM(Gotland!F40)</f>
        <v>384</v>
      </c>
      <c r="G40" s="120">
        <f>SUM(Gotland!G40)</f>
        <v>86443</v>
      </c>
      <c r="H40" s="116">
        <f>SUM(Gotland!H40)</f>
        <v>153348</v>
      </c>
      <c r="I40" s="128">
        <f>SUM(Gotland!I40)</f>
        <v>22702</v>
      </c>
      <c r="J40" s="109">
        <f>SUM(Gotland!J40)</f>
        <v>0</v>
      </c>
      <c r="K40" s="109">
        <f>SUM(Gotland!K40)</f>
        <v>0</v>
      </c>
      <c r="L40" s="116">
        <f>SUM(Gotland!L40)</f>
        <v>176071.33911499998</v>
      </c>
      <c r="M40" s="116">
        <f>SUM(Gotland!M40)</f>
        <v>423173.89369739994</v>
      </c>
      <c r="N40" s="116">
        <f>SUM(Gotland!N40)</f>
        <v>524887.34073179995</v>
      </c>
      <c r="O40" s="109">
        <f>SUM(Gotland!O40)</f>
        <v>0</v>
      </c>
      <c r="P40" s="128">
        <f>SUM(Gotland!P40)</f>
        <v>4104184.0059131999</v>
      </c>
      <c r="Q40" s="31"/>
      <c r="R40" s="42" t="s">
        <v>90</v>
      </c>
      <c r="S40" s="58" t="str">
        <f>ROUND(B21/1000,0) &amp;" GWh"</f>
        <v>29 GWh</v>
      </c>
      <c r="T40" s="153">
        <f>B21/P43</f>
        <v>6.8147294094697518E-3</v>
      </c>
      <c r="U40" s="34"/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87"/>
      <c r="P41" s="92"/>
      <c r="Q41" s="62"/>
      <c r="R41" s="39"/>
      <c r="S41" s="8"/>
      <c r="T41" s="60"/>
      <c r="U41" s="34"/>
    </row>
    <row r="42" spans="1:47">
      <c r="A42" s="44" t="s">
        <v>41</v>
      </c>
      <c r="B42" s="94">
        <f>B39+B38+B37</f>
        <v>113321</v>
      </c>
      <c r="C42" s="94">
        <f>C39+C38+C37</f>
        <v>286535</v>
      </c>
      <c r="D42" s="94">
        <f>D39+D38+D37</f>
        <v>790</v>
      </c>
      <c r="E42" s="94">
        <f t="shared" ref="E42:O42" si="0">E39+E38+E37</f>
        <v>0</v>
      </c>
      <c r="F42" s="95">
        <f t="shared" si="0"/>
        <v>0</v>
      </c>
      <c r="G42" s="94">
        <f t="shared" si="0"/>
        <v>0</v>
      </c>
      <c r="H42" s="94">
        <f t="shared" si="0"/>
        <v>153348</v>
      </c>
      <c r="I42" s="95">
        <f t="shared" si="0"/>
        <v>0</v>
      </c>
      <c r="J42" s="94">
        <f>J39+J38+J37</f>
        <v>0</v>
      </c>
      <c r="K42" s="94">
        <f>K39+K38+K37</f>
        <v>0</v>
      </c>
      <c r="L42" s="94">
        <f>L39+L38+L37</f>
        <v>0</v>
      </c>
      <c r="M42" s="94">
        <f t="shared" si="0"/>
        <v>0</v>
      </c>
      <c r="N42" s="94">
        <f t="shared" si="0"/>
        <v>0</v>
      </c>
      <c r="O42" s="163">
        <f t="shared" si="0"/>
        <v>0</v>
      </c>
      <c r="P42" s="92">
        <f>SUM(Gotland!P42)</f>
        <v>553994</v>
      </c>
      <c r="Q42" s="32"/>
      <c r="R42" s="39"/>
      <c r="S42" s="8" t="s">
        <v>24</v>
      </c>
      <c r="T42" s="60" t="s">
        <v>25</v>
      </c>
      <c r="U42" s="34"/>
    </row>
    <row r="43" spans="1:47">
      <c r="A43" s="45" t="s">
        <v>43</v>
      </c>
      <c r="B43" s="96"/>
      <c r="C43" s="64">
        <f>SUM(Gotland!C43)</f>
        <v>1079712.72</v>
      </c>
      <c r="D43" s="64">
        <f>SUM(Gotland!D43)</f>
        <v>607341</v>
      </c>
      <c r="E43" s="64">
        <f>SUM(Gotland!E43)</f>
        <v>913428.43236899993</v>
      </c>
      <c r="F43" s="64">
        <f>SUM(Gotland!F43)</f>
        <v>384</v>
      </c>
      <c r="G43" s="64">
        <f>SUM(Gotland!G43)</f>
        <v>96843</v>
      </c>
      <c r="H43" s="64">
        <f>SUM(Gotland!H43)</f>
        <v>350748</v>
      </c>
      <c r="I43" s="64">
        <f>SUM(Gotland!I43)</f>
        <v>22702</v>
      </c>
      <c r="J43" s="64">
        <f>SUM(Gotland!J43)</f>
        <v>0</v>
      </c>
      <c r="K43" s="64">
        <f>SUM(Gotland!K43)</f>
        <v>0</v>
      </c>
      <c r="L43" s="64">
        <f>SUM(Gotland!L43)</f>
        <v>176071.33911499998</v>
      </c>
      <c r="M43" s="64">
        <f>SUM(Gotland!M43)</f>
        <v>423173.89369739994</v>
      </c>
      <c r="N43" s="64">
        <f>SUM(Gotland!N43)</f>
        <v>524887.34073179995</v>
      </c>
      <c r="O43" s="162">
        <f>SUM(Gotland!O43)</f>
        <v>1500</v>
      </c>
      <c r="P43" s="63">
        <f>SUM(Gotland!P43)</f>
        <v>4196791.7259131996</v>
      </c>
      <c r="Q43" s="32"/>
      <c r="R43" s="39" t="s">
        <v>91</v>
      </c>
      <c r="S43" s="61" t="str">
        <f>ROUND((B46+C46+(P19-B19))/1000,0) &amp;" GWh"</f>
        <v>143 GWh</v>
      </c>
      <c r="T43" s="105"/>
      <c r="U43" s="34"/>
    </row>
    <row r="44" spans="1:47">
      <c r="A44" s="45" t="s">
        <v>44</v>
      </c>
      <c r="B44" s="96"/>
      <c r="C44" s="104">
        <f>C43/$P$43</f>
        <v>0.25727097995673354</v>
      </c>
      <c r="D44" s="104">
        <f t="shared" ref="D44:P44" si="1">D43/$P$43</f>
        <v>0.14471554455513178</v>
      </c>
      <c r="E44" s="104">
        <f t="shared" si="1"/>
        <v>0.21764921683604463</v>
      </c>
      <c r="F44" s="104">
        <f t="shared" si="1"/>
        <v>9.1498464798474988E-5</v>
      </c>
      <c r="G44" s="104">
        <f t="shared" si="1"/>
        <v>2.3075483923121649E-2</v>
      </c>
      <c r="H44" s="104">
        <f t="shared" si="1"/>
        <v>8.3575269612332054E-2</v>
      </c>
      <c r="I44" s="104">
        <f t="shared" si="1"/>
        <v>5.4093701767056754E-3</v>
      </c>
      <c r="J44" s="104">
        <f t="shared" si="1"/>
        <v>0</v>
      </c>
      <c r="K44" s="104">
        <f t="shared" si="1"/>
        <v>0</v>
      </c>
      <c r="L44" s="104">
        <f t="shared" si="1"/>
        <v>4.1953794854255676E-2</v>
      </c>
      <c r="M44" s="104">
        <f t="shared" si="1"/>
        <v>0.10083271254194048</v>
      </c>
      <c r="N44" s="104">
        <f t="shared" si="1"/>
        <v>0.12506871320081706</v>
      </c>
      <c r="O44" s="164">
        <f t="shared" si="1"/>
        <v>3.5741587811904295E-4</v>
      </c>
      <c r="P44" s="104">
        <f t="shared" si="1"/>
        <v>1</v>
      </c>
      <c r="Q44" s="32"/>
      <c r="R44" s="39" t="s">
        <v>39</v>
      </c>
      <c r="S44" s="9" t="str">
        <f>ROUND(P42/1000,0) &amp;" GWh"</f>
        <v>554 GWh</v>
      </c>
      <c r="T44" s="40">
        <f>P42/P40</f>
        <v>0.13498273937080307</v>
      </c>
      <c r="U44" s="34"/>
    </row>
    <row r="45" spans="1:47">
      <c r="A45" s="46"/>
      <c r="B45" s="93"/>
      <c r="C45" s="54"/>
      <c r="D45" s="54"/>
      <c r="E45" s="54"/>
      <c r="F45" s="63"/>
      <c r="G45" s="54"/>
      <c r="H45" s="54"/>
      <c r="I45" s="63"/>
      <c r="J45" s="54"/>
      <c r="K45" s="54"/>
      <c r="L45" s="54"/>
      <c r="M45" s="54"/>
      <c r="N45" s="54"/>
      <c r="O45" s="88"/>
      <c r="P45" s="63"/>
      <c r="Q45" s="32"/>
      <c r="R45" s="39" t="s">
        <v>40</v>
      </c>
      <c r="S45" s="9" t="str">
        <f>ROUND(P36/1000,0) &amp;" GWh"</f>
        <v>97 GWh</v>
      </c>
      <c r="T45" s="59">
        <f>P36/P40</f>
        <v>2.3587149080188528E-2</v>
      </c>
      <c r="U45" s="34"/>
    </row>
    <row r="46" spans="1:47">
      <c r="A46" s="46" t="s">
        <v>47</v>
      </c>
      <c r="B46" s="64">
        <f>SUM(Gotland!B46)</f>
        <v>2691</v>
      </c>
      <c r="C46" s="64">
        <f>SUM(Gotland!C46)</f>
        <v>79978.720000000001</v>
      </c>
      <c r="D46" s="54"/>
      <c r="E46" s="54"/>
      <c r="F46" s="63"/>
      <c r="G46" s="54"/>
      <c r="H46" s="54"/>
      <c r="I46" s="63"/>
      <c r="J46" s="54"/>
      <c r="K46" s="54"/>
      <c r="L46" s="54"/>
      <c r="M46" s="54"/>
      <c r="N46" s="54"/>
      <c r="O46" s="88"/>
      <c r="P46" s="50"/>
      <c r="Q46" s="32"/>
      <c r="R46" s="39" t="s">
        <v>42</v>
      </c>
      <c r="S46" s="9" t="str">
        <f>ROUND(P34/1000,0) &amp;" GWh"</f>
        <v>209 GWh</v>
      </c>
      <c r="T46" s="40">
        <f>P34/P40</f>
        <v>5.0928028494544197E-2</v>
      </c>
      <c r="U46" s="34"/>
    </row>
    <row r="47" spans="1:47">
      <c r="A47" s="46" t="s">
        <v>49</v>
      </c>
      <c r="B47" s="97">
        <f>B46/B24</f>
        <v>1.2808186577820086E-2</v>
      </c>
      <c r="C47" s="97">
        <f>C46/(C40+C24)</f>
        <v>0.08</v>
      </c>
      <c r="D47" s="54"/>
      <c r="E47" s="54"/>
      <c r="F47" s="63"/>
      <c r="G47" s="54"/>
      <c r="H47" s="54"/>
      <c r="I47" s="63"/>
      <c r="J47" s="54"/>
      <c r="K47" s="54"/>
      <c r="L47" s="54"/>
      <c r="M47" s="54"/>
      <c r="N47" s="54"/>
      <c r="O47" s="88"/>
      <c r="P47" s="63"/>
      <c r="Q47" s="8"/>
      <c r="R47" s="39" t="s">
        <v>29</v>
      </c>
      <c r="S47" s="9" t="str">
        <f>ROUND(P32/1000,0) &amp;" GWh"</f>
        <v>198 GWh</v>
      </c>
      <c r="T47" s="40">
        <f>P32/P40</f>
        <v>4.8268060036923618E-2</v>
      </c>
    </row>
    <row r="48" spans="1:47">
      <c r="A48" s="11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99"/>
      <c r="O48" s="102"/>
      <c r="P48" s="103"/>
      <c r="Q48" s="11"/>
      <c r="R48" s="39" t="s">
        <v>45</v>
      </c>
      <c r="S48" s="9" t="str">
        <f>ROUND(P33/1000,0) &amp;" GWh"</f>
        <v>2546 GWh</v>
      </c>
      <c r="T48" s="59">
        <f>P33/P40</f>
        <v>0.62029894425913845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4"/>
      <c r="O49" s="89"/>
      <c r="P49" s="15"/>
      <c r="Q49" s="14"/>
      <c r="R49" s="39" t="s">
        <v>46</v>
      </c>
      <c r="S49" s="9" t="str">
        <f>ROUND(P35/1000,0) &amp;" GWh"</f>
        <v>500 GWh</v>
      </c>
      <c r="T49" s="59">
        <f>P35/P40</f>
        <v>0.12193507875840204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 ht="15.75" thickBot="1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4"/>
      <c r="O50" s="89"/>
      <c r="P50" s="15"/>
      <c r="Q50" s="14"/>
      <c r="R50" s="65" t="s">
        <v>48</v>
      </c>
      <c r="S50" s="66" t="str">
        <f>ROUND((P40+C24)/1000,0) &amp;" GWh"</f>
        <v>4114 GWh</v>
      </c>
      <c r="T50" s="67">
        <f>SUM(T44:T49)</f>
        <v>0.99999999999999989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4"/>
      <c r="O51" s="89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4"/>
      <c r="O52" s="89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4"/>
      <c r="O53" s="89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4"/>
      <c r="O54" s="89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4"/>
      <c r="O55" s="89"/>
      <c r="P55" s="15"/>
      <c r="Q55" s="14"/>
      <c r="R55" s="11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4"/>
      <c r="O56" s="89"/>
      <c r="P56" s="15"/>
      <c r="Q56" s="14"/>
      <c r="R56" s="11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4"/>
      <c r="O57" s="89"/>
      <c r="P57" s="15"/>
      <c r="Q57" s="14"/>
      <c r="R57" s="11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68"/>
      <c r="C58" s="17"/>
      <c r="D58" s="69"/>
      <c r="E58" s="69"/>
      <c r="F58" s="70"/>
      <c r="G58" s="69"/>
      <c r="H58" s="69"/>
      <c r="I58" s="70"/>
      <c r="J58" s="69"/>
      <c r="K58" s="69"/>
      <c r="L58" s="69"/>
      <c r="M58" s="43"/>
      <c r="N58" s="43"/>
      <c r="O58" s="90"/>
      <c r="P58" s="71"/>
      <c r="Q58" s="8"/>
      <c r="R58" s="8"/>
      <c r="S58" s="43"/>
      <c r="T58" s="48"/>
    </row>
    <row r="59" spans="1:47" ht="15.75">
      <c r="A59" s="8"/>
      <c r="B59" s="68"/>
      <c r="C59" s="17"/>
      <c r="D59" s="69"/>
      <c r="E59" s="69"/>
      <c r="F59" s="70"/>
      <c r="G59" s="69"/>
      <c r="H59" s="69"/>
      <c r="I59" s="70"/>
      <c r="J59" s="69"/>
      <c r="K59" s="69"/>
      <c r="L59" s="69"/>
      <c r="M59" s="43"/>
      <c r="N59" s="43"/>
      <c r="O59" s="90"/>
      <c r="P59" s="71"/>
      <c r="Q59" s="8"/>
      <c r="R59" s="8"/>
      <c r="S59" s="43"/>
      <c r="T59" s="48"/>
    </row>
    <row r="60" spans="1:47" ht="15.75">
      <c r="A60" s="8"/>
      <c r="B60" s="68"/>
      <c r="C60" s="17"/>
      <c r="D60" s="69"/>
      <c r="E60" s="69"/>
      <c r="F60" s="70"/>
      <c r="G60" s="69"/>
      <c r="H60" s="69"/>
      <c r="I60" s="70"/>
      <c r="J60" s="69"/>
      <c r="K60" s="69"/>
      <c r="L60" s="69"/>
      <c r="M60" s="43"/>
      <c r="N60" s="43"/>
      <c r="O60" s="90"/>
      <c r="P60" s="71"/>
      <c r="Q60" s="8"/>
      <c r="R60" s="8"/>
      <c r="S60" s="43"/>
      <c r="T60" s="48"/>
    </row>
    <row r="61" spans="1:47" ht="15.75">
      <c r="A61" s="7"/>
      <c r="B61" s="68"/>
      <c r="C61" s="17"/>
      <c r="D61" s="69"/>
      <c r="E61" s="69"/>
      <c r="F61" s="70"/>
      <c r="G61" s="69"/>
      <c r="H61" s="69"/>
      <c r="I61" s="70"/>
      <c r="J61" s="69"/>
      <c r="K61" s="69"/>
      <c r="L61" s="69"/>
      <c r="M61" s="43"/>
      <c r="N61" s="43"/>
      <c r="O61" s="90"/>
      <c r="P61" s="71"/>
      <c r="Q61" s="8"/>
      <c r="R61" s="8"/>
      <c r="S61" s="43"/>
      <c r="T61" s="48"/>
    </row>
    <row r="62" spans="1:47" ht="15.75">
      <c r="A62" s="8"/>
      <c r="B62" s="68"/>
      <c r="C62" s="17"/>
      <c r="D62" s="68"/>
      <c r="E62" s="68"/>
      <c r="F62" s="72"/>
      <c r="G62" s="68"/>
      <c r="H62" s="68"/>
      <c r="I62" s="72"/>
      <c r="J62" s="68"/>
      <c r="K62" s="68"/>
      <c r="L62" s="68"/>
      <c r="M62" s="43"/>
      <c r="N62" s="43"/>
      <c r="O62" s="90"/>
      <c r="P62" s="71"/>
      <c r="Q62" s="8"/>
      <c r="R62" s="8"/>
      <c r="S62" s="18"/>
      <c r="T62" s="19"/>
    </row>
    <row r="63" spans="1:47">
      <c r="A63" s="8"/>
      <c r="B63" s="68"/>
      <c r="C63" s="8"/>
      <c r="D63" s="68"/>
      <c r="E63" s="68"/>
      <c r="F63" s="72"/>
      <c r="G63" s="68"/>
      <c r="H63" s="68"/>
      <c r="I63" s="72"/>
      <c r="J63" s="68"/>
      <c r="K63" s="68"/>
      <c r="L63" s="68"/>
      <c r="M63" s="8"/>
      <c r="N63" s="8"/>
      <c r="O63" s="91"/>
      <c r="P63" s="71"/>
      <c r="Q63" s="8"/>
      <c r="R63" s="8"/>
      <c r="S63" s="8"/>
      <c r="T63" s="43"/>
    </row>
    <row r="64" spans="1:47">
      <c r="A64" s="8"/>
      <c r="B64" s="68"/>
      <c r="C64" s="8"/>
      <c r="D64" s="68"/>
      <c r="E64" s="68"/>
      <c r="F64" s="72"/>
      <c r="G64" s="68"/>
      <c r="H64" s="68"/>
      <c r="I64" s="72"/>
      <c r="J64" s="68"/>
      <c r="K64" s="68"/>
      <c r="L64" s="68"/>
      <c r="M64" s="8"/>
      <c r="N64" s="8"/>
      <c r="O64" s="91"/>
      <c r="P64" s="71"/>
      <c r="Q64" s="8"/>
      <c r="R64" s="8"/>
      <c r="S64" s="73"/>
      <c r="T64" s="74"/>
    </row>
    <row r="65" spans="1:20" ht="15.75">
      <c r="A65" s="8"/>
      <c r="B65" s="54"/>
      <c r="C65" s="8"/>
      <c r="D65" s="54"/>
      <c r="E65" s="54"/>
      <c r="F65" s="63"/>
      <c r="G65" s="54"/>
      <c r="H65" s="54"/>
      <c r="I65" s="63"/>
      <c r="J65" s="54"/>
      <c r="K65" s="68"/>
      <c r="L65" s="68"/>
      <c r="M65" s="8"/>
      <c r="N65" s="8"/>
      <c r="O65" s="91"/>
      <c r="P65" s="71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3"/>
      <c r="G66" s="54"/>
      <c r="H66" s="54"/>
      <c r="I66" s="63"/>
      <c r="J66" s="54"/>
      <c r="K66" s="68"/>
      <c r="L66" s="68"/>
      <c r="M66" s="8"/>
      <c r="N66" s="8"/>
      <c r="O66" s="91"/>
      <c r="P66" s="71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3"/>
      <c r="G67" s="54"/>
      <c r="H67" s="54"/>
      <c r="I67" s="63"/>
      <c r="J67" s="54"/>
      <c r="K67" s="68"/>
      <c r="L67" s="68"/>
      <c r="M67" s="8"/>
      <c r="N67" s="8"/>
      <c r="O67" s="91"/>
      <c r="P67" s="71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3"/>
      <c r="G68" s="54"/>
      <c r="H68" s="54"/>
      <c r="I68" s="63"/>
      <c r="J68" s="54"/>
      <c r="K68" s="68"/>
      <c r="L68" s="68"/>
      <c r="M68" s="8"/>
      <c r="N68" s="8"/>
      <c r="O68" s="91"/>
      <c r="P68" s="71"/>
      <c r="Q68" s="8"/>
      <c r="R68" s="8"/>
      <c r="S68" s="43"/>
      <c r="T68" s="48"/>
    </row>
    <row r="69" spans="1:20" ht="15.75">
      <c r="A69" s="8"/>
      <c r="B69" s="54"/>
      <c r="C69" s="8"/>
      <c r="D69" s="54"/>
      <c r="E69" s="54"/>
      <c r="F69" s="63"/>
      <c r="G69" s="54"/>
      <c r="H69" s="54"/>
      <c r="I69" s="63"/>
      <c r="J69" s="54"/>
      <c r="K69" s="68"/>
      <c r="L69" s="68"/>
      <c r="M69" s="8"/>
      <c r="N69" s="8"/>
      <c r="O69" s="91"/>
      <c r="P69" s="71"/>
      <c r="Q69" s="8"/>
      <c r="R69" s="8"/>
      <c r="S69" s="43"/>
      <c r="T69" s="48"/>
    </row>
    <row r="70" spans="1:20" ht="15.75">
      <c r="A70" s="8"/>
      <c r="B70" s="54"/>
      <c r="C70" s="8"/>
      <c r="D70" s="54"/>
      <c r="E70" s="54"/>
      <c r="F70" s="63"/>
      <c r="G70" s="54"/>
      <c r="H70" s="54"/>
      <c r="I70" s="63"/>
      <c r="J70" s="54"/>
      <c r="K70" s="68"/>
      <c r="L70" s="68"/>
      <c r="M70" s="8"/>
      <c r="N70" s="8"/>
      <c r="O70" s="91"/>
      <c r="P70" s="71"/>
      <c r="Q70" s="8"/>
      <c r="R70" s="8"/>
      <c r="S70" s="43"/>
      <c r="T70" s="4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68"/>
      <c r="L71" s="68"/>
      <c r="M71" s="8"/>
      <c r="N71" s="8"/>
      <c r="O71" s="91"/>
      <c r="P71" s="71"/>
      <c r="Q71" s="8"/>
      <c r="R71" s="49"/>
      <c r="S71" s="18"/>
      <c r="T71" s="21"/>
    </row>
  </sheetData>
  <pageMargins left="0.75" right="0.75" top="0.75" bottom="0.5" header="0.5" footer="0.7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U71"/>
  <sheetViews>
    <sheetView topLeftCell="B1" zoomScale="60" zoomScaleNormal="60" workbookViewId="0">
      <selection activeCell="P44" sqref="P44"/>
    </sheetView>
  </sheetViews>
  <sheetFormatPr defaultColWidth="8.625" defaultRowHeight="15"/>
  <cols>
    <col min="1" max="1" width="49.5" style="10" customWidth="1"/>
    <col min="2" max="2" width="19.75" style="50" bestFit="1" customWidth="1"/>
    <col min="3" max="3" width="17.625" style="10" customWidth="1"/>
    <col min="4" max="6" width="17.625" style="50" customWidth="1"/>
    <col min="7" max="7" width="19.375" style="50" bestFit="1" customWidth="1"/>
    <col min="8" max="12" width="17.625" style="50" customWidth="1"/>
    <col min="13" max="16" width="17.625" style="10" customWidth="1"/>
    <col min="17" max="17" width="11.125" style="10" customWidth="1"/>
    <col min="18" max="18" width="20.875" style="10" customWidth="1"/>
    <col min="19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5" t="s">
        <v>64</v>
      </c>
      <c r="J2" s="57"/>
      <c r="Q2" s="3"/>
      <c r="AG2" s="51"/>
      <c r="AH2" s="3"/>
    </row>
    <row r="3" spans="1:34" ht="30">
      <c r="A3" s="4">
        <v>2017</v>
      </c>
      <c r="C3" s="52" t="s">
        <v>1</v>
      </c>
      <c r="D3" s="52" t="s">
        <v>30</v>
      </c>
      <c r="E3" s="52" t="s">
        <v>2</v>
      </c>
      <c r="F3" s="53" t="s">
        <v>3</v>
      </c>
      <c r="G3" s="52" t="s">
        <v>16</v>
      </c>
      <c r="H3" s="52" t="s">
        <v>71</v>
      </c>
      <c r="I3" s="53" t="s">
        <v>5</v>
      </c>
      <c r="J3" s="52" t="s">
        <v>4</v>
      </c>
      <c r="K3" s="52" t="s">
        <v>6</v>
      </c>
      <c r="L3" s="53" t="s">
        <v>67</v>
      </c>
      <c r="M3" s="52" t="s">
        <v>65</v>
      </c>
      <c r="N3" s="52" t="s">
        <v>66</v>
      </c>
      <c r="O3" s="127" t="s">
        <v>70</v>
      </c>
      <c r="P3" s="55" t="s">
        <v>8</v>
      </c>
      <c r="Q3" s="51"/>
      <c r="AG3" s="51"/>
      <c r="AH3" s="51"/>
    </row>
    <row r="4" spans="1:34" s="27" customFormat="1" ht="11.25">
      <c r="A4" s="77" t="s">
        <v>53</v>
      </c>
      <c r="C4" s="76" t="s">
        <v>51</v>
      </c>
      <c r="D4" s="76" t="s">
        <v>52</v>
      </c>
      <c r="E4" s="25"/>
      <c r="F4" s="76" t="s">
        <v>54</v>
      </c>
      <c r="G4" s="25"/>
      <c r="H4" s="25"/>
      <c r="I4" s="76" t="s">
        <v>55</v>
      </c>
      <c r="J4" s="25"/>
      <c r="K4" s="25"/>
      <c r="L4" s="25"/>
      <c r="M4" s="25"/>
      <c r="N4" s="26"/>
      <c r="O4" s="26"/>
      <c r="P4" s="78" t="s">
        <v>59</v>
      </c>
      <c r="Q4" s="28"/>
      <c r="AG4" s="28"/>
      <c r="AH4" s="28"/>
    </row>
    <row r="5" spans="1:34" ht="15.75">
      <c r="A5" s="3" t="s">
        <v>50</v>
      </c>
      <c r="B5" s="57"/>
      <c r="C5" s="106">
        <v>1640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>
        <f>SUM(D5:O5)</f>
        <v>0</v>
      </c>
      <c r="Q5" s="51"/>
      <c r="AG5" s="51"/>
      <c r="AH5" s="51"/>
    </row>
    <row r="6" spans="1:34" ht="15.75">
      <c r="A6" s="3"/>
      <c r="B6" s="5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51"/>
      <c r="AG6" s="51"/>
      <c r="AH6" s="51"/>
    </row>
    <row r="7" spans="1:34" ht="15.75">
      <c r="A7" s="3" t="s">
        <v>9</v>
      </c>
      <c r="B7" s="57"/>
      <c r="C7" s="106">
        <f>[1]Elproduktion!$N$42</f>
        <v>0</v>
      </c>
      <c r="D7" s="92">
        <f>[1]Elproduktion!$N$43</f>
        <v>0</v>
      </c>
      <c r="E7" s="92">
        <f>[1]Elproduktion!$Q$44</f>
        <v>0</v>
      </c>
      <c r="F7" s="92">
        <f>[1]Elproduktion!$N$45</f>
        <v>0</v>
      </c>
      <c r="G7" s="92">
        <f>[1]Elproduktion!$R$46</f>
        <v>0</v>
      </c>
      <c r="H7" s="92">
        <f>[1]Elproduktion!$S$47</f>
        <v>0</v>
      </c>
      <c r="I7" s="92">
        <f>[1]Elproduktion!$N$48</f>
        <v>0</v>
      </c>
      <c r="J7" s="92">
        <f>[1]Elproduktion!$T$46</f>
        <v>0</v>
      </c>
      <c r="K7" s="92">
        <f>[1]Elproduktion!$U$44</f>
        <v>0</v>
      </c>
      <c r="L7" s="92">
        <f>[1]Elproduktion!$V$43</f>
        <v>0</v>
      </c>
      <c r="M7" s="92">
        <f>[1]Elproduktion!$W$47</f>
        <v>0</v>
      </c>
      <c r="N7" s="92">
        <f>[1]Elproduktion!$X$44</f>
        <v>0</v>
      </c>
      <c r="O7" s="92">
        <f>[1]Elproduktion!$Y$44</f>
        <v>0</v>
      </c>
      <c r="P7" s="92">
        <f>SUM(D7:O7)</f>
        <v>0</v>
      </c>
      <c r="Q7" s="51"/>
      <c r="AG7" s="51"/>
      <c r="AH7" s="51"/>
    </row>
    <row r="8" spans="1:34" ht="15.75">
      <c r="A8" s="3" t="s">
        <v>10</v>
      </c>
      <c r="B8" s="57"/>
      <c r="C8" s="92">
        <f>[1]Elproduktion!$N$50</f>
        <v>0</v>
      </c>
      <c r="D8" s="106">
        <f>[1]Elproduktion!$N$51</f>
        <v>0</v>
      </c>
      <c r="E8" s="92">
        <f>[1]Elproduktion!$Q$52</f>
        <v>0</v>
      </c>
      <c r="F8" s="92">
        <f>[1]Elproduktion!$N$53</f>
        <v>0</v>
      </c>
      <c r="G8" s="92">
        <f>[1]Elproduktion!$R$54</f>
        <v>0</v>
      </c>
      <c r="H8" s="92">
        <f>[1]Elproduktion!$S$55</f>
        <v>0</v>
      </c>
      <c r="I8" s="92">
        <f>[1]Elproduktion!$N$56</f>
        <v>0</v>
      </c>
      <c r="J8" s="92">
        <f>[1]Elproduktion!$T$54</f>
        <v>0</v>
      </c>
      <c r="K8" s="92">
        <f>[1]Elproduktion!$U$52</f>
        <v>0</v>
      </c>
      <c r="L8" s="92">
        <f>[1]Elproduktion!$V$51</f>
        <v>0</v>
      </c>
      <c r="M8" s="92">
        <f>[1]Elproduktion!$W$55</f>
        <v>0</v>
      </c>
      <c r="N8" s="92">
        <f>[1]Elproduktion!$X$52</f>
        <v>0</v>
      </c>
      <c r="O8" s="92">
        <f>[1]Elproduktion!$Y$52</f>
        <v>0</v>
      </c>
      <c r="P8" s="106">
        <f>SUM(D8:O8)</f>
        <v>0</v>
      </c>
      <c r="Q8" s="51"/>
      <c r="AG8" s="51"/>
      <c r="AH8" s="51"/>
    </row>
    <row r="9" spans="1:34" ht="15.75">
      <c r="A9" s="3" t="s">
        <v>11</v>
      </c>
      <c r="B9" s="57"/>
      <c r="C9" s="92">
        <f>[1]Elproduktion!$N$58</f>
        <v>5.9</v>
      </c>
      <c r="D9" s="92">
        <f>[1]Elproduktion!$N$59</f>
        <v>0</v>
      </c>
      <c r="E9" s="92">
        <f>[1]Elproduktion!$Q$60</f>
        <v>0</v>
      </c>
      <c r="F9" s="92">
        <f>[1]Elproduktion!$N$61</f>
        <v>0</v>
      </c>
      <c r="G9" s="92">
        <f>[1]Elproduktion!$R$62</f>
        <v>0</v>
      </c>
      <c r="H9" s="92">
        <f>[1]Elproduktion!$S$63</f>
        <v>0</v>
      </c>
      <c r="I9" s="92">
        <f>[1]Elproduktion!$N$64</f>
        <v>0</v>
      </c>
      <c r="J9" s="92">
        <f>[1]Elproduktion!$T$62</f>
        <v>0</v>
      </c>
      <c r="K9" s="92">
        <f>[1]Elproduktion!$U$60</f>
        <v>0</v>
      </c>
      <c r="L9" s="92">
        <f>[1]Elproduktion!$V$59</f>
        <v>0</v>
      </c>
      <c r="M9" s="92">
        <f>[1]Elproduktion!$W$63</f>
        <v>0</v>
      </c>
      <c r="N9" s="92">
        <f>[1]Elproduktion!$X$60</f>
        <v>0</v>
      </c>
      <c r="O9" s="92">
        <f>[1]Elproduktion!$Y$60</f>
        <v>0</v>
      </c>
      <c r="P9" s="92">
        <f>SUM(D9:O9)</f>
        <v>0</v>
      </c>
      <c r="Q9" s="51"/>
      <c r="AG9" s="51"/>
      <c r="AH9" s="51"/>
    </row>
    <row r="10" spans="1:34" ht="15.75">
      <c r="A10" s="3" t="s">
        <v>12</v>
      </c>
      <c r="B10" s="57"/>
      <c r="C10" s="106">
        <f>[1]Elproduktion!$N$66</f>
        <v>456979</v>
      </c>
      <c r="D10" s="92">
        <f>[1]Elproduktion!$N$67</f>
        <v>0</v>
      </c>
      <c r="E10" s="92">
        <f>[1]Elproduktion!$Q$68</f>
        <v>0</v>
      </c>
      <c r="F10" s="92">
        <f>[1]Elproduktion!$N$69</f>
        <v>0</v>
      </c>
      <c r="G10" s="92">
        <f>[1]Elproduktion!$R$70</f>
        <v>0</v>
      </c>
      <c r="H10" s="92">
        <f>[1]Elproduktion!$S$71</f>
        <v>0</v>
      </c>
      <c r="I10" s="92">
        <f>[1]Elproduktion!$N$72</f>
        <v>0</v>
      </c>
      <c r="J10" s="92">
        <f>[1]Elproduktion!$T$70</f>
        <v>0</v>
      </c>
      <c r="K10" s="92">
        <f>[1]Elproduktion!$U$68</f>
        <v>0</v>
      </c>
      <c r="L10" s="92">
        <f>[1]Elproduktion!$V$67</f>
        <v>0</v>
      </c>
      <c r="M10" s="92">
        <f>[1]Elproduktion!$W$71</f>
        <v>0</v>
      </c>
      <c r="N10" s="92">
        <f>[1]Elproduktion!$X$68</f>
        <v>0</v>
      </c>
      <c r="O10" s="92">
        <f>[1]Elproduktion!$Y$68</f>
        <v>0</v>
      </c>
      <c r="P10" s="92">
        <f>SUM(D10:O10)</f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13</v>
      </c>
      <c r="B11" s="57"/>
      <c r="C11" s="106">
        <f>SUM(C5:C10)</f>
        <v>458624.9</v>
      </c>
      <c r="D11" s="106">
        <f t="shared" ref="D11:O11" si="0">SUM(D5:D10)</f>
        <v>0</v>
      </c>
      <c r="E11" s="92">
        <f t="shared" si="0"/>
        <v>0</v>
      </c>
      <c r="F11" s="92">
        <f t="shared" si="0"/>
        <v>0</v>
      </c>
      <c r="G11" s="92">
        <f t="shared" si="0"/>
        <v>0</v>
      </c>
      <c r="H11" s="92">
        <f t="shared" si="0"/>
        <v>0</v>
      </c>
      <c r="I11" s="92">
        <f t="shared" si="0"/>
        <v>0</v>
      </c>
      <c r="J11" s="92">
        <f t="shared" si="0"/>
        <v>0</v>
      </c>
      <c r="K11" s="92">
        <f t="shared" si="0"/>
        <v>0</v>
      </c>
      <c r="L11" s="92">
        <f t="shared" si="0"/>
        <v>0</v>
      </c>
      <c r="M11" s="92">
        <f t="shared" si="0"/>
        <v>0</v>
      </c>
      <c r="N11" s="92">
        <f t="shared" si="0"/>
        <v>0</v>
      </c>
      <c r="O11" s="92">
        <f t="shared" si="0"/>
        <v>0</v>
      </c>
      <c r="P11" s="106">
        <f>SUM(D11:O11)</f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A12" s="119" t="s">
        <v>69</v>
      </c>
      <c r="B12" s="57"/>
      <c r="C12" s="118">
        <v>531141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14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2"/>
      <c r="R14" s="2"/>
      <c r="S14" s="2"/>
      <c r="T14" s="2"/>
    </row>
    <row r="15" spans="1:34" ht="15.75">
      <c r="A15" s="75" t="str">
        <f>A2</f>
        <v>0980 Gotland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15</v>
      </c>
      <c r="C16" s="63" t="s">
        <v>7</v>
      </c>
      <c r="D16" s="52" t="s">
        <v>30</v>
      </c>
      <c r="E16" s="52" t="s">
        <v>2</v>
      </c>
      <c r="F16" s="53" t="s">
        <v>3</v>
      </c>
      <c r="G16" s="52" t="s">
        <v>16</v>
      </c>
      <c r="H16" s="52" t="s">
        <v>71</v>
      </c>
      <c r="I16" s="53" t="s">
        <v>5</v>
      </c>
      <c r="J16" s="52" t="s">
        <v>4</v>
      </c>
      <c r="K16" s="52" t="s">
        <v>6</v>
      </c>
      <c r="L16" s="53" t="s">
        <v>67</v>
      </c>
      <c r="M16" s="52" t="s">
        <v>65</v>
      </c>
      <c r="N16" s="52" t="s">
        <v>66</v>
      </c>
      <c r="O16" s="127" t="s">
        <v>70</v>
      </c>
      <c r="P16" s="55" t="s">
        <v>8</v>
      </c>
      <c r="Q16" s="51"/>
      <c r="AG16" s="51"/>
      <c r="AH16" s="51"/>
    </row>
    <row r="17" spans="1:34" s="27" customFormat="1" ht="11.25">
      <c r="A17" s="77" t="s">
        <v>53</v>
      </c>
      <c r="B17" s="76" t="s">
        <v>56</v>
      </c>
      <c r="C17" s="79"/>
      <c r="D17" s="76" t="s">
        <v>52</v>
      </c>
      <c r="E17" s="25"/>
      <c r="F17" s="76" t="s">
        <v>54</v>
      </c>
      <c r="G17" s="25"/>
      <c r="H17" s="25"/>
      <c r="I17" s="76" t="s">
        <v>55</v>
      </c>
      <c r="J17" s="25"/>
      <c r="K17" s="25"/>
      <c r="L17" s="25"/>
      <c r="M17" s="25"/>
      <c r="N17" s="26"/>
      <c r="O17" s="26"/>
      <c r="P17" s="78" t="s">
        <v>59</v>
      </c>
      <c r="Q17" s="28"/>
      <c r="AG17" s="28"/>
      <c r="AH17" s="28"/>
    </row>
    <row r="18" spans="1:34" ht="15.75">
      <c r="A18" s="3" t="s">
        <v>17</v>
      </c>
      <c r="B18" s="108">
        <f>[1]Fjärrvärmeproduktion!$N$58</f>
        <v>0</v>
      </c>
      <c r="C18" s="109"/>
      <c r="D18" s="108">
        <f>[1]Fjärrvärmeproduktion!$N$59</f>
        <v>0</v>
      </c>
      <c r="E18" s="109">
        <f>[1]Fjärrvärmeproduktion!$Q$60</f>
        <v>0</v>
      </c>
      <c r="F18" s="109">
        <f>[1]Fjärrvärmeproduktion!$N$61</f>
        <v>0</v>
      </c>
      <c r="G18" s="109">
        <f>[1]Fjärrvärmeproduktion!$R$62</f>
        <v>0</v>
      </c>
      <c r="H18" s="109">
        <f>[1]Fjärrvärmeproduktion!$S$63</f>
        <v>0</v>
      </c>
      <c r="I18" s="109">
        <f>[1]Fjärrvärmeproduktion!$N$64</f>
        <v>0</v>
      </c>
      <c r="J18" s="109">
        <f>[1]Fjärrvärmeproduktion!$T$62</f>
        <v>0</v>
      </c>
      <c r="K18" s="109">
        <f>[1]Fjärrvärmeproduktion!$U$60</f>
        <v>0</v>
      </c>
      <c r="L18" s="109">
        <f>[1]Fjärrvärmeproduktion!$V$59</f>
        <v>0</v>
      </c>
      <c r="M18" s="109">
        <f>[1]Fjärrvärmeproduktion!$W$63</f>
        <v>0</v>
      </c>
      <c r="N18" s="109">
        <f>[1]Fjärrvärmeproduktion!$X$60</f>
        <v>0</v>
      </c>
      <c r="O18" s="109">
        <f>[1]Fjärrvärmeproduktion!$Y$60</f>
        <v>0</v>
      </c>
      <c r="P18" s="109">
        <f>SUM(C18:O18)</f>
        <v>0</v>
      </c>
      <c r="Q18" s="2"/>
      <c r="R18" s="2"/>
      <c r="S18" s="2"/>
      <c r="T18" s="2"/>
    </row>
    <row r="19" spans="1:34" ht="15.75">
      <c r="A19" s="3" t="s">
        <v>18</v>
      </c>
      <c r="B19" s="126">
        <f>[1]Fjärrvärmeproduktion!$N$66</f>
        <v>150000</v>
      </c>
      <c r="C19" s="109"/>
      <c r="D19" s="126">
        <f>[1]Fjärrvärmeproduktion!$N$67</f>
        <v>1300</v>
      </c>
      <c r="E19" s="109">
        <f>[1]Fjärrvärmeproduktion!$Q$68</f>
        <v>0</v>
      </c>
      <c r="F19" s="109">
        <f>[1]Fjärrvärmeproduktion!$N$69</f>
        <v>0</v>
      </c>
      <c r="G19" s="121">
        <f>[1]Fjärrvärmeproduktion!$R$70</f>
        <v>10400</v>
      </c>
      <c r="H19" s="121">
        <f>[1]Fjärrvärmeproduktion!$S$71</f>
        <v>197400</v>
      </c>
      <c r="I19" s="109">
        <f>[1]Fjärrvärmeproduktion!$N$72</f>
        <v>0</v>
      </c>
      <c r="J19" s="109">
        <f>[1]Fjärrvärmeproduktion!$T$70</f>
        <v>0</v>
      </c>
      <c r="K19" s="109">
        <f>[1]Fjärrvärmeproduktion!$U$68</f>
        <v>0</v>
      </c>
      <c r="L19" s="109">
        <f>[1]Fjärrvärmeproduktion!$V$67</f>
        <v>0</v>
      </c>
      <c r="M19" s="109">
        <f>[1]Fjärrvärmeproduktion!$W$71</f>
        <v>0</v>
      </c>
      <c r="N19" s="109">
        <f>[1]Fjärrvärmeproduktion!$X$68</f>
        <v>0</v>
      </c>
      <c r="O19" s="121">
        <f>[1]Fjärrvärmeproduktion!$Z$66</f>
        <v>1500</v>
      </c>
      <c r="P19" s="121">
        <f>SUM(C19:O19)</f>
        <v>210600</v>
      </c>
      <c r="Q19" s="2"/>
      <c r="R19" s="2"/>
      <c r="S19" s="2"/>
      <c r="T19" s="2"/>
    </row>
    <row r="20" spans="1:34" ht="15.75">
      <c r="A20" s="3" t="s">
        <v>19</v>
      </c>
      <c r="B20" s="126">
        <f>[1]Fjärrvärmeproduktion!$N$74</f>
        <v>0</v>
      </c>
      <c r="C20" s="109"/>
      <c r="D20" s="108">
        <f>[1]Fjärrvärmeproduktion!$N$75</f>
        <v>0</v>
      </c>
      <c r="E20" s="109">
        <f>[1]Fjärrvärmeproduktion!$Q$76</f>
        <v>0</v>
      </c>
      <c r="F20" s="109">
        <f>[1]Fjärrvärmeproduktion!$N$77</f>
        <v>0</v>
      </c>
      <c r="G20" s="109">
        <f>[1]Fjärrvärmeproduktion!$R$78</f>
        <v>0</v>
      </c>
      <c r="H20" s="109">
        <f>[1]Fjärrvärmeproduktion!$S$79</f>
        <v>0</v>
      </c>
      <c r="I20" s="109">
        <f>[1]Fjärrvärmeproduktion!$N$80</f>
        <v>0</v>
      </c>
      <c r="J20" s="109">
        <f>[1]Fjärrvärmeproduktion!$T$78</f>
        <v>0</v>
      </c>
      <c r="K20" s="109">
        <f>[1]Fjärrvärmeproduktion!$U$76</f>
        <v>0</v>
      </c>
      <c r="L20" s="109">
        <f>[1]Fjärrvärmeproduktion!$V$75</f>
        <v>0</v>
      </c>
      <c r="M20" s="109">
        <f>[1]Fjärrvärmeproduktion!$W$79</f>
        <v>0</v>
      </c>
      <c r="N20" s="109">
        <f>[1]Fjärrvärmeproduktion!$X$76</f>
        <v>0</v>
      </c>
      <c r="O20" s="109">
        <f>[1]Fjärrvärmeproduktion!$Y$76</f>
        <v>0</v>
      </c>
      <c r="P20" s="109">
        <f t="shared" ref="P20:P24" si="1">SUM(C20:O20)</f>
        <v>0</v>
      </c>
      <c r="Q20" s="2"/>
      <c r="R20" s="2"/>
      <c r="S20" s="2"/>
      <c r="T20" s="2"/>
    </row>
    <row r="21" spans="1:34" ht="16.5" thickBot="1">
      <c r="A21" s="3" t="s">
        <v>20</v>
      </c>
      <c r="B21" s="126">
        <f>[1]Fjärrvärmeproduktion!$N$82</f>
        <v>28600</v>
      </c>
      <c r="C21" s="120">
        <f>0.33*B21</f>
        <v>9438</v>
      </c>
      <c r="D21" s="108">
        <f>[1]Fjärrvärmeproduktion!$N$83</f>
        <v>0</v>
      </c>
      <c r="E21" s="109">
        <f>[1]Fjärrvärmeproduktion!$Q$84</f>
        <v>0</v>
      </c>
      <c r="F21" s="109">
        <f>[1]Fjärrvärmeproduktion!$N$85</f>
        <v>0</v>
      </c>
      <c r="G21" s="109">
        <f>[1]Fjärrvärmeproduktion!$R$86</f>
        <v>0</v>
      </c>
      <c r="H21" s="109">
        <f>[1]Fjärrvärmeproduktion!$S$87</f>
        <v>0</v>
      </c>
      <c r="I21" s="109">
        <f>[1]Fjärrvärmeproduktion!$N$88</f>
        <v>0</v>
      </c>
      <c r="J21" s="109">
        <f>[1]Fjärrvärmeproduktion!$T$86</f>
        <v>0</v>
      </c>
      <c r="K21" s="109">
        <f>[1]Fjärrvärmeproduktion!$U$84</f>
        <v>0</v>
      </c>
      <c r="L21" s="109">
        <f>[1]Fjärrvärmeproduktion!$V$83</f>
        <v>0</v>
      </c>
      <c r="M21" s="109">
        <f>[1]Fjärrvärmeproduktion!$W$87</f>
        <v>0</v>
      </c>
      <c r="N21" s="109">
        <f>[1]Fjärrvärmeproduktion!$X$84</f>
        <v>0</v>
      </c>
      <c r="O21" s="109">
        <f>[1]Fjärrvärmeproduktion!$Y$84</f>
        <v>0</v>
      </c>
      <c r="P21" s="109">
        <f t="shared" si="1"/>
        <v>9438</v>
      </c>
      <c r="Q21" s="2"/>
      <c r="R21" s="35"/>
      <c r="S21" s="35"/>
      <c r="T21" s="35"/>
    </row>
    <row r="22" spans="1:34" ht="15.75">
      <c r="A22" s="3" t="s">
        <v>21</v>
      </c>
      <c r="B22" s="126">
        <f>[1]Fjärrvärmeproduktion!$N$90</f>
        <v>12300</v>
      </c>
      <c r="C22" s="109"/>
      <c r="D22" s="108">
        <f>[1]Fjärrvärmeproduktion!$N$91</f>
        <v>0</v>
      </c>
      <c r="E22" s="109">
        <f>[1]Fjärrvärmeproduktion!$Q$92</f>
        <v>0</v>
      </c>
      <c r="F22" s="109">
        <f>[1]Fjärrvärmeproduktion!$N$93</f>
        <v>0</v>
      </c>
      <c r="G22" s="109">
        <f>[1]Fjärrvärmeproduktion!$R$94</f>
        <v>0</v>
      </c>
      <c r="H22" s="109">
        <f>[1]Fjärrvärmeproduktion!$S$95</f>
        <v>0</v>
      </c>
      <c r="I22" s="109">
        <f>[1]Fjärrvärmeproduktion!$N$96</f>
        <v>0</v>
      </c>
      <c r="J22" s="109">
        <f>[1]Fjärrvärmeproduktion!$T$94</f>
        <v>0</v>
      </c>
      <c r="K22" s="109">
        <f>[1]Fjärrvärmeproduktion!$U$92</f>
        <v>0</v>
      </c>
      <c r="L22" s="109">
        <f>[1]Fjärrvärmeproduktion!$V$91</f>
        <v>0</v>
      </c>
      <c r="M22" s="109">
        <f>[1]Fjärrvärmeproduktion!$W$95</f>
        <v>0</v>
      </c>
      <c r="N22" s="109">
        <f>[1]Fjärrvärmeproduktion!$X$92</f>
        <v>0</v>
      </c>
      <c r="O22" s="109">
        <f>[1]Fjärrvärmeproduktion!$Y$92</f>
        <v>0</v>
      </c>
      <c r="P22" s="109">
        <f t="shared" si="1"/>
        <v>0</v>
      </c>
      <c r="Q22" s="29"/>
      <c r="R22" s="41" t="s">
        <v>23</v>
      </c>
      <c r="S22" s="84" t="str">
        <f>ROUND((P43+B21+B22+B23)/1000,0) &amp;" GWh"</f>
        <v>4257 GWh</v>
      </c>
      <c r="T22" s="36"/>
      <c r="U22" s="34"/>
    </row>
    <row r="23" spans="1:34" ht="15.75">
      <c r="A23" s="3" t="s">
        <v>22</v>
      </c>
      <c r="B23" s="126">
        <f>[1]Fjärrvärmeproduktion!$N$98</f>
        <v>19200</v>
      </c>
      <c r="C23" s="109"/>
      <c r="D23" s="108">
        <f>[1]Fjärrvärmeproduktion!$N$99</f>
        <v>0</v>
      </c>
      <c r="E23" s="109">
        <f>[1]Fjärrvärmeproduktion!$Q$100</f>
        <v>0</v>
      </c>
      <c r="F23" s="109">
        <f>[1]Fjärrvärmeproduktion!$N$101</f>
        <v>0</v>
      </c>
      <c r="G23" s="109">
        <f>[1]Fjärrvärmeproduktion!$R$102</f>
        <v>0</v>
      </c>
      <c r="H23" s="109">
        <f>[1]Fjärrvärmeproduktion!$S$103</f>
        <v>0</v>
      </c>
      <c r="I23" s="109">
        <f>[1]Fjärrvärmeproduktion!$N$104</f>
        <v>0</v>
      </c>
      <c r="J23" s="109">
        <f>[1]Fjärrvärmeproduktion!$T$102</f>
        <v>0</v>
      </c>
      <c r="K23" s="109">
        <f>[1]Fjärrvärmeproduktion!$U$100</f>
        <v>0</v>
      </c>
      <c r="L23" s="109">
        <f>[1]Fjärrvärmeproduktion!$V$99</f>
        <v>0</v>
      </c>
      <c r="M23" s="109">
        <f>[1]Fjärrvärmeproduktion!$W$103</f>
        <v>0</v>
      </c>
      <c r="N23" s="109">
        <f>[1]Fjärrvärmeproduktion!$X$100</f>
        <v>0</v>
      </c>
      <c r="O23" s="109">
        <f>[1]Fjärrvärmeproduktion!$Y$100</f>
        <v>0</v>
      </c>
      <c r="P23" s="109">
        <f t="shared" si="1"/>
        <v>0</v>
      </c>
      <c r="Q23" s="29"/>
      <c r="R23" s="39"/>
      <c r="S23" s="2"/>
      <c r="T23" s="37"/>
      <c r="U23" s="34"/>
    </row>
    <row r="24" spans="1:34" ht="15.75">
      <c r="A24" s="3" t="s">
        <v>13</v>
      </c>
      <c r="B24" s="121">
        <f>SUM(B18:B23)</f>
        <v>210100</v>
      </c>
      <c r="C24" s="120">
        <f t="shared" ref="C24:O24" si="2">SUM(C18:C23)</f>
        <v>9438</v>
      </c>
      <c r="D24" s="121">
        <f t="shared" si="2"/>
        <v>1300</v>
      </c>
      <c r="E24" s="109">
        <f t="shared" si="2"/>
        <v>0</v>
      </c>
      <c r="F24" s="109">
        <f t="shared" si="2"/>
        <v>0</v>
      </c>
      <c r="G24" s="121">
        <f t="shared" si="2"/>
        <v>10400</v>
      </c>
      <c r="H24" s="121">
        <f t="shared" si="2"/>
        <v>197400</v>
      </c>
      <c r="I24" s="109">
        <f t="shared" si="2"/>
        <v>0</v>
      </c>
      <c r="J24" s="109">
        <f t="shared" si="2"/>
        <v>0</v>
      </c>
      <c r="K24" s="109">
        <f t="shared" si="2"/>
        <v>0</v>
      </c>
      <c r="L24" s="109">
        <f t="shared" si="2"/>
        <v>0</v>
      </c>
      <c r="M24" s="109">
        <f t="shared" si="2"/>
        <v>0</v>
      </c>
      <c r="N24" s="109">
        <f t="shared" si="2"/>
        <v>0</v>
      </c>
      <c r="O24" s="121">
        <f t="shared" si="2"/>
        <v>1500</v>
      </c>
      <c r="P24" s="121">
        <f t="shared" si="1"/>
        <v>220038</v>
      </c>
      <c r="Q24" s="29"/>
      <c r="R24" s="39"/>
      <c r="S24" s="2" t="s">
        <v>24</v>
      </c>
      <c r="T24" s="37" t="s">
        <v>25</v>
      </c>
      <c r="U24" s="34"/>
    </row>
    <row r="25" spans="1:34" ht="15.75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29"/>
      <c r="R25" s="81" t="str">
        <f>C30</f>
        <v>El</v>
      </c>
      <c r="S25" s="58" t="str">
        <f>ROUND(C$43/1000,0) &amp;" GWh"</f>
        <v>1080 GWh</v>
      </c>
      <c r="T25" s="40">
        <f>C$44</f>
        <v>0.25727097995673354</v>
      </c>
      <c r="U25" s="34"/>
    </row>
    <row r="26" spans="1:34" ht="15.75">
      <c r="B26" s="108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29"/>
      <c r="R26" s="82" t="str">
        <f>D30</f>
        <v>Oljeprodukter</v>
      </c>
      <c r="S26" s="58" t="str">
        <f>ROUND(D$43/1000,0) &amp;" GWh"</f>
        <v>607 GWh</v>
      </c>
      <c r="T26" s="40">
        <f>D$44</f>
        <v>0.14471554455513178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2" t="str">
        <f>E30</f>
        <v>Kol och koks</v>
      </c>
      <c r="S27" s="58" t="str">
        <f>ROUND(E$43/1000,0) &amp;" GWh"</f>
        <v>913 GWh</v>
      </c>
      <c r="T27" s="40">
        <f>E$44</f>
        <v>0.21764921683604463</v>
      </c>
      <c r="U27" s="34"/>
    </row>
    <row r="28" spans="1:34" ht="18.75">
      <c r="A28" s="1" t="s">
        <v>26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2" t="str">
        <f>F30</f>
        <v>Gasol/naturgas</v>
      </c>
      <c r="S28" s="58" t="str">
        <f>ROUND(F$43/1000,0) &amp;" GWh"</f>
        <v>0 GWh</v>
      </c>
      <c r="T28" s="40">
        <f>F$44</f>
        <v>9.1498464798474988E-5</v>
      </c>
      <c r="U28" s="34"/>
    </row>
    <row r="29" spans="1:34" ht="15.75">
      <c r="A29" s="75" t="str">
        <f>A2</f>
        <v>0980 Gotland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2" t="str">
        <f>G30</f>
        <v>Biodrivmedel/Biooljor</v>
      </c>
      <c r="S29" s="58" t="str">
        <f>ROUND(G$43/1000,0) &amp;" GWh"</f>
        <v>97 GWh</v>
      </c>
      <c r="T29" s="40">
        <f>G$44</f>
        <v>2.3075483923121649E-2</v>
      </c>
      <c r="U29" s="34"/>
    </row>
    <row r="30" spans="1:34" ht="30">
      <c r="A30" s="4">
        <v>2017</v>
      </c>
      <c r="B30" s="63" t="s">
        <v>62</v>
      </c>
      <c r="C30" s="54" t="s">
        <v>7</v>
      </c>
      <c r="D30" s="52" t="s">
        <v>30</v>
      </c>
      <c r="E30" s="52" t="s">
        <v>2</v>
      </c>
      <c r="F30" s="53" t="s">
        <v>3</v>
      </c>
      <c r="G30" s="52" t="s">
        <v>73</v>
      </c>
      <c r="H30" s="52" t="s">
        <v>71</v>
      </c>
      <c r="I30" s="53" t="s">
        <v>5</v>
      </c>
      <c r="J30" s="52" t="s">
        <v>4</v>
      </c>
      <c r="K30" s="52" t="s">
        <v>6</v>
      </c>
      <c r="L30" s="53" t="s">
        <v>67</v>
      </c>
      <c r="M30" s="52" t="s">
        <v>65</v>
      </c>
      <c r="N30" s="52" t="s">
        <v>66</v>
      </c>
      <c r="O30" s="127" t="s">
        <v>70</v>
      </c>
      <c r="P30" s="55" t="s">
        <v>27</v>
      </c>
      <c r="Q30" s="29"/>
      <c r="R30" s="81" t="str">
        <f>H30</f>
        <v>Fasta biobränslen</v>
      </c>
      <c r="S30" s="58" t="str">
        <f>ROUND(H$43/1000,0) &amp;" GWh"</f>
        <v>351 GWh</v>
      </c>
      <c r="T30" s="40">
        <f>H$44</f>
        <v>8.3575269612332054E-2</v>
      </c>
      <c r="U30" s="34"/>
    </row>
    <row r="31" spans="1:34" s="27" customFormat="1">
      <c r="A31" s="24"/>
      <c r="B31" s="76" t="s">
        <v>58</v>
      </c>
      <c r="C31" s="79" t="s">
        <v>57</v>
      </c>
      <c r="D31" s="76" t="s">
        <v>52</v>
      </c>
      <c r="E31" s="25"/>
      <c r="F31" s="76" t="s">
        <v>54</v>
      </c>
      <c r="G31" s="76" t="s">
        <v>68</v>
      </c>
      <c r="H31" s="76" t="s">
        <v>61</v>
      </c>
      <c r="I31" s="76" t="s">
        <v>55</v>
      </c>
      <c r="J31" s="25"/>
      <c r="K31" s="25"/>
      <c r="L31" s="25"/>
      <c r="M31" s="25"/>
      <c r="N31" s="26"/>
      <c r="O31" s="26"/>
      <c r="P31" s="78" t="s">
        <v>60</v>
      </c>
      <c r="Q31" s="30"/>
      <c r="R31" s="81" t="str">
        <f>I30</f>
        <v>Biogas</v>
      </c>
      <c r="S31" s="58" t="str">
        <f>ROUND(I$43/1000,0) &amp;" GWh"</f>
        <v>23 GWh</v>
      </c>
      <c r="T31" s="40">
        <f>I$44</f>
        <v>5.4093701767056754E-3</v>
      </c>
      <c r="U31" s="33"/>
      <c r="AG31" s="28"/>
      <c r="AH31" s="28"/>
    </row>
    <row r="32" spans="1:34" ht="15.75">
      <c r="A32" s="3" t="s">
        <v>28</v>
      </c>
      <c r="B32" s="123">
        <f>[1]Slutanvändning!$N$89</f>
        <v>0</v>
      </c>
      <c r="C32" s="122">
        <f>[1]Slutanvändning!$N$90</f>
        <v>75006</v>
      </c>
      <c r="D32" s="109">
        <f>[1]Slutanvändning!$N$83</f>
        <v>105658</v>
      </c>
      <c r="E32" s="109">
        <f>[1]Slutanvändning!$Q$84</f>
        <v>0</v>
      </c>
      <c r="F32" s="108">
        <f>[1]Slutanvändning!$N$85</f>
        <v>0</v>
      </c>
      <c r="G32" s="108">
        <f>[1]Slutanvändning!$N$86</f>
        <v>17437</v>
      </c>
      <c r="H32" s="108">
        <f>[1]Slutanvändning!$N$87</f>
        <v>0</v>
      </c>
      <c r="I32" s="108">
        <f>[1]Slutanvändning!$N$88</f>
        <v>0</v>
      </c>
      <c r="J32" s="109">
        <f>[1]Slutanvändning!$T$86</f>
        <v>0</v>
      </c>
      <c r="K32" s="109">
        <f>[1]Slutanvändning!$U$84</f>
        <v>0</v>
      </c>
      <c r="L32" s="109">
        <f>[1]Slutanvändning!$V$83</f>
        <v>0</v>
      </c>
      <c r="M32" s="109">
        <f>[1]Slutanvändning!$W$87</f>
        <v>0</v>
      </c>
      <c r="N32" s="109">
        <f>[1]Slutanvändning!$X$84</f>
        <v>0</v>
      </c>
      <c r="O32" s="109">
        <f>[1]Slutanvändning!$Y$84</f>
        <v>0</v>
      </c>
      <c r="P32" s="121">
        <f>SUM(B32:N32)</f>
        <v>198101</v>
      </c>
      <c r="Q32" s="31"/>
      <c r="R32" s="82" t="str">
        <f>J30</f>
        <v>Avlutar</v>
      </c>
      <c r="S32" s="58" t="str">
        <f>ROUND(J$43/1000,0) &amp;" GWh"</f>
        <v>0 GWh</v>
      </c>
      <c r="T32" s="40">
        <f>J$44</f>
        <v>0</v>
      </c>
      <c r="U32" s="34"/>
    </row>
    <row r="33" spans="1:47" ht="15.75">
      <c r="A33" s="3" t="s">
        <v>31</v>
      </c>
      <c r="B33" s="124">
        <f>[1]Slutanvändning!$N$98</f>
        <v>46980</v>
      </c>
      <c r="C33" s="122">
        <f>[1]Slutanvändning!$N$99</f>
        <v>438382</v>
      </c>
      <c r="D33" s="116">
        <f>[1]Slutanvändning!$N$92</f>
        <v>8272</v>
      </c>
      <c r="E33" s="116">
        <f>[1]Slutanvändning!$Q$93</f>
        <v>913428.43236899993</v>
      </c>
      <c r="F33" s="117">
        <f>[1]Slutanvändning!$N$94</f>
        <v>384</v>
      </c>
      <c r="G33" s="115">
        <f>[1]Slutanvändning!$N$95</f>
        <v>0</v>
      </c>
      <c r="H33" s="115">
        <f>[1]Slutanvändning!$N$96-M33</f>
        <v>0</v>
      </c>
      <c r="I33" s="117">
        <f>[1]Slutanvändning!$N$97</f>
        <v>14242</v>
      </c>
      <c r="J33" s="109">
        <f>[1]Slutanvändning!$T$95</f>
        <v>0</v>
      </c>
      <c r="K33" s="109">
        <f>[1]Slutanvändning!$U$93</f>
        <v>0</v>
      </c>
      <c r="L33" s="116">
        <f>[1]Slutanvändning!$V$92</f>
        <v>176071.33911499998</v>
      </c>
      <c r="M33" s="116">
        <f>[1]Slutanvändning!$W$96</f>
        <v>423173.89369739994</v>
      </c>
      <c r="N33" s="116">
        <f>[1]Slutanvändning!$X$93</f>
        <v>524887.34073179995</v>
      </c>
      <c r="O33" s="109">
        <f>[1]Slutanvändning!$Y$93</f>
        <v>0</v>
      </c>
      <c r="P33" s="129">
        <f>SUM(B33:N33)</f>
        <v>2545821.0059131994</v>
      </c>
      <c r="Q33" s="31"/>
      <c r="R33" s="81" t="str">
        <f>K30</f>
        <v>Torv</v>
      </c>
      <c r="S33" s="58" t="str">
        <f>ROUND(K$43/1000,0) &amp;" GWh"</f>
        <v>0 GWh</v>
      </c>
      <c r="T33" s="40">
        <f>K$44</f>
        <v>0</v>
      </c>
      <c r="U33" s="34"/>
    </row>
    <row r="34" spans="1:47" ht="15.75">
      <c r="A34" s="3" t="s">
        <v>32</v>
      </c>
      <c r="B34" s="124">
        <f>[1]Slutanvändning!$N$107</f>
        <v>46989</v>
      </c>
      <c r="C34" s="122">
        <f>[1]Slutanvändning!$N$108</f>
        <v>147192</v>
      </c>
      <c r="D34" s="109">
        <f>[1]Slutanvändning!$N$101</f>
        <v>14837</v>
      </c>
      <c r="E34" s="109">
        <f>[1]Slutanvändning!$Q$102</f>
        <v>0</v>
      </c>
      <c r="F34" s="108">
        <f>[1]Slutanvändning!$N$103</f>
        <v>0</v>
      </c>
      <c r="G34" s="108">
        <f>[1]Slutanvändning!$N$104</f>
        <v>0</v>
      </c>
      <c r="H34" s="108">
        <f>[1]Slutanvändning!$N$105</f>
        <v>0</v>
      </c>
      <c r="I34" s="108">
        <f>[1]Slutanvändning!$N$106</f>
        <v>0</v>
      </c>
      <c r="J34" s="109">
        <f>[1]Slutanvändning!$T$104</f>
        <v>0</v>
      </c>
      <c r="K34" s="109">
        <f>[1]Slutanvändning!$U$102</f>
        <v>0</v>
      </c>
      <c r="L34" s="109">
        <f>[1]Slutanvändning!$V$101</f>
        <v>0</v>
      </c>
      <c r="M34" s="109">
        <f>[1]Slutanvändning!$W$105</f>
        <v>0</v>
      </c>
      <c r="N34" s="109">
        <f>[1]Slutanvändning!$X$102</f>
        <v>0</v>
      </c>
      <c r="O34" s="109">
        <f>[1]Slutanvändning!$Y$102</f>
        <v>0</v>
      </c>
      <c r="P34" s="121">
        <f>SUM(B34:N34)</f>
        <v>209018</v>
      </c>
      <c r="Q34" s="31"/>
      <c r="R34" s="82" t="str">
        <f>L30</f>
        <v>Avfall (KEO)</v>
      </c>
      <c r="S34" s="58" t="str">
        <f>ROUND(L$43/1000,0) &amp;" GWh"</f>
        <v>176 GWh</v>
      </c>
      <c r="T34" s="40">
        <f>L$44</f>
        <v>4.1953794854255676E-2</v>
      </c>
      <c r="U34" s="34"/>
      <c r="V34" s="6"/>
      <c r="W34" s="56"/>
    </row>
    <row r="35" spans="1:47" ht="15.75">
      <c r="A35" s="3" t="s">
        <v>33</v>
      </c>
      <c r="B35" s="123">
        <f>[1]Slutanvändning!$N$116</f>
        <v>0</v>
      </c>
      <c r="C35" s="122">
        <f>[1]Slutanvändning!$N$117</f>
        <v>2982</v>
      </c>
      <c r="D35" s="109">
        <f>[1]Slutanvändning!$N$110</f>
        <v>419996</v>
      </c>
      <c r="E35" s="109">
        <f>[1]Slutanvändning!$Q$111</f>
        <v>0</v>
      </c>
      <c r="F35" s="108">
        <f>[1]Slutanvändning!$N$112</f>
        <v>0</v>
      </c>
      <c r="G35" s="108">
        <f>[1]Slutanvändning!$N$113</f>
        <v>69006</v>
      </c>
      <c r="H35" s="108">
        <f>[1]Slutanvändning!$N$114</f>
        <v>0</v>
      </c>
      <c r="I35" s="126">
        <f>[1]Slutanvändning!$N$115+8460</f>
        <v>8460</v>
      </c>
      <c r="J35" s="109">
        <f>[1]Slutanvändning!$T$113</f>
        <v>0</v>
      </c>
      <c r="K35" s="109">
        <f>[1]Slutanvändning!$U$111</f>
        <v>0</v>
      </c>
      <c r="L35" s="109">
        <f>[1]Slutanvändning!$V$110</f>
        <v>0</v>
      </c>
      <c r="M35" s="109">
        <f>[1]Slutanvändning!$W$114</f>
        <v>0</v>
      </c>
      <c r="N35" s="109">
        <f>[1]Slutanvändning!$X$111</f>
        <v>0</v>
      </c>
      <c r="O35" s="109">
        <f>[1]Slutanvändning!$Y$111</f>
        <v>0</v>
      </c>
      <c r="P35" s="121">
        <f>SUM(B35:N35)</f>
        <v>500444</v>
      </c>
      <c r="Q35" s="31"/>
      <c r="R35" s="81" t="str">
        <f>M30</f>
        <v>Avfall förnybar</v>
      </c>
      <c r="S35" s="58" t="str">
        <f>ROUND(M$43/1000,0) &amp;" GWh"</f>
        <v>423 GWh</v>
      </c>
      <c r="T35" s="40">
        <f>M$44</f>
        <v>0.10083271254194048</v>
      </c>
      <c r="U35" s="34"/>
    </row>
    <row r="36" spans="1:47" ht="15.75">
      <c r="A36" s="3" t="s">
        <v>34</v>
      </c>
      <c r="B36" s="124">
        <f>[1]Slutanvändning!$N$125</f>
        <v>119</v>
      </c>
      <c r="C36" s="122">
        <f>[1]Slutanvändning!$N$126</f>
        <v>40199</v>
      </c>
      <c r="D36" s="109">
        <f>[1]Slutanvändning!$N$119</f>
        <v>56488</v>
      </c>
      <c r="E36" s="109">
        <f>[1]Slutanvändning!$Q$120</f>
        <v>0</v>
      </c>
      <c r="F36" s="108">
        <f>[1]Slutanvändning!$N$121</f>
        <v>0</v>
      </c>
      <c r="G36" s="108">
        <f>[1]Slutanvändning!$N$122</f>
        <v>0</v>
      </c>
      <c r="H36" s="108">
        <f>[1]Slutanvändning!$N$123</f>
        <v>0</v>
      </c>
      <c r="I36" s="108">
        <f>[1]Slutanvändning!$N$124</f>
        <v>0</v>
      </c>
      <c r="J36" s="109">
        <f>[1]Slutanvändning!$T$122</f>
        <v>0</v>
      </c>
      <c r="K36" s="109">
        <f>[1]Slutanvändning!$U$120</f>
        <v>0</v>
      </c>
      <c r="L36" s="109">
        <f>[1]Slutanvändning!$V$119</f>
        <v>0</v>
      </c>
      <c r="M36" s="109">
        <f>[1]Slutanvändning!$W$123</f>
        <v>0</v>
      </c>
      <c r="N36" s="109">
        <f>[1]Slutanvändning!$X$120</f>
        <v>0</v>
      </c>
      <c r="O36" s="109">
        <f>[1]Slutanvändning!$Y$120</f>
        <v>0</v>
      </c>
      <c r="P36" s="121">
        <f t="shared" ref="P36:P38" si="3">SUM(B36:N36)</f>
        <v>96806</v>
      </c>
      <c r="Q36" s="31"/>
      <c r="R36" s="81" t="str">
        <f>N30</f>
        <v>Avfall icke förnybar</v>
      </c>
      <c r="S36" s="58" t="str">
        <f>ROUND(N$43/1000,0) &amp;" GWh"</f>
        <v>525 GWh</v>
      </c>
      <c r="T36" s="40">
        <f>N$44</f>
        <v>0.12506871320081706</v>
      </c>
      <c r="U36" s="34"/>
    </row>
    <row r="37" spans="1:47" ht="15.75">
      <c r="A37" s="3" t="s">
        <v>35</v>
      </c>
      <c r="B37" s="125">
        <f>[1]Slutanvändning!$N$134</f>
        <v>50459</v>
      </c>
      <c r="C37" s="122">
        <f>[1]Slutanvändning!$N$135</f>
        <v>183436</v>
      </c>
      <c r="D37" s="109">
        <f>[1]Slutanvändning!$N$128</f>
        <v>552</v>
      </c>
      <c r="E37" s="109">
        <f>[1]Slutanvändning!$Q$129</f>
        <v>0</v>
      </c>
      <c r="F37" s="108">
        <f>[1]Slutanvändning!$N$130</f>
        <v>0</v>
      </c>
      <c r="G37" s="108">
        <f>[1]Slutanvändning!$N$131</f>
        <v>0</v>
      </c>
      <c r="H37" s="108">
        <f>[1]Slutanvändning!$N$132</f>
        <v>153348</v>
      </c>
      <c r="I37" s="108">
        <f>[1]Slutanvändning!$N$133</f>
        <v>0</v>
      </c>
      <c r="J37" s="109">
        <f>[1]Slutanvändning!$T$131</f>
        <v>0</v>
      </c>
      <c r="K37" s="109">
        <f>[1]Slutanvändning!$U$129</f>
        <v>0</v>
      </c>
      <c r="L37" s="109">
        <f>[1]Slutanvändning!$V$128</f>
        <v>0</v>
      </c>
      <c r="M37" s="109">
        <f>[1]Slutanvändning!$W$132</f>
        <v>0</v>
      </c>
      <c r="N37" s="109">
        <f>[1]Slutanvändning!$X$129</f>
        <v>0</v>
      </c>
      <c r="O37" s="109">
        <f>[1]Slutanvändning!$Y$129</f>
        <v>0</v>
      </c>
      <c r="P37" s="121">
        <f t="shared" si="3"/>
        <v>387795</v>
      </c>
      <c r="Q37" s="31"/>
      <c r="R37" s="82" t="str">
        <f>O30</f>
        <v>Övrigt</v>
      </c>
      <c r="S37" s="58" t="str">
        <f>ROUND(O$43/1000,0) &amp;" GWh"</f>
        <v>2 GWh</v>
      </c>
      <c r="T37" s="40">
        <f>O$44</f>
        <v>3.5741587811904295E-4</v>
      </c>
      <c r="U37" s="34"/>
    </row>
    <row r="38" spans="1:47" ht="15.75">
      <c r="A38" s="3" t="s">
        <v>36</v>
      </c>
      <c r="B38" s="125">
        <f>[1]Slutanvändning!$N$143</f>
        <v>62862</v>
      </c>
      <c r="C38" s="122">
        <f>[1]Slutanvändning!$N$144</f>
        <v>49872</v>
      </c>
      <c r="D38" s="109">
        <f>[1]Slutanvändning!$N$137</f>
        <v>238</v>
      </c>
      <c r="E38" s="109">
        <f>[1]Slutanvändning!$Q$138</f>
        <v>0</v>
      </c>
      <c r="F38" s="108">
        <f>[1]Slutanvändning!$N$139</f>
        <v>0</v>
      </c>
      <c r="G38" s="108">
        <f>[1]Slutanvändning!$N$140</f>
        <v>0</v>
      </c>
      <c r="H38" s="108">
        <f>[1]Slutanvändning!$N$141</f>
        <v>0</v>
      </c>
      <c r="I38" s="108">
        <f>[1]Slutanvändning!$N$142</f>
        <v>0</v>
      </c>
      <c r="J38" s="109">
        <f>[1]Slutanvändning!$T$140</f>
        <v>0</v>
      </c>
      <c r="K38" s="109">
        <f>[1]Slutanvändning!$U$138</f>
        <v>0</v>
      </c>
      <c r="L38" s="109">
        <f>[1]Slutanvändning!$V$137</f>
        <v>0</v>
      </c>
      <c r="M38" s="109">
        <f>[1]Slutanvändning!$W$141</f>
        <v>0</v>
      </c>
      <c r="N38" s="109">
        <f>[1]Slutanvändning!$X$138</f>
        <v>0</v>
      </c>
      <c r="O38" s="109">
        <f>[1]Slutanvändning!$Y$138</f>
        <v>0</v>
      </c>
      <c r="P38" s="109">
        <f t="shared" si="3"/>
        <v>112972</v>
      </c>
      <c r="Q38" s="31"/>
      <c r="R38" s="82" t="s">
        <v>88</v>
      </c>
      <c r="S38" s="58" t="str">
        <f>ROUND(B22/1000,0) &amp;" GWh"</f>
        <v>12 GWh</v>
      </c>
      <c r="T38" s="40"/>
      <c r="U38" s="34"/>
    </row>
    <row r="39" spans="1:47" ht="15.75">
      <c r="A39" s="3" t="s">
        <v>37</v>
      </c>
      <c r="B39" s="123">
        <f>[1]Slutanvändning!$N$152</f>
        <v>0</v>
      </c>
      <c r="C39" s="122">
        <f>[1]Slutanvändning!$N$153</f>
        <v>53227</v>
      </c>
      <c r="D39" s="109">
        <f>[1]Slutanvändning!$N$146</f>
        <v>0</v>
      </c>
      <c r="E39" s="109">
        <f>[1]Slutanvändning!$Q$147</f>
        <v>0</v>
      </c>
      <c r="F39" s="108">
        <f>[1]Slutanvändning!$N$148</f>
        <v>0</v>
      </c>
      <c r="G39" s="108">
        <f>[1]Slutanvändning!$N$149</f>
        <v>0</v>
      </c>
      <c r="H39" s="108">
        <f>[1]Slutanvändning!$N$150</f>
        <v>0</v>
      </c>
      <c r="I39" s="108">
        <f>[1]Slutanvändning!$N$151</f>
        <v>0</v>
      </c>
      <c r="J39" s="109">
        <f>[1]Slutanvändning!$T$149</f>
        <v>0</v>
      </c>
      <c r="K39" s="109">
        <f>[1]Slutanvändning!$U$147</f>
        <v>0</v>
      </c>
      <c r="L39" s="109">
        <f>[1]Slutanvändning!$V$146</f>
        <v>0</v>
      </c>
      <c r="M39" s="109">
        <f>[1]Slutanvändning!$W$150</f>
        <v>0</v>
      </c>
      <c r="N39" s="109">
        <f>[1]Slutanvändning!$X$147</f>
        <v>0</v>
      </c>
      <c r="O39" s="109">
        <f>[1]Slutanvändning!$Y$147</f>
        <v>0</v>
      </c>
      <c r="P39" s="121">
        <f>SUM(B39:N39)</f>
        <v>53227</v>
      </c>
      <c r="Q39" s="31"/>
      <c r="R39" s="82" t="s">
        <v>89</v>
      </c>
      <c r="S39" s="58" t="str">
        <f>ROUND(B23/1000,0) &amp;" GWh"</f>
        <v>19 GWh</v>
      </c>
      <c r="T39" s="40"/>
    </row>
    <row r="40" spans="1:47" ht="15.75">
      <c r="A40" s="3" t="s">
        <v>13</v>
      </c>
      <c r="B40" s="121">
        <f>SUM(B32:B39)</f>
        <v>207409</v>
      </c>
      <c r="C40" s="121">
        <f t="shared" ref="C40:O40" si="4">SUM(C32:C39)</f>
        <v>990296</v>
      </c>
      <c r="D40" s="109">
        <f t="shared" si="4"/>
        <v>606041</v>
      </c>
      <c r="E40" s="116">
        <f t="shared" si="4"/>
        <v>913428.43236899993</v>
      </c>
      <c r="F40" s="116">
        <f>SUM(F32:F39)</f>
        <v>384</v>
      </c>
      <c r="G40" s="120">
        <f t="shared" si="4"/>
        <v>86443</v>
      </c>
      <c r="H40" s="116">
        <f t="shared" si="4"/>
        <v>153348</v>
      </c>
      <c r="I40" s="128">
        <f t="shared" si="4"/>
        <v>22702</v>
      </c>
      <c r="J40" s="109">
        <f t="shared" si="4"/>
        <v>0</v>
      </c>
      <c r="K40" s="109">
        <f t="shared" si="4"/>
        <v>0</v>
      </c>
      <c r="L40" s="116">
        <f t="shared" si="4"/>
        <v>176071.33911499998</v>
      </c>
      <c r="M40" s="116">
        <f t="shared" si="4"/>
        <v>423173.89369739994</v>
      </c>
      <c r="N40" s="116">
        <f t="shared" si="4"/>
        <v>524887.34073179995</v>
      </c>
      <c r="O40" s="109">
        <f t="shared" si="4"/>
        <v>0</v>
      </c>
      <c r="P40" s="128">
        <f>SUM(B40:O40)</f>
        <v>4104184.0059131999</v>
      </c>
      <c r="Q40" s="31"/>
      <c r="R40" s="42" t="s">
        <v>90</v>
      </c>
      <c r="S40" s="58" t="str">
        <f>ROUND(B21/1000,0) &amp;" GWh"</f>
        <v>29 GWh</v>
      </c>
      <c r="T40" s="38"/>
    </row>
    <row r="41" spans="1:47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62"/>
      <c r="R41" s="39"/>
      <c r="S41" s="8"/>
      <c r="T41" s="60"/>
    </row>
    <row r="42" spans="1:47">
      <c r="A42" s="44" t="s">
        <v>41</v>
      </c>
      <c r="B42" s="110">
        <f>B39+B38+B37</f>
        <v>113321</v>
      </c>
      <c r="C42" s="110">
        <f>C39+C38+C37</f>
        <v>286535</v>
      </c>
      <c r="D42" s="110">
        <f>D39+D38+D37</f>
        <v>790</v>
      </c>
      <c r="E42" s="110">
        <f t="shared" ref="E42:I42" si="5">E39+E38+E37</f>
        <v>0</v>
      </c>
      <c r="F42" s="111">
        <f t="shared" si="5"/>
        <v>0</v>
      </c>
      <c r="G42" s="110">
        <f t="shared" si="5"/>
        <v>0</v>
      </c>
      <c r="H42" s="110">
        <f t="shared" si="5"/>
        <v>153348</v>
      </c>
      <c r="I42" s="111">
        <f t="shared" si="5"/>
        <v>0</v>
      </c>
      <c r="J42" s="110">
        <f t="shared" ref="J42:O42" si="6">J39+J38+J37</f>
        <v>0</v>
      </c>
      <c r="K42" s="110">
        <f t="shared" si="6"/>
        <v>0</v>
      </c>
      <c r="L42" s="110">
        <f t="shared" si="6"/>
        <v>0</v>
      </c>
      <c r="M42" s="110">
        <f t="shared" si="6"/>
        <v>0</v>
      </c>
      <c r="N42" s="110">
        <f t="shared" si="6"/>
        <v>0</v>
      </c>
      <c r="O42" s="110">
        <f t="shared" si="6"/>
        <v>0</v>
      </c>
      <c r="P42" s="110">
        <f>P39+P38+P37</f>
        <v>553994</v>
      </c>
      <c r="Q42" s="32"/>
      <c r="R42" s="39"/>
      <c r="S42" s="8" t="s">
        <v>24</v>
      </c>
      <c r="T42" s="60" t="s">
        <v>25</v>
      </c>
    </row>
    <row r="43" spans="1:47">
      <c r="A43" s="45" t="s">
        <v>43</v>
      </c>
      <c r="B43" s="112"/>
      <c r="C43" s="113">
        <f>C40+C24-C7+C46</f>
        <v>1079712.72</v>
      </c>
      <c r="D43" s="113">
        <f t="shared" ref="D43:N43" si="7">D11+D24+D40</f>
        <v>607341</v>
      </c>
      <c r="E43" s="113">
        <f t="shared" si="7"/>
        <v>913428.43236899993</v>
      </c>
      <c r="F43" s="113">
        <f t="shared" si="7"/>
        <v>384</v>
      </c>
      <c r="G43" s="113">
        <f t="shared" si="7"/>
        <v>96843</v>
      </c>
      <c r="H43" s="113">
        <f t="shared" si="7"/>
        <v>350748</v>
      </c>
      <c r="I43" s="113">
        <f t="shared" si="7"/>
        <v>22702</v>
      </c>
      <c r="J43" s="113">
        <f t="shared" si="7"/>
        <v>0</v>
      </c>
      <c r="K43" s="113">
        <f t="shared" si="7"/>
        <v>0</v>
      </c>
      <c r="L43" s="113">
        <f t="shared" si="7"/>
        <v>176071.33911499998</v>
      </c>
      <c r="M43" s="113">
        <f t="shared" si="7"/>
        <v>423173.89369739994</v>
      </c>
      <c r="N43" s="113">
        <f t="shared" si="7"/>
        <v>524887.34073179995</v>
      </c>
      <c r="O43" s="113">
        <f>O11+O24+O40</f>
        <v>1500</v>
      </c>
      <c r="P43" s="114">
        <f>SUM(C43:O43)</f>
        <v>4196791.7259131996</v>
      </c>
      <c r="Q43" s="32"/>
      <c r="R43" s="39" t="s">
        <v>38</v>
      </c>
      <c r="S43" s="61" t="str">
        <f>ROUND((B46+C46)/1000,0) &amp;" GWh"</f>
        <v>83 GWh</v>
      </c>
      <c r="T43" s="105"/>
    </row>
    <row r="44" spans="1:47">
      <c r="A44" s="45" t="s">
        <v>44</v>
      </c>
      <c r="B44" s="96"/>
      <c r="C44" s="104">
        <f>C43/$P$43</f>
        <v>0.25727097995673354</v>
      </c>
      <c r="D44" s="104">
        <f t="shared" ref="D44:P44" si="8">D43/$P$43</f>
        <v>0.14471554455513178</v>
      </c>
      <c r="E44" s="104">
        <f t="shared" si="8"/>
        <v>0.21764921683604463</v>
      </c>
      <c r="F44" s="104">
        <f t="shared" si="8"/>
        <v>9.1498464798474988E-5</v>
      </c>
      <c r="G44" s="104">
        <f t="shared" si="8"/>
        <v>2.3075483923121649E-2</v>
      </c>
      <c r="H44" s="104">
        <f t="shared" si="8"/>
        <v>8.3575269612332054E-2</v>
      </c>
      <c r="I44" s="104">
        <f t="shared" si="8"/>
        <v>5.4093701767056754E-3</v>
      </c>
      <c r="J44" s="104">
        <f t="shared" si="8"/>
        <v>0</v>
      </c>
      <c r="K44" s="104">
        <f t="shared" si="8"/>
        <v>0</v>
      </c>
      <c r="L44" s="104">
        <f t="shared" si="8"/>
        <v>4.1953794854255676E-2</v>
      </c>
      <c r="M44" s="104">
        <f t="shared" si="8"/>
        <v>0.10083271254194048</v>
      </c>
      <c r="N44" s="104">
        <f t="shared" si="8"/>
        <v>0.12506871320081706</v>
      </c>
      <c r="O44" s="104">
        <f t="shared" si="8"/>
        <v>3.5741587811904295E-4</v>
      </c>
      <c r="P44" s="104">
        <f t="shared" si="8"/>
        <v>1</v>
      </c>
      <c r="Q44" s="32"/>
      <c r="R44" s="39" t="s">
        <v>39</v>
      </c>
      <c r="S44" s="9" t="str">
        <f>ROUND(P42/1000,0) &amp;" GWh"</f>
        <v>554 GWh</v>
      </c>
      <c r="T44" s="40">
        <f>P42/P40</f>
        <v>0.13498273937080307</v>
      </c>
      <c r="U44" s="34"/>
    </row>
    <row r="45" spans="1:47">
      <c r="A45" s="46"/>
      <c r="B45" s="93"/>
      <c r="C45" s="54"/>
      <c r="D45" s="54"/>
      <c r="E45" s="54"/>
      <c r="F45" s="63"/>
      <c r="G45" s="54"/>
      <c r="H45" s="54"/>
      <c r="I45" s="63"/>
      <c r="J45" s="54"/>
      <c r="K45" s="54"/>
      <c r="L45" s="54"/>
      <c r="M45" s="54"/>
      <c r="N45" s="63"/>
      <c r="O45" s="63"/>
      <c r="P45" s="63"/>
      <c r="Q45" s="32"/>
      <c r="R45" s="39" t="s">
        <v>40</v>
      </c>
      <c r="S45" s="9" t="str">
        <f>ROUND(P36/1000,0) &amp;" GWh"</f>
        <v>97 GWh</v>
      </c>
      <c r="T45" s="59">
        <f>P36/P40</f>
        <v>2.3587149080188528E-2</v>
      </c>
      <c r="U45" s="34"/>
    </row>
    <row r="46" spans="1:47">
      <c r="A46" s="46" t="s">
        <v>47</v>
      </c>
      <c r="B46" s="64">
        <f>B24-B40</f>
        <v>2691</v>
      </c>
      <c r="C46" s="64">
        <f>(C24+C40)*0.08</f>
        <v>79978.720000000001</v>
      </c>
      <c r="D46" s="54"/>
      <c r="E46" s="54"/>
      <c r="F46" s="63"/>
      <c r="G46" s="54"/>
      <c r="H46" s="54"/>
      <c r="I46" s="63"/>
      <c r="J46" s="54"/>
      <c r="K46" s="54"/>
      <c r="L46" s="54"/>
      <c r="M46" s="54"/>
      <c r="N46" s="63"/>
      <c r="O46" s="63"/>
      <c r="P46" s="50"/>
      <c r="Q46" s="32"/>
      <c r="R46" s="39" t="s">
        <v>42</v>
      </c>
      <c r="S46" s="9" t="str">
        <f>ROUND(P34/1000,0) &amp;" GWh"</f>
        <v>209 GWh</v>
      </c>
      <c r="T46" s="40">
        <f>P34/P40</f>
        <v>5.0928028494544197E-2</v>
      </c>
      <c r="U46" s="34"/>
    </row>
    <row r="47" spans="1:47">
      <c r="A47" s="46" t="s">
        <v>49</v>
      </c>
      <c r="B47" s="97">
        <f>B46/B24</f>
        <v>1.2808186577820086E-2</v>
      </c>
      <c r="C47" s="97">
        <f>C46/(C40+C24)</f>
        <v>0.08</v>
      </c>
      <c r="D47" s="54"/>
      <c r="E47" s="54"/>
      <c r="F47" s="63"/>
      <c r="G47" s="54"/>
      <c r="H47" s="54"/>
      <c r="I47" s="63"/>
      <c r="J47" s="54"/>
      <c r="K47" s="54"/>
      <c r="L47" s="54"/>
      <c r="M47" s="54"/>
      <c r="N47" s="63"/>
      <c r="O47" s="63"/>
      <c r="P47" s="63"/>
      <c r="Q47" s="32"/>
      <c r="R47" s="39" t="s">
        <v>29</v>
      </c>
      <c r="S47" s="9" t="str">
        <f>ROUND(P32/1000,0) &amp;" GWh"</f>
        <v>198 GWh</v>
      </c>
      <c r="T47" s="40">
        <f>P32/P40</f>
        <v>4.8268060036923618E-2</v>
      </c>
    </row>
    <row r="48" spans="1:47">
      <c r="A48" s="11"/>
      <c r="B48" s="98"/>
      <c r="C48" s="99"/>
      <c r="D48" s="100"/>
      <c r="E48" s="100"/>
      <c r="F48" s="101"/>
      <c r="G48" s="100"/>
      <c r="H48" s="100"/>
      <c r="I48" s="101"/>
      <c r="J48" s="100"/>
      <c r="K48" s="100"/>
      <c r="L48" s="100"/>
      <c r="M48" s="99"/>
      <c r="N48" s="103"/>
      <c r="O48" s="103"/>
      <c r="P48" s="103"/>
      <c r="Q48" s="83"/>
      <c r="R48" s="39" t="s">
        <v>45</v>
      </c>
      <c r="S48" s="9" t="str">
        <f>ROUND(P33/1000,0) &amp;" GWh"</f>
        <v>2546 GWh</v>
      </c>
      <c r="T48" s="59">
        <f>P33/P40</f>
        <v>0.62029894425913845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31">
        <v>2015</v>
      </c>
      <c r="B49" s="130">
        <v>196995</v>
      </c>
      <c r="C49" s="132">
        <v>910951</v>
      </c>
      <c r="D49" s="130">
        <v>887295</v>
      </c>
      <c r="E49" s="130">
        <v>1142012</v>
      </c>
      <c r="F49" s="130">
        <v>443</v>
      </c>
      <c r="G49" s="130">
        <v>60300</v>
      </c>
      <c r="H49" s="130">
        <v>370516</v>
      </c>
      <c r="I49" s="130">
        <v>25800</v>
      </c>
      <c r="J49" s="130">
        <v>0</v>
      </c>
      <c r="K49" s="130">
        <v>0</v>
      </c>
      <c r="L49" s="130">
        <v>207778</v>
      </c>
      <c r="M49" s="130">
        <v>469904</v>
      </c>
      <c r="N49" s="130">
        <v>545453</v>
      </c>
      <c r="O49" s="130">
        <v>0</v>
      </c>
      <c r="P49" s="130">
        <f>SUM(C49:O49)</f>
        <v>4620452</v>
      </c>
      <c r="Q49" s="14"/>
      <c r="R49" s="39" t="s">
        <v>46</v>
      </c>
      <c r="S49" s="9" t="str">
        <f>ROUND(P35/1000,0) &amp;" GWh"</f>
        <v>500 GWh</v>
      </c>
      <c r="T49" s="59">
        <f>P35/P40</f>
        <v>0.12193507875840204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 ht="15.75" thickBot="1">
      <c r="A50" s="133" t="s">
        <v>72</v>
      </c>
      <c r="B50" s="134">
        <f>(B40-B49)/B49</f>
        <v>5.2864285895581106E-2</v>
      </c>
      <c r="C50" s="134">
        <f>(C40-C49)/C49</f>
        <v>8.7101282066763194E-2</v>
      </c>
      <c r="D50" s="134">
        <f t="shared" ref="D50:I50" si="9">(D43-D49)/D49</f>
        <v>-0.31551400605210217</v>
      </c>
      <c r="E50" s="134">
        <f t="shared" si="9"/>
        <v>-0.20015863899065867</v>
      </c>
      <c r="F50" s="134">
        <f t="shared" si="9"/>
        <v>-0.13318284424379231</v>
      </c>
      <c r="G50" s="134">
        <f t="shared" si="9"/>
        <v>0.60601990049751242</v>
      </c>
      <c r="H50" s="134">
        <f t="shared" si="9"/>
        <v>-5.3352621749128241E-2</v>
      </c>
      <c r="I50" s="134">
        <f t="shared" si="9"/>
        <v>-0.12007751937984495</v>
      </c>
      <c r="J50" s="134">
        <v>0</v>
      </c>
      <c r="K50" s="134">
        <v>0</v>
      </c>
      <c r="L50" s="134">
        <f>(L43-L49)/L49</f>
        <v>-0.15259873944787233</v>
      </c>
      <c r="M50" s="134">
        <f>(M43-M49)/M49</f>
        <v>-9.9446070479502324E-2</v>
      </c>
      <c r="N50" s="134">
        <f>(N43-N49)/N49</f>
        <v>-3.7703815485843964E-2</v>
      </c>
      <c r="O50" s="134"/>
      <c r="P50" s="134">
        <f>(P43-P49)/P49</f>
        <v>-9.1692387257090946E-2</v>
      </c>
      <c r="Q50" s="14"/>
      <c r="R50" s="65" t="s">
        <v>48</v>
      </c>
      <c r="S50" s="66" t="str">
        <f>ROUND(P40/1000,0) &amp;" GWh"</f>
        <v>4104 GWh</v>
      </c>
      <c r="T50" s="67">
        <f>SUM(T44:T49)</f>
        <v>0.99999999999999989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5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11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11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68"/>
      <c r="C58" s="17"/>
      <c r="D58" s="69"/>
      <c r="E58" s="69"/>
      <c r="F58" s="70"/>
      <c r="G58" s="69"/>
      <c r="H58" s="69"/>
      <c r="I58" s="70"/>
      <c r="J58" s="69"/>
      <c r="K58" s="69"/>
      <c r="L58" s="69"/>
      <c r="M58" s="43"/>
      <c r="N58" s="80"/>
      <c r="O58" s="80"/>
      <c r="P58" s="71"/>
      <c r="Q58" s="8"/>
      <c r="R58" s="8"/>
      <c r="S58" s="43"/>
      <c r="T58" s="48"/>
    </row>
    <row r="59" spans="1:47" ht="15.75">
      <c r="A59" s="8"/>
      <c r="B59" s="68"/>
      <c r="C59" s="17"/>
      <c r="D59" s="69"/>
      <c r="E59" s="69"/>
      <c r="F59" s="70"/>
      <c r="G59" s="69"/>
      <c r="H59" s="69"/>
      <c r="I59" s="70"/>
      <c r="J59" s="69"/>
      <c r="K59" s="69"/>
      <c r="L59" s="69"/>
      <c r="M59" s="43"/>
      <c r="N59" s="80"/>
      <c r="O59" s="80"/>
      <c r="P59" s="71"/>
      <c r="Q59" s="8"/>
      <c r="R59" s="8"/>
      <c r="S59" s="43"/>
      <c r="T59" s="48"/>
    </row>
    <row r="60" spans="1:47" ht="15.75">
      <c r="A60" s="8"/>
      <c r="B60" s="68"/>
      <c r="C60" s="17"/>
      <c r="D60" s="69"/>
      <c r="E60" s="69"/>
      <c r="F60" s="70"/>
      <c r="G60" s="69"/>
      <c r="H60" s="69"/>
      <c r="I60" s="70"/>
      <c r="J60" s="69"/>
      <c r="K60" s="69"/>
      <c r="L60" s="69"/>
      <c r="M60" s="43"/>
      <c r="N60" s="80"/>
      <c r="O60" s="80"/>
      <c r="P60" s="71"/>
      <c r="Q60" s="8"/>
      <c r="R60" s="8"/>
      <c r="S60" s="43"/>
      <c r="T60" s="48"/>
    </row>
    <row r="61" spans="1:47" ht="15.75">
      <c r="A61" s="7"/>
      <c r="B61" s="68"/>
      <c r="C61" s="17"/>
      <c r="D61" s="69"/>
      <c r="E61" s="69"/>
      <c r="F61" s="70"/>
      <c r="G61" s="69"/>
      <c r="H61" s="69"/>
      <c r="I61" s="70"/>
      <c r="J61" s="69"/>
      <c r="K61" s="69"/>
      <c r="L61" s="69"/>
      <c r="M61" s="43"/>
      <c r="N61" s="80"/>
      <c r="O61" s="80"/>
      <c r="P61" s="71"/>
      <c r="Q61" s="8"/>
      <c r="R61" s="8"/>
      <c r="S61" s="18"/>
      <c r="T61" s="19"/>
    </row>
    <row r="62" spans="1:47" ht="15.75">
      <c r="A62" s="8"/>
      <c r="B62" s="68"/>
      <c r="C62" s="17"/>
      <c r="D62" s="68"/>
      <c r="E62" s="68"/>
      <c r="F62" s="72"/>
      <c r="G62" s="68"/>
      <c r="H62" s="68"/>
      <c r="I62" s="72"/>
      <c r="J62" s="68"/>
      <c r="K62" s="68"/>
      <c r="L62" s="68"/>
      <c r="M62" s="43"/>
      <c r="N62" s="80"/>
      <c r="O62" s="80"/>
      <c r="P62" s="71"/>
      <c r="Q62" s="8"/>
      <c r="R62" s="8"/>
      <c r="S62" s="8"/>
      <c r="T62" s="43"/>
    </row>
    <row r="63" spans="1:47">
      <c r="A63" s="8"/>
      <c r="B63" s="68"/>
      <c r="C63" s="8"/>
      <c r="D63" s="68"/>
      <c r="E63" s="68"/>
      <c r="F63" s="72"/>
      <c r="G63" s="68"/>
      <c r="H63" s="68"/>
      <c r="I63" s="72"/>
      <c r="J63" s="68"/>
      <c r="K63" s="68"/>
      <c r="L63" s="68"/>
      <c r="M63" s="8"/>
      <c r="N63" s="71"/>
      <c r="O63" s="71"/>
      <c r="P63" s="71"/>
      <c r="Q63" s="8"/>
      <c r="R63" s="8"/>
      <c r="S63" s="73"/>
      <c r="T63" s="74"/>
    </row>
    <row r="64" spans="1:47" ht="15.75">
      <c r="A64" s="8"/>
      <c r="B64" s="68"/>
      <c r="C64" s="8"/>
      <c r="D64" s="68"/>
      <c r="E64" s="68"/>
      <c r="F64" s="72"/>
      <c r="G64" s="68"/>
      <c r="H64" s="68"/>
      <c r="I64" s="72"/>
      <c r="J64" s="68"/>
      <c r="K64" s="68"/>
      <c r="L64" s="68"/>
      <c r="M64" s="8"/>
      <c r="N64" s="71"/>
      <c r="O64" s="71"/>
      <c r="P64" s="71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3"/>
      <c r="G65" s="54"/>
      <c r="H65" s="54"/>
      <c r="I65" s="63"/>
      <c r="J65" s="54"/>
      <c r="K65" s="68"/>
      <c r="L65" s="68"/>
      <c r="M65" s="8"/>
      <c r="N65" s="71"/>
      <c r="O65" s="71"/>
      <c r="P65" s="71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3"/>
      <c r="G66" s="54"/>
      <c r="H66" s="54"/>
      <c r="I66" s="63"/>
      <c r="J66" s="54"/>
      <c r="K66" s="68"/>
      <c r="L66" s="68"/>
      <c r="M66" s="8"/>
      <c r="N66" s="71"/>
      <c r="O66" s="71"/>
      <c r="P66" s="71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3"/>
      <c r="G67" s="54"/>
      <c r="H67" s="54"/>
      <c r="I67" s="63"/>
      <c r="J67" s="54"/>
      <c r="K67" s="68"/>
      <c r="L67" s="68"/>
      <c r="M67" s="8"/>
      <c r="N67" s="71"/>
      <c r="O67" s="71"/>
      <c r="P67" s="71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3"/>
      <c r="G68" s="54"/>
      <c r="H68" s="54"/>
      <c r="I68" s="63"/>
      <c r="J68" s="54"/>
      <c r="K68" s="68"/>
      <c r="L68" s="68"/>
      <c r="M68" s="8"/>
      <c r="N68" s="71"/>
      <c r="O68" s="71"/>
      <c r="P68" s="71"/>
      <c r="Q68" s="8"/>
      <c r="R68" s="8"/>
      <c r="S68" s="43"/>
      <c r="T68" s="48"/>
    </row>
    <row r="69" spans="1:20" ht="15.75">
      <c r="A69" s="8"/>
      <c r="B69" s="54"/>
      <c r="C69" s="8"/>
      <c r="D69" s="54"/>
      <c r="E69" s="54"/>
      <c r="F69" s="63"/>
      <c r="G69" s="54"/>
      <c r="H69" s="54"/>
      <c r="I69" s="63"/>
      <c r="J69" s="54"/>
      <c r="K69" s="68"/>
      <c r="L69" s="68"/>
      <c r="M69" s="8"/>
      <c r="N69" s="71"/>
      <c r="O69" s="71"/>
      <c r="P69" s="71"/>
      <c r="Q69" s="8"/>
      <c r="R69" s="8"/>
      <c r="S69" s="43"/>
      <c r="T69" s="48"/>
    </row>
    <row r="70" spans="1:20" ht="15.75">
      <c r="A70" s="8"/>
      <c r="B70" s="54"/>
      <c r="C70" s="8"/>
      <c r="D70" s="54"/>
      <c r="E70" s="54"/>
      <c r="F70" s="63"/>
      <c r="G70" s="54"/>
      <c r="H70" s="54"/>
      <c r="I70" s="63"/>
      <c r="J70" s="54"/>
      <c r="K70" s="68"/>
      <c r="L70" s="68"/>
      <c r="M70" s="8"/>
      <c r="N70" s="71"/>
      <c r="O70" s="71"/>
      <c r="P70" s="71"/>
      <c r="Q70" s="8"/>
      <c r="R70" s="49"/>
      <c r="S70" s="18"/>
      <c r="T70" s="21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68"/>
      <c r="L71" s="68"/>
      <c r="M71" s="8"/>
      <c r="N71" s="71"/>
      <c r="O71" s="71"/>
      <c r="P71" s="71"/>
      <c r="Q71" s="8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AA97BB-31D2-41B4-AF2C-8725E1301211}"/>
</file>

<file path=customXml/itemProps2.xml><?xml version="1.0" encoding="utf-8"?>
<ds:datastoreItem xmlns:ds="http://schemas.openxmlformats.org/officeDocument/2006/customXml" ds:itemID="{F2B69628-007E-477E-BA9F-D5B546A7797A}"/>
</file>

<file path=customXml/itemProps3.xml><?xml version="1.0" encoding="utf-8"?>
<ds:datastoreItem xmlns:ds="http://schemas.openxmlformats.org/officeDocument/2006/customXml" ds:itemID="{70738083-536C-48E5-B091-E0B18A553C06}"/>
</file>

<file path=customXml/itemProps4.xml><?xml version="1.0" encoding="utf-8"?>
<ds:datastoreItem xmlns:ds="http://schemas.openxmlformats.org/officeDocument/2006/customXml" ds:itemID="{26775692-EEB9-457C-9F41-4018AE6E2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INSTRUKTIONER</vt:lpstr>
      <vt:lpstr>Gotlands län</vt:lpstr>
      <vt:lpstr>Gotland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Kindgren, Cristofer</cp:lastModifiedBy>
  <dcterms:created xsi:type="dcterms:W3CDTF">2016-02-06T11:09:18Z</dcterms:created>
  <dcterms:modified xsi:type="dcterms:W3CDTF">2019-11-22T09:27:22Z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