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projects\10288367\document\3_Dokument\Hallands län (6 kommuner)\"/>
    </mc:Choice>
  </mc:AlternateContent>
  <xr:revisionPtr revIDLastSave="0" documentId="13_ncr:1_{CE3CFDAB-EC33-4E4E-ABB7-4F62037A44F7}" xr6:coauthVersionLast="41" xr6:coauthVersionMax="41" xr10:uidLastSave="{00000000-0000-0000-0000-000000000000}"/>
  <bookViews>
    <workbookView xWindow="28680" yWindow="-120" windowWidth="29040" windowHeight="17640" tabRatio="842" activeTab="1" xr2:uid="{00000000-000D-0000-FFFF-FFFF00000000}"/>
  </bookViews>
  <sheets>
    <sheet name="INSTRUKTIONER" sheetId="40" r:id="rId1"/>
    <sheet name="Hallands län" sheetId="37" r:id="rId2"/>
    <sheet name="Falkenberg" sheetId="2" r:id="rId3"/>
    <sheet name="Halmstad" sheetId="3" r:id="rId4"/>
    <sheet name="Hylte" sheetId="51" r:id="rId5"/>
    <sheet name="Kungsbacka" sheetId="41" r:id="rId6"/>
    <sheet name="Laholm" sheetId="42" r:id="rId7"/>
    <sheet name="Varberg" sheetId="50" r:id="rId8"/>
  </sheets>
  <externalReferences>
    <externalReference r:id="rId9"/>
  </externalReferenc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50" l="1"/>
  <c r="B39" i="2"/>
  <c r="C39" i="2"/>
  <c r="D39" i="2"/>
  <c r="E39" i="2"/>
  <c r="F39" i="2"/>
  <c r="G39" i="2"/>
  <c r="H39" i="2"/>
  <c r="I39" i="2"/>
  <c r="K39" i="2"/>
  <c r="L39" i="2"/>
  <c r="N39" i="2"/>
  <c r="P39" i="2"/>
  <c r="B38" i="2"/>
  <c r="C38" i="2"/>
  <c r="D38" i="2"/>
  <c r="E38" i="2"/>
  <c r="F38" i="2"/>
  <c r="G38" i="2"/>
  <c r="H38" i="2"/>
  <c r="I38" i="2"/>
  <c r="K38" i="2"/>
  <c r="L38" i="2"/>
  <c r="N38" i="2"/>
  <c r="P38" i="2"/>
  <c r="B37" i="2"/>
  <c r="C37" i="2"/>
  <c r="D37" i="2"/>
  <c r="E37" i="2"/>
  <c r="F37" i="2"/>
  <c r="G37" i="2"/>
  <c r="H37" i="2"/>
  <c r="I37" i="2"/>
  <c r="K37" i="2"/>
  <c r="L37" i="2"/>
  <c r="N37" i="2"/>
  <c r="P37" i="2"/>
  <c r="P42" i="2"/>
  <c r="B39" i="3"/>
  <c r="C39" i="3"/>
  <c r="D39" i="3"/>
  <c r="E39" i="3"/>
  <c r="F39" i="3"/>
  <c r="G39" i="3"/>
  <c r="H39" i="3"/>
  <c r="I39" i="3"/>
  <c r="K39" i="3"/>
  <c r="L39" i="3"/>
  <c r="N39" i="3"/>
  <c r="P39" i="3"/>
  <c r="B38" i="3"/>
  <c r="C38" i="3"/>
  <c r="D38" i="3"/>
  <c r="E38" i="3"/>
  <c r="F38" i="3"/>
  <c r="G38" i="3"/>
  <c r="H38" i="3"/>
  <c r="I38" i="3"/>
  <c r="K38" i="3"/>
  <c r="L38" i="3"/>
  <c r="N38" i="3"/>
  <c r="P38" i="3"/>
  <c r="B37" i="3"/>
  <c r="C37" i="3"/>
  <c r="D37" i="3"/>
  <c r="E37" i="3"/>
  <c r="F37" i="3"/>
  <c r="G37" i="3"/>
  <c r="H37" i="3"/>
  <c r="I37" i="3"/>
  <c r="K37" i="3"/>
  <c r="L37" i="3"/>
  <c r="N37" i="3"/>
  <c r="P37" i="3"/>
  <c r="P42" i="3"/>
  <c r="B39" i="51"/>
  <c r="C39" i="51"/>
  <c r="D39" i="51"/>
  <c r="E39" i="51"/>
  <c r="F39" i="51"/>
  <c r="G39" i="51"/>
  <c r="H39" i="51"/>
  <c r="I39" i="51"/>
  <c r="K39" i="51"/>
  <c r="L39" i="51"/>
  <c r="N39" i="51"/>
  <c r="P39" i="51"/>
  <c r="B38" i="51"/>
  <c r="C38" i="51"/>
  <c r="D38" i="51"/>
  <c r="E38" i="51"/>
  <c r="F38" i="51"/>
  <c r="G38" i="51"/>
  <c r="H38" i="51"/>
  <c r="I38" i="51"/>
  <c r="K38" i="51"/>
  <c r="L38" i="51"/>
  <c r="N38" i="51"/>
  <c r="P38" i="51"/>
  <c r="B37" i="51"/>
  <c r="C37" i="51"/>
  <c r="D37" i="51"/>
  <c r="E37" i="51"/>
  <c r="F37" i="51"/>
  <c r="G37" i="51"/>
  <c r="H37" i="51"/>
  <c r="I37" i="51"/>
  <c r="K37" i="51"/>
  <c r="L37" i="51"/>
  <c r="N37" i="51"/>
  <c r="P37" i="51"/>
  <c r="P42" i="51"/>
  <c r="B39" i="41"/>
  <c r="C39" i="41"/>
  <c r="D39" i="41"/>
  <c r="E39" i="41"/>
  <c r="F39" i="41"/>
  <c r="G39" i="41"/>
  <c r="H39" i="41"/>
  <c r="I39" i="41"/>
  <c r="K39" i="41"/>
  <c r="L39" i="41"/>
  <c r="N39" i="41"/>
  <c r="P39" i="41"/>
  <c r="B38" i="41"/>
  <c r="C38" i="41"/>
  <c r="D38" i="41"/>
  <c r="E38" i="41"/>
  <c r="F38" i="41"/>
  <c r="G38" i="41"/>
  <c r="H38" i="41"/>
  <c r="I38" i="41"/>
  <c r="K38" i="41"/>
  <c r="L38" i="41"/>
  <c r="N38" i="41"/>
  <c r="P38" i="41"/>
  <c r="B37" i="41"/>
  <c r="C37" i="41"/>
  <c r="D37" i="41"/>
  <c r="E37" i="41"/>
  <c r="F37" i="41"/>
  <c r="G37" i="41"/>
  <c r="H37" i="41"/>
  <c r="I37" i="41"/>
  <c r="K37" i="41"/>
  <c r="L37" i="41"/>
  <c r="N37" i="41"/>
  <c r="P37" i="41"/>
  <c r="P42" i="41"/>
  <c r="B39" i="42"/>
  <c r="C39" i="42"/>
  <c r="D39" i="42"/>
  <c r="E39" i="42"/>
  <c r="F39" i="42"/>
  <c r="G39" i="42"/>
  <c r="H39" i="42"/>
  <c r="I39" i="42"/>
  <c r="K39" i="42"/>
  <c r="L39" i="42"/>
  <c r="N39" i="42"/>
  <c r="P39" i="42"/>
  <c r="B38" i="42"/>
  <c r="C38" i="42"/>
  <c r="D38" i="42"/>
  <c r="E38" i="42"/>
  <c r="F38" i="42"/>
  <c r="G38" i="42"/>
  <c r="H38" i="42"/>
  <c r="I38" i="42"/>
  <c r="K38" i="42"/>
  <c r="L38" i="42"/>
  <c r="N38" i="42"/>
  <c r="P38" i="42"/>
  <c r="B37" i="42"/>
  <c r="C37" i="42"/>
  <c r="D37" i="42"/>
  <c r="E37" i="42"/>
  <c r="F37" i="42"/>
  <c r="G37" i="42"/>
  <c r="H37" i="42"/>
  <c r="I37" i="42"/>
  <c r="K37" i="42"/>
  <c r="L37" i="42"/>
  <c r="N37" i="42"/>
  <c r="P37" i="42"/>
  <c r="P42" i="42"/>
  <c r="B39" i="50"/>
  <c r="C39" i="50"/>
  <c r="D39" i="50"/>
  <c r="E39" i="50"/>
  <c r="F39" i="50"/>
  <c r="G39" i="50"/>
  <c r="H39" i="50"/>
  <c r="I39" i="50"/>
  <c r="K39" i="50"/>
  <c r="L39" i="50"/>
  <c r="N39" i="50"/>
  <c r="P39" i="50"/>
  <c r="B38" i="50"/>
  <c r="C38" i="50"/>
  <c r="D38" i="50"/>
  <c r="E38" i="50"/>
  <c r="F38" i="50"/>
  <c r="G38" i="50"/>
  <c r="H38" i="50"/>
  <c r="I38" i="50"/>
  <c r="K38" i="50"/>
  <c r="L38" i="50"/>
  <c r="N38" i="50"/>
  <c r="P38" i="50"/>
  <c r="B37" i="50"/>
  <c r="C37" i="50"/>
  <c r="D37" i="50"/>
  <c r="E37" i="50"/>
  <c r="F37" i="50"/>
  <c r="G37" i="50"/>
  <c r="H37" i="50"/>
  <c r="I37" i="50"/>
  <c r="K37" i="50"/>
  <c r="L37" i="50"/>
  <c r="N37" i="50"/>
  <c r="P37" i="50"/>
  <c r="P42" i="50"/>
  <c r="P42" i="37"/>
  <c r="B32" i="2"/>
  <c r="B33" i="2"/>
  <c r="B34" i="2"/>
  <c r="B35" i="2"/>
  <c r="B36" i="2"/>
  <c r="B40" i="2"/>
  <c r="B32" i="3"/>
  <c r="B33" i="3"/>
  <c r="B34" i="3"/>
  <c r="B35" i="3"/>
  <c r="B36" i="3"/>
  <c r="B40" i="3"/>
  <c r="B32" i="51"/>
  <c r="B33" i="51"/>
  <c r="B34" i="51"/>
  <c r="B35" i="51"/>
  <c r="B36" i="51"/>
  <c r="B40" i="51"/>
  <c r="B32" i="41"/>
  <c r="B33" i="41"/>
  <c r="B34" i="41"/>
  <c r="B35" i="41"/>
  <c r="B36" i="41"/>
  <c r="B40" i="41"/>
  <c r="B32" i="42"/>
  <c r="B33" i="42"/>
  <c r="B34" i="42"/>
  <c r="B35" i="42"/>
  <c r="B36" i="42"/>
  <c r="B40" i="42"/>
  <c r="B32" i="50"/>
  <c r="B33" i="50"/>
  <c r="B34" i="50"/>
  <c r="B35" i="50"/>
  <c r="B36" i="50"/>
  <c r="B40" i="50"/>
  <c r="B40" i="37"/>
  <c r="C32" i="2"/>
  <c r="C33" i="2"/>
  <c r="C34" i="2"/>
  <c r="C35" i="2"/>
  <c r="C36" i="2"/>
  <c r="C40" i="2"/>
  <c r="C32" i="3"/>
  <c r="C33" i="3"/>
  <c r="C34" i="3"/>
  <c r="C35" i="3"/>
  <c r="C36" i="3"/>
  <c r="C40" i="3"/>
  <c r="C32" i="51"/>
  <c r="C33" i="51"/>
  <c r="C34" i="51"/>
  <c r="C35" i="51"/>
  <c r="C36" i="51"/>
  <c r="C40" i="51"/>
  <c r="C32" i="41"/>
  <c r="C33" i="41"/>
  <c r="C34" i="41"/>
  <c r="C35" i="41"/>
  <c r="C36" i="41"/>
  <c r="C40" i="41"/>
  <c r="C32" i="42"/>
  <c r="C33" i="42"/>
  <c r="C34" i="42"/>
  <c r="C35" i="42"/>
  <c r="C36" i="42"/>
  <c r="C40" i="42"/>
  <c r="C32" i="50"/>
  <c r="C33" i="50"/>
  <c r="C34" i="50"/>
  <c r="C35" i="50"/>
  <c r="C36" i="50"/>
  <c r="C40" i="50"/>
  <c r="C40" i="37"/>
  <c r="D32" i="2"/>
  <c r="D33" i="2"/>
  <c r="D34" i="2"/>
  <c r="D35" i="2"/>
  <c r="D36" i="2"/>
  <c r="D40" i="2"/>
  <c r="D32" i="3"/>
  <c r="D33" i="3"/>
  <c r="D34" i="3"/>
  <c r="D35" i="3"/>
  <c r="D36" i="3"/>
  <c r="D40" i="3"/>
  <c r="D32" i="51"/>
  <c r="D33" i="51"/>
  <c r="D34" i="51"/>
  <c r="D35" i="51"/>
  <c r="D36" i="51"/>
  <c r="D40" i="51"/>
  <c r="D32" i="41"/>
  <c r="D33" i="41"/>
  <c r="D34" i="41"/>
  <c r="D35" i="41"/>
  <c r="D36" i="41"/>
  <c r="D40" i="41"/>
  <c r="D32" i="42"/>
  <c r="D33" i="42"/>
  <c r="D34" i="42"/>
  <c r="D35" i="42"/>
  <c r="D36" i="42"/>
  <c r="D40" i="42"/>
  <c r="D32" i="50"/>
  <c r="D33" i="50"/>
  <c r="D34" i="50"/>
  <c r="D35" i="50"/>
  <c r="D36" i="50"/>
  <c r="D40" i="50"/>
  <c r="D40" i="37"/>
  <c r="E32" i="2"/>
  <c r="E33" i="2"/>
  <c r="E34" i="2"/>
  <c r="E35" i="2"/>
  <c r="E36" i="2"/>
  <c r="E40" i="2"/>
  <c r="E32" i="3"/>
  <c r="E33" i="3"/>
  <c r="E34" i="3"/>
  <c r="E35" i="3"/>
  <c r="E36" i="3"/>
  <c r="E40" i="3"/>
  <c r="E32" i="51"/>
  <c r="E33" i="51"/>
  <c r="E34" i="51"/>
  <c r="E35" i="51"/>
  <c r="E36" i="51"/>
  <c r="E40" i="51"/>
  <c r="E32" i="41"/>
  <c r="E33" i="41"/>
  <c r="E34" i="41"/>
  <c r="E35" i="41"/>
  <c r="E36" i="41"/>
  <c r="E40" i="41"/>
  <c r="E32" i="42"/>
  <c r="E33" i="42"/>
  <c r="E34" i="42"/>
  <c r="E35" i="42"/>
  <c r="E36" i="42"/>
  <c r="E40" i="42"/>
  <c r="E32" i="50"/>
  <c r="E33" i="50"/>
  <c r="E34" i="50"/>
  <c r="E35" i="50"/>
  <c r="E36" i="50"/>
  <c r="E40" i="50"/>
  <c r="E40" i="37"/>
  <c r="F32" i="2"/>
  <c r="F32" i="3"/>
  <c r="F32" i="51"/>
  <c r="F32" i="41"/>
  <c r="F32" i="42"/>
  <c r="F32" i="50"/>
  <c r="F32" i="37"/>
  <c r="F33" i="2"/>
  <c r="F33" i="3"/>
  <c r="F33" i="51"/>
  <c r="F33" i="41"/>
  <c r="F33" i="42"/>
  <c r="F33" i="50"/>
  <c r="F33" i="37"/>
  <c r="F34" i="2"/>
  <c r="F34" i="3"/>
  <c r="F34" i="51"/>
  <c r="F34" i="41"/>
  <c r="F34" i="42"/>
  <c r="F34" i="50"/>
  <c r="F34" i="37"/>
  <c r="F35" i="2"/>
  <c r="F35" i="3"/>
  <c r="F35" i="51"/>
  <c r="F35" i="41"/>
  <c r="F35" i="42"/>
  <c r="F35" i="50"/>
  <c r="F35" i="37"/>
  <c r="F36" i="2"/>
  <c r="F36" i="3"/>
  <c r="F36" i="51"/>
  <c r="F36" i="41"/>
  <c r="F36" i="42"/>
  <c r="F36" i="50"/>
  <c r="F36" i="37"/>
  <c r="F37" i="37"/>
  <c r="F38" i="37"/>
  <c r="F39" i="37"/>
  <c r="F40" i="37"/>
  <c r="G32" i="2"/>
  <c r="G33" i="2"/>
  <c r="G34" i="2"/>
  <c r="G35" i="2"/>
  <c r="G36" i="2"/>
  <c r="G40" i="2"/>
  <c r="G32" i="3"/>
  <c r="G33" i="3"/>
  <c r="G34" i="3"/>
  <c r="G35" i="3"/>
  <c r="G36" i="3"/>
  <c r="G40" i="3"/>
  <c r="G32" i="51"/>
  <c r="G33" i="51"/>
  <c r="G34" i="51"/>
  <c r="G35" i="51"/>
  <c r="G36" i="51"/>
  <c r="G40" i="51"/>
  <c r="G32" i="41"/>
  <c r="G33" i="41"/>
  <c r="G34" i="41"/>
  <c r="G35" i="41"/>
  <c r="G36" i="41"/>
  <c r="G40" i="41"/>
  <c r="G32" i="42"/>
  <c r="G33" i="42"/>
  <c r="G34" i="42"/>
  <c r="G35" i="42"/>
  <c r="G36" i="42"/>
  <c r="G40" i="42"/>
  <c r="G32" i="50"/>
  <c r="G34" i="50"/>
  <c r="G35" i="50"/>
  <c r="G36" i="50"/>
  <c r="G40" i="50"/>
  <c r="G40" i="37"/>
  <c r="H32" i="2"/>
  <c r="H33" i="2"/>
  <c r="H34" i="2"/>
  <c r="H35" i="2"/>
  <c r="H36" i="2"/>
  <c r="H40" i="2"/>
  <c r="H32" i="3"/>
  <c r="H33" i="3"/>
  <c r="H34" i="3"/>
  <c r="H35" i="3"/>
  <c r="H36" i="3"/>
  <c r="H40" i="3"/>
  <c r="H32" i="51"/>
  <c r="H33" i="51"/>
  <c r="H34" i="51"/>
  <c r="H35" i="51"/>
  <c r="H36" i="51"/>
  <c r="H40" i="51"/>
  <c r="H32" i="41"/>
  <c r="H33" i="41"/>
  <c r="H34" i="41"/>
  <c r="H35" i="41"/>
  <c r="H36" i="41"/>
  <c r="H40" i="41"/>
  <c r="H32" i="42"/>
  <c r="H33" i="42"/>
  <c r="H34" i="42"/>
  <c r="H35" i="42"/>
  <c r="H36" i="42"/>
  <c r="H40" i="42"/>
  <c r="H32" i="50"/>
  <c r="H33" i="50"/>
  <c r="H34" i="50"/>
  <c r="H35" i="50"/>
  <c r="H36" i="50"/>
  <c r="H40" i="50"/>
  <c r="H40" i="37"/>
  <c r="I32" i="2"/>
  <c r="I32" i="3"/>
  <c r="I32" i="51"/>
  <c r="I32" i="41"/>
  <c r="I32" i="42"/>
  <c r="I32" i="50"/>
  <c r="I32" i="37"/>
  <c r="I33" i="2"/>
  <c r="I33" i="3"/>
  <c r="I33" i="51"/>
  <c r="I33" i="41"/>
  <c r="I33" i="42"/>
  <c r="I33" i="50"/>
  <c r="I33" i="37"/>
  <c r="I34" i="2"/>
  <c r="I34" i="3"/>
  <c r="I34" i="51"/>
  <c r="I34" i="41"/>
  <c r="I34" i="42"/>
  <c r="I34" i="50"/>
  <c r="I34" i="37"/>
  <c r="I35" i="2"/>
  <c r="I35" i="3"/>
  <c r="I35" i="51"/>
  <c r="I35" i="41"/>
  <c r="I35" i="42"/>
  <c r="I35" i="50"/>
  <c r="I35" i="37"/>
  <c r="I36" i="2"/>
  <c r="I36" i="3"/>
  <c r="I36" i="51"/>
  <c r="I36" i="41"/>
  <c r="I36" i="42"/>
  <c r="I36" i="50"/>
  <c r="I36" i="37"/>
  <c r="I37" i="37"/>
  <c r="I38" i="37"/>
  <c r="I39" i="37"/>
  <c r="I40" i="37"/>
  <c r="J40" i="2"/>
  <c r="J40" i="3"/>
  <c r="J40" i="51"/>
  <c r="J40" i="41"/>
  <c r="J40" i="42"/>
  <c r="J33" i="50"/>
  <c r="J40" i="50"/>
  <c r="J40" i="37"/>
  <c r="K32" i="2"/>
  <c r="K33" i="2"/>
  <c r="K34" i="2"/>
  <c r="K35" i="2"/>
  <c r="K36" i="2"/>
  <c r="K40" i="2"/>
  <c r="K32" i="3"/>
  <c r="K33" i="3"/>
  <c r="K34" i="3"/>
  <c r="K35" i="3"/>
  <c r="K36" i="3"/>
  <c r="K40" i="3"/>
  <c r="K32" i="51"/>
  <c r="K33" i="51"/>
  <c r="K34" i="51"/>
  <c r="K35" i="51"/>
  <c r="K36" i="51"/>
  <c r="K40" i="51"/>
  <c r="K32" i="41"/>
  <c r="K33" i="41"/>
  <c r="K34" i="41"/>
  <c r="K35" i="41"/>
  <c r="K36" i="41"/>
  <c r="K40" i="41"/>
  <c r="K32" i="42"/>
  <c r="K33" i="42"/>
  <c r="K34" i="42"/>
  <c r="K35" i="42"/>
  <c r="K36" i="42"/>
  <c r="K40" i="42"/>
  <c r="K32" i="50"/>
  <c r="K33" i="50"/>
  <c r="K34" i="50"/>
  <c r="K35" i="50"/>
  <c r="K36" i="50"/>
  <c r="K40" i="50"/>
  <c r="K40" i="37"/>
  <c r="L32" i="2"/>
  <c r="L33" i="2"/>
  <c r="L34" i="2"/>
  <c r="L35" i="2"/>
  <c r="L36" i="2"/>
  <c r="L40" i="2"/>
  <c r="L32" i="3"/>
  <c r="L33" i="3"/>
  <c r="L34" i="3"/>
  <c r="L35" i="3"/>
  <c r="L36" i="3"/>
  <c r="L40" i="3"/>
  <c r="L32" i="51"/>
  <c r="L33" i="51"/>
  <c r="L34" i="51"/>
  <c r="L35" i="51"/>
  <c r="L36" i="51"/>
  <c r="L40" i="51"/>
  <c r="L32" i="41"/>
  <c r="L33" i="41"/>
  <c r="L34" i="41"/>
  <c r="L35" i="41"/>
  <c r="L36" i="41"/>
  <c r="L40" i="41"/>
  <c r="L32" i="42"/>
  <c r="L33" i="42"/>
  <c r="L34" i="42"/>
  <c r="L35" i="42"/>
  <c r="L36" i="42"/>
  <c r="L40" i="42"/>
  <c r="L32" i="50"/>
  <c r="L33" i="50"/>
  <c r="L34" i="50"/>
  <c r="L35" i="50"/>
  <c r="L36" i="50"/>
  <c r="L40" i="50"/>
  <c r="L40" i="37"/>
  <c r="M40" i="2"/>
  <c r="M40" i="3"/>
  <c r="M33" i="51"/>
  <c r="M40" i="51"/>
  <c r="M40" i="41"/>
  <c r="M40" i="42"/>
  <c r="M40" i="50"/>
  <c r="M40" i="37"/>
  <c r="N32" i="2"/>
  <c r="N33" i="2"/>
  <c r="N34" i="2"/>
  <c r="N35" i="2"/>
  <c r="N36" i="2"/>
  <c r="N40" i="2"/>
  <c r="N32" i="3"/>
  <c r="N33" i="3"/>
  <c r="N34" i="3"/>
  <c r="N35" i="3"/>
  <c r="N36" i="3"/>
  <c r="N40" i="3"/>
  <c r="N32" i="51"/>
  <c r="N33" i="51"/>
  <c r="N34" i="51"/>
  <c r="N35" i="51"/>
  <c r="N36" i="51"/>
  <c r="N40" i="51"/>
  <c r="N32" i="41"/>
  <c r="N33" i="41"/>
  <c r="N34" i="41"/>
  <c r="N35" i="41"/>
  <c r="N36" i="41"/>
  <c r="N40" i="41"/>
  <c r="N32" i="42"/>
  <c r="N33" i="42"/>
  <c r="N34" i="42"/>
  <c r="N35" i="42"/>
  <c r="N36" i="42"/>
  <c r="N40" i="42"/>
  <c r="N32" i="50"/>
  <c r="N33" i="50"/>
  <c r="N34" i="50"/>
  <c r="N35" i="50"/>
  <c r="N36" i="50"/>
  <c r="N40" i="50"/>
  <c r="N40" i="37"/>
  <c r="O40" i="2"/>
  <c r="O40" i="3"/>
  <c r="O40" i="51"/>
  <c r="O40" i="41"/>
  <c r="O40" i="42"/>
  <c r="O33" i="50"/>
  <c r="O40" i="50"/>
  <c r="O40" i="37"/>
  <c r="P40" i="37"/>
  <c r="T42" i="37"/>
  <c r="P36" i="2"/>
  <c r="P36" i="3"/>
  <c r="P36" i="51"/>
  <c r="P36" i="41"/>
  <c r="P36" i="42"/>
  <c r="P36" i="50"/>
  <c r="P36" i="37"/>
  <c r="T43" i="37"/>
  <c r="P34" i="2"/>
  <c r="P34" i="3"/>
  <c r="P34" i="51"/>
  <c r="P34" i="41"/>
  <c r="P34" i="42"/>
  <c r="P34" i="50"/>
  <c r="P34" i="37"/>
  <c r="T44" i="37"/>
  <c r="P32" i="2"/>
  <c r="P32" i="3"/>
  <c r="P32" i="51"/>
  <c r="P32" i="41"/>
  <c r="P32" i="42"/>
  <c r="P32" i="50"/>
  <c r="P32" i="37"/>
  <c r="T45" i="37"/>
  <c r="P33" i="2"/>
  <c r="P33" i="3"/>
  <c r="P33" i="51"/>
  <c r="P33" i="41"/>
  <c r="P33" i="42"/>
  <c r="P33" i="50"/>
  <c r="P33" i="37"/>
  <c r="T46" i="37"/>
  <c r="B35" i="37"/>
  <c r="C35" i="37"/>
  <c r="D35" i="37"/>
  <c r="E35" i="37"/>
  <c r="G35" i="37"/>
  <c r="H35" i="37"/>
  <c r="J35" i="37"/>
  <c r="K35" i="37"/>
  <c r="L35" i="37"/>
  <c r="M35" i="37"/>
  <c r="N35" i="37"/>
  <c r="O35" i="37"/>
  <c r="P35" i="37"/>
  <c r="T47" i="37"/>
  <c r="T48" i="37"/>
  <c r="F40" i="2"/>
  <c r="I40" i="2"/>
  <c r="P40" i="2"/>
  <c r="T42" i="2"/>
  <c r="T43" i="2"/>
  <c r="T44" i="2"/>
  <c r="T45" i="2"/>
  <c r="T46" i="2"/>
  <c r="P35" i="2"/>
  <c r="T47" i="2"/>
  <c r="T48" i="2"/>
  <c r="F40" i="3"/>
  <c r="I40" i="3"/>
  <c r="P40" i="3"/>
  <c r="T42" i="3"/>
  <c r="T43" i="3"/>
  <c r="T44" i="3"/>
  <c r="T45" i="3"/>
  <c r="T46" i="3"/>
  <c r="P35" i="3"/>
  <c r="T47" i="3"/>
  <c r="T48" i="3"/>
  <c r="F40" i="51"/>
  <c r="I40" i="51"/>
  <c r="P40" i="51"/>
  <c r="T42" i="51"/>
  <c r="T43" i="51"/>
  <c r="T44" i="51"/>
  <c r="T45" i="51"/>
  <c r="T46" i="51"/>
  <c r="P35" i="51"/>
  <c r="T47" i="51"/>
  <c r="T48" i="51"/>
  <c r="F40" i="41"/>
  <c r="I40" i="41"/>
  <c r="P40" i="41"/>
  <c r="T42" i="41"/>
  <c r="T43" i="41"/>
  <c r="T44" i="41"/>
  <c r="T45" i="41"/>
  <c r="T46" i="41"/>
  <c r="P35" i="41"/>
  <c r="T47" i="41"/>
  <c r="T48" i="41"/>
  <c r="F40" i="42"/>
  <c r="I40" i="42"/>
  <c r="P40" i="42"/>
  <c r="T42" i="42"/>
  <c r="T43" i="42"/>
  <c r="T44" i="42"/>
  <c r="T45" i="42"/>
  <c r="T46" i="42"/>
  <c r="P35" i="42"/>
  <c r="T47" i="42"/>
  <c r="T48" i="42"/>
  <c r="F40" i="50"/>
  <c r="I40" i="50"/>
  <c r="P40" i="50"/>
  <c r="T42" i="50"/>
  <c r="T43" i="50"/>
  <c r="T44" i="50"/>
  <c r="T45" i="50"/>
  <c r="T46" i="50"/>
  <c r="P35" i="50"/>
  <c r="T47" i="50"/>
  <c r="T48" i="50"/>
  <c r="I7" i="2"/>
  <c r="I8" i="2"/>
  <c r="I9" i="2"/>
  <c r="I10" i="2"/>
  <c r="I11" i="2"/>
  <c r="I7" i="3"/>
  <c r="I8" i="3"/>
  <c r="I9" i="3"/>
  <c r="I10" i="3"/>
  <c r="I11" i="3"/>
  <c r="I6" i="51"/>
  <c r="I8" i="51"/>
  <c r="I9" i="51"/>
  <c r="I10" i="51"/>
  <c r="I11" i="51"/>
  <c r="I7" i="41"/>
  <c r="I8" i="41"/>
  <c r="I9" i="41"/>
  <c r="I10" i="41"/>
  <c r="I11" i="41"/>
  <c r="I7" i="42"/>
  <c r="I8" i="42"/>
  <c r="I9" i="42"/>
  <c r="I10" i="42"/>
  <c r="I11" i="42"/>
  <c r="I6" i="50"/>
  <c r="I8" i="50"/>
  <c r="I9" i="50"/>
  <c r="I10" i="50"/>
  <c r="I11" i="50"/>
  <c r="I11" i="37"/>
  <c r="I18" i="2"/>
  <c r="I19" i="2"/>
  <c r="I20" i="2"/>
  <c r="I21" i="2"/>
  <c r="I22" i="2"/>
  <c r="I23" i="2"/>
  <c r="I24" i="2"/>
  <c r="I18" i="3"/>
  <c r="I19" i="3"/>
  <c r="I20" i="3"/>
  <c r="I21" i="3"/>
  <c r="I22" i="3"/>
  <c r="I23" i="3"/>
  <c r="I24" i="3"/>
  <c r="I18" i="51"/>
  <c r="I19" i="51"/>
  <c r="I20" i="51"/>
  <c r="I21" i="51"/>
  <c r="I22" i="51"/>
  <c r="I23" i="51"/>
  <c r="I24" i="51"/>
  <c r="I18" i="41"/>
  <c r="I19" i="41"/>
  <c r="I20" i="41"/>
  <c r="I21" i="41"/>
  <c r="I22" i="41"/>
  <c r="I23" i="41"/>
  <c r="I24" i="41"/>
  <c r="I18" i="42"/>
  <c r="I19" i="42"/>
  <c r="I20" i="42"/>
  <c r="I21" i="42"/>
  <c r="I22" i="42"/>
  <c r="I23" i="42"/>
  <c r="I24" i="42"/>
  <c r="I18" i="50"/>
  <c r="I19" i="50"/>
  <c r="I20" i="50"/>
  <c r="I21" i="50"/>
  <c r="I22" i="50"/>
  <c r="I23" i="50"/>
  <c r="I24" i="50"/>
  <c r="I24" i="37"/>
  <c r="I43" i="37"/>
  <c r="F7" i="2"/>
  <c r="F8" i="2"/>
  <c r="F9" i="2"/>
  <c r="F10" i="2"/>
  <c r="F11" i="2"/>
  <c r="F7" i="3"/>
  <c r="F8" i="3"/>
  <c r="F9" i="3"/>
  <c r="F10" i="3"/>
  <c r="F11" i="3"/>
  <c r="F6" i="51"/>
  <c r="F8" i="51"/>
  <c r="F9" i="51"/>
  <c r="F10" i="51"/>
  <c r="F11" i="51"/>
  <c r="F7" i="41"/>
  <c r="F8" i="41"/>
  <c r="F9" i="41"/>
  <c r="F10" i="41"/>
  <c r="F11" i="41"/>
  <c r="F7" i="42"/>
  <c r="F8" i="42"/>
  <c r="F9" i="42"/>
  <c r="F10" i="42"/>
  <c r="F11" i="42"/>
  <c r="F6" i="50"/>
  <c r="F8" i="50"/>
  <c r="F9" i="50"/>
  <c r="F10" i="50"/>
  <c r="F11" i="50"/>
  <c r="F11" i="37"/>
  <c r="F18" i="2"/>
  <c r="F19" i="2"/>
  <c r="F20" i="2"/>
  <c r="F21" i="2"/>
  <c r="F22" i="2"/>
  <c r="F23" i="2"/>
  <c r="F24" i="2"/>
  <c r="F18" i="3"/>
  <c r="F19" i="3"/>
  <c r="F20" i="3"/>
  <c r="F21" i="3"/>
  <c r="F22" i="3"/>
  <c r="F23" i="3"/>
  <c r="F24" i="3"/>
  <c r="F18" i="51"/>
  <c r="F19" i="51"/>
  <c r="F20" i="51"/>
  <c r="F21" i="51"/>
  <c r="F22" i="51"/>
  <c r="F23" i="51"/>
  <c r="F24" i="51"/>
  <c r="F18" i="41"/>
  <c r="F19" i="41"/>
  <c r="F20" i="41"/>
  <c r="F21" i="41"/>
  <c r="F22" i="41"/>
  <c r="F23" i="41"/>
  <c r="F24" i="41"/>
  <c r="F18" i="42"/>
  <c r="F19" i="42"/>
  <c r="F20" i="42"/>
  <c r="F21" i="42"/>
  <c r="F22" i="42"/>
  <c r="F23" i="42"/>
  <c r="F24" i="42"/>
  <c r="F18" i="50"/>
  <c r="F19" i="50"/>
  <c r="F20" i="50"/>
  <c r="F21" i="50"/>
  <c r="F22" i="50"/>
  <c r="F23" i="50"/>
  <c r="F24" i="50"/>
  <c r="F24" i="37"/>
  <c r="F43" i="37"/>
  <c r="M7" i="2"/>
  <c r="M8" i="2"/>
  <c r="M9" i="2"/>
  <c r="M10" i="2"/>
  <c r="M11" i="2"/>
  <c r="M24" i="2"/>
  <c r="M43" i="2"/>
  <c r="M7" i="3"/>
  <c r="M8" i="3"/>
  <c r="M9" i="3"/>
  <c r="M10" i="3"/>
  <c r="M11" i="3"/>
  <c r="M24" i="3"/>
  <c r="M43" i="3"/>
  <c r="M6" i="51"/>
  <c r="M8" i="51"/>
  <c r="M9" i="51"/>
  <c r="M10" i="51"/>
  <c r="M11" i="51"/>
  <c r="M24" i="51"/>
  <c r="M43" i="51"/>
  <c r="M7" i="41"/>
  <c r="M8" i="41"/>
  <c r="M9" i="41"/>
  <c r="M10" i="41"/>
  <c r="M11" i="41"/>
  <c r="M24" i="41"/>
  <c r="M43" i="41"/>
  <c r="M8" i="42"/>
  <c r="M9" i="42"/>
  <c r="M10" i="42"/>
  <c r="M11" i="42"/>
  <c r="M24" i="42"/>
  <c r="M43" i="42"/>
  <c r="M24" i="50"/>
  <c r="M43" i="50"/>
  <c r="M43" i="37"/>
  <c r="C7" i="2"/>
  <c r="C24" i="2"/>
  <c r="C46" i="2"/>
  <c r="C43" i="2"/>
  <c r="D7" i="2"/>
  <c r="D8" i="2"/>
  <c r="D9" i="2"/>
  <c r="D10" i="2"/>
  <c r="D11" i="2"/>
  <c r="D18" i="2"/>
  <c r="D19" i="2"/>
  <c r="D20" i="2"/>
  <c r="D21" i="2"/>
  <c r="D22" i="2"/>
  <c r="D23" i="2"/>
  <c r="D24" i="2"/>
  <c r="D43" i="2"/>
  <c r="E7" i="2"/>
  <c r="E8" i="2"/>
  <c r="E9" i="2"/>
  <c r="E10" i="2"/>
  <c r="E11" i="2"/>
  <c r="E18" i="2"/>
  <c r="E19" i="2"/>
  <c r="E20" i="2"/>
  <c r="E21" i="2"/>
  <c r="E22" i="2"/>
  <c r="E23" i="2"/>
  <c r="E24" i="2"/>
  <c r="E43" i="2"/>
  <c r="F43" i="2"/>
  <c r="G7" i="2"/>
  <c r="G8" i="2"/>
  <c r="G9" i="2"/>
  <c r="G10" i="2"/>
  <c r="G11" i="2"/>
  <c r="G18" i="2"/>
  <c r="G19" i="2"/>
  <c r="G20" i="2"/>
  <c r="G21" i="2"/>
  <c r="G22" i="2"/>
  <c r="G23" i="2"/>
  <c r="G24" i="2"/>
  <c r="G43" i="2"/>
  <c r="H7" i="2"/>
  <c r="H8" i="2"/>
  <c r="H9" i="2"/>
  <c r="H10" i="2"/>
  <c r="H11" i="2"/>
  <c r="H18" i="2"/>
  <c r="H19" i="2"/>
  <c r="H20" i="2"/>
  <c r="H21" i="2"/>
  <c r="H22" i="2"/>
  <c r="H23" i="2"/>
  <c r="H24" i="2"/>
  <c r="H43" i="2"/>
  <c r="I43" i="2"/>
  <c r="J7" i="2"/>
  <c r="J8" i="2"/>
  <c r="J9" i="2"/>
  <c r="J10" i="2"/>
  <c r="J11" i="2"/>
  <c r="J18" i="2"/>
  <c r="J19" i="2"/>
  <c r="J20" i="2"/>
  <c r="J21" i="2"/>
  <c r="J22" i="2"/>
  <c r="J23" i="2"/>
  <c r="J24" i="2"/>
  <c r="J43" i="2"/>
  <c r="K7" i="2"/>
  <c r="K8" i="2"/>
  <c r="K9" i="2"/>
  <c r="K10" i="2"/>
  <c r="K11" i="2"/>
  <c r="K18" i="2"/>
  <c r="K19" i="2"/>
  <c r="K20" i="2"/>
  <c r="K21" i="2"/>
  <c r="K22" i="2"/>
  <c r="K23" i="2"/>
  <c r="K24" i="2"/>
  <c r="K43" i="2"/>
  <c r="L7" i="2"/>
  <c r="L8" i="2"/>
  <c r="L9" i="2"/>
  <c r="L10" i="2"/>
  <c r="L11" i="2"/>
  <c r="L18" i="2"/>
  <c r="L19" i="2"/>
  <c r="L20" i="2"/>
  <c r="L21" i="2"/>
  <c r="L22" i="2"/>
  <c r="L23" i="2"/>
  <c r="L24" i="2"/>
  <c r="L43" i="2"/>
  <c r="N11" i="2"/>
  <c r="N24" i="2"/>
  <c r="N43" i="2"/>
  <c r="O11" i="2"/>
  <c r="O24" i="2"/>
  <c r="O43" i="2"/>
  <c r="P43" i="2"/>
  <c r="C7" i="3"/>
  <c r="C24" i="3"/>
  <c r="C46" i="3"/>
  <c r="C43" i="3"/>
  <c r="D7" i="3"/>
  <c r="D8" i="3"/>
  <c r="D9" i="3"/>
  <c r="D10" i="3"/>
  <c r="D11" i="3"/>
  <c r="D18" i="3"/>
  <c r="D19" i="3"/>
  <c r="D20" i="3"/>
  <c r="D21" i="3"/>
  <c r="D22" i="3"/>
  <c r="D23" i="3"/>
  <c r="D24" i="3"/>
  <c r="D43" i="3"/>
  <c r="E7" i="3"/>
  <c r="E8" i="3"/>
  <c r="E9" i="3"/>
  <c r="E10" i="3"/>
  <c r="E11" i="3"/>
  <c r="E18" i="3"/>
  <c r="E19" i="3"/>
  <c r="E20" i="3"/>
  <c r="E21" i="3"/>
  <c r="E22" i="3"/>
  <c r="E23" i="3"/>
  <c r="E24" i="3"/>
  <c r="E43" i="3"/>
  <c r="F43" i="3"/>
  <c r="G7" i="3"/>
  <c r="G8" i="3"/>
  <c r="G9" i="3"/>
  <c r="G10" i="3"/>
  <c r="G11" i="3"/>
  <c r="G18" i="3"/>
  <c r="G19" i="3"/>
  <c r="G20" i="3"/>
  <c r="G21" i="3"/>
  <c r="G22" i="3"/>
  <c r="G23" i="3"/>
  <c r="G24" i="3"/>
  <c r="G43" i="3"/>
  <c r="H7" i="3"/>
  <c r="H8" i="3"/>
  <c r="H9" i="3"/>
  <c r="H10" i="3"/>
  <c r="H11" i="3"/>
  <c r="H18" i="3"/>
  <c r="H19" i="3"/>
  <c r="H20" i="3"/>
  <c r="H21" i="3"/>
  <c r="H22" i="3"/>
  <c r="H23" i="3"/>
  <c r="H24" i="3"/>
  <c r="H43" i="3"/>
  <c r="I43" i="3"/>
  <c r="J7" i="3"/>
  <c r="J8" i="3"/>
  <c r="J9" i="3"/>
  <c r="J10" i="3"/>
  <c r="J11" i="3"/>
  <c r="J18" i="3"/>
  <c r="J19" i="3"/>
  <c r="J20" i="3"/>
  <c r="J21" i="3"/>
  <c r="J22" i="3"/>
  <c r="J23" i="3"/>
  <c r="J24" i="3"/>
  <c r="J43" i="3"/>
  <c r="K7" i="3"/>
  <c r="K8" i="3"/>
  <c r="K9" i="3"/>
  <c r="K10" i="3"/>
  <c r="K11" i="3"/>
  <c r="K18" i="3"/>
  <c r="K19" i="3"/>
  <c r="K20" i="3"/>
  <c r="K21" i="3"/>
  <c r="K22" i="3"/>
  <c r="K23" i="3"/>
  <c r="K24" i="3"/>
  <c r="K43" i="3"/>
  <c r="L7" i="3"/>
  <c r="L8" i="3"/>
  <c r="L9" i="3"/>
  <c r="L10" i="3"/>
  <c r="L11" i="3"/>
  <c r="L18" i="3"/>
  <c r="L19" i="3"/>
  <c r="L20" i="3"/>
  <c r="L21" i="3"/>
  <c r="L22" i="3"/>
  <c r="L23" i="3"/>
  <c r="L24" i="3"/>
  <c r="L43" i="3"/>
  <c r="N11" i="3"/>
  <c r="N24" i="3"/>
  <c r="N43" i="3"/>
  <c r="O11" i="3"/>
  <c r="O24" i="3"/>
  <c r="O43" i="3"/>
  <c r="P43" i="3"/>
  <c r="C24" i="51"/>
  <c r="C46" i="51"/>
  <c r="C43" i="51"/>
  <c r="D6" i="51"/>
  <c r="D8" i="51"/>
  <c r="D9" i="51"/>
  <c r="D10" i="51"/>
  <c r="D11" i="51"/>
  <c r="D18" i="51"/>
  <c r="D19" i="51"/>
  <c r="D20" i="51"/>
  <c r="D21" i="51"/>
  <c r="D22" i="51"/>
  <c r="D23" i="51"/>
  <c r="D24" i="51"/>
  <c r="D43" i="51"/>
  <c r="E6" i="51"/>
  <c r="E8" i="51"/>
  <c r="E9" i="51"/>
  <c r="E10" i="51"/>
  <c r="E11" i="51"/>
  <c r="E18" i="51"/>
  <c r="E19" i="51"/>
  <c r="E20" i="51"/>
  <c r="E21" i="51"/>
  <c r="E22" i="51"/>
  <c r="E23" i="51"/>
  <c r="E24" i="51"/>
  <c r="E43" i="51"/>
  <c r="F43" i="51"/>
  <c r="G6" i="51"/>
  <c r="G8" i="51"/>
  <c r="G9" i="51"/>
  <c r="G10" i="51"/>
  <c r="G11" i="51"/>
  <c r="G18" i="51"/>
  <c r="G19" i="51"/>
  <c r="G20" i="51"/>
  <c r="G21" i="51"/>
  <c r="G22" i="51"/>
  <c r="G23" i="51"/>
  <c r="G24" i="51"/>
  <c r="G43" i="51"/>
  <c r="H6" i="51"/>
  <c r="H8" i="51"/>
  <c r="H9" i="51"/>
  <c r="H10" i="51"/>
  <c r="H11" i="51"/>
  <c r="H18" i="51"/>
  <c r="H19" i="51"/>
  <c r="H20" i="51"/>
  <c r="H21" i="51"/>
  <c r="H22" i="51"/>
  <c r="H23" i="51"/>
  <c r="H24" i="51"/>
  <c r="H43" i="51"/>
  <c r="I43" i="51"/>
  <c r="J6" i="51"/>
  <c r="J8" i="51"/>
  <c r="J9" i="51"/>
  <c r="J10" i="51"/>
  <c r="J11" i="51"/>
  <c r="J18" i="51"/>
  <c r="J19" i="51"/>
  <c r="J20" i="51"/>
  <c r="J21" i="51"/>
  <c r="J22" i="51"/>
  <c r="J23" i="51"/>
  <c r="J24" i="51"/>
  <c r="J43" i="51"/>
  <c r="K6" i="51"/>
  <c r="K8" i="51"/>
  <c r="K9" i="51"/>
  <c r="K10" i="51"/>
  <c r="K11" i="51"/>
  <c r="K18" i="51"/>
  <c r="K19" i="51"/>
  <c r="K20" i="51"/>
  <c r="K21" i="51"/>
  <c r="K22" i="51"/>
  <c r="K23" i="51"/>
  <c r="K24" i="51"/>
  <c r="K43" i="51"/>
  <c r="L6" i="51"/>
  <c r="L8" i="51"/>
  <c r="L9" i="51"/>
  <c r="L10" i="51"/>
  <c r="L11" i="51"/>
  <c r="L18" i="51"/>
  <c r="L19" i="51"/>
  <c r="L20" i="51"/>
  <c r="L21" i="51"/>
  <c r="L22" i="51"/>
  <c r="L23" i="51"/>
  <c r="L24" i="51"/>
  <c r="L43" i="51"/>
  <c r="N11" i="51"/>
  <c r="N24" i="51"/>
  <c r="N43" i="51"/>
  <c r="O11" i="51"/>
  <c r="O24" i="51"/>
  <c r="O43" i="51"/>
  <c r="P43" i="51"/>
  <c r="B20" i="41"/>
  <c r="C20" i="41"/>
  <c r="B21" i="41"/>
  <c r="C21" i="41"/>
  <c r="C24" i="41"/>
  <c r="C7" i="41"/>
  <c r="C46" i="41"/>
  <c r="C43" i="41"/>
  <c r="D7" i="41"/>
  <c r="D8" i="41"/>
  <c r="D9" i="41"/>
  <c r="D10" i="41"/>
  <c r="D11" i="41"/>
  <c r="D18" i="41"/>
  <c r="D19" i="41"/>
  <c r="D20" i="41"/>
  <c r="D21" i="41"/>
  <c r="D22" i="41"/>
  <c r="D23" i="41"/>
  <c r="D24" i="41"/>
  <c r="D43" i="41"/>
  <c r="E7" i="41"/>
  <c r="E8" i="41"/>
  <c r="E9" i="41"/>
  <c r="E10" i="41"/>
  <c r="E11" i="41"/>
  <c r="E18" i="41"/>
  <c r="E19" i="41"/>
  <c r="E20" i="41"/>
  <c r="E21" i="41"/>
  <c r="E22" i="41"/>
  <c r="E23" i="41"/>
  <c r="E24" i="41"/>
  <c r="E43" i="41"/>
  <c r="F43" i="41"/>
  <c r="G7" i="41"/>
  <c r="G8" i="41"/>
  <c r="G9" i="41"/>
  <c r="G10" i="41"/>
  <c r="G11" i="41"/>
  <c r="G18" i="41"/>
  <c r="G19" i="41"/>
  <c r="G20" i="41"/>
  <c r="G21" i="41"/>
  <c r="G22" i="41"/>
  <c r="G23" i="41"/>
  <c r="G24" i="41"/>
  <c r="G43" i="41"/>
  <c r="H7" i="41"/>
  <c r="H8" i="41"/>
  <c r="H9" i="41"/>
  <c r="H10" i="41"/>
  <c r="H11" i="41"/>
  <c r="H18" i="41"/>
  <c r="H19" i="41"/>
  <c r="H20" i="41"/>
  <c r="H21" i="41"/>
  <c r="H22" i="41"/>
  <c r="H23" i="41"/>
  <c r="H24" i="41"/>
  <c r="H43" i="41"/>
  <c r="I43" i="41"/>
  <c r="J7" i="41"/>
  <c r="J8" i="41"/>
  <c r="J9" i="41"/>
  <c r="J10" i="41"/>
  <c r="J11" i="41"/>
  <c r="J18" i="41"/>
  <c r="J19" i="41"/>
  <c r="J20" i="41"/>
  <c r="J21" i="41"/>
  <c r="J22" i="41"/>
  <c r="J23" i="41"/>
  <c r="J24" i="41"/>
  <c r="J43" i="41"/>
  <c r="K7" i="41"/>
  <c r="K8" i="41"/>
  <c r="K9" i="41"/>
  <c r="K10" i="41"/>
  <c r="K11" i="41"/>
  <c r="K18" i="41"/>
  <c r="K19" i="41"/>
  <c r="K20" i="41"/>
  <c r="K21" i="41"/>
  <c r="K22" i="41"/>
  <c r="K23" i="41"/>
  <c r="K24" i="41"/>
  <c r="K43" i="41"/>
  <c r="L7" i="41"/>
  <c r="L8" i="41"/>
  <c r="L9" i="41"/>
  <c r="L10" i="41"/>
  <c r="L11" i="41"/>
  <c r="L18" i="41"/>
  <c r="L19" i="41"/>
  <c r="L20" i="41"/>
  <c r="L21" i="41"/>
  <c r="L22" i="41"/>
  <c r="L23" i="41"/>
  <c r="L24" i="41"/>
  <c r="L43" i="41"/>
  <c r="N11" i="41"/>
  <c r="N24" i="41"/>
  <c r="N43" i="41"/>
  <c r="O11" i="41"/>
  <c r="O24" i="41"/>
  <c r="O43" i="41"/>
  <c r="P43" i="41"/>
  <c r="C7" i="42"/>
  <c r="C24" i="42"/>
  <c r="C46" i="42"/>
  <c r="C43" i="42"/>
  <c r="D7" i="42"/>
  <c r="D8" i="42"/>
  <c r="D9" i="42"/>
  <c r="D10" i="42"/>
  <c r="D11" i="42"/>
  <c r="D18" i="42"/>
  <c r="D19" i="42"/>
  <c r="D20" i="42"/>
  <c r="D21" i="42"/>
  <c r="D22" i="42"/>
  <c r="D23" i="42"/>
  <c r="D24" i="42"/>
  <c r="D43" i="42"/>
  <c r="E7" i="42"/>
  <c r="E8" i="42"/>
  <c r="E9" i="42"/>
  <c r="E10" i="42"/>
  <c r="E11" i="42"/>
  <c r="E18" i="42"/>
  <c r="E19" i="42"/>
  <c r="E20" i="42"/>
  <c r="E21" i="42"/>
  <c r="E22" i="42"/>
  <c r="E23" i="42"/>
  <c r="E24" i="42"/>
  <c r="E43" i="42"/>
  <c r="F43" i="42"/>
  <c r="G7" i="42"/>
  <c r="G8" i="42"/>
  <c r="G9" i="42"/>
  <c r="G10" i="42"/>
  <c r="G11" i="42"/>
  <c r="G18" i="42"/>
  <c r="G19" i="42"/>
  <c r="G20" i="42"/>
  <c r="G21" i="42"/>
  <c r="G22" i="42"/>
  <c r="G23" i="42"/>
  <c r="G24" i="42"/>
  <c r="G43" i="42"/>
  <c r="H7" i="42"/>
  <c r="H8" i="42"/>
  <c r="H9" i="42"/>
  <c r="H10" i="42"/>
  <c r="H11" i="42"/>
  <c r="H18" i="42"/>
  <c r="H19" i="42"/>
  <c r="H20" i="42"/>
  <c r="H21" i="42"/>
  <c r="H22" i="42"/>
  <c r="H23" i="42"/>
  <c r="H24" i="42"/>
  <c r="H43" i="42"/>
  <c r="I43" i="42"/>
  <c r="J7" i="42"/>
  <c r="J8" i="42"/>
  <c r="J9" i="42"/>
  <c r="J10" i="42"/>
  <c r="J11" i="42"/>
  <c r="J18" i="42"/>
  <c r="J19" i="42"/>
  <c r="J20" i="42"/>
  <c r="J21" i="42"/>
  <c r="J22" i="42"/>
  <c r="J23" i="42"/>
  <c r="J24" i="42"/>
  <c r="J43" i="42"/>
  <c r="K7" i="42"/>
  <c r="K8" i="42"/>
  <c r="K9" i="42"/>
  <c r="K10" i="42"/>
  <c r="K11" i="42"/>
  <c r="K18" i="42"/>
  <c r="K19" i="42"/>
  <c r="K20" i="42"/>
  <c r="K21" i="42"/>
  <c r="K22" i="42"/>
  <c r="K23" i="42"/>
  <c r="K24" i="42"/>
  <c r="K43" i="42"/>
  <c r="L7" i="42"/>
  <c r="L8" i="42"/>
  <c r="L9" i="42"/>
  <c r="L10" i="42"/>
  <c r="L11" i="42"/>
  <c r="L18" i="42"/>
  <c r="L19" i="42"/>
  <c r="L20" i="42"/>
  <c r="L21" i="42"/>
  <c r="L22" i="42"/>
  <c r="L23" i="42"/>
  <c r="L24" i="42"/>
  <c r="L43" i="42"/>
  <c r="N11" i="42"/>
  <c r="N24" i="42"/>
  <c r="N43" i="42"/>
  <c r="O11" i="42"/>
  <c r="O24" i="42"/>
  <c r="O43" i="42"/>
  <c r="P43" i="42"/>
  <c r="B20" i="50"/>
  <c r="C20" i="50"/>
  <c r="C24" i="50"/>
  <c r="C6" i="50"/>
  <c r="C46" i="50"/>
  <c r="D6" i="50"/>
  <c r="D8" i="50"/>
  <c r="D9" i="50"/>
  <c r="D10" i="50"/>
  <c r="D11" i="50"/>
  <c r="D18" i="50"/>
  <c r="D19" i="50"/>
  <c r="D20" i="50"/>
  <c r="D21" i="50"/>
  <c r="D22" i="50"/>
  <c r="D23" i="50"/>
  <c r="D24" i="50"/>
  <c r="D43" i="50"/>
  <c r="E6" i="50"/>
  <c r="E8" i="50"/>
  <c r="E9" i="50"/>
  <c r="E10" i="50"/>
  <c r="E11" i="50"/>
  <c r="E18" i="50"/>
  <c r="E19" i="50"/>
  <c r="E20" i="50"/>
  <c r="E21" i="50"/>
  <c r="E22" i="50"/>
  <c r="E23" i="50"/>
  <c r="E24" i="50"/>
  <c r="E43" i="50"/>
  <c r="F43" i="50"/>
  <c r="G6" i="50"/>
  <c r="G8" i="50"/>
  <c r="G9" i="50"/>
  <c r="G10" i="50"/>
  <c r="G11" i="50"/>
  <c r="G18" i="50"/>
  <c r="G19" i="50"/>
  <c r="G20" i="50"/>
  <c r="G21" i="50"/>
  <c r="G22" i="50"/>
  <c r="G23" i="50"/>
  <c r="G24" i="50"/>
  <c r="G43" i="50"/>
  <c r="H6" i="50"/>
  <c r="H8" i="50"/>
  <c r="H9" i="50"/>
  <c r="H10" i="50"/>
  <c r="H11" i="50"/>
  <c r="H18" i="50"/>
  <c r="H19" i="50"/>
  <c r="H20" i="50"/>
  <c r="H21" i="50"/>
  <c r="H22" i="50"/>
  <c r="H23" i="50"/>
  <c r="H24" i="50"/>
  <c r="H43" i="50"/>
  <c r="I43" i="50"/>
  <c r="J6" i="50"/>
  <c r="J8" i="50"/>
  <c r="J9" i="50"/>
  <c r="J10" i="50"/>
  <c r="J11" i="50"/>
  <c r="J18" i="50"/>
  <c r="J19" i="50"/>
  <c r="J20" i="50"/>
  <c r="J21" i="50"/>
  <c r="J22" i="50"/>
  <c r="J23" i="50"/>
  <c r="J24" i="50"/>
  <c r="J43" i="50"/>
  <c r="K6" i="50"/>
  <c r="K8" i="50"/>
  <c r="K9" i="50"/>
  <c r="K10" i="50"/>
  <c r="K11" i="50"/>
  <c r="K18" i="50"/>
  <c r="K19" i="50"/>
  <c r="K20" i="50"/>
  <c r="K21" i="50"/>
  <c r="K22" i="50"/>
  <c r="K23" i="50"/>
  <c r="K24" i="50"/>
  <c r="K43" i="50"/>
  <c r="L6" i="50"/>
  <c r="L8" i="50"/>
  <c r="L9" i="50"/>
  <c r="L10" i="50"/>
  <c r="L11" i="50"/>
  <c r="L18" i="50"/>
  <c r="L19" i="50"/>
  <c r="L20" i="50"/>
  <c r="L21" i="50"/>
  <c r="L22" i="50"/>
  <c r="L23" i="50"/>
  <c r="L24" i="50"/>
  <c r="L43" i="50"/>
  <c r="N11" i="50"/>
  <c r="N24" i="50"/>
  <c r="N43" i="50"/>
  <c r="O11" i="50"/>
  <c r="O24" i="50"/>
  <c r="O43" i="50"/>
  <c r="P43" i="50"/>
  <c r="P43" i="37"/>
  <c r="M44" i="37"/>
  <c r="O43" i="37"/>
  <c r="O44" i="37"/>
  <c r="T35" i="37"/>
  <c r="S35" i="37"/>
  <c r="L47" i="50"/>
  <c r="L19" i="37"/>
  <c r="C6" i="51"/>
  <c r="P7" i="3"/>
  <c r="P5" i="3"/>
  <c r="P6" i="3"/>
  <c r="P6" i="51"/>
  <c r="P6" i="41"/>
  <c r="P6" i="42"/>
  <c r="P6" i="50"/>
  <c r="P6" i="2"/>
  <c r="P6" i="37"/>
  <c r="D6" i="37"/>
  <c r="E6" i="37"/>
  <c r="F6" i="37"/>
  <c r="G6" i="37"/>
  <c r="H6" i="37"/>
  <c r="I6" i="37"/>
  <c r="J6" i="37"/>
  <c r="K6" i="37"/>
  <c r="L6" i="37"/>
  <c r="M6" i="50"/>
  <c r="M6" i="37"/>
  <c r="N6" i="37"/>
  <c r="O6" i="37"/>
  <c r="C6" i="37"/>
  <c r="P18" i="2"/>
  <c r="M8" i="50"/>
  <c r="P8" i="50"/>
  <c r="P19" i="50"/>
  <c r="P19" i="42"/>
  <c r="P19" i="41"/>
  <c r="S25" i="41"/>
  <c r="P19" i="51"/>
  <c r="P7" i="51"/>
  <c r="P5" i="51"/>
  <c r="P21" i="3"/>
  <c r="P19" i="3"/>
  <c r="P18" i="3"/>
  <c r="P8" i="3"/>
  <c r="P5" i="2"/>
  <c r="P18" i="51"/>
  <c r="P18" i="41"/>
  <c r="P18" i="42"/>
  <c r="P18" i="50"/>
  <c r="P18" i="37"/>
  <c r="S43" i="50"/>
  <c r="P20" i="50"/>
  <c r="P23" i="50"/>
  <c r="M9" i="50"/>
  <c r="M10" i="50"/>
  <c r="M11" i="50"/>
  <c r="B18" i="3"/>
  <c r="B19" i="3"/>
  <c r="B20" i="3"/>
  <c r="B21" i="3"/>
  <c r="B22" i="3"/>
  <c r="B23" i="3"/>
  <c r="B42" i="3"/>
  <c r="B39" i="37"/>
  <c r="B38" i="37"/>
  <c r="B37" i="37"/>
  <c r="B42" i="37"/>
  <c r="D42" i="50"/>
  <c r="E42" i="50"/>
  <c r="H34" i="37"/>
  <c r="H38" i="37"/>
  <c r="I42" i="50"/>
  <c r="L34" i="37"/>
  <c r="L38" i="37"/>
  <c r="L42" i="50"/>
  <c r="N36" i="37"/>
  <c r="B18" i="50"/>
  <c r="B19" i="50"/>
  <c r="B21" i="50"/>
  <c r="B22" i="50"/>
  <c r="M7" i="37"/>
  <c r="M24" i="37"/>
  <c r="L9" i="37"/>
  <c r="L20" i="37"/>
  <c r="K7" i="37"/>
  <c r="J7" i="37"/>
  <c r="J19" i="37"/>
  <c r="J23" i="37"/>
  <c r="H9" i="37"/>
  <c r="H20" i="37"/>
  <c r="P7" i="2"/>
  <c r="D23" i="37"/>
  <c r="P23" i="3"/>
  <c r="P23" i="51"/>
  <c r="L23" i="37"/>
  <c r="P23" i="41"/>
  <c r="K23" i="37"/>
  <c r="E9" i="37"/>
  <c r="P9" i="51"/>
  <c r="P21" i="42"/>
  <c r="C7" i="37"/>
  <c r="S46" i="42"/>
  <c r="D36" i="37"/>
  <c r="K42" i="42"/>
  <c r="B18" i="42"/>
  <c r="B19" i="42"/>
  <c r="B20" i="42"/>
  <c r="B21" i="42"/>
  <c r="B22" i="42"/>
  <c r="B23" i="42"/>
  <c r="B24" i="42"/>
  <c r="S37" i="42"/>
  <c r="P10" i="42"/>
  <c r="L22" i="37"/>
  <c r="K22" i="37"/>
  <c r="H19" i="37"/>
  <c r="P20" i="42"/>
  <c r="S45" i="3"/>
  <c r="D34" i="37"/>
  <c r="S36" i="41"/>
  <c r="B18" i="41"/>
  <c r="B19" i="41"/>
  <c r="B22" i="41"/>
  <c r="S37" i="41"/>
  <c r="I22" i="37"/>
  <c r="D18" i="37"/>
  <c r="D37" i="37"/>
  <c r="C42" i="51"/>
  <c r="B18" i="51"/>
  <c r="B19" i="51"/>
  <c r="B20" i="51"/>
  <c r="B21" i="51"/>
  <c r="B21" i="2"/>
  <c r="B21" i="37"/>
  <c r="B22" i="51"/>
  <c r="B23" i="51"/>
  <c r="S37" i="51"/>
  <c r="S35" i="51"/>
  <c r="S37" i="3"/>
  <c r="K10" i="37"/>
  <c r="S32" i="3"/>
  <c r="I10" i="37"/>
  <c r="G10" i="37"/>
  <c r="E10" i="37"/>
  <c r="K32" i="37"/>
  <c r="K42" i="2"/>
  <c r="K36" i="37"/>
  <c r="L37" i="37"/>
  <c r="N34" i="37"/>
  <c r="B18" i="2"/>
  <c r="B19" i="2"/>
  <c r="B20" i="2"/>
  <c r="B22" i="2"/>
  <c r="S37" i="2"/>
  <c r="P10" i="2"/>
  <c r="K20" i="37"/>
  <c r="S32" i="2"/>
  <c r="I20" i="37"/>
  <c r="G20" i="37"/>
  <c r="E22" i="37"/>
  <c r="P9" i="2"/>
  <c r="C8" i="2"/>
  <c r="C8" i="3"/>
  <c r="C8" i="51"/>
  <c r="C8" i="41"/>
  <c r="C8" i="42"/>
  <c r="C8" i="50"/>
  <c r="C8" i="37"/>
  <c r="C5" i="3"/>
  <c r="P9" i="50"/>
  <c r="P9" i="42"/>
  <c r="P5" i="50"/>
  <c r="P5" i="42"/>
  <c r="P10" i="41"/>
  <c r="P5" i="41"/>
  <c r="C10" i="50"/>
  <c r="C5" i="50"/>
  <c r="C9" i="50"/>
  <c r="C11" i="50"/>
  <c r="C9" i="2"/>
  <c r="C9" i="3"/>
  <c r="C9" i="51"/>
  <c r="C9" i="41"/>
  <c r="C9" i="42"/>
  <c r="C9" i="37"/>
  <c r="C10" i="42"/>
  <c r="C10" i="41"/>
  <c r="C10" i="51"/>
  <c r="C10" i="3"/>
  <c r="C10" i="2"/>
  <c r="C5" i="2"/>
  <c r="C5" i="51"/>
  <c r="C5" i="41"/>
  <c r="C5" i="42"/>
  <c r="C42" i="41"/>
  <c r="B42" i="41"/>
  <c r="O42" i="50"/>
  <c r="M42" i="50"/>
  <c r="K42" i="50"/>
  <c r="J42" i="50"/>
  <c r="C42" i="50"/>
  <c r="R37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O42" i="42"/>
  <c r="N42" i="42"/>
  <c r="M42" i="42"/>
  <c r="L42" i="42"/>
  <c r="J42" i="42"/>
  <c r="H42" i="42"/>
  <c r="F42" i="42"/>
  <c r="D42" i="42"/>
  <c r="B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N42" i="41"/>
  <c r="M42" i="41"/>
  <c r="J42" i="41"/>
  <c r="I42" i="41"/>
  <c r="H42" i="41"/>
  <c r="G42" i="41"/>
  <c r="F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C11" i="51"/>
  <c r="O42" i="51"/>
  <c r="M42" i="51"/>
  <c r="L42" i="51"/>
  <c r="K42" i="51"/>
  <c r="J42" i="51"/>
  <c r="I42" i="51"/>
  <c r="H42" i="51"/>
  <c r="F42" i="51"/>
  <c r="E42" i="51"/>
  <c r="D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C11" i="3"/>
  <c r="O42" i="3"/>
  <c r="N42" i="3"/>
  <c r="M42" i="3"/>
  <c r="L42" i="3"/>
  <c r="J42" i="3"/>
  <c r="I42" i="3"/>
  <c r="H42" i="3"/>
  <c r="G42" i="3"/>
  <c r="F42" i="3"/>
  <c r="C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P22" i="3"/>
  <c r="A15" i="3"/>
  <c r="C11" i="2"/>
  <c r="R28" i="37"/>
  <c r="R36" i="37"/>
  <c r="R35" i="37"/>
  <c r="R34" i="37"/>
  <c r="R33" i="37"/>
  <c r="R32" i="37"/>
  <c r="R31" i="37"/>
  <c r="R30" i="37"/>
  <c r="R29" i="37"/>
  <c r="R27" i="37"/>
  <c r="R26" i="37"/>
  <c r="R25" i="37"/>
  <c r="N38" i="37"/>
  <c r="O39" i="37"/>
  <c r="O38" i="37"/>
  <c r="O37" i="37"/>
  <c r="E33" i="37"/>
  <c r="J33" i="37"/>
  <c r="M33" i="37"/>
  <c r="O33" i="37"/>
  <c r="J34" i="37"/>
  <c r="M34" i="37"/>
  <c r="O34" i="37"/>
  <c r="E36" i="37"/>
  <c r="J36" i="37"/>
  <c r="L36" i="37"/>
  <c r="M36" i="37"/>
  <c r="O36" i="37"/>
  <c r="C37" i="37"/>
  <c r="E37" i="37"/>
  <c r="J37" i="37"/>
  <c r="K37" i="37"/>
  <c r="M37" i="37"/>
  <c r="C38" i="37"/>
  <c r="J38" i="37"/>
  <c r="M38" i="37"/>
  <c r="H39" i="37"/>
  <c r="I42" i="37"/>
  <c r="J39" i="37"/>
  <c r="J42" i="37"/>
  <c r="M39" i="37"/>
  <c r="C32" i="37"/>
  <c r="G32" i="37"/>
  <c r="J32" i="37"/>
  <c r="M32" i="37"/>
  <c r="O32" i="37"/>
  <c r="B19" i="37"/>
  <c r="C19" i="37"/>
  <c r="D19" i="37"/>
  <c r="G19" i="37"/>
  <c r="K19" i="37"/>
  <c r="M19" i="37"/>
  <c r="N19" i="37"/>
  <c r="O19" i="37"/>
  <c r="F20" i="37"/>
  <c r="M20" i="37"/>
  <c r="N20" i="37"/>
  <c r="O20" i="37"/>
  <c r="E21" i="37"/>
  <c r="I21" i="37"/>
  <c r="J21" i="37"/>
  <c r="K21" i="37"/>
  <c r="M21" i="37"/>
  <c r="N21" i="37"/>
  <c r="O21" i="37"/>
  <c r="C22" i="37"/>
  <c r="D22" i="37"/>
  <c r="H22" i="37"/>
  <c r="M22" i="37"/>
  <c r="N22" i="37"/>
  <c r="O22" i="37"/>
  <c r="C23" i="37"/>
  <c r="G23" i="37"/>
  <c r="H23" i="37"/>
  <c r="M23" i="37"/>
  <c r="N23" i="37"/>
  <c r="O23" i="37"/>
  <c r="C18" i="37"/>
  <c r="G18" i="37"/>
  <c r="M18" i="37"/>
  <c r="N18" i="37"/>
  <c r="O18" i="37"/>
  <c r="E7" i="37"/>
  <c r="H7" i="37"/>
  <c r="N7" i="37"/>
  <c r="O7" i="37"/>
  <c r="F8" i="37"/>
  <c r="H8" i="37"/>
  <c r="N8" i="37"/>
  <c r="O8" i="37"/>
  <c r="F9" i="37"/>
  <c r="G9" i="37"/>
  <c r="J9" i="37"/>
  <c r="M9" i="37"/>
  <c r="N9" i="37"/>
  <c r="O9" i="37"/>
  <c r="F10" i="37"/>
  <c r="J10" i="37"/>
  <c r="L10" i="37"/>
  <c r="N10" i="37"/>
  <c r="O10" i="37"/>
  <c r="F5" i="37"/>
  <c r="G5" i="37"/>
  <c r="H5" i="37"/>
  <c r="I5" i="37"/>
  <c r="J5" i="37"/>
  <c r="K5" i="37"/>
  <c r="L5" i="37"/>
  <c r="M5" i="37"/>
  <c r="N5" i="37"/>
  <c r="O5" i="37"/>
  <c r="E5" i="37"/>
  <c r="D9" i="37"/>
  <c r="D5" i="37"/>
  <c r="B42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L42" i="2"/>
  <c r="J42" i="2"/>
  <c r="I42" i="2"/>
  <c r="H42" i="2"/>
  <c r="E42" i="2"/>
  <c r="D42" i="2"/>
  <c r="A29" i="37"/>
  <c r="A15" i="37"/>
  <c r="N24" i="37"/>
  <c r="N11" i="37"/>
  <c r="O24" i="37"/>
  <c r="O11" i="37"/>
  <c r="C11" i="42"/>
  <c r="S37" i="50"/>
  <c r="M42" i="37"/>
  <c r="H42" i="50"/>
  <c r="F23" i="37"/>
  <c r="B20" i="37"/>
  <c r="E34" i="37"/>
  <c r="M10" i="37"/>
  <c r="G22" i="37"/>
  <c r="F7" i="37"/>
  <c r="O42" i="37"/>
  <c r="P5" i="37"/>
  <c r="L33" i="37"/>
  <c r="B42" i="51"/>
  <c r="K34" i="37"/>
  <c r="B42" i="50"/>
  <c r="P20" i="51"/>
  <c r="J18" i="37"/>
  <c r="C42" i="2"/>
  <c r="C39" i="37"/>
  <c r="C42" i="37"/>
  <c r="B36" i="37"/>
  <c r="B32" i="37"/>
  <c r="P22" i="51"/>
  <c r="B24" i="2"/>
  <c r="B46" i="2"/>
  <c r="B18" i="37"/>
  <c r="G8" i="37"/>
  <c r="K8" i="37"/>
  <c r="B33" i="37"/>
  <c r="K38" i="37"/>
  <c r="P22" i="2"/>
  <c r="P10" i="3"/>
  <c r="M8" i="37"/>
  <c r="E42" i="41"/>
  <c r="C42" i="42"/>
  <c r="P8" i="2"/>
  <c r="B24" i="51"/>
  <c r="S35" i="41"/>
  <c r="S28" i="51"/>
  <c r="S44" i="41"/>
  <c r="S33" i="42"/>
  <c r="B24" i="41"/>
  <c r="S47" i="50"/>
  <c r="S30" i="42"/>
  <c r="S45" i="42"/>
  <c r="S30" i="3"/>
  <c r="S47" i="41"/>
  <c r="S46" i="41"/>
  <c r="C47" i="42"/>
  <c r="S33" i="3"/>
  <c r="S35" i="3"/>
  <c r="S25" i="42"/>
  <c r="S33" i="50"/>
  <c r="I18" i="37"/>
  <c r="C36" i="37"/>
  <c r="B47" i="2"/>
  <c r="C47" i="51"/>
  <c r="S32" i="42"/>
  <c r="G36" i="37"/>
  <c r="J20" i="37"/>
  <c r="P21" i="41"/>
  <c r="C21" i="37"/>
  <c r="F21" i="37"/>
  <c r="I23" i="37"/>
  <c r="P9" i="3"/>
  <c r="I9" i="37"/>
  <c r="K33" i="37"/>
  <c r="L8" i="37"/>
  <c r="P8" i="42"/>
  <c r="D8" i="37"/>
  <c r="G42" i="42"/>
  <c r="G37" i="37"/>
  <c r="S35" i="2"/>
  <c r="P20" i="3"/>
  <c r="G33" i="37"/>
  <c r="P11" i="41"/>
  <c r="B46" i="51"/>
  <c r="P22" i="41"/>
  <c r="B46" i="41"/>
  <c r="C5" i="37"/>
  <c r="C11" i="41"/>
  <c r="C11" i="37"/>
  <c r="C10" i="37"/>
  <c r="H18" i="37"/>
  <c r="H32" i="37"/>
  <c r="E20" i="37"/>
  <c r="E42" i="3"/>
  <c r="E39" i="37"/>
  <c r="B34" i="37"/>
  <c r="H21" i="37"/>
  <c r="P21" i="2"/>
  <c r="E19" i="37"/>
  <c r="L7" i="37"/>
  <c r="J8" i="37"/>
  <c r="P8" i="41"/>
  <c r="P8" i="51"/>
  <c r="P8" i="37"/>
  <c r="P10" i="50"/>
  <c r="H10" i="37"/>
  <c r="P10" i="51"/>
  <c r="P10" i="37"/>
  <c r="D10" i="37"/>
  <c r="E8" i="37"/>
  <c r="C33" i="37"/>
  <c r="I42" i="42"/>
  <c r="L21" i="37"/>
  <c r="P21" i="51"/>
  <c r="P24" i="51"/>
  <c r="D21" i="37"/>
  <c r="P7" i="42"/>
  <c r="D7" i="37"/>
  <c r="E38" i="37"/>
  <c r="E42" i="42"/>
  <c r="N42" i="50"/>
  <c r="N39" i="37"/>
  <c r="P9" i="41"/>
  <c r="P9" i="37"/>
  <c r="K42" i="3"/>
  <c r="C34" i="37"/>
  <c r="K9" i="37"/>
  <c r="P20" i="41"/>
  <c r="C20" i="37"/>
  <c r="D32" i="37"/>
  <c r="P23" i="42"/>
  <c r="B24" i="50"/>
  <c r="B22" i="37"/>
  <c r="K39" i="37"/>
  <c r="K42" i="37"/>
  <c r="K42" i="41"/>
  <c r="F18" i="37"/>
  <c r="P22" i="42"/>
  <c r="P22" i="50"/>
  <c r="P22" i="37"/>
  <c r="L18" i="37"/>
  <c r="L32" i="37"/>
  <c r="D42" i="3"/>
  <c r="D38" i="37"/>
  <c r="N37" i="37"/>
  <c r="N42" i="51"/>
  <c r="E18" i="37"/>
  <c r="H36" i="37"/>
  <c r="S45" i="41"/>
  <c r="D42" i="41"/>
  <c r="D39" i="37"/>
  <c r="D42" i="37"/>
  <c r="I8" i="37"/>
  <c r="P19" i="2"/>
  <c r="F19" i="37"/>
  <c r="P7" i="41"/>
  <c r="P7" i="50"/>
  <c r="P7" i="37"/>
  <c r="I19" i="37"/>
  <c r="G34" i="37"/>
  <c r="D33" i="37"/>
  <c r="K18" i="37"/>
  <c r="N32" i="37"/>
  <c r="F42" i="50"/>
  <c r="E32" i="37"/>
  <c r="G42" i="51"/>
  <c r="G39" i="37"/>
  <c r="G38" i="37"/>
  <c r="G42" i="37"/>
  <c r="L42" i="41"/>
  <c r="L39" i="37"/>
  <c r="L42" i="37"/>
  <c r="E23" i="37"/>
  <c r="P23" i="2"/>
  <c r="P23" i="37"/>
  <c r="N33" i="37"/>
  <c r="G42" i="2"/>
  <c r="B24" i="3"/>
  <c r="B46" i="3"/>
  <c r="B23" i="37"/>
  <c r="J24" i="37"/>
  <c r="J22" i="37"/>
  <c r="G21" i="37"/>
  <c r="P21" i="50"/>
  <c r="G42" i="50"/>
  <c r="D20" i="37"/>
  <c r="P20" i="2"/>
  <c r="E24" i="37"/>
  <c r="F42" i="2"/>
  <c r="F22" i="37"/>
  <c r="I7" i="37"/>
  <c r="G7" i="37"/>
  <c r="H33" i="37"/>
  <c r="H37" i="37"/>
  <c r="H42" i="37"/>
  <c r="P37" i="37"/>
  <c r="S27" i="50"/>
  <c r="S30" i="41"/>
  <c r="S29" i="42"/>
  <c r="S29" i="51"/>
  <c r="S27" i="41"/>
  <c r="S29" i="41"/>
  <c r="S34" i="42"/>
  <c r="S33" i="51"/>
  <c r="S31" i="50"/>
  <c r="S28" i="50"/>
  <c r="S28" i="42"/>
  <c r="S29" i="50"/>
  <c r="S31" i="42"/>
  <c r="S43" i="42"/>
  <c r="S27" i="51"/>
  <c r="S46" i="50"/>
  <c r="B47" i="3"/>
  <c r="S27" i="42"/>
  <c r="P11" i="42"/>
  <c r="D11" i="37"/>
  <c r="S44" i="51"/>
  <c r="S44" i="42"/>
  <c r="S34" i="50"/>
  <c r="S27" i="2"/>
  <c r="E43" i="37"/>
  <c r="S45" i="50"/>
  <c r="S42" i="41"/>
  <c r="S29" i="3"/>
  <c r="S28" i="3"/>
  <c r="C24" i="37"/>
  <c r="P24" i="41"/>
  <c r="L24" i="37"/>
  <c r="N42" i="37"/>
  <c r="S47" i="3"/>
  <c r="P21" i="37"/>
  <c r="B47" i="41"/>
  <c r="E11" i="37"/>
  <c r="P24" i="42"/>
  <c r="S45" i="2"/>
  <c r="S48" i="42"/>
  <c r="P39" i="37"/>
  <c r="S36" i="50"/>
  <c r="S47" i="2"/>
  <c r="K24" i="37"/>
  <c r="P11" i="50"/>
  <c r="S48" i="51"/>
  <c r="S36" i="51"/>
  <c r="N44" i="51"/>
  <c r="T36" i="51"/>
  <c r="S36" i="42"/>
  <c r="H11" i="37"/>
  <c r="S28" i="41"/>
  <c r="S46" i="2"/>
  <c r="J11" i="37"/>
  <c r="S44" i="3"/>
  <c r="C47" i="41"/>
  <c r="S26" i="41"/>
  <c r="S27" i="3"/>
  <c r="S43" i="3"/>
  <c r="S46" i="51"/>
  <c r="P20" i="37"/>
  <c r="P19" i="37"/>
  <c r="S30" i="51"/>
  <c r="B46" i="50"/>
  <c r="C47" i="3"/>
  <c r="S47" i="42"/>
  <c r="H24" i="37"/>
  <c r="P11" i="51"/>
  <c r="P24" i="3"/>
  <c r="P38" i="37"/>
  <c r="F42" i="37"/>
  <c r="S43" i="51"/>
  <c r="B46" i="42"/>
  <c r="C47" i="50"/>
  <c r="K11" i="37"/>
  <c r="G24" i="37"/>
  <c r="S34" i="51"/>
  <c r="S45" i="51"/>
  <c r="M11" i="37"/>
  <c r="E42" i="37"/>
  <c r="S44" i="2"/>
  <c r="P11" i="2"/>
  <c r="S35" i="50"/>
  <c r="S43" i="41"/>
  <c r="S44" i="50"/>
  <c r="S31" i="41"/>
  <c r="S42" i="3"/>
  <c r="B24" i="37"/>
  <c r="S25" i="51"/>
  <c r="P24" i="2"/>
  <c r="P24" i="50"/>
  <c r="P24" i="37"/>
  <c r="L11" i="37"/>
  <c r="S43" i="2"/>
  <c r="S26" i="2"/>
  <c r="S36" i="3"/>
  <c r="S47" i="51"/>
  <c r="S42" i="42"/>
  <c r="S46" i="3"/>
  <c r="G11" i="37"/>
  <c r="B47" i="51"/>
  <c r="S41" i="51"/>
  <c r="P11" i="3"/>
  <c r="S32" i="51"/>
  <c r="D24" i="37"/>
  <c r="P44" i="51"/>
  <c r="S22" i="51"/>
  <c r="M44" i="51"/>
  <c r="T35" i="51"/>
  <c r="F44" i="51"/>
  <c r="T28" i="51"/>
  <c r="O44" i="51"/>
  <c r="T37" i="51"/>
  <c r="C43" i="37"/>
  <c r="C44" i="2"/>
  <c r="T25" i="2"/>
  <c r="S25" i="2"/>
  <c r="S32" i="50"/>
  <c r="S45" i="37"/>
  <c r="E44" i="51"/>
  <c r="T27" i="51"/>
  <c r="K44" i="51"/>
  <c r="T33" i="51"/>
  <c r="C44" i="51"/>
  <c r="T25" i="51"/>
  <c r="C47" i="2"/>
  <c r="C46" i="37"/>
  <c r="C47" i="37"/>
  <c r="S41" i="2"/>
  <c r="S35" i="42"/>
  <c r="M44" i="42"/>
  <c r="T35" i="42"/>
  <c r="S42" i="2"/>
  <c r="S31" i="51"/>
  <c r="I44" i="51"/>
  <c r="T31" i="51"/>
  <c r="S33" i="2"/>
  <c r="K43" i="37"/>
  <c r="K44" i="2"/>
  <c r="T33" i="2"/>
  <c r="D44" i="51"/>
  <c r="T26" i="51"/>
  <c r="S26" i="51"/>
  <c r="G44" i="51"/>
  <c r="T29" i="51"/>
  <c r="P11" i="37"/>
  <c r="S42" i="50"/>
  <c r="S46" i="37"/>
  <c r="S43" i="37"/>
  <c r="S25" i="50"/>
  <c r="C44" i="50"/>
  <c r="T25" i="50"/>
  <c r="S27" i="37"/>
  <c r="S48" i="50"/>
  <c r="J43" i="37"/>
  <c r="S48" i="2"/>
  <c r="S48" i="37"/>
  <c r="S34" i="41"/>
  <c r="B47" i="42"/>
  <c r="S41" i="42"/>
  <c r="B46" i="37"/>
  <c r="S26" i="3"/>
  <c r="S48" i="41"/>
  <c r="S32" i="41"/>
  <c r="S30" i="50"/>
  <c r="H44" i="50"/>
  <c r="T30" i="50"/>
  <c r="S41" i="3"/>
  <c r="H43" i="37"/>
  <c r="H44" i="2"/>
  <c r="T30" i="2"/>
  <c r="S30" i="2"/>
  <c r="S31" i="3"/>
  <c r="L44" i="51"/>
  <c r="T34" i="51"/>
  <c r="D44" i="42"/>
  <c r="T26" i="42"/>
  <c r="S26" i="42"/>
  <c r="S25" i="3"/>
  <c r="C44" i="3"/>
  <c r="T25" i="3"/>
  <c r="J44" i="51"/>
  <c r="T32" i="51"/>
  <c r="S26" i="50"/>
  <c r="D44" i="50"/>
  <c r="T26" i="50"/>
  <c r="S44" i="37"/>
  <c r="B47" i="50"/>
  <c r="S41" i="50"/>
  <c r="L44" i="41"/>
  <c r="T34" i="41"/>
  <c r="S42" i="51"/>
  <c r="L43" i="37"/>
  <c r="L44" i="2"/>
  <c r="T34" i="2"/>
  <c r="S34" i="2"/>
  <c r="S28" i="2"/>
  <c r="F44" i="2"/>
  <c r="T28" i="2"/>
  <c r="D43" i="37"/>
  <c r="S34" i="3"/>
  <c r="S48" i="3"/>
  <c r="H44" i="51"/>
  <c r="T30" i="51"/>
  <c r="S47" i="37"/>
  <c r="S41" i="41"/>
  <c r="I44" i="2"/>
  <c r="T31" i="2"/>
  <c r="S31" i="2"/>
  <c r="S29" i="2"/>
  <c r="G43" i="37"/>
  <c r="G44" i="2"/>
  <c r="T29" i="2"/>
  <c r="S36" i="2"/>
  <c r="N43" i="37"/>
  <c r="N44" i="2"/>
  <c r="T36" i="2"/>
  <c r="S33" i="41"/>
  <c r="S36" i="37"/>
  <c r="S30" i="37"/>
  <c r="S26" i="37"/>
  <c r="K44" i="37"/>
  <c r="T33" i="37"/>
  <c r="S33" i="37"/>
  <c r="S25" i="37"/>
  <c r="S28" i="37"/>
  <c r="C44" i="41"/>
  <c r="T25" i="41"/>
  <c r="O44" i="42"/>
  <c r="T37" i="42"/>
  <c r="S22" i="42"/>
  <c r="C44" i="42"/>
  <c r="T25" i="42"/>
  <c r="K44" i="42"/>
  <c r="T33" i="42"/>
  <c r="P44" i="42"/>
  <c r="J44" i="42"/>
  <c r="T32" i="42"/>
  <c r="H44" i="42"/>
  <c r="T30" i="42"/>
  <c r="I44" i="42"/>
  <c r="T31" i="42"/>
  <c r="N44" i="42"/>
  <c r="T36" i="42"/>
  <c r="G44" i="42"/>
  <c r="T29" i="42"/>
  <c r="L44" i="42"/>
  <c r="T34" i="42"/>
  <c r="F44" i="42"/>
  <c r="T28" i="42"/>
  <c r="E44" i="42"/>
  <c r="T27" i="42"/>
  <c r="N44" i="37"/>
  <c r="T36" i="37"/>
  <c r="S22" i="2"/>
  <c r="J44" i="2"/>
  <c r="T32" i="2"/>
  <c r="O44" i="2"/>
  <c r="T37" i="2"/>
  <c r="P44" i="2"/>
  <c r="M44" i="2"/>
  <c r="T35" i="2"/>
  <c r="E44" i="2"/>
  <c r="T27" i="2"/>
  <c r="D44" i="2"/>
  <c r="T26" i="2"/>
  <c r="S31" i="37"/>
  <c r="I44" i="37"/>
  <c r="T31" i="37"/>
  <c r="N44" i="41"/>
  <c r="T36" i="41"/>
  <c r="P44" i="41"/>
  <c r="M44" i="41"/>
  <c r="T35" i="41"/>
  <c r="S22" i="41"/>
  <c r="O44" i="41"/>
  <c r="T37" i="41"/>
  <c r="E44" i="41"/>
  <c r="T27" i="41"/>
  <c r="G44" i="41"/>
  <c r="T29" i="41"/>
  <c r="H44" i="41"/>
  <c r="T30" i="41"/>
  <c r="F44" i="41"/>
  <c r="T28" i="41"/>
  <c r="I44" i="41"/>
  <c r="T31" i="41"/>
  <c r="D44" i="41"/>
  <c r="T26" i="41"/>
  <c r="D44" i="3"/>
  <c r="T26" i="3"/>
  <c r="I44" i="3"/>
  <c r="T31" i="3"/>
  <c r="J44" i="41"/>
  <c r="T32" i="41"/>
  <c r="S22" i="50"/>
  <c r="P44" i="50"/>
  <c r="O44" i="50"/>
  <c r="T37" i="50"/>
  <c r="K44" i="50"/>
  <c r="T33" i="50"/>
  <c r="E44" i="50"/>
  <c r="T27" i="50"/>
  <c r="I44" i="50"/>
  <c r="T31" i="50"/>
  <c r="M44" i="50"/>
  <c r="T35" i="50"/>
  <c r="F44" i="50"/>
  <c r="T28" i="50"/>
  <c r="N44" i="50"/>
  <c r="T36" i="50"/>
  <c r="L44" i="50"/>
  <c r="T34" i="50"/>
  <c r="G44" i="50"/>
  <c r="T29" i="50"/>
  <c r="S29" i="37"/>
  <c r="K44" i="41"/>
  <c r="T33" i="41"/>
  <c r="B47" i="37"/>
  <c r="S41" i="37"/>
  <c r="S32" i="37"/>
  <c r="J44" i="50"/>
  <c r="T32" i="50"/>
  <c r="J44" i="3"/>
  <c r="T32" i="3"/>
  <c r="P44" i="3"/>
  <c r="O44" i="3"/>
  <c r="T37" i="3"/>
  <c r="H44" i="3"/>
  <c r="T30" i="3"/>
  <c r="S22" i="3"/>
  <c r="K44" i="3"/>
  <c r="T33" i="3"/>
  <c r="M44" i="3"/>
  <c r="T35" i="3"/>
  <c r="E44" i="3"/>
  <c r="T27" i="3"/>
  <c r="N44" i="3"/>
  <c r="T36" i="3"/>
  <c r="G44" i="3"/>
  <c r="T29" i="3"/>
  <c r="F44" i="3"/>
  <c r="T28" i="3"/>
  <c r="S42" i="37"/>
  <c r="L44" i="3"/>
  <c r="T34" i="3"/>
  <c r="S34" i="37"/>
  <c r="L44" i="37"/>
  <c r="T34" i="37"/>
  <c r="J44" i="37"/>
  <c r="T32" i="37"/>
  <c r="D44" i="37"/>
  <c r="T26" i="37"/>
  <c r="S22" i="37"/>
  <c r="P44" i="37"/>
  <c r="E44" i="37"/>
  <c r="T27" i="37"/>
  <c r="F44" i="37"/>
  <c r="T28" i="37"/>
  <c r="C44" i="37"/>
  <c r="T25" i="37"/>
  <c r="G44" i="37"/>
  <c r="T29" i="37"/>
  <c r="H44" i="37"/>
  <c r="T30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1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1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3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Hylte: Svärta och avlopsslam</t>
        </r>
      </text>
    </comment>
    <comment ref="O33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Natriumformiat + alvamix + metanol</t>
        </r>
      </text>
    </comment>
    <comment ref="F3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Lagt till använd fordonsgas (naturgas) enligt SCB</t>
        </r>
      </text>
    </comment>
    <comment ref="I35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Lagt till använd fordonsgas (naturgas) enligt SCB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Törngren, Fanny</author>
    <author>www.statistikdatabasen.scb.se</author>
  </authors>
  <commentList>
    <comment ref="B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Törngren, Fanny:</t>
        </r>
        <r>
          <rPr>
            <sz val="9"/>
            <color indexed="81"/>
            <rFont val="Tahoma"/>
            <family val="2"/>
          </rPr>
          <t xml:space="preserve">
Inkl. rökgaskondens</t>
        </r>
      </text>
    </comment>
    <comment ref="A20" authorId="1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1" shapeId="0" xr:uid="{00000000-0006-0000-0200-000003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Törngren, Fanny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33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Törngren, Fanny:</t>
        </r>
        <r>
          <rPr>
            <sz val="9"/>
            <color indexed="81"/>
            <rFont val="Tahoma"/>
            <family val="2"/>
          </rPr>
          <t xml:space="preserve">
Svärta och avlopsslam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Törngren, Fanny</author>
    <author>www.statistikdatabasen.scb.se</author>
  </authors>
  <commentList>
    <comment ref="B1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Törngren, Fanny:</t>
        </r>
        <r>
          <rPr>
            <sz val="9"/>
            <color indexed="81"/>
            <rFont val="Tahoma"/>
            <family val="2"/>
          </rPr>
          <t xml:space="preserve">
Inkl rökgaskondens</t>
        </r>
      </text>
    </comment>
    <comment ref="A20" authorId="1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1" shapeId="0" xr:uid="{00000000-0006-0000-0500-000003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Törngren, Fanny</author>
    <author>www.statistikdatabasen.scb.se</author>
    <author>Beijer Englund, Ronja</author>
  </authors>
  <commentList>
    <comment ref="B1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Törngren, Fanny:</t>
        </r>
        <r>
          <rPr>
            <sz val="9"/>
            <color indexed="81"/>
            <rFont val="Tahoma"/>
            <family val="2"/>
          </rPr>
          <t xml:space="preserve">
Inkl rökgaskondens</t>
        </r>
      </text>
    </comment>
    <comment ref="A20" authorId="1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1" shapeId="0" xr:uid="{00000000-0006-0000-0700-000003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J3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Törngren, Fanny:</t>
        </r>
        <r>
          <rPr>
            <sz val="9"/>
            <color indexed="81"/>
            <rFont val="Tahoma"/>
            <family val="2"/>
          </rPr>
          <t xml:space="preserve">
Svartlut</t>
        </r>
      </text>
    </comment>
    <comment ref="O33" authorId="2" shapeId="0" xr:uid="{00000000-0006-0000-0700-000005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Natriumformiat + alvamix + metanol</t>
        </r>
      </text>
    </comment>
    <comment ref="F37" authorId="2" shapeId="0" xr:uid="{00000000-0006-0000-0700-000006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Ej från KRE, gas Hushåll</t>
        </r>
      </text>
    </comment>
    <comment ref="I37" authorId="2" shapeId="0" xr:uid="{00000000-0006-0000-0700-000007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Ej från KRE, gas Hushåll</t>
        </r>
      </text>
    </comment>
    <comment ref="F38" authorId="2" shapeId="0" xr:uid="{00000000-0006-0000-0700-000008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Ej från KRE, gas Hushåll</t>
        </r>
      </text>
    </comment>
    <comment ref="I38" authorId="2" shapeId="0" xr:uid="{00000000-0006-0000-0700-000009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Ej från KRE, gas Hushåll</t>
        </r>
      </text>
    </comment>
  </commentList>
</comments>
</file>

<file path=xl/sharedStrings.xml><?xml version="1.0" encoding="utf-8"?>
<sst xmlns="http://schemas.openxmlformats.org/spreadsheetml/2006/main" count="778" uniqueCount="94">
  <si>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</si>
  <si>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</si>
  <si>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</si>
  <si>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</si>
  <si>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</si>
  <si>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</si>
  <si>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</si>
  <si>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</si>
  <si>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</si>
  <si>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</si>
  <si>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</si>
  <si>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</si>
  <si>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</si>
  <si>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</si>
  <si>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</si>
  <si>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</si>
  <si>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</si>
  <si>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</si>
  <si>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</si>
  <si>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</si>
  <si>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</si>
  <si>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</si>
  <si>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</si>
  <si>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</si>
  <si>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</si>
  <si>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</si>
  <si>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</si>
  <si>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</si>
  <si>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</si>
  <si>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</si>
  <si>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</si>
  <si>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</si>
  <si>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</si>
  <si>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</si>
  <si>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</si>
  <si>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</si>
  <si>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</si>
  <si>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</si>
  <si>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</si>
  <si>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</si>
  <si>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</si>
  <si>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</si>
  <si>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</si>
  <si>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</si>
  <si>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</si>
  <si>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</si>
  <si>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</si>
  <si>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</si>
  <si>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</si>
  <si>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</si>
  <si>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</si>
  <si>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</si>
  <si>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</si>
  <si>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</si>
  <si>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</si>
  <si>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</si>
  <si>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</si>
  <si>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</si>
  <si>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</si>
  <si>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</si>
  <si>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</si>
  <si>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</si>
  <si>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</si>
  <si>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</si>
  <si>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</si>
  <si>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</si>
  <si>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Hallands län</t>
  </si>
  <si>
    <t>Kärnbränsle</t>
  </si>
  <si>
    <t>Beckolja</t>
  </si>
  <si>
    <t>1382 Falkenberg</t>
  </si>
  <si>
    <t>1380 Halmstad</t>
  </si>
  <si>
    <t>1315 Hylte</t>
  </si>
  <si>
    <t>1384 Kungsbacka</t>
  </si>
  <si>
    <t>1381 Laholm</t>
  </si>
  <si>
    <t>1383 Varberg</t>
  </si>
  <si>
    <t>flytande (förnybara)</t>
  </si>
  <si>
    <t>Industriellt mottryck</t>
  </si>
  <si>
    <t>industriellt mottryck</t>
  </si>
  <si>
    <t xml:space="preserve">kraftvärmeverk </t>
  </si>
  <si>
    <t>slutanv. Fritidshus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</si>
  <si>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</si>
  <si>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</si>
  <si>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</si>
  <si>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</si>
  <si>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</si>
  <si>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</si>
  <si>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</si>
  <si>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</si>
  <si>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</si>
  <si>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</si>
  <si>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</si>
  <si>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</si>
  <si>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Patrik Ekheimer</t>
  </si>
  <si>
    <t>patrik.ekheimer@lansstyrelsen.se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</si>
</sst>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(* #,##0.00_);_(* \(#,##0.00\);_(* &quot;-&quot;??_);_(@_)"/>
  </numFmts>
  <fonts count="6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u/>
      <sz val="11"/>
      <color rgb="FF000000"/>
      <name val="Calibri"/>
      <family val="2"/>
    </font>
    <font>
      <i/>
      <sz val="11"/>
      <color rgb="FFFF0000"/>
      <name val="Calibri"/>
      <family val="2"/>
    </font>
    <font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u/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6" fillId="0" borderId="0" applyNumberFormat="0" applyBorder="0" applyAlignment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20" fillId="3" borderId="0" applyNumberFormat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59">
    <xf numFmtId="0" fontId="0" fillId="0" borderId="0" xfId="0"/>
    <xf numFmtId="0" fontId="7" fillId="0" borderId="1" xfId="1" applyFont="1" applyFill="1" applyBorder="1" applyProtection="1"/>
    <xf numFmtId="0" fontId="8" fillId="0" borderId="1" xfId="1" applyFont="1" applyBorder="1"/>
    <xf numFmtId="0" fontId="10" fillId="0" borderId="1" xfId="0" applyFont="1" applyFill="1" applyBorder="1" applyProtection="1"/>
    <xf numFmtId="0" fontId="10" fillId="0" borderId="1" xfId="1" applyFont="1" applyFill="1" applyBorder="1" applyProtection="1"/>
    <xf numFmtId="3" fontId="12" fillId="0" borderId="1" xfId="1" applyNumberFormat="1" applyFont="1" applyFill="1" applyBorder="1" applyAlignment="1" applyProtection="1">
      <alignment horizontal="center"/>
    </xf>
    <xf numFmtId="3" fontId="18" fillId="0" borderId="1" xfId="1" applyNumberFormat="1" applyFont="1" applyFill="1" applyBorder="1" applyProtection="1"/>
    <xf numFmtId="3" fontId="13" fillId="0" borderId="1" xfId="1" applyNumberFormat="1" applyFont="1" applyBorder="1"/>
    <xf numFmtId="0" fontId="6" fillId="0" borderId="1" xfId="1" applyFont="1" applyBorder="1"/>
    <xf numFmtId="2" fontId="6" fillId="0" borderId="1" xfId="1" applyNumberFormat="1" applyFont="1" applyBorder="1"/>
    <xf numFmtId="0" fontId="6" fillId="0" borderId="1" xfId="1" applyFont="1" applyFill="1" applyBorder="1" applyProtection="1"/>
    <xf numFmtId="3" fontId="14" fillId="0" borderId="1" xfId="1" applyNumberFormat="1" applyFont="1" applyBorder="1" applyAlignment="1">
      <alignment horizontal="center"/>
    </xf>
    <xf numFmtId="3" fontId="13" fillId="2" borderId="1" xfId="1" applyNumberFormat="1" applyFont="1" applyFill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3" fontId="11" fillId="0" borderId="1" xfId="0" applyNumberFormat="1" applyFont="1" applyBorder="1"/>
    <xf numFmtId="164" fontId="13" fillId="0" borderId="1" xfId="2" applyNumberFormat="1" applyFont="1" applyBorder="1"/>
    <xf numFmtId="3" fontId="15" fillId="0" borderId="1" xfId="1" applyNumberFormat="1" applyFont="1" applyBorder="1"/>
    <xf numFmtId="9" fontId="15" fillId="0" borderId="1" xfId="2" applyFont="1" applyBorder="1"/>
    <xf numFmtId="3" fontId="15" fillId="0" borderId="1" xfId="1" applyNumberFormat="1" applyFont="1" applyBorder="1" applyAlignment="1">
      <alignment horizontal="center"/>
    </xf>
    <xf numFmtId="9" fontId="15" fillId="0" borderId="1" xfId="2" applyNumberFormat="1" applyFont="1" applyBorder="1"/>
    <xf numFmtId="0" fontId="11" fillId="0" borderId="1" xfId="0" applyFont="1" applyFill="1" applyBorder="1" applyAlignment="1">
      <alignment horizontal="center"/>
    </xf>
    <xf numFmtId="3" fontId="15" fillId="0" borderId="1" xfId="1" applyNumberFormat="1" applyFont="1" applyFill="1" applyBorder="1" applyAlignment="1">
      <alignment horizontal="center"/>
    </xf>
    <xf numFmtId="0" fontId="25" fillId="0" borderId="1" xfId="1" applyFont="1" applyFill="1" applyBorder="1" applyProtection="1"/>
    <xf numFmtId="3" fontId="24" fillId="0" borderId="1" xfId="1" applyNumberFormat="1" applyFont="1" applyBorder="1" applyAlignment="1">
      <alignment horizontal="center" wrapText="1"/>
    </xf>
    <xf numFmtId="3" fontId="24" fillId="0" borderId="1" xfId="1" applyNumberFormat="1" applyFont="1" applyFill="1" applyBorder="1" applyAlignment="1">
      <alignment horizontal="center" wrapText="1"/>
    </xf>
    <xf numFmtId="0" fontId="24" fillId="0" borderId="1" xfId="1" applyFont="1" applyFill="1" applyBorder="1" applyProtection="1"/>
    <xf numFmtId="0" fontId="26" fillId="0" borderId="1" xfId="0" applyFont="1" applyFill="1" applyBorder="1" applyProtection="1"/>
    <xf numFmtId="0" fontId="8" fillId="0" borderId="2" xfId="1" applyFont="1" applyBorder="1"/>
    <xf numFmtId="0" fontId="26" fillId="0" borderId="2" xfId="0" applyFont="1" applyFill="1" applyBorder="1" applyProtection="1"/>
    <xf numFmtId="3" fontId="8" fillId="0" borderId="2" xfId="1" applyNumberFormat="1" applyFont="1" applyBorder="1"/>
    <xf numFmtId="0" fontId="6" fillId="0" borderId="2" xfId="1" applyFont="1" applyBorder="1"/>
    <xf numFmtId="0" fontId="24" fillId="0" borderId="3" xfId="1" applyFont="1" applyFill="1" applyBorder="1" applyProtection="1"/>
    <xf numFmtId="0" fontId="6" fillId="0" borderId="3" xfId="1" applyFont="1" applyFill="1" applyBorder="1" applyProtection="1"/>
    <xf numFmtId="0" fontId="8" fillId="0" borderId="4" xfId="1" applyFont="1" applyBorder="1"/>
    <xf numFmtId="0" fontId="8" fillId="0" borderId="7" xfId="1" applyFont="1" applyBorder="1"/>
    <xf numFmtId="0" fontId="8" fillId="0" borderId="9" xfId="1" applyFont="1" applyBorder="1"/>
    <xf numFmtId="0" fontId="24" fillId="0" borderId="9" xfId="1" applyFont="1" applyFill="1" applyBorder="1" applyProtection="1"/>
    <xf numFmtId="0" fontId="6" fillId="0" borderId="8" xfId="1" applyFont="1" applyBorder="1"/>
    <xf numFmtId="164" fontId="6" fillId="0" borderId="9" xfId="1" applyNumberFormat="1" applyFont="1" applyBorder="1"/>
    <xf numFmtId="0" fontId="6" fillId="0" borderId="5" xfId="1" applyFont="1" applyBorder="1"/>
    <xf numFmtId="0" fontId="6" fillId="0" borderId="8" xfId="1" applyFont="1" applyFill="1" applyBorder="1" applyProtection="1"/>
    <xf numFmtId="3" fontId="6" fillId="0" borderId="1" xfId="1" applyNumberFormat="1" applyFont="1" applyBorder="1"/>
    <xf numFmtId="0" fontId="27" fillId="0" borderId="1" xfId="1" applyFont="1" applyBorder="1"/>
    <xf numFmtId="3" fontId="27" fillId="0" borderId="1" xfId="1" applyNumberFormat="1" applyFont="1" applyBorder="1"/>
    <xf numFmtId="3" fontId="10" fillId="0" borderId="1" xfId="1" applyNumberFormat="1" applyFont="1" applyBorder="1"/>
    <xf numFmtId="3" fontId="24" fillId="0" borderId="1" xfId="1" applyNumberFormat="1" applyFont="1" applyBorder="1" applyAlignment="1">
      <alignment horizontal="center"/>
    </xf>
    <xf numFmtId="164" fontId="3" fillId="0" borderId="1" xfId="2" applyNumberFormat="1" applyFont="1" applyBorder="1"/>
    <xf numFmtId="9" fontId="3" fillId="0" borderId="1" xfId="2" applyFont="1" applyBorder="1"/>
    <xf numFmtId="0" fontId="6" fillId="0" borderId="1" xfId="1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3" fontId="6" fillId="0" borderId="1" xfId="1" applyNumberFormat="1" applyFont="1" applyBorder="1" applyAlignment="1">
      <alignment horizontal="center" wrapText="1"/>
    </xf>
    <xf numFmtId="3" fontId="6" fillId="0" borderId="1" xfId="1" applyNumberFormat="1" applyFont="1" applyFill="1" applyBorder="1" applyAlignment="1">
      <alignment horizontal="center" wrapText="1"/>
    </xf>
    <xf numFmtId="3" fontId="6" fillId="0" borderId="1" xfId="1" applyNumberFormat="1" applyFont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3" fontId="3" fillId="0" borderId="1" xfId="0" applyNumberFormat="1" applyFont="1" applyFill="1" applyBorder="1" applyProtection="1"/>
    <xf numFmtId="3" fontId="6" fillId="0" borderId="1" xfId="1" applyNumberFormat="1" applyFont="1" applyFill="1" applyBorder="1" applyAlignment="1" applyProtection="1">
      <alignment horizontal="center"/>
    </xf>
    <xf numFmtId="4" fontId="6" fillId="0" borderId="1" xfId="1" applyNumberFormat="1" applyFont="1" applyBorder="1"/>
    <xf numFmtId="3" fontId="3" fillId="0" borderId="1" xfId="0" applyNumberFormat="1" applyFont="1" applyFill="1" applyBorder="1" applyAlignment="1" applyProtection="1">
      <alignment horizontal="center"/>
    </xf>
    <xf numFmtId="10" fontId="6" fillId="0" borderId="9" xfId="1" applyNumberFormat="1" applyFont="1" applyBorder="1"/>
    <xf numFmtId="0" fontId="6" fillId="0" borderId="9" xfId="1" applyFont="1" applyBorder="1"/>
    <xf numFmtId="165" fontId="6" fillId="0" borderId="1" xfId="1" applyNumberFormat="1" applyFont="1" applyBorder="1"/>
    <xf numFmtId="0" fontId="6" fillId="0" borderId="2" xfId="1" applyFont="1" applyFill="1" applyBorder="1" applyProtection="1"/>
    <xf numFmtId="3" fontId="6" fillId="0" borderId="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0" fontId="6" fillId="0" borderId="10" xfId="1" applyFont="1" applyBorder="1"/>
    <xf numFmtId="164" fontId="6" fillId="0" borderId="11" xfId="1" applyNumberFormat="1" applyFont="1" applyBorder="1"/>
    <xf numFmtId="9" fontId="20" fillId="3" borderId="1" xfId="233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0" fontId="23" fillId="0" borderId="1" xfId="0" applyFont="1" applyFill="1" applyBorder="1" applyProtection="1"/>
    <xf numFmtId="3" fontId="24" fillId="4" borderId="1" xfId="1" applyNumberFormat="1" applyFont="1" applyFill="1" applyBorder="1" applyAlignment="1">
      <alignment horizontal="center" wrapText="1"/>
    </xf>
    <xf numFmtId="0" fontId="25" fillId="0" borderId="1" xfId="1" applyFont="1" applyFill="1" applyBorder="1" applyAlignment="1" applyProtection="1">
      <alignment horizontal="right"/>
    </xf>
    <xf numFmtId="0" fontId="24" fillId="4" borderId="1" xfId="1" applyFont="1" applyFill="1" applyBorder="1" applyAlignment="1">
      <alignment horizontal="center" wrapText="1"/>
    </xf>
    <xf numFmtId="3" fontId="24" fillId="4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/>
    <xf numFmtId="3" fontId="6" fillId="0" borderId="8" xfId="1" applyNumberFormat="1" applyFont="1" applyBorder="1"/>
    <xf numFmtId="3" fontId="13" fillId="5" borderId="1" xfId="1" applyNumberFormat="1" applyFont="1" applyFill="1" applyBorder="1" applyAlignment="1">
      <alignment horizontal="center"/>
    </xf>
    <xf numFmtId="3" fontId="6" fillId="0" borderId="8" xfId="1" applyNumberFormat="1" applyFont="1" applyFill="1" applyBorder="1" applyProtection="1"/>
    <xf numFmtId="0" fontId="9" fillId="0" borderId="2" xfId="0" applyFont="1" applyBorder="1"/>
    <xf numFmtId="4" fontId="6" fillId="0" borderId="6" xfId="1" applyNumberFormat="1" applyFont="1" applyBorder="1"/>
    <xf numFmtId="9" fontId="6" fillId="0" borderId="1" xfId="243" applyFont="1" applyBorder="1" applyAlignment="1">
      <alignment horizontal="center"/>
    </xf>
    <xf numFmtId="3" fontId="28" fillId="0" borderId="1" xfId="1" applyNumberFormat="1" applyFont="1" applyFill="1" applyBorder="1" applyAlignment="1" applyProtection="1">
      <alignment horizontal="center"/>
    </xf>
    <xf numFmtId="3" fontId="29" fillId="0" borderId="1" xfId="0" applyNumberFormat="1" applyFont="1" applyFill="1" applyBorder="1" applyAlignment="1" applyProtection="1">
      <alignment horizontal="center"/>
    </xf>
    <xf numFmtId="3" fontId="35" fillId="0" borderId="1" xfId="1" applyNumberFormat="1" applyFont="1" applyFill="1" applyBorder="1" applyAlignment="1" applyProtection="1">
      <alignment horizontal="center"/>
    </xf>
    <xf numFmtId="3" fontId="29" fillId="0" borderId="1" xfId="1" applyNumberFormat="1" applyFont="1" applyFill="1" applyBorder="1" applyAlignment="1" applyProtection="1">
      <alignment horizontal="center"/>
    </xf>
    <xf numFmtId="3" fontId="30" fillId="0" borderId="1" xfId="0" applyNumberFormat="1" applyFont="1" applyFill="1" applyBorder="1" applyAlignment="1" applyProtection="1">
      <alignment horizontal="center"/>
    </xf>
    <xf numFmtId="3" fontId="34" fillId="0" borderId="1" xfId="1" applyNumberFormat="1" applyFont="1" applyFill="1" applyBorder="1" applyAlignment="1" applyProtection="1">
      <alignment horizontal="center"/>
    </xf>
    <xf numFmtId="3" fontId="32" fillId="0" borderId="1" xfId="1" applyNumberFormat="1" applyFont="1" applyFill="1" applyBorder="1" applyAlignment="1" applyProtection="1">
      <alignment horizontal="center"/>
    </xf>
    <xf numFmtId="3" fontId="33" fillId="0" borderId="1" xfId="1" applyNumberFormat="1" applyFont="1" applyFill="1" applyBorder="1" applyAlignment="1" applyProtection="1">
      <alignment horizontal="center"/>
    </xf>
    <xf numFmtId="3" fontId="31" fillId="0" borderId="1" xfId="1" applyNumberFormat="1" applyFont="1" applyFill="1" applyBorder="1" applyAlignment="1" applyProtection="1">
      <alignment horizontal="center"/>
    </xf>
    <xf numFmtId="3" fontId="36" fillId="0" borderId="1" xfId="1" applyNumberFormat="1" applyFont="1" applyFill="1" applyBorder="1" applyAlignment="1" applyProtection="1">
      <alignment horizontal="center"/>
    </xf>
    <xf numFmtId="3" fontId="40" fillId="0" borderId="1" xfId="0" applyNumberFormat="1" applyFont="1" applyFill="1" applyBorder="1" applyAlignment="1" applyProtection="1">
      <alignment horizontal="center"/>
    </xf>
    <xf numFmtId="3" fontId="41" fillId="0" borderId="1" xfId="1" applyNumberFormat="1" applyFont="1" applyBorder="1" applyAlignment="1">
      <alignment horizontal="center"/>
    </xf>
    <xf numFmtId="3" fontId="41" fillId="0" borderId="1" xfId="1" applyNumberFormat="1" applyFont="1" applyFill="1" applyBorder="1" applyAlignment="1">
      <alignment horizontal="center"/>
    </xf>
    <xf numFmtId="3" fontId="28" fillId="0" borderId="1" xfId="0" applyNumberFormat="1" applyFont="1" applyFill="1" applyBorder="1" applyAlignment="1" applyProtection="1">
      <alignment horizontal="center"/>
    </xf>
    <xf numFmtId="3" fontId="35" fillId="0" borderId="1" xfId="0" applyNumberFormat="1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3" fontId="11" fillId="0" borderId="1" xfId="1" applyNumberFormat="1" applyFont="1" applyFill="1" applyBorder="1" applyAlignment="1" applyProtection="1">
      <alignment horizontal="center"/>
    </xf>
    <xf numFmtId="3" fontId="50" fillId="0" borderId="1" xfId="1" applyNumberFormat="1" applyFont="1" applyBorder="1" applyAlignment="1">
      <alignment horizontal="center"/>
    </xf>
    <xf numFmtId="164" fontId="49" fillId="0" borderId="1" xfId="1" applyNumberFormat="1" applyFont="1" applyBorder="1" applyAlignment="1">
      <alignment horizontal="center"/>
    </xf>
    <xf numFmtId="3" fontId="51" fillId="0" borderId="1" xfId="1" applyNumberFormat="1" applyFont="1" applyBorder="1" applyAlignment="1">
      <alignment horizontal="center"/>
    </xf>
    <xf numFmtId="3" fontId="51" fillId="0" borderId="1" xfId="1" applyNumberFormat="1" applyFont="1" applyFill="1" applyBorder="1" applyAlignment="1">
      <alignment horizontal="center"/>
    </xf>
    <xf numFmtId="3" fontId="51" fillId="5" borderId="1" xfId="1" applyNumberFormat="1" applyFont="1" applyFill="1" applyBorder="1" applyAlignment="1">
      <alignment horizontal="center"/>
    </xf>
    <xf numFmtId="3" fontId="51" fillId="2" borderId="1" xfId="1" applyNumberFormat="1" applyFont="1" applyFill="1" applyBorder="1" applyAlignment="1">
      <alignment horizontal="center"/>
    </xf>
    <xf numFmtId="3" fontId="52" fillId="0" borderId="1" xfId="1" applyNumberFormat="1" applyFont="1" applyFill="1" applyBorder="1" applyAlignment="1">
      <alignment horizontal="center"/>
    </xf>
    <xf numFmtId="3" fontId="42" fillId="0" borderId="1" xfId="1" applyNumberFormat="1" applyFont="1" applyFill="1" applyBorder="1" applyAlignment="1" applyProtection="1">
      <alignment horizontal="center"/>
    </xf>
    <xf numFmtId="3" fontId="39" fillId="0" borderId="1" xfId="0" applyNumberFormat="1" applyFont="1" applyFill="1" applyBorder="1" applyAlignment="1" applyProtection="1">
      <alignment horizontal="center"/>
    </xf>
    <xf numFmtId="3" fontId="43" fillId="0" borderId="1" xfId="1" applyNumberFormat="1" applyFont="1" applyFill="1" applyBorder="1" applyAlignment="1" applyProtection="1">
      <alignment horizontal="center"/>
    </xf>
    <xf numFmtId="3" fontId="45" fillId="0" borderId="1" xfId="0" applyNumberFormat="1" applyFont="1" applyFill="1" applyBorder="1" applyAlignment="1" applyProtection="1">
      <alignment horizontal="center"/>
    </xf>
    <xf numFmtId="3" fontId="46" fillId="0" borderId="1" xfId="1" applyNumberFormat="1" applyFont="1" applyFill="1" applyBorder="1" applyAlignment="1" applyProtection="1">
      <alignment horizontal="center"/>
    </xf>
    <xf numFmtId="3" fontId="47" fillId="0" borderId="1" xfId="1" applyNumberFormat="1" applyFont="1" applyFill="1" applyBorder="1" applyAlignment="1" applyProtection="1">
      <alignment horizontal="center"/>
    </xf>
    <xf numFmtId="3" fontId="39" fillId="0" borderId="1" xfId="1" applyNumberFormat="1" applyFont="1" applyFill="1" applyBorder="1" applyAlignment="1" applyProtection="1">
      <alignment horizontal="center"/>
    </xf>
    <xf numFmtId="3" fontId="48" fillId="0" borderId="1" xfId="1" applyNumberFormat="1" applyFont="1" applyFill="1" applyBorder="1" applyAlignment="1" applyProtection="1">
      <alignment horizontal="center"/>
    </xf>
    <xf numFmtId="3" fontId="41" fillId="5" borderId="1" xfId="1" applyNumberFormat="1" applyFont="1" applyFill="1" applyBorder="1" applyAlignment="1">
      <alignment horizontal="center"/>
    </xf>
    <xf numFmtId="3" fontId="41" fillId="2" borderId="1" xfId="1" applyNumberFormat="1" applyFont="1" applyFill="1" applyBorder="1" applyAlignment="1">
      <alignment horizontal="center"/>
    </xf>
    <xf numFmtId="3" fontId="27" fillId="0" borderId="1" xfId="1" applyNumberFormat="1" applyFont="1" applyFill="1" applyBorder="1" applyAlignment="1">
      <alignment horizontal="center"/>
    </xf>
    <xf numFmtId="3" fontId="44" fillId="0" borderId="1" xfId="0" applyNumberFormat="1" applyFont="1" applyFill="1" applyBorder="1" applyAlignment="1" applyProtection="1">
      <alignment horizontal="center"/>
    </xf>
    <xf numFmtId="3" fontId="18" fillId="0" borderId="0" xfId="0" applyNumberFormat="1" applyFont="1" applyFill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53" fillId="0" borderId="1" xfId="1" applyNumberFormat="1" applyFont="1" applyBorder="1" applyAlignment="1">
      <alignment horizontal="center"/>
    </xf>
    <xf numFmtId="3" fontId="42" fillId="0" borderId="1" xfId="0" applyNumberFormat="1" applyFont="1" applyFill="1" applyBorder="1" applyAlignment="1" applyProtection="1">
      <alignment horizontal="center"/>
    </xf>
    <xf numFmtId="3" fontId="46" fillId="0" borderId="1" xfId="0" applyNumberFormat="1" applyFont="1" applyFill="1" applyBorder="1" applyAlignment="1" applyProtection="1">
      <alignment horizontal="center"/>
    </xf>
    <xf numFmtId="3" fontId="11" fillId="0" borderId="1" xfId="0" applyNumberFormat="1" applyFont="1" applyBorder="1" applyAlignment="1">
      <alignment horizontal="center"/>
    </xf>
    <xf numFmtId="3" fontId="48" fillId="0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right"/>
    </xf>
    <xf numFmtId="14" fontId="0" fillId="0" borderId="13" xfId="0" applyNumberFormat="1" applyBorder="1" applyAlignment="1">
      <alignment horizontal="left"/>
    </xf>
    <xf numFmtId="0" fontId="42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16" fillId="0" borderId="15" xfId="244" applyBorder="1" applyAlignment="1">
      <alignment horizontal="left"/>
    </xf>
    <xf numFmtId="0" fontId="0" fillId="0" borderId="16" xfId="0" applyFill="1" applyBorder="1" applyAlignment="1">
      <alignment horizontal="right"/>
    </xf>
    <xf numFmtId="0" fontId="0" fillId="5" borderId="14" xfId="0" applyFill="1" applyBorder="1"/>
    <xf numFmtId="0" fontId="0" fillId="5" borderId="15" xfId="0" applyFill="1" applyBorder="1"/>
    <xf numFmtId="0" fontId="58" fillId="5" borderId="14" xfId="0" applyFont="1" applyFill="1" applyBorder="1"/>
    <xf numFmtId="0" fontId="16" fillId="5" borderId="16" xfId="244" applyFill="1" applyBorder="1"/>
    <xf numFmtId="0" fontId="0" fillId="5" borderId="17" xfId="0" applyFill="1" applyBorder="1"/>
    <xf numFmtId="0" fontId="16" fillId="0" borderId="0" xfId="244"/>
    <xf numFmtId="0" fontId="63" fillId="0" borderId="0" xfId="0" applyFont="1" applyAlignment="1">
      <alignment vertical="center"/>
    </xf>
    <xf numFmtId="0" fontId="0" fillId="0" borderId="15" xfId="0" applyFill="1" applyBorder="1" applyAlignment="1">
      <alignment horizontal="left"/>
    </xf>
    <xf numFmtId="0" fontId="16" fillId="0" borderId="17" xfId="244" applyFill="1" applyBorder="1"/>
    <xf numFmtId="14" fontId="0" fillId="0" borderId="15" xfId="0" applyNumberFormat="1" applyFill="1" applyBorder="1" applyAlignment="1">
      <alignment horizontal="left"/>
    </xf>
    <xf numFmtId="0" fontId="55" fillId="5" borderId="12" xfId="0" applyFont="1" applyFill="1" applyBorder="1" applyAlignment="1">
      <alignment vertical="center" wrapText="1"/>
    </xf>
    <xf numFmtId="0" fontId="55" fillId="5" borderId="13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55" fillId="0" borderId="20" xfId="0" applyFont="1" applyBorder="1" applyAlignment="1">
      <alignment vertical="center" wrapText="1"/>
    </xf>
    <xf numFmtId="0" fontId="55" fillId="0" borderId="21" xfId="0" applyFont="1" applyBorder="1" applyAlignment="1"/>
  </cellXfs>
  <cellStyles count="245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" xfId="243" builtinId="5"/>
    <cellStyle name="Percent 2" xfId="2" xr:uid="{00000000-0005-0000-0000-0000F2000000}"/>
    <cellStyle name="Percent 3" xfId="231" xr:uid="{00000000-0005-0000-0000-0000F3000000}"/>
    <cellStyle name="Procent 2" xfId="235" xr:uid="{00000000-0005-0000-0000-0000F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Hallands%20l&#228;n%20(6%20kommuner)/L&#228;nsdata%20Halland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ord"/>
      <sheetName val="Elproduktion"/>
      <sheetName val="Fjärrvärmeproduktion"/>
      <sheetName val="Slutanvändning"/>
      <sheetName val="Bränslen"/>
      <sheetName val="Biogasproduktion och fordonsgas"/>
      <sheetName val="Gas hushåll"/>
      <sheetName val="Solceller"/>
      <sheetName val="Vindkraftproduktion"/>
      <sheetName val="Mindre vattenkraft"/>
      <sheetName val="Länsstyrelsen"/>
      <sheetName val="KVV Miljörapport"/>
      <sheetName val="Miljörapporter"/>
      <sheetName val="Energiföretagen KVV Elprod"/>
      <sheetName val="Energiföretagen KVV Värmeprod"/>
    </sheetNames>
    <sheetDataSet>
      <sheetData sheetId="0"/>
      <sheetData sheetId="1">
        <row r="42">
          <cell r="N42">
            <v>74666</v>
          </cell>
        </row>
        <row r="43">
          <cell r="N43">
            <v>0</v>
          </cell>
        </row>
        <row r="44">
          <cell r="Q44">
            <v>0</v>
          </cell>
          <cell r="U44">
            <v>0</v>
          </cell>
          <cell r="V44">
            <v>0</v>
          </cell>
        </row>
        <row r="45">
          <cell r="N45">
            <v>0</v>
          </cell>
        </row>
        <row r="46">
          <cell r="R46">
            <v>0</v>
          </cell>
          <cell r="T46">
            <v>0</v>
          </cell>
        </row>
        <row r="47">
          <cell r="S47">
            <v>0</v>
          </cell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>
            <v>0</v>
          </cell>
          <cell r="U52">
            <v>0</v>
          </cell>
          <cell r="V52">
            <v>0</v>
          </cell>
        </row>
        <row r="53">
          <cell r="N53">
            <v>0</v>
          </cell>
        </row>
        <row r="54">
          <cell r="R54">
            <v>0</v>
          </cell>
          <cell r="T54">
            <v>0</v>
          </cell>
        </row>
        <row r="55">
          <cell r="S55">
            <v>0</v>
          </cell>
        </row>
        <row r="56">
          <cell r="N56">
            <v>0</v>
          </cell>
        </row>
        <row r="58">
          <cell r="N58">
            <v>89172</v>
          </cell>
        </row>
        <row r="59">
          <cell r="N59">
            <v>0</v>
          </cell>
        </row>
        <row r="60">
          <cell r="Q60">
            <v>0</v>
          </cell>
          <cell r="U60">
            <v>0</v>
          </cell>
          <cell r="V60">
            <v>0</v>
          </cell>
        </row>
        <row r="61">
          <cell r="N61">
            <v>0</v>
          </cell>
        </row>
        <row r="62">
          <cell r="R62">
            <v>0</v>
          </cell>
          <cell r="T62">
            <v>0</v>
          </cell>
        </row>
        <row r="63">
          <cell r="S63">
            <v>0</v>
          </cell>
        </row>
        <row r="64">
          <cell r="N64">
            <v>0</v>
          </cell>
        </row>
        <row r="66">
          <cell r="N66">
            <v>169194</v>
          </cell>
        </row>
        <row r="67">
          <cell r="N67">
            <v>0</v>
          </cell>
        </row>
        <row r="68">
          <cell r="Q68">
            <v>0</v>
          </cell>
          <cell r="U68">
            <v>0</v>
          </cell>
          <cell r="V68">
            <v>0</v>
          </cell>
        </row>
        <row r="69">
          <cell r="N69">
            <v>0</v>
          </cell>
        </row>
        <row r="70">
          <cell r="R70">
            <v>0</v>
          </cell>
          <cell r="T70">
            <v>0</v>
          </cell>
        </row>
        <row r="71">
          <cell r="S71">
            <v>0</v>
          </cell>
        </row>
        <row r="72">
          <cell r="N72">
            <v>0</v>
          </cell>
        </row>
        <row r="82">
          <cell r="N82">
            <v>78667</v>
          </cell>
        </row>
        <row r="83">
          <cell r="N83">
            <v>0</v>
          </cell>
        </row>
        <row r="84">
          <cell r="Q84">
            <v>0</v>
          </cell>
          <cell r="U84">
            <v>0</v>
          </cell>
          <cell r="V84">
            <v>0</v>
          </cell>
        </row>
        <row r="85">
          <cell r="N85">
            <v>0</v>
          </cell>
        </row>
        <row r="86">
          <cell r="R86">
            <v>0</v>
          </cell>
          <cell r="T86">
            <v>0</v>
          </cell>
        </row>
        <row r="87">
          <cell r="S87">
            <v>0</v>
          </cell>
        </row>
        <row r="88">
          <cell r="N88">
            <v>0</v>
          </cell>
        </row>
        <row r="90">
          <cell r="N90">
            <v>1334</v>
          </cell>
        </row>
        <row r="91">
          <cell r="N91">
            <v>6476</v>
          </cell>
        </row>
        <row r="92">
          <cell r="Q92">
            <v>0</v>
          </cell>
          <cell r="U92">
            <v>0</v>
          </cell>
          <cell r="V92">
            <v>0</v>
          </cell>
        </row>
        <row r="93">
          <cell r="N93">
            <v>0</v>
          </cell>
        </row>
        <row r="94">
          <cell r="R94">
            <v>0</v>
          </cell>
          <cell r="T94">
            <v>0</v>
          </cell>
        </row>
        <row r="95">
          <cell r="S95">
            <v>0</v>
          </cell>
        </row>
        <row r="96">
          <cell r="N96">
            <v>0</v>
          </cell>
        </row>
        <row r="98">
          <cell r="N98">
            <v>101002</v>
          </cell>
        </row>
        <row r="99">
          <cell r="N99">
            <v>0</v>
          </cell>
        </row>
        <row r="100">
          <cell r="Q100">
            <v>0</v>
          </cell>
          <cell r="U100">
            <v>0</v>
          </cell>
          <cell r="V100">
            <v>0</v>
          </cell>
        </row>
        <row r="101">
          <cell r="N101">
            <v>0</v>
          </cell>
        </row>
        <row r="102">
          <cell r="R102">
            <v>0</v>
          </cell>
          <cell r="T102">
            <v>0</v>
          </cell>
        </row>
        <row r="103">
          <cell r="S103">
            <v>0</v>
          </cell>
        </row>
        <row r="104">
          <cell r="N104">
            <v>0</v>
          </cell>
        </row>
        <row r="106">
          <cell r="N106">
            <v>82318</v>
          </cell>
        </row>
        <row r="107">
          <cell r="N107">
            <v>0</v>
          </cell>
        </row>
        <row r="108">
          <cell r="Q108">
            <v>0</v>
          </cell>
          <cell r="U108">
            <v>0</v>
          </cell>
          <cell r="V108">
            <v>0</v>
          </cell>
        </row>
        <row r="109">
          <cell r="N109">
            <v>0</v>
          </cell>
        </row>
        <row r="110">
          <cell r="R110">
            <v>0</v>
          </cell>
          <cell r="T110">
            <v>0</v>
          </cell>
        </row>
        <row r="111">
          <cell r="S111">
            <v>0</v>
          </cell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>
            <v>0</v>
          </cell>
          <cell r="U124">
            <v>0</v>
          </cell>
          <cell r="V124">
            <v>0</v>
          </cell>
        </row>
        <row r="125">
          <cell r="N125">
            <v>0</v>
          </cell>
        </row>
        <row r="126">
          <cell r="R126">
            <v>0</v>
          </cell>
          <cell r="T126">
            <v>0</v>
          </cell>
        </row>
        <row r="127">
          <cell r="S127">
            <v>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>
            <v>0</v>
          </cell>
          <cell r="U132">
            <v>0</v>
          </cell>
          <cell r="V132">
            <v>0</v>
          </cell>
        </row>
        <row r="133">
          <cell r="N133">
            <v>0</v>
          </cell>
        </row>
        <row r="134">
          <cell r="R134">
            <v>0</v>
          </cell>
          <cell r="T134">
            <v>0</v>
          </cell>
        </row>
        <row r="135">
          <cell r="S135">
            <v>0</v>
          </cell>
        </row>
        <row r="136">
          <cell r="N136">
            <v>0</v>
          </cell>
        </row>
        <row r="138">
          <cell r="N138">
            <v>306824</v>
          </cell>
        </row>
        <row r="139">
          <cell r="N139">
            <v>0</v>
          </cell>
        </row>
        <row r="140">
          <cell r="Q140">
            <v>0</v>
          </cell>
          <cell r="U140">
            <v>0</v>
          </cell>
          <cell r="V140">
            <v>0</v>
          </cell>
        </row>
        <row r="141">
          <cell r="N141">
            <v>0</v>
          </cell>
        </row>
        <row r="142">
          <cell r="R142">
            <v>0</v>
          </cell>
          <cell r="T142">
            <v>0</v>
          </cell>
        </row>
        <row r="143">
          <cell r="S143">
            <v>0</v>
          </cell>
        </row>
        <row r="144">
          <cell r="N144">
            <v>0</v>
          </cell>
        </row>
        <row r="146">
          <cell r="N146">
            <v>384079</v>
          </cell>
        </row>
        <row r="147">
          <cell r="N147">
            <v>0</v>
          </cell>
        </row>
        <row r="148">
          <cell r="Q148">
            <v>0</v>
          </cell>
          <cell r="U148">
            <v>0</v>
          </cell>
          <cell r="V148">
            <v>0</v>
          </cell>
        </row>
        <row r="149">
          <cell r="N149">
            <v>0</v>
          </cell>
        </row>
        <row r="150">
          <cell r="R150">
            <v>0</v>
          </cell>
          <cell r="T150">
            <v>0</v>
          </cell>
        </row>
        <row r="151">
          <cell r="S151">
            <v>0</v>
          </cell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>
            <v>0</v>
          </cell>
          <cell r="U164">
            <v>0</v>
          </cell>
          <cell r="V164">
            <v>0</v>
          </cell>
        </row>
        <row r="165">
          <cell r="N165">
            <v>0</v>
          </cell>
        </row>
        <row r="166">
          <cell r="R166">
            <v>0</v>
          </cell>
          <cell r="T166">
            <v>0</v>
          </cell>
        </row>
        <row r="167">
          <cell r="S167">
            <v>0</v>
          </cell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>
            <v>0</v>
          </cell>
          <cell r="U172">
            <v>0</v>
          </cell>
          <cell r="V172">
            <v>0</v>
          </cell>
        </row>
        <row r="173">
          <cell r="N173">
            <v>0</v>
          </cell>
        </row>
        <row r="174">
          <cell r="R174">
            <v>0</v>
          </cell>
          <cell r="T174">
            <v>0</v>
          </cell>
        </row>
        <row r="175">
          <cell r="S175">
            <v>0</v>
          </cell>
        </row>
        <row r="176">
          <cell r="N176">
            <v>0</v>
          </cell>
        </row>
        <row r="178">
          <cell r="N178">
            <v>215269</v>
          </cell>
        </row>
        <row r="179">
          <cell r="N179">
            <v>0</v>
          </cell>
        </row>
        <row r="180">
          <cell r="Q180">
            <v>0</v>
          </cell>
          <cell r="U180">
            <v>0</v>
          </cell>
          <cell r="V180">
            <v>0</v>
          </cell>
        </row>
        <row r="181">
          <cell r="N181">
            <v>0</v>
          </cell>
        </row>
        <row r="182">
          <cell r="R182">
            <v>0</v>
          </cell>
          <cell r="T182">
            <v>0</v>
          </cell>
        </row>
        <row r="183">
          <cell r="S183">
            <v>0</v>
          </cell>
        </row>
        <row r="184">
          <cell r="N184">
            <v>0</v>
          </cell>
        </row>
        <row r="186">
          <cell r="N186">
            <v>471680</v>
          </cell>
        </row>
        <row r="187">
          <cell r="N187">
            <v>0</v>
          </cell>
        </row>
        <row r="188">
          <cell r="Q188">
            <v>0</v>
          </cell>
          <cell r="U188">
            <v>0</v>
          </cell>
          <cell r="V188">
            <v>0</v>
          </cell>
        </row>
        <row r="189">
          <cell r="N189">
            <v>0</v>
          </cell>
        </row>
        <row r="190">
          <cell r="R190">
            <v>0</v>
          </cell>
          <cell r="T190">
            <v>0</v>
          </cell>
        </row>
        <row r="191">
          <cell r="S191">
            <v>0</v>
          </cell>
        </row>
        <row r="192">
          <cell r="N192">
            <v>0</v>
          </cell>
        </row>
        <row r="202">
          <cell r="N202">
            <v>569104</v>
          </cell>
        </row>
        <row r="203">
          <cell r="N203">
            <v>0</v>
          </cell>
        </row>
        <row r="204">
          <cell r="Q204">
            <v>0</v>
          </cell>
          <cell r="U204">
            <v>0</v>
          </cell>
          <cell r="V204">
            <v>0</v>
          </cell>
        </row>
        <row r="205">
          <cell r="N205">
            <v>0</v>
          </cell>
        </row>
        <row r="206">
          <cell r="R206">
            <v>0</v>
          </cell>
          <cell r="T206">
            <v>0</v>
          </cell>
        </row>
        <row r="207">
          <cell r="S207">
            <v>0</v>
          </cell>
        </row>
        <row r="208">
          <cell r="N208">
            <v>0</v>
          </cell>
        </row>
        <row r="210">
          <cell r="N210">
            <v>27591174</v>
          </cell>
        </row>
        <row r="211">
          <cell r="N211">
            <v>3261</v>
          </cell>
        </row>
        <row r="212">
          <cell r="Q212">
            <v>0</v>
          </cell>
          <cell r="U212">
            <v>0</v>
          </cell>
          <cell r="V212">
            <v>0</v>
          </cell>
          <cell r="W212">
            <v>78831925.714285716</v>
          </cell>
        </row>
        <row r="213">
          <cell r="N213">
            <v>0</v>
          </cell>
        </row>
        <row r="214">
          <cell r="R214">
            <v>0</v>
          </cell>
          <cell r="T214">
            <v>0</v>
          </cell>
        </row>
        <row r="215">
          <cell r="S215">
            <v>0</v>
          </cell>
        </row>
        <row r="216">
          <cell r="N216">
            <v>0</v>
          </cell>
        </row>
        <row r="218">
          <cell r="N218">
            <v>2557</v>
          </cell>
        </row>
        <row r="219">
          <cell r="N219">
            <v>0</v>
          </cell>
        </row>
        <row r="220">
          <cell r="Q220">
            <v>0</v>
          </cell>
          <cell r="U220">
            <v>0</v>
          </cell>
        </row>
        <row r="221">
          <cell r="N221">
            <v>0</v>
          </cell>
        </row>
        <row r="222">
          <cell r="R222">
            <v>0</v>
          </cell>
          <cell r="T222">
            <v>0</v>
          </cell>
        </row>
        <row r="223">
          <cell r="S223">
            <v>0</v>
          </cell>
        </row>
        <row r="224">
          <cell r="N224">
            <v>0</v>
          </cell>
        </row>
        <row r="226">
          <cell r="N226">
            <v>86000</v>
          </cell>
        </row>
        <row r="227">
          <cell r="N227">
            <v>0</v>
          </cell>
        </row>
        <row r="228">
          <cell r="Q228">
            <v>0</v>
          </cell>
          <cell r="U228">
            <v>0</v>
          </cell>
        </row>
        <row r="229">
          <cell r="N229">
            <v>0</v>
          </cell>
        </row>
        <row r="230">
          <cell r="R230">
            <v>0</v>
          </cell>
          <cell r="T230">
            <v>0</v>
          </cell>
        </row>
        <row r="231">
          <cell r="S231">
            <v>0</v>
          </cell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>
            <v>0</v>
          </cell>
          <cell r="U244">
            <v>0</v>
          </cell>
          <cell r="V244">
            <v>0</v>
          </cell>
        </row>
        <row r="245">
          <cell r="N245">
            <v>0</v>
          </cell>
        </row>
        <row r="246">
          <cell r="R246">
            <v>0</v>
          </cell>
          <cell r="T246">
            <v>0</v>
          </cell>
        </row>
        <row r="247">
          <cell r="S247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>
            <v>0</v>
          </cell>
          <cell r="U252">
            <v>0</v>
          </cell>
          <cell r="V252">
            <v>0</v>
          </cell>
        </row>
        <row r="253">
          <cell r="N253">
            <v>0</v>
          </cell>
        </row>
        <row r="254">
          <cell r="R254">
            <v>0</v>
          </cell>
          <cell r="T254">
            <v>0</v>
          </cell>
        </row>
        <row r="255">
          <cell r="S255">
            <v>0</v>
          </cell>
        </row>
        <row r="256">
          <cell r="N256">
            <v>0</v>
          </cell>
        </row>
        <row r="258">
          <cell r="N258">
            <v>1565</v>
          </cell>
        </row>
        <row r="259">
          <cell r="N259">
            <v>0</v>
          </cell>
        </row>
        <row r="260">
          <cell r="Q260">
            <v>0</v>
          </cell>
          <cell r="U260">
            <v>0</v>
          </cell>
          <cell r="V260">
            <v>0</v>
          </cell>
        </row>
        <row r="261">
          <cell r="N261">
            <v>0</v>
          </cell>
        </row>
        <row r="262">
          <cell r="R262">
            <v>0</v>
          </cell>
          <cell r="T262">
            <v>0</v>
          </cell>
        </row>
        <row r="263">
          <cell r="S263">
            <v>0</v>
          </cell>
        </row>
        <row r="264">
          <cell r="N264">
            <v>0</v>
          </cell>
        </row>
        <row r="266">
          <cell r="N266">
            <v>96750</v>
          </cell>
        </row>
        <row r="267">
          <cell r="N267">
            <v>0</v>
          </cell>
        </row>
        <row r="268">
          <cell r="Q268">
            <v>0</v>
          </cell>
          <cell r="U268">
            <v>0</v>
          </cell>
          <cell r="V268">
            <v>0</v>
          </cell>
        </row>
        <row r="269">
          <cell r="N269">
            <v>0</v>
          </cell>
        </row>
        <row r="270">
          <cell r="R270">
            <v>0</v>
          </cell>
          <cell r="T270">
            <v>0</v>
          </cell>
        </row>
        <row r="271">
          <cell r="S271">
            <v>0</v>
          </cell>
        </row>
        <row r="272">
          <cell r="N272">
            <v>0</v>
          </cell>
        </row>
      </sheetData>
      <sheetData sheetId="2">
        <row r="58">
          <cell r="N58">
            <v>0</v>
          </cell>
        </row>
        <row r="59">
          <cell r="N59">
            <v>0</v>
          </cell>
        </row>
        <row r="60">
          <cell r="Q60">
            <v>0</v>
          </cell>
          <cell r="U60">
            <v>0</v>
          </cell>
          <cell r="V60">
            <v>0</v>
          </cell>
        </row>
        <row r="61">
          <cell r="N61">
            <v>0</v>
          </cell>
        </row>
        <row r="62">
          <cell r="R62">
            <v>0</v>
          </cell>
          <cell r="T62">
            <v>0</v>
          </cell>
        </row>
        <row r="63">
          <cell r="S63">
            <v>0</v>
          </cell>
        </row>
        <row r="64">
          <cell r="N64">
            <v>0</v>
          </cell>
        </row>
        <row r="66">
          <cell r="N66">
            <v>2940</v>
          </cell>
        </row>
        <row r="67">
          <cell r="N67">
            <v>109</v>
          </cell>
        </row>
        <row r="68">
          <cell r="Q68">
            <v>0</v>
          </cell>
          <cell r="U68">
            <v>0</v>
          </cell>
          <cell r="V68">
            <v>0</v>
          </cell>
        </row>
        <row r="69">
          <cell r="N69">
            <v>0</v>
          </cell>
        </row>
        <row r="70">
          <cell r="R70">
            <v>0</v>
          </cell>
          <cell r="T70">
            <v>0</v>
          </cell>
        </row>
        <row r="71">
          <cell r="S71">
            <v>3168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Q76">
            <v>0</v>
          </cell>
          <cell r="U76">
            <v>0</v>
          </cell>
          <cell r="V76">
            <v>0</v>
          </cell>
        </row>
        <row r="77">
          <cell r="N77">
            <v>0</v>
          </cell>
        </row>
        <row r="78">
          <cell r="R78">
            <v>0</v>
          </cell>
          <cell r="T78">
            <v>0</v>
          </cell>
        </row>
        <row r="79">
          <cell r="S79">
            <v>0</v>
          </cell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>
            <v>0</v>
          </cell>
          <cell r="U84">
            <v>0</v>
          </cell>
          <cell r="V84">
            <v>0</v>
          </cell>
        </row>
        <row r="85">
          <cell r="N85">
            <v>0</v>
          </cell>
        </row>
        <row r="86">
          <cell r="R86">
            <v>0</v>
          </cell>
          <cell r="T86">
            <v>0</v>
          </cell>
        </row>
        <row r="87">
          <cell r="S87">
            <v>0</v>
          </cell>
        </row>
        <row r="88">
          <cell r="N88">
            <v>0</v>
          </cell>
        </row>
        <row r="90">
          <cell r="N90">
            <v>20542</v>
          </cell>
        </row>
        <row r="91">
          <cell r="N91">
            <v>0</v>
          </cell>
        </row>
        <row r="92">
          <cell r="Q92">
            <v>0</v>
          </cell>
          <cell r="U92">
            <v>0</v>
          </cell>
          <cell r="V92">
            <v>0</v>
          </cell>
        </row>
        <row r="93">
          <cell r="N93">
            <v>0</v>
          </cell>
        </row>
        <row r="94">
          <cell r="R94">
            <v>0</v>
          </cell>
          <cell r="T94">
            <v>0</v>
          </cell>
        </row>
        <row r="95">
          <cell r="S95">
            <v>0</v>
          </cell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>
            <v>0</v>
          </cell>
          <cell r="U100">
            <v>0</v>
          </cell>
          <cell r="V100">
            <v>0</v>
          </cell>
        </row>
        <row r="101">
          <cell r="N101">
            <v>0</v>
          </cell>
        </row>
        <row r="102">
          <cell r="R102">
            <v>0</v>
          </cell>
          <cell r="T102">
            <v>0</v>
          </cell>
        </row>
        <row r="103">
          <cell r="S103">
            <v>0</v>
          </cell>
        </row>
        <row r="104">
          <cell r="N104">
            <v>0</v>
          </cell>
        </row>
        <row r="114">
          <cell r="N114">
            <v>349200</v>
          </cell>
        </row>
        <row r="115">
          <cell r="N115">
            <v>1500</v>
          </cell>
        </row>
        <row r="116">
          <cell r="Q116">
            <v>0</v>
          </cell>
          <cell r="U116">
            <v>0</v>
          </cell>
          <cell r="V116">
            <v>366900</v>
          </cell>
        </row>
        <row r="117">
          <cell r="N117">
            <v>0</v>
          </cell>
        </row>
        <row r="118">
          <cell r="R118">
            <v>0</v>
          </cell>
          <cell r="T118">
            <v>0</v>
          </cell>
        </row>
        <row r="119">
          <cell r="S119">
            <v>84700</v>
          </cell>
        </row>
        <row r="120">
          <cell r="N120">
            <v>0</v>
          </cell>
        </row>
        <row r="122">
          <cell r="N122">
            <v>276500</v>
          </cell>
        </row>
        <row r="123">
          <cell r="N123">
            <v>900</v>
          </cell>
        </row>
        <row r="124">
          <cell r="Q124">
            <v>0</v>
          </cell>
          <cell r="U124">
            <v>0</v>
          </cell>
          <cell r="V124">
            <v>214100</v>
          </cell>
        </row>
        <row r="125">
          <cell r="N125">
            <v>18600</v>
          </cell>
        </row>
        <row r="126">
          <cell r="R126">
            <v>0</v>
          </cell>
          <cell r="T126">
            <v>0</v>
          </cell>
        </row>
        <row r="127">
          <cell r="S127">
            <v>96400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>
            <v>0</v>
          </cell>
          <cell r="U132">
            <v>0</v>
          </cell>
          <cell r="V132">
            <v>0</v>
          </cell>
        </row>
        <row r="133">
          <cell r="N133">
            <v>0</v>
          </cell>
        </row>
        <row r="134">
          <cell r="R134">
            <v>0</v>
          </cell>
          <cell r="T134">
            <v>0</v>
          </cell>
        </row>
        <row r="135">
          <cell r="S135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>
            <v>0</v>
          </cell>
          <cell r="U140">
            <v>0</v>
          </cell>
          <cell r="V140">
            <v>0</v>
          </cell>
        </row>
        <row r="141">
          <cell r="N141">
            <v>0</v>
          </cell>
        </row>
        <row r="142">
          <cell r="R142">
            <v>0</v>
          </cell>
          <cell r="T142">
            <v>0</v>
          </cell>
        </row>
        <row r="143">
          <cell r="S143">
            <v>0</v>
          </cell>
        </row>
        <row r="144">
          <cell r="N144">
            <v>0</v>
          </cell>
        </row>
        <row r="146">
          <cell r="N146">
            <v>12000</v>
          </cell>
        </row>
        <row r="147">
          <cell r="N147">
            <v>0</v>
          </cell>
        </row>
        <row r="148">
          <cell r="Q148">
            <v>0</v>
          </cell>
          <cell r="U148">
            <v>0</v>
          </cell>
          <cell r="V148">
            <v>0</v>
          </cell>
        </row>
        <row r="149">
          <cell r="N149">
            <v>0</v>
          </cell>
        </row>
        <row r="150">
          <cell r="R150">
            <v>0</v>
          </cell>
          <cell r="T150">
            <v>0</v>
          </cell>
        </row>
        <row r="151">
          <cell r="S151">
            <v>0</v>
          </cell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Q156">
            <v>0</v>
          </cell>
          <cell r="U156">
            <v>0</v>
          </cell>
          <cell r="V156">
            <v>0</v>
          </cell>
        </row>
        <row r="157">
          <cell r="N157">
            <v>0</v>
          </cell>
        </row>
        <row r="158">
          <cell r="R158">
            <v>0</v>
          </cell>
          <cell r="T158">
            <v>0</v>
          </cell>
        </row>
        <row r="159">
          <cell r="S159">
            <v>0</v>
          </cell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>
            <v>0</v>
          </cell>
          <cell r="U172">
            <v>0</v>
          </cell>
          <cell r="V172">
            <v>0</v>
          </cell>
        </row>
        <row r="173">
          <cell r="N173">
            <v>0</v>
          </cell>
        </row>
        <row r="174">
          <cell r="R174">
            <v>0</v>
          </cell>
          <cell r="T174">
            <v>0</v>
          </cell>
        </row>
        <row r="175">
          <cell r="S175">
            <v>0</v>
          </cell>
        </row>
        <row r="176">
          <cell r="N176">
            <v>0</v>
          </cell>
        </row>
        <row r="178">
          <cell r="N178">
            <v>4053.6666666666665</v>
          </cell>
        </row>
        <row r="179">
          <cell r="N179">
            <v>0</v>
          </cell>
        </row>
        <row r="180">
          <cell r="Q180">
            <v>0</v>
          </cell>
          <cell r="U180">
            <v>0</v>
          </cell>
          <cell r="V180">
            <v>0</v>
          </cell>
        </row>
        <row r="181">
          <cell r="N181">
            <v>4598.666666666667</v>
          </cell>
        </row>
        <row r="182">
          <cell r="R182">
            <v>0</v>
          </cell>
          <cell r="T182">
            <v>0</v>
          </cell>
        </row>
        <row r="183">
          <cell r="S183">
            <v>0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>
            <v>0</v>
          </cell>
          <cell r="U188">
            <v>0</v>
          </cell>
          <cell r="V188">
            <v>0</v>
          </cell>
        </row>
        <row r="189">
          <cell r="N189">
            <v>0</v>
          </cell>
        </row>
        <row r="190">
          <cell r="R190">
            <v>0</v>
          </cell>
          <cell r="T190">
            <v>0</v>
          </cell>
        </row>
        <row r="191">
          <cell r="S191">
            <v>0</v>
          </cell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>
            <v>0</v>
          </cell>
          <cell r="U196">
            <v>0</v>
          </cell>
          <cell r="V196">
            <v>0</v>
          </cell>
        </row>
        <row r="197">
          <cell r="N197">
            <v>0</v>
          </cell>
        </row>
        <row r="198">
          <cell r="R198">
            <v>0</v>
          </cell>
          <cell r="T198">
            <v>0</v>
          </cell>
        </row>
        <row r="199">
          <cell r="S199">
            <v>0</v>
          </cell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>
            <v>0</v>
          </cell>
          <cell r="U204">
            <v>0</v>
          </cell>
          <cell r="V204">
            <v>0</v>
          </cell>
        </row>
        <row r="205">
          <cell r="N205">
            <v>0</v>
          </cell>
        </row>
        <row r="206">
          <cell r="R206">
            <v>0</v>
          </cell>
          <cell r="T206">
            <v>0</v>
          </cell>
        </row>
        <row r="207">
          <cell r="S207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>
            <v>0</v>
          </cell>
          <cell r="U212">
            <v>0</v>
          </cell>
          <cell r="V212">
            <v>0</v>
          </cell>
        </row>
        <row r="213">
          <cell r="N213">
            <v>0</v>
          </cell>
        </row>
        <row r="214">
          <cell r="R214">
            <v>0</v>
          </cell>
          <cell r="T214">
            <v>0</v>
          </cell>
        </row>
        <row r="215">
          <cell r="S215">
            <v>0</v>
          </cell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>
            <v>0</v>
          </cell>
          <cell r="U228">
            <v>0</v>
          </cell>
          <cell r="V228">
            <v>0</v>
          </cell>
        </row>
        <row r="229">
          <cell r="N229">
            <v>0</v>
          </cell>
        </row>
        <row r="230">
          <cell r="R230">
            <v>0</v>
          </cell>
          <cell r="T230">
            <v>0</v>
          </cell>
        </row>
        <row r="231">
          <cell r="S231">
            <v>0</v>
          </cell>
        </row>
        <row r="232">
          <cell r="N232">
            <v>0</v>
          </cell>
        </row>
        <row r="234">
          <cell r="N234">
            <v>68399</v>
          </cell>
        </row>
        <row r="235">
          <cell r="N235">
            <v>149</v>
          </cell>
        </row>
        <row r="236">
          <cell r="Q236">
            <v>0</v>
          </cell>
          <cell r="U236">
            <v>0</v>
          </cell>
          <cell r="V236">
            <v>0</v>
          </cell>
        </row>
        <row r="237">
          <cell r="N237">
            <v>639</v>
          </cell>
        </row>
        <row r="238">
          <cell r="R238">
            <v>1827</v>
          </cell>
          <cell r="T238">
            <v>0</v>
          </cell>
        </row>
        <row r="239">
          <cell r="S239">
            <v>76346</v>
          </cell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>
            <v>0</v>
          </cell>
          <cell r="U244">
            <v>0</v>
          </cell>
          <cell r="V244">
            <v>0</v>
          </cell>
        </row>
        <row r="245">
          <cell r="N245">
            <v>0</v>
          </cell>
        </row>
        <row r="246">
          <cell r="R246">
            <v>0</v>
          </cell>
          <cell r="T246">
            <v>0</v>
          </cell>
        </row>
        <row r="247">
          <cell r="S247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>
            <v>0</v>
          </cell>
          <cell r="U252">
            <v>0</v>
          </cell>
          <cell r="V252">
            <v>0</v>
          </cell>
        </row>
        <row r="253">
          <cell r="N253">
            <v>0</v>
          </cell>
        </row>
        <row r="254">
          <cell r="R254">
            <v>0</v>
          </cell>
          <cell r="T254">
            <v>0</v>
          </cell>
        </row>
        <row r="255">
          <cell r="S255">
            <v>0</v>
          </cell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>
            <v>0</v>
          </cell>
          <cell r="U260">
            <v>0</v>
          </cell>
          <cell r="V260">
            <v>0</v>
          </cell>
        </row>
        <row r="261">
          <cell r="N261">
            <v>0</v>
          </cell>
        </row>
        <row r="262">
          <cell r="R262">
            <v>0</v>
          </cell>
          <cell r="T262">
            <v>0</v>
          </cell>
        </row>
        <row r="263">
          <cell r="S263">
            <v>0</v>
          </cell>
        </row>
        <row r="264">
          <cell r="N264">
            <v>0</v>
          </cell>
        </row>
        <row r="266">
          <cell r="N266">
            <v>8747</v>
          </cell>
        </row>
        <row r="267">
          <cell r="N267">
            <v>0</v>
          </cell>
        </row>
        <row r="268">
          <cell r="Q268">
            <v>0</v>
          </cell>
          <cell r="U268">
            <v>0</v>
          </cell>
          <cell r="V268">
            <v>0</v>
          </cell>
        </row>
        <row r="269">
          <cell r="N269">
            <v>0</v>
          </cell>
        </row>
        <row r="270">
          <cell r="R270">
            <v>0</v>
          </cell>
          <cell r="T270">
            <v>0</v>
          </cell>
        </row>
        <row r="271">
          <cell r="S271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>
            <v>0</v>
          </cell>
          <cell r="U284">
            <v>0</v>
          </cell>
          <cell r="V284">
            <v>0</v>
          </cell>
        </row>
        <row r="285">
          <cell r="N285">
            <v>0</v>
          </cell>
        </row>
        <row r="286">
          <cell r="R286">
            <v>0</v>
          </cell>
          <cell r="T286">
            <v>0</v>
          </cell>
        </row>
        <row r="287">
          <cell r="S287">
            <v>0</v>
          </cell>
        </row>
        <row r="288">
          <cell r="N288">
            <v>0</v>
          </cell>
        </row>
        <row r="290">
          <cell r="N290">
            <v>59500</v>
          </cell>
        </row>
        <row r="291">
          <cell r="N291">
            <v>886</v>
          </cell>
        </row>
        <row r="292">
          <cell r="Q292">
            <v>0</v>
          </cell>
          <cell r="U292">
            <v>0</v>
          </cell>
          <cell r="V292">
            <v>0</v>
          </cell>
        </row>
        <row r="293">
          <cell r="N293">
            <v>5610</v>
          </cell>
        </row>
        <row r="294">
          <cell r="R294">
            <v>2094</v>
          </cell>
          <cell r="T294">
            <v>0</v>
          </cell>
        </row>
        <row r="295">
          <cell r="S295">
            <v>62306</v>
          </cell>
        </row>
        <row r="296">
          <cell r="N296">
            <v>0</v>
          </cell>
        </row>
        <row r="298">
          <cell r="N298">
            <v>500</v>
          </cell>
        </row>
        <row r="299">
          <cell r="N299">
            <v>0</v>
          </cell>
        </row>
        <row r="300">
          <cell r="Q300">
            <v>0</v>
          </cell>
          <cell r="U300">
            <v>0</v>
          </cell>
          <cell r="V300">
            <v>0</v>
          </cell>
        </row>
        <row r="301">
          <cell r="N301">
            <v>0</v>
          </cell>
        </row>
        <row r="302">
          <cell r="R302">
            <v>0</v>
          </cell>
          <cell r="T302">
            <v>0</v>
          </cell>
        </row>
        <row r="303">
          <cell r="S303">
            <v>0</v>
          </cell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>
            <v>0</v>
          </cell>
          <cell r="U308">
            <v>0</v>
          </cell>
          <cell r="V308">
            <v>0</v>
          </cell>
        </row>
        <row r="309">
          <cell r="N309">
            <v>0</v>
          </cell>
        </row>
        <row r="310">
          <cell r="R310">
            <v>0</v>
          </cell>
          <cell r="T310">
            <v>0</v>
          </cell>
        </row>
        <row r="311">
          <cell r="S311">
            <v>0</v>
          </cell>
        </row>
        <row r="312">
          <cell r="N312">
            <v>0</v>
          </cell>
        </row>
        <row r="314">
          <cell r="N314">
            <v>119069</v>
          </cell>
        </row>
        <row r="315">
          <cell r="N315">
            <v>0</v>
          </cell>
        </row>
        <row r="316">
          <cell r="Q316">
            <v>0</v>
          </cell>
          <cell r="U316">
            <v>0</v>
          </cell>
          <cell r="V316">
            <v>0</v>
          </cell>
        </row>
        <row r="317">
          <cell r="N317">
            <v>0</v>
          </cell>
        </row>
        <row r="318">
          <cell r="R318">
            <v>0</v>
          </cell>
          <cell r="T318">
            <v>0</v>
          </cell>
        </row>
        <row r="319">
          <cell r="S319">
            <v>0</v>
          </cell>
        </row>
        <row r="320">
          <cell r="N320">
            <v>0</v>
          </cell>
        </row>
        <row r="322">
          <cell r="N322">
            <v>8600</v>
          </cell>
        </row>
        <row r="323">
          <cell r="N323">
            <v>0</v>
          </cell>
        </row>
        <row r="324">
          <cell r="Q324">
            <v>0</v>
          </cell>
          <cell r="U324">
            <v>0</v>
          </cell>
          <cell r="V324">
            <v>0</v>
          </cell>
        </row>
        <row r="325">
          <cell r="N325">
            <v>0</v>
          </cell>
        </row>
        <row r="326">
          <cell r="R326">
            <v>0</v>
          </cell>
          <cell r="T326">
            <v>0</v>
          </cell>
        </row>
        <row r="327">
          <cell r="S327">
            <v>0</v>
          </cell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Q340">
            <v>0</v>
          </cell>
          <cell r="U340">
            <v>0</v>
          </cell>
          <cell r="V340">
            <v>0</v>
          </cell>
        </row>
        <row r="341">
          <cell r="N341">
            <v>0</v>
          </cell>
        </row>
        <row r="342">
          <cell r="R342">
            <v>0</v>
          </cell>
          <cell r="T342">
            <v>0</v>
          </cell>
        </row>
        <row r="343">
          <cell r="S343">
            <v>0</v>
          </cell>
        </row>
        <row r="344">
          <cell r="N344">
            <v>0</v>
          </cell>
        </row>
        <row r="346">
          <cell r="N346">
            <v>177300</v>
          </cell>
        </row>
        <row r="347">
          <cell r="N347">
            <v>3040</v>
          </cell>
        </row>
        <row r="348">
          <cell r="Q348">
            <v>0</v>
          </cell>
          <cell r="U348">
            <v>0</v>
          </cell>
          <cell r="V348">
            <v>0</v>
          </cell>
        </row>
        <row r="349">
          <cell r="N349">
            <v>0</v>
          </cell>
        </row>
        <row r="350">
          <cell r="R350">
            <v>0</v>
          </cell>
          <cell r="T350">
            <v>0</v>
          </cell>
        </row>
        <row r="351">
          <cell r="S351">
            <v>160700</v>
          </cell>
        </row>
        <row r="352">
          <cell r="N352">
            <v>0</v>
          </cell>
        </row>
        <row r="354">
          <cell r="N354">
            <v>100</v>
          </cell>
        </row>
        <row r="355">
          <cell r="N355">
            <v>0</v>
          </cell>
        </row>
        <row r="356">
          <cell r="Q356">
            <v>0</v>
          </cell>
          <cell r="U356">
            <v>0</v>
          </cell>
          <cell r="V356">
            <v>0</v>
          </cell>
        </row>
        <row r="357">
          <cell r="N357">
            <v>0</v>
          </cell>
        </row>
        <row r="358">
          <cell r="R358">
            <v>0</v>
          </cell>
          <cell r="T358">
            <v>0</v>
          </cell>
        </row>
        <row r="359">
          <cell r="S359">
            <v>0</v>
          </cell>
        </row>
        <row r="360">
          <cell r="N360">
            <v>0</v>
          </cell>
        </row>
        <row r="362">
          <cell r="N362">
            <v>300</v>
          </cell>
        </row>
        <row r="363">
          <cell r="N363">
            <v>0</v>
          </cell>
        </row>
        <row r="364">
          <cell r="Q364">
            <v>0</v>
          </cell>
          <cell r="U364">
            <v>0</v>
          </cell>
          <cell r="V364">
            <v>0</v>
          </cell>
        </row>
        <row r="365">
          <cell r="N365">
            <v>0</v>
          </cell>
        </row>
        <row r="366">
          <cell r="R366">
            <v>0</v>
          </cell>
          <cell r="T366">
            <v>0</v>
          </cell>
        </row>
        <row r="367">
          <cell r="S367">
            <v>0</v>
          </cell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>
            <v>0</v>
          </cell>
          <cell r="U372">
            <v>0</v>
          </cell>
          <cell r="V372">
            <v>0</v>
          </cell>
        </row>
        <row r="373">
          <cell r="N373">
            <v>0</v>
          </cell>
        </row>
        <row r="374">
          <cell r="R374">
            <v>0</v>
          </cell>
          <cell r="T374">
            <v>0</v>
          </cell>
        </row>
        <row r="375">
          <cell r="S375">
            <v>0</v>
          </cell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>
            <v>0</v>
          </cell>
          <cell r="U380">
            <v>0</v>
          </cell>
          <cell r="V380">
            <v>0</v>
          </cell>
        </row>
        <row r="381">
          <cell r="N381">
            <v>0</v>
          </cell>
        </row>
        <row r="382">
          <cell r="R382">
            <v>0</v>
          </cell>
          <cell r="T382">
            <v>0</v>
          </cell>
        </row>
        <row r="383">
          <cell r="S383">
            <v>0</v>
          </cell>
        </row>
        <row r="384">
          <cell r="N384">
            <v>0</v>
          </cell>
        </row>
      </sheetData>
      <sheetData sheetId="3">
        <row r="83">
          <cell r="N83">
            <v>4739</v>
          </cell>
        </row>
        <row r="84">
          <cell r="Q84">
            <v>0</v>
          </cell>
          <cell r="U84">
            <v>0</v>
          </cell>
          <cell r="V84">
            <v>0</v>
          </cell>
        </row>
        <row r="85">
          <cell r="N85">
            <v>0</v>
          </cell>
        </row>
        <row r="86">
          <cell r="N86">
            <v>1092</v>
          </cell>
          <cell r="X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9668</v>
          </cell>
        </row>
        <row r="92">
          <cell r="N92">
            <v>6770</v>
          </cell>
        </row>
        <row r="93">
          <cell r="Q93">
            <v>0</v>
          </cell>
          <cell r="U93">
            <v>0</v>
          </cell>
          <cell r="V93">
            <v>0</v>
          </cell>
        </row>
        <row r="94">
          <cell r="N94">
            <v>38947</v>
          </cell>
        </row>
        <row r="95">
          <cell r="N95">
            <v>0</v>
          </cell>
          <cell r="X95">
            <v>0</v>
          </cell>
        </row>
        <row r="96">
          <cell r="N96">
            <v>465153</v>
          </cell>
          <cell r="Y96">
            <v>103902</v>
          </cell>
        </row>
        <row r="97">
          <cell r="N97">
            <v>0</v>
          </cell>
        </row>
        <row r="98">
          <cell r="N98">
            <v>1213</v>
          </cell>
        </row>
        <row r="99">
          <cell r="N99">
            <v>921929</v>
          </cell>
        </row>
        <row r="101">
          <cell r="N101">
            <v>0</v>
          </cell>
        </row>
        <row r="102">
          <cell r="Q102">
            <v>0</v>
          </cell>
          <cell r="U102">
            <v>0</v>
          </cell>
          <cell r="V102">
            <v>0</v>
          </cell>
        </row>
        <row r="103">
          <cell r="N103">
            <v>0</v>
          </cell>
        </row>
        <row r="104">
          <cell r="N104">
            <v>0</v>
          </cell>
          <cell r="X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6956</v>
          </cell>
        </row>
        <row r="108">
          <cell r="N108">
            <v>10052</v>
          </cell>
        </row>
        <row r="110">
          <cell r="N110">
            <v>119619</v>
          </cell>
        </row>
        <row r="111">
          <cell r="Q111">
            <v>0</v>
          </cell>
          <cell r="U111">
            <v>0</v>
          </cell>
          <cell r="V111">
            <v>0</v>
          </cell>
        </row>
        <row r="112">
          <cell r="N112">
            <v>0</v>
          </cell>
        </row>
        <row r="113">
          <cell r="N113">
            <v>18629</v>
          </cell>
          <cell r="X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137</v>
          </cell>
        </row>
        <row r="119">
          <cell r="N119">
            <v>2121</v>
          </cell>
        </row>
        <row r="120">
          <cell r="Q120">
            <v>0</v>
          </cell>
          <cell r="U120">
            <v>0</v>
          </cell>
          <cell r="V120">
            <v>0</v>
          </cell>
        </row>
        <row r="121">
          <cell r="N121">
            <v>0</v>
          </cell>
        </row>
        <row r="122">
          <cell r="N122">
            <v>0</v>
          </cell>
          <cell r="X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1597</v>
          </cell>
        </row>
        <row r="126">
          <cell r="N126">
            <v>14387</v>
          </cell>
        </row>
        <row r="128">
          <cell r="N128">
            <v>485</v>
          </cell>
        </row>
        <row r="129">
          <cell r="Q129">
            <v>0</v>
          </cell>
          <cell r="U129">
            <v>0</v>
          </cell>
          <cell r="V129">
            <v>0</v>
          </cell>
        </row>
        <row r="130">
          <cell r="N130">
            <v>0</v>
          </cell>
        </row>
        <row r="131">
          <cell r="N131">
            <v>0</v>
          </cell>
          <cell r="X131">
            <v>0</v>
          </cell>
        </row>
        <row r="132">
          <cell r="N132">
            <v>31241</v>
          </cell>
        </row>
        <row r="133">
          <cell r="N133">
            <v>0</v>
          </cell>
        </row>
        <row r="134">
          <cell r="N134">
            <v>3540</v>
          </cell>
        </row>
        <row r="135">
          <cell r="N135">
            <v>34895</v>
          </cell>
        </row>
        <row r="137">
          <cell r="N137">
            <v>1218</v>
          </cell>
        </row>
        <row r="138">
          <cell r="Q138">
            <v>0</v>
          </cell>
          <cell r="U138">
            <v>0</v>
          </cell>
          <cell r="V138">
            <v>0</v>
          </cell>
        </row>
        <row r="139">
          <cell r="N139">
            <v>0</v>
          </cell>
        </row>
        <row r="140">
          <cell r="N140">
            <v>0</v>
          </cell>
          <cell r="X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9883</v>
          </cell>
        </row>
        <row r="144">
          <cell r="N144">
            <v>5116</v>
          </cell>
        </row>
        <row r="146">
          <cell r="N146">
            <v>0</v>
          </cell>
        </row>
        <row r="147">
          <cell r="Q147">
            <v>0</v>
          </cell>
          <cell r="U147">
            <v>0</v>
          </cell>
          <cell r="V147">
            <v>0</v>
          </cell>
        </row>
        <row r="148">
          <cell r="N148">
            <v>0</v>
          </cell>
        </row>
        <row r="149">
          <cell r="N149">
            <v>0</v>
          </cell>
          <cell r="X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3045</v>
          </cell>
        </row>
        <row r="164">
          <cell r="N164">
            <v>22859</v>
          </cell>
        </row>
        <row r="165">
          <cell r="Q165">
            <v>0</v>
          </cell>
          <cell r="U165">
            <v>0</v>
          </cell>
          <cell r="V165">
            <v>0</v>
          </cell>
        </row>
        <row r="166">
          <cell r="N166">
            <v>0</v>
          </cell>
        </row>
        <row r="167">
          <cell r="N167">
            <v>5263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27986</v>
          </cell>
        </row>
        <row r="173">
          <cell r="N173">
            <v>15014</v>
          </cell>
        </row>
        <row r="174">
          <cell r="Q174">
            <v>0</v>
          </cell>
          <cell r="U174">
            <v>0</v>
          </cell>
          <cell r="V174">
            <v>0</v>
          </cell>
        </row>
        <row r="175">
          <cell r="N175">
            <v>68234</v>
          </cell>
        </row>
        <row r="176">
          <cell r="N176">
            <v>0</v>
          </cell>
          <cell r="X176">
            <v>0</v>
          </cell>
        </row>
        <row r="177">
          <cell r="N177">
            <v>238</v>
          </cell>
        </row>
        <row r="178">
          <cell r="N178">
            <v>0</v>
          </cell>
        </row>
        <row r="179">
          <cell r="N179">
            <v>121300</v>
          </cell>
        </row>
        <row r="180">
          <cell r="N180">
            <v>324325</v>
          </cell>
        </row>
        <row r="182">
          <cell r="N182">
            <v>5031</v>
          </cell>
        </row>
        <row r="183">
          <cell r="Q183">
            <v>0</v>
          </cell>
          <cell r="U183">
            <v>0</v>
          </cell>
          <cell r="V183">
            <v>0</v>
          </cell>
        </row>
        <row r="184">
          <cell r="N184">
            <v>0</v>
          </cell>
        </row>
        <row r="185">
          <cell r="N185">
            <v>0</v>
          </cell>
          <cell r="X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39247.333333333314</v>
          </cell>
        </row>
        <row r="189">
          <cell r="N189">
            <v>109665.66666666669</v>
          </cell>
        </row>
        <row r="191">
          <cell r="N191">
            <v>772652</v>
          </cell>
        </row>
        <row r="192">
          <cell r="Q192">
            <v>0</v>
          </cell>
          <cell r="U192">
            <v>0</v>
          </cell>
          <cell r="V192">
            <v>0</v>
          </cell>
        </row>
        <row r="193">
          <cell r="N193">
            <v>0</v>
          </cell>
        </row>
        <row r="194">
          <cell r="N194">
            <v>252387.66666666663</v>
          </cell>
          <cell r="X194">
            <v>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902.33333333333337</v>
          </cell>
        </row>
        <row r="200">
          <cell r="N200">
            <v>4284</v>
          </cell>
        </row>
        <row r="201">
          <cell r="Q201">
            <v>0</v>
          </cell>
          <cell r="U201">
            <v>0</v>
          </cell>
          <cell r="V201">
            <v>0</v>
          </cell>
        </row>
        <row r="202">
          <cell r="N202">
            <v>0</v>
          </cell>
        </row>
        <row r="203">
          <cell r="N203">
            <v>0</v>
          </cell>
          <cell r="X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293822</v>
          </cell>
        </row>
        <row r="209">
          <cell r="N209">
            <v>1467</v>
          </cell>
        </row>
        <row r="210">
          <cell r="Q210">
            <v>0</v>
          </cell>
          <cell r="U210">
            <v>0</v>
          </cell>
          <cell r="V210">
            <v>0</v>
          </cell>
        </row>
        <row r="211">
          <cell r="N211">
            <v>0</v>
          </cell>
        </row>
        <row r="212">
          <cell r="N212">
            <v>0</v>
          </cell>
          <cell r="X212">
            <v>0</v>
          </cell>
        </row>
        <row r="213">
          <cell r="N213">
            <v>101359</v>
          </cell>
        </row>
        <row r="214">
          <cell r="N214">
            <v>0</v>
          </cell>
        </row>
        <row r="215">
          <cell r="N215">
            <v>65000</v>
          </cell>
        </row>
        <row r="216">
          <cell r="N216">
            <v>271498</v>
          </cell>
        </row>
        <row r="218">
          <cell r="N218">
            <v>595</v>
          </cell>
        </row>
        <row r="219">
          <cell r="Q219">
            <v>0</v>
          </cell>
          <cell r="U219">
            <v>0</v>
          </cell>
          <cell r="V219">
            <v>0</v>
          </cell>
        </row>
        <row r="220">
          <cell r="N220">
            <v>0</v>
          </cell>
        </row>
        <row r="221">
          <cell r="N221">
            <v>0</v>
          </cell>
          <cell r="X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348393.00000000006</v>
          </cell>
        </row>
        <row r="225">
          <cell r="N225">
            <v>54428</v>
          </cell>
        </row>
        <row r="227">
          <cell r="N227">
            <v>0</v>
          </cell>
        </row>
        <row r="228">
          <cell r="Q228">
            <v>0</v>
          </cell>
          <cell r="U228">
            <v>0</v>
          </cell>
          <cell r="V228">
            <v>0</v>
          </cell>
        </row>
        <row r="229">
          <cell r="N229">
            <v>0</v>
          </cell>
        </row>
        <row r="230">
          <cell r="N230">
            <v>0</v>
          </cell>
          <cell r="X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24682</v>
          </cell>
        </row>
        <row r="245">
          <cell r="N245">
            <v>19651</v>
          </cell>
        </row>
        <row r="246">
          <cell r="Q246">
            <v>0</v>
          </cell>
          <cell r="U246">
            <v>0</v>
          </cell>
          <cell r="V246">
            <v>0</v>
          </cell>
        </row>
        <row r="247">
          <cell r="N247">
            <v>0</v>
          </cell>
        </row>
        <row r="248">
          <cell r="N248">
            <v>4512</v>
          </cell>
          <cell r="X248">
            <v>0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32571</v>
          </cell>
        </row>
        <row r="254">
          <cell r="N254">
            <v>1868</v>
          </cell>
        </row>
        <row r="255">
          <cell r="Q255">
            <v>0</v>
          </cell>
          <cell r="U255">
            <v>0</v>
          </cell>
          <cell r="V255">
            <v>0</v>
          </cell>
        </row>
        <row r="256">
          <cell r="N256">
            <v>43955</v>
          </cell>
        </row>
        <row r="257">
          <cell r="N257">
            <v>0</v>
          </cell>
          <cell r="X257">
            <v>0</v>
          </cell>
        </row>
        <row r="258">
          <cell r="N258">
            <v>15569.333333333334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59277</v>
          </cell>
        </row>
        <row r="263">
          <cell r="N263">
            <v>2432</v>
          </cell>
        </row>
        <row r="264">
          <cell r="Q264">
            <v>0</v>
          </cell>
          <cell r="U264">
            <v>0</v>
          </cell>
          <cell r="V264">
            <v>0</v>
          </cell>
        </row>
        <row r="265">
          <cell r="N265">
            <v>0</v>
          </cell>
        </row>
        <row r="266">
          <cell r="N266">
            <v>0</v>
          </cell>
          <cell r="X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23235</v>
          </cell>
        </row>
        <row r="272">
          <cell r="N272">
            <v>314044</v>
          </cell>
        </row>
        <row r="273">
          <cell r="Q273">
            <v>0</v>
          </cell>
          <cell r="U273">
            <v>0</v>
          </cell>
          <cell r="V273">
            <v>0</v>
          </cell>
        </row>
        <row r="274">
          <cell r="N274">
            <v>0</v>
          </cell>
        </row>
        <row r="275">
          <cell r="N275">
            <v>60513</v>
          </cell>
          <cell r="X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25</v>
          </cell>
        </row>
        <row r="281">
          <cell r="N281">
            <v>1772</v>
          </cell>
        </row>
        <row r="282">
          <cell r="Q282">
            <v>0</v>
          </cell>
          <cell r="U282">
            <v>0</v>
          </cell>
          <cell r="V282">
            <v>0</v>
          </cell>
        </row>
        <row r="283">
          <cell r="N283">
            <v>0</v>
          </cell>
        </row>
        <row r="284">
          <cell r="N284">
            <v>0</v>
          </cell>
          <cell r="X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38127</v>
          </cell>
        </row>
        <row r="290">
          <cell r="N290">
            <v>978</v>
          </cell>
        </row>
        <row r="291">
          <cell r="Q291">
            <v>0</v>
          </cell>
          <cell r="U291">
            <v>0</v>
          </cell>
          <cell r="V291">
            <v>0</v>
          </cell>
        </row>
        <row r="292">
          <cell r="N292">
            <v>0</v>
          </cell>
        </row>
        <row r="293">
          <cell r="N293">
            <v>0</v>
          </cell>
          <cell r="X293">
            <v>0</v>
          </cell>
        </row>
        <row r="294">
          <cell r="N294">
            <v>54246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98431</v>
          </cell>
        </row>
        <row r="299">
          <cell r="N299">
            <v>60</v>
          </cell>
        </row>
        <row r="300">
          <cell r="Q300">
            <v>0</v>
          </cell>
          <cell r="U300">
            <v>0</v>
          </cell>
          <cell r="V300">
            <v>0</v>
          </cell>
        </row>
        <row r="301">
          <cell r="N301">
            <v>0</v>
          </cell>
        </row>
        <row r="302">
          <cell r="N302">
            <v>0</v>
          </cell>
          <cell r="X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3558.6666666666665</v>
          </cell>
        </row>
        <row r="306">
          <cell r="N306">
            <v>8022</v>
          </cell>
        </row>
        <row r="308">
          <cell r="N308">
            <v>0</v>
          </cell>
        </row>
        <row r="309">
          <cell r="Q309">
            <v>0</v>
          </cell>
          <cell r="U309">
            <v>0</v>
          </cell>
          <cell r="V309">
            <v>0</v>
          </cell>
        </row>
        <row r="310">
          <cell r="N310">
            <v>0</v>
          </cell>
        </row>
        <row r="311">
          <cell r="N311">
            <v>0</v>
          </cell>
          <cell r="X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28044</v>
          </cell>
        </row>
        <row r="326">
          <cell r="N326">
            <v>27766</v>
          </cell>
        </row>
        <row r="327">
          <cell r="Q327">
            <v>0</v>
          </cell>
          <cell r="U327">
            <v>0</v>
          </cell>
          <cell r="V327">
            <v>0</v>
          </cell>
        </row>
        <row r="328">
          <cell r="N328">
            <v>0</v>
          </cell>
        </row>
        <row r="329">
          <cell r="N329">
            <v>5700</v>
          </cell>
          <cell r="X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42385</v>
          </cell>
        </row>
        <row r="335">
          <cell r="N335">
            <v>6558</v>
          </cell>
        </row>
        <row r="336">
          <cell r="Q336">
            <v>0</v>
          </cell>
          <cell r="U336">
            <v>0</v>
          </cell>
          <cell r="V336">
            <v>0</v>
          </cell>
        </row>
        <row r="337">
          <cell r="N337">
            <v>72132</v>
          </cell>
        </row>
        <row r="338">
          <cell r="N338">
            <v>0</v>
          </cell>
          <cell r="X338">
            <v>0</v>
          </cell>
        </row>
        <row r="339">
          <cell r="N339">
            <v>27636</v>
          </cell>
        </row>
        <row r="340">
          <cell r="N340">
            <v>0</v>
          </cell>
        </row>
        <row r="341">
          <cell r="N341">
            <v>4006</v>
          </cell>
        </row>
        <row r="342">
          <cell r="N342">
            <v>171761</v>
          </cell>
        </row>
        <row r="344">
          <cell r="N344">
            <v>1707</v>
          </cell>
        </row>
        <row r="345">
          <cell r="Q345">
            <v>0</v>
          </cell>
          <cell r="U345">
            <v>0</v>
          </cell>
          <cell r="V345">
            <v>0</v>
          </cell>
        </row>
        <row r="346">
          <cell r="N346">
            <v>0</v>
          </cell>
        </row>
        <row r="347">
          <cell r="N347">
            <v>0</v>
          </cell>
          <cell r="X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17700</v>
          </cell>
        </row>
        <row r="351">
          <cell r="N351">
            <v>39322</v>
          </cell>
        </row>
        <row r="353">
          <cell r="N353">
            <v>443327</v>
          </cell>
        </row>
        <row r="354">
          <cell r="Q354">
            <v>0</v>
          </cell>
          <cell r="U354">
            <v>0</v>
          </cell>
          <cell r="V354">
            <v>0</v>
          </cell>
        </row>
        <row r="355">
          <cell r="N355">
            <v>0</v>
          </cell>
        </row>
        <row r="356">
          <cell r="N356">
            <v>103368</v>
          </cell>
          <cell r="X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622</v>
          </cell>
        </row>
        <row r="362">
          <cell r="N362">
            <v>1320</v>
          </cell>
        </row>
        <row r="363">
          <cell r="Q363">
            <v>0</v>
          </cell>
          <cell r="U363">
            <v>0</v>
          </cell>
          <cell r="V363">
            <v>0</v>
          </cell>
        </row>
        <row r="364">
          <cell r="N364">
            <v>0</v>
          </cell>
        </row>
        <row r="365">
          <cell r="N365">
            <v>0</v>
          </cell>
          <cell r="X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11831</v>
          </cell>
        </row>
        <row r="369">
          <cell r="N369">
            <v>162586</v>
          </cell>
        </row>
        <row r="371">
          <cell r="N371">
            <v>690</v>
          </cell>
        </row>
        <row r="372">
          <cell r="Q372">
            <v>0</v>
          </cell>
          <cell r="U372">
            <v>0</v>
          </cell>
          <cell r="V372">
            <v>0</v>
          </cell>
        </row>
        <row r="373">
          <cell r="N373">
            <v>0</v>
          </cell>
        </row>
        <row r="374">
          <cell r="N374">
            <v>0</v>
          </cell>
          <cell r="X374">
            <v>0</v>
          </cell>
        </row>
        <row r="375">
          <cell r="N375">
            <v>85402</v>
          </cell>
        </row>
        <row r="376">
          <cell r="N376">
            <v>0</v>
          </cell>
        </row>
        <row r="377">
          <cell r="N377">
            <v>6260</v>
          </cell>
        </row>
        <row r="378">
          <cell r="N378">
            <v>154003</v>
          </cell>
        </row>
        <row r="380">
          <cell r="N380">
            <v>76</v>
          </cell>
        </row>
        <row r="381">
          <cell r="Q381">
            <v>0</v>
          </cell>
          <cell r="U381">
            <v>0</v>
          </cell>
          <cell r="V381">
            <v>0</v>
          </cell>
        </row>
        <row r="382">
          <cell r="N382">
            <v>0</v>
          </cell>
        </row>
        <row r="383">
          <cell r="N383">
            <v>0</v>
          </cell>
          <cell r="X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27505</v>
          </cell>
        </row>
        <row r="387">
          <cell r="N387">
            <v>44794</v>
          </cell>
        </row>
        <row r="389">
          <cell r="N389">
            <v>0</v>
          </cell>
        </row>
        <row r="390">
          <cell r="Q390">
            <v>0</v>
          </cell>
          <cell r="U390">
            <v>0</v>
          </cell>
          <cell r="V390">
            <v>0</v>
          </cell>
        </row>
        <row r="391">
          <cell r="N391">
            <v>0</v>
          </cell>
        </row>
        <row r="392">
          <cell r="N392">
            <v>0</v>
          </cell>
          <cell r="X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27268</v>
          </cell>
        </row>
        <row r="407">
          <cell r="N407">
            <v>23932</v>
          </cell>
        </row>
        <row r="408">
          <cell r="Q408">
            <v>0</v>
          </cell>
          <cell r="U408">
            <v>0</v>
          </cell>
          <cell r="V408">
            <v>0</v>
          </cell>
        </row>
        <row r="409">
          <cell r="N409">
            <v>0</v>
          </cell>
        </row>
        <row r="410">
          <cell r="N410">
            <v>4833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35051</v>
          </cell>
        </row>
        <row r="416">
          <cell r="N416">
            <v>44596</v>
          </cell>
        </row>
        <row r="417">
          <cell r="Q417">
            <v>0</v>
          </cell>
          <cell r="U417">
            <v>0</v>
          </cell>
          <cell r="V417">
            <v>0</v>
          </cell>
        </row>
        <row r="418">
          <cell r="N418">
            <v>21190</v>
          </cell>
        </row>
        <row r="419">
          <cell r="R419">
            <v>43688</v>
          </cell>
          <cell r="T419">
            <v>3144776</v>
          </cell>
          <cell r="X419">
            <v>155527</v>
          </cell>
        </row>
        <row r="420">
          <cell r="N420">
            <v>361087</v>
          </cell>
        </row>
        <row r="421">
          <cell r="N421">
            <v>0</v>
          </cell>
          <cell r="Y421">
            <v>17738</v>
          </cell>
        </row>
        <row r="422">
          <cell r="N422">
            <v>10291</v>
          </cell>
        </row>
        <row r="423">
          <cell r="N423">
            <v>828646</v>
          </cell>
        </row>
        <row r="425">
          <cell r="N425">
            <v>636</v>
          </cell>
        </row>
        <row r="426">
          <cell r="Q426">
            <v>0</v>
          </cell>
          <cell r="U426">
            <v>0</v>
          </cell>
          <cell r="V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11122</v>
          </cell>
        </row>
        <row r="432">
          <cell r="N432">
            <v>54704</v>
          </cell>
        </row>
        <row r="434">
          <cell r="N434">
            <v>528054</v>
          </cell>
        </row>
        <row r="435">
          <cell r="Q435">
            <v>0</v>
          </cell>
          <cell r="U435">
            <v>0</v>
          </cell>
          <cell r="V435">
            <v>0</v>
          </cell>
        </row>
        <row r="436">
          <cell r="N436">
            <v>0</v>
          </cell>
        </row>
        <row r="437">
          <cell r="N437">
            <v>174573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35210</v>
          </cell>
        </row>
        <row r="443">
          <cell r="N443">
            <v>3903</v>
          </cell>
        </row>
        <row r="444">
          <cell r="Q444">
            <v>0</v>
          </cell>
          <cell r="U444">
            <v>0</v>
          </cell>
          <cell r="V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37606</v>
          </cell>
        </row>
        <row r="450">
          <cell r="N450">
            <v>175939</v>
          </cell>
        </row>
        <row r="452">
          <cell r="N452">
            <v>1013</v>
          </cell>
        </row>
        <row r="453">
          <cell r="Q453">
            <v>0</v>
          </cell>
          <cell r="U453">
            <v>0</v>
          </cell>
          <cell r="V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65253</v>
          </cell>
        </row>
        <row r="457">
          <cell r="N457">
            <v>0</v>
          </cell>
        </row>
        <row r="458">
          <cell r="N458">
            <v>20098</v>
          </cell>
        </row>
        <row r="459">
          <cell r="N459">
            <v>193081</v>
          </cell>
        </row>
        <row r="461">
          <cell r="N461">
            <v>0</v>
          </cell>
        </row>
        <row r="462">
          <cell r="Q462">
            <v>0</v>
          </cell>
          <cell r="U462">
            <v>0</v>
          </cell>
          <cell r="V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70952</v>
          </cell>
        </row>
        <row r="468">
          <cell r="N468">
            <v>40989</v>
          </cell>
        </row>
        <row r="470">
          <cell r="N470">
            <v>0</v>
          </cell>
        </row>
        <row r="471">
          <cell r="Q471">
            <v>0</v>
          </cell>
          <cell r="U471">
            <v>0</v>
          </cell>
          <cell r="V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27279</v>
          </cell>
        </row>
        <row r="488">
          <cell r="N488">
            <v>7066</v>
          </cell>
        </row>
        <row r="489">
          <cell r="Q489">
            <v>0</v>
          </cell>
          <cell r="U489">
            <v>0</v>
          </cell>
          <cell r="V489">
            <v>0</v>
          </cell>
        </row>
        <row r="490">
          <cell r="N490">
            <v>0</v>
          </cell>
        </row>
        <row r="491">
          <cell r="N491">
            <v>1624</v>
          </cell>
          <cell r="X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7462</v>
          </cell>
        </row>
        <row r="497">
          <cell r="N497">
            <v>6792</v>
          </cell>
        </row>
        <row r="498">
          <cell r="Q498">
            <v>0</v>
          </cell>
          <cell r="U498">
            <v>0</v>
          </cell>
          <cell r="V498">
            <v>0</v>
          </cell>
        </row>
        <row r="499">
          <cell r="N499">
            <v>0</v>
          </cell>
        </row>
        <row r="500">
          <cell r="N500">
            <v>0</v>
          </cell>
          <cell r="X500">
            <v>0</v>
          </cell>
        </row>
        <row r="501">
          <cell r="N501">
            <v>29104</v>
          </cell>
        </row>
        <row r="502">
          <cell r="N502">
            <v>0</v>
          </cell>
        </row>
        <row r="503">
          <cell r="N503">
            <v>1319</v>
          </cell>
        </row>
        <row r="504">
          <cell r="N504">
            <v>31641</v>
          </cell>
        </row>
        <row r="506">
          <cell r="N506">
            <v>0</v>
          </cell>
        </row>
        <row r="507">
          <cell r="Q507">
            <v>0</v>
          </cell>
          <cell r="U507">
            <v>0</v>
          </cell>
          <cell r="V507">
            <v>0</v>
          </cell>
        </row>
        <row r="508">
          <cell r="N508">
            <v>0</v>
          </cell>
        </row>
        <row r="509">
          <cell r="N509">
            <v>0</v>
          </cell>
          <cell r="X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29202</v>
          </cell>
        </row>
        <row r="513">
          <cell r="N513">
            <v>53798</v>
          </cell>
        </row>
        <row r="515">
          <cell r="N515">
            <v>465861</v>
          </cell>
        </row>
        <row r="516">
          <cell r="Q516">
            <v>0</v>
          </cell>
          <cell r="U516">
            <v>0</v>
          </cell>
          <cell r="V516">
            <v>0</v>
          </cell>
        </row>
        <row r="517">
          <cell r="N517">
            <v>0</v>
          </cell>
        </row>
        <row r="518">
          <cell r="N518">
            <v>83698</v>
          </cell>
          <cell r="X518">
            <v>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584</v>
          </cell>
        </row>
        <row r="524">
          <cell r="N524">
            <v>3192</v>
          </cell>
        </row>
        <row r="525">
          <cell r="Q525">
            <v>0</v>
          </cell>
          <cell r="U525">
            <v>0</v>
          </cell>
          <cell r="V525">
            <v>0</v>
          </cell>
        </row>
        <row r="526">
          <cell r="N526">
            <v>0</v>
          </cell>
        </row>
        <row r="527">
          <cell r="N527">
            <v>0</v>
          </cell>
          <cell r="X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30434</v>
          </cell>
        </row>
        <row r="531">
          <cell r="N531">
            <v>132231</v>
          </cell>
        </row>
        <row r="533">
          <cell r="N533">
            <v>1049</v>
          </cell>
        </row>
        <row r="534">
          <cell r="Q534">
            <v>0</v>
          </cell>
          <cell r="U534">
            <v>0</v>
          </cell>
          <cell r="V534">
            <v>0</v>
          </cell>
        </row>
        <row r="535">
          <cell r="N535">
            <v>0</v>
          </cell>
        </row>
        <row r="536">
          <cell r="N536">
            <v>0</v>
          </cell>
          <cell r="X536">
            <v>0</v>
          </cell>
        </row>
        <row r="537">
          <cell r="N537">
            <v>92730</v>
          </cell>
        </row>
        <row r="538">
          <cell r="N538">
            <v>0</v>
          </cell>
        </row>
        <row r="539">
          <cell r="N539">
            <v>19433</v>
          </cell>
        </row>
        <row r="540">
          <cell r="N540">
            <v>363543</v>
          </cell>
        </row>
        <row r="542">
          <cell r="N542">
            <v>15</v>
          </cell>
        </row>
        <row r="543">
          <cell r="Q543">
            <v>0</v>
          </cell>
          <cell r="U543">
            <v>0</v>
          </cell>
          <cell r="V543">
            <v>0</v>
          </cell>
        </row>
        <row r="544">
          <cell r="N544">
            <v>0</v>
          </cell>
        </row>
        <row r="545">
          <cell r="N545">
            <v>0</v>
          </cell>
          <cell r="X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68601</v>
          </cell>
        </row>
        <row r="549">
          <cell r="N549">
            <v>22651</v>
          </cell>
        </row>
        <row r="551">
          <cell r="N551">
            <v>0</v>
          </cell>
        </row>
        <row r="552">
          <cell r="Q552">
            <v>0</v>
          </cell>
          <cell r="U552">
            <v>0</v>
          </cell>
          <cell r="V552">
            <v>0</v>
          </cell>
        </row>
        <row r="553">
          <cell r="N553">
            <v>0</v>
          </cell>
        </row>
        <row r="554">
          <cell r="N554">
            <v>0</v>
          </cell>
          <cell r="X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21418.5</v>
          </cell>
        </row>
      </sheetData>
      <sheetData sheetId="4"/>
      <sheetData sheetId="5"/>
      <sheetData sheetId="6">
        <row r="3">
          <cell r="B3">
            <v>954</v>
          </cell>
          <cell r="C3">
            <v>15710.4</v>
          </cell>
          <cell r="D3">
            <v>0</v>
          </cell>
          <cell r="G3">
            <v>106</v>
          </cell>
          <cell r="H3">
            <v>1745.6000000000001</v>
          </cell>
          <cell r="I3">
            <v>0</v>
          </cell>
        </row>
      </sheetData>
      <sheetData sheetId="7">
        <row r="4">
          <cell r="C4">
            <v>380</v>
          </cell>
        </row>
        <row r="5">
          <cell r="C5">
            <v>3553</v>
          </cell>
        </row>
        <row r="6">
          <cell r="C6">
            <v>1045</v>
          </cell>
        </row>
        <row r="7">
          <cell r="C7">
            <v>2204</v>
          </cell>
        </row>
        <row r="8">
          <cell r="C8">
            <v>5472</v>
          </cell>
        </row>
        <row r="9">
          <cell r="C9">
            <v>4911.5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trik.ekheimer@lansstyrelsen.se" TargetMode="External"/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workbookViewId="0">
      <selection activeCell="C3" sqref="C3"/>
    </sheetView>
  </sheetViews>
  <sheetFormatPr defaultRowHeight="15.75"/>
  <cols>
    <col min="2" max="2" width="35.5" bestFit="1" customWidth="1"/>
    <col min="3" max="3" width="50" customWidth="1"/>
    <col min="5" max="5" width="85.375" customWidth="1"/>
  </cols>
  <sheetData>
    <row r="1" spans="2:5" ht="16.5" thickBot="1">
      <c r="C1" s="134"/>
    </row>
    <row r="2" spans="2:5">
      <c r="B2" s="135" t="s">
        <v>80</v>
      </c>
      <c r="C2" s="136">
        <v>43626</v>
      </c>
    </row>
    <row r="3" spans="2:5">
      <c r="B3" s="137" t="s">
        <v>81</v>
      </c>
      <c r="C3" s="151">
        <v>43794</v>
      </c>
    </row>
    <row r="4" spans="2:5">
      <c r="B4" s="138" t="s">
        <v>82</v>
      </c>
      <c r="C4" s="139" t="s">
        <v>83</v>
      </c>
    </row>
    <row r="5" spans="2:5">
      <c r="B5" s="138" t="s">
        <v>84</v>
      </c>
      <c r="C5" s="140" t="s">
        <v>85</v>
      </c>
    </row>
    <row r="6" spans="2:5">
      <c r="B6" s="137" t="s">
        <v>86</v>
      </c>
      <c r="C6" s="149" t="s">
        <v>92</v>
      </c>
    </row>
    <row r="7" spans="2:5" ht="16.5" thickBot="1">
      <c r="B7" s="141" t="s">
        <v>84</v>
      </c>
      <c r="C7" s="150" t="s">
        <v>93</v>
      </c>
    </row>
    <row r="10" spans="2:5" ht="16.5" thickBot="1"/>
    <row r="11" spans="2:5" ht="155.25" customHeight="1">
      <c r="B11" s="152" t="s">
        <v>87</v>
      </c>
      <c r="C11" s="153"/>
      <c r="E11" s="154" t="s">
        <v>88</v>
      </c>
    </row>
    <row r="12" spans="2:5">
      <c r="B12" s="142"/>
      <c r="C12" s="143"/>
      <c r="E12" s="155"/>
    </row>
    <row r="13" spans="2:5">
      <c r="B13" s="144" t="s">
        <v>89</v>
      </c>
      <c r="C13" s="143"/>
      <c r="E13" s="155"/>
    </row>
    <row r="14" spans="2:5" ht="16.5" thickBot="1">
      <c r="B14" s="145" t="s">
        <v>90</v>
      </c>
      <c r="C14" s="146"/>
      <c r="E14" s="155"/>
    </row>
    <row r="15" spans="2:5">
      <c r="E15" s="155"/>
    </row>
    <row r="16" spans="2:5" ht="16.5" thickBot="1">
      <c r="B16" s="147"/>
      <c r="E16" s="155"/>
    </row>
    <row r="17" spans="2:5" ht="144" customHeight="1" thickBot="1">
      <c r="B17" s="157" t="s">
        <v>91</v>
      </c>
      <c r="C17" s="158"/>
      <c r="E17" s="155"/>
    </row>
    <row r="18" spans="2:5">
      <c r="B18" s="148"/>
      <c r="E18" s="155"/>
    </row>
    <row r="19" spans="2:5">
      <c r="E19" s="155"/>
    </row>
    <row r="20" spans="2:5">
      <c r="E20" s="155"/>
    </row>
    <row r="21" spans="2:5">
      <c r="E21" s="155"/>
    </row>
    <row r="22" spans="2:5">
      <c r="E22" s="155"/>
    </row>
    <row r="23" spans="2:5" ht="16.5" thickBot="1">
      <c r="E23" s="156"/>
    </row>
  </sheetData>
  <mergeCells count="3">
    <mergeCell ref="B11:C11"/>
    <mergeCell ref="E11:E23"/>
    <mergeCell ref="B17:C17"/>
  </mergeCells>
  <hyperlinks>
    <hyperlink ref="C5" r:id="rId1" xr:uid="{00000000-0004-0000-0000-000000000000}"/>
    <hyperlink ref="B14" r:id="rId2" xr:uid="{00000000-0004-0000-0000-000001000000}"/>
    <hyperlink ref="C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AU71"/>
  <sheetViews>
    <sheetView tabSelected="1" zoomScale="60" zoomScaleNormal="60" workbookViewId="0">
      <selection activeCell="C43" sqref="C43"/>
    </sheetView>
  </sheetViews>
  <sheetFormatPr defaultColWidth="8.625" defaultRowHeight="15"/>
  <cols>
    <col min="1" max="1" width="49.5" style="10" customWidth="1"/>
    <col min="2" max="2" width="17.625" style="53" customWidth="1"/>
    <col min="3" max="3" width="17.625" style="10" customWidth="1"/>
    <col min="4" max="12" width="17.625" style="53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9" t="s">
        <v>66</v>
      </c>
      <c r="Q2" s="3"/>
      <c r="AG2" s="54"/>
      <c r="AH2" s="3"/>
    </row>
    <row r="3" spans="1:34" ht="30">
      <c r="A3" s="4">
        <v>2017</v>
      </c>
      <c r="C3" s="55" t="s">
        <v>1</v>
      </c>
      <c r="D3" s="55" t="s">
        <v>31</v>
      </c>
      <c r="E3" s="55" t="s">
        <v>2</v>
      </c>
      <c r="F3" s="56" t="s">
        <v>3</v>
      </c>
      <c r="G3" s="55" t="s">
        <v>16</v>
      </c>
      <c r="H3" s="55" t="s">
        <v>51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67</v>
      </c>
      <c r="N3" s="55" t="s">
        <v>63</v>
      </c>
      <c r="O3" s="56" t="s">
        <v>63</v>
      </c>
      <c r="P3" s="58" t="s">
        <v>9</v>
      </c>
      <c r="Q3" s="54"/>
      <c r="AG3" s="54"/>
      <c r="AH3" s="54"/>
    </row>
    <row r="4" spans="1:34" s="30" customFormat="1" ht="11.25">
      <c r="A4" s="81" t="s">
        <v>55</v>
      </c>
      <c r="C4" s="80" t="s">
        <v>53</v>
      </c>
      <c r="D4" s="80" t="s">
        <v>54</v>
      </c>
      <c r="E4" s="28"/>
      <c r="F4" s="80" t="s">
        <v>56</v>
      </c>
      <c r="G4" s="28"/>
      <c r="H4" s="28"/>
      <c r="I4" s="80" t="s">
        <v>57</v>
      </c>
      <c r="J4" s="28"/>
      <c r="K4" s="28"/>
      <c r="L4" s="28"/>
      <c r="M4" s="28"/>
      <c r="N4" s="28"/>
      <c r="O4" s="29"/>
      <c r="P4" s="82" t="s">
        <v>61</v>
      </c>
      <c r="Q4" s="31"/>
      <c r="AG4" s="31"/>
      <c r="AH4" s="31"/>
    </row>
    <row r="5" spans="1:34" ht="15.75">
      <c r="A5" s="3" t="s">
        <v>52</v>
      </c>
      <c r="B5" s="60"/>
      <c r="C5" s="97">
        <f>SUM(Falkenberg:Varberg!C5)</f>
        <v>17565.5</v>
      </c>
      <c r="D5" s="91">
        <f>SUM(Falkenberg:Varberg!D5)</f>
        <v>0</v>
      </c>
      <c r="E5" s="91">
        <f>SUM(Falkenberg:Varberg!E5)</f>
        <v>0</v>
      </c>
      <c r="F5" s="91">
        <f>SUM(Falkenberg:Varberg!F5)</f>
        <v>0</v>
      </c>
      <c r="G5" s="91">
        <f>SUM(Falkenberg:Varberg!G5)</f>
        <v>0</v>
      </c>
      <c r="H5" s="91">
        <f>SUM(Falkenberg:Varberg!H5)</f>
        <v>0</v>
      </c>
      <c r="I5" s="91">
        <f>SUM(Falkenberg:Varberg!I5)</f>
        <v>0</v>
      </c>
      <c r="J5" s="91">
        <f>SUM(Falkenberg:Varberg!J5)</f>
        <v>0</v>
      </c>
      <c r="K5" s="91">
        <f>SUM(Falkenberg:Varberg!K5)</f>
        <v>0</v>
      </c>
      <c r="L5" s="91">
        <f>SUM(Falkenberg:Varberg!L5)</f>
        <v>0</v>
      </c>
      <c r="M5" s="91">
        <f>SUM(Falkenberg:Varberg!M5)</f>
        <v>0</v>
      </c>
      <c r="N5" s="91">
        <f>SUM(Falkenberg:Varberg!N5)</f>
        <v>0</v>
      </c>
      <c r="O5" s="91">
        <f>SUM(Falkenberg:Varberg!O5)</f>
        <v>0</v>
      </c>
      <c r="P5" s="91">
        <f>SUM(Falkenberg:Varberg!P5)</f>
        <v>0</v>
      </c>
      <c r="Q5" s="54"/>
      <c r="AG5" s="54"/>
      <c r="AH5" s="54"/>
    </row>
    <row r="6" spans="1:34" ht="15.75">
      <c r="A6" s="3" t="s">
        <v>76</v>
      </c>
      <c r="B6" s="60"/>
      <c r="C6" s="99">
        <f>SUM(Falkenberg:Varberg!C6)</f>
        <v>643770</v>
      </c>
      <c r="D6" s="91">
        <f>SUM(Falkenberg:Varberg!D6)</f>
        <v>0</v>
      </c>
      <c r="E6" s="91">
        <f>SUM(Falkenberg:Varberg!E6)</f>
        <v>0</v>
      </c>
      <c r="F6" s="91">
        <f>SUM(Falkenberg:Varberg!F6)</f>
        <v>0</v>
      </c>
      <c r="G6" s="91">
        <f>SUM(Falkenberg:Varberg!G6)</f>
        <v>0</v>
      </c>
      <c r="H6" s="91">
        <f>SUM(Falkenberg:Varberg!H6)</f>
        <v>0</v>
      </c>
      <c r="I6" s="91">
        <f>SUM(Falkenberg:Varberg!I6)</f>
        <v>0</v>
      </c>
      <c r="J6" s="91">
        <f>SUM(Falkenberg:Varberg!J6)</f>
        <v>0</v>
      </c>
      <c r="K6" s="91">
        <f>SUM(Falkenberg:Varberg!K6)</f>
        <v>0</v>
      </c>
      <c r="L6" s="91">
        <f>SUM(Falkenberg:Varberg!L6)</f>
        <v>0</v>
      </c>
      <c r="M6" s="91">
        <f>SUM(Falkenberg:Varberg!M6)</f>
        <v>0</v>
      </c>
      <c r="N6" s="91">
        <f>SUM(Falkenberg:Varberg!N6)</f>
        <v>0</v>
      </c>
      <c r="O6" s="91">
        <f>SUM(Falkenberg:Varberg!O6)</f>
        <v>0</v>
      </c>
      <c r="P6" s="91">
        <f>SUM(Falkenberg:Varberg!P6)</f>
        <v>0</v>
      </c>
      <c r="Q6" s="54"/>
      <c r="AG6" s="54"/>
      <c r="AH6" s="54"/>
    </row>
    <row r="7" spans="1:34" ht="15.75">
      <c r="A7" s="3" t="s">
        <v>17</v>
      </c>
      <c r="B7" s="60"/>
      <c r="C7" s="98">
        <f>SUM(Falkenberg:Varberg!C7)</f>
        <v>78667</v>
      </c>
      <c r="D7" s="91">
        <f>SUM(Falkenberg:Varberg!D7)</f>
        <v>0</v>
      </c>
      <c r="E7" s="91">
        <f>SUM(Falkenberg:Varberg!E7)</f>
        <v>0</v>
      </c>
      <c r="F7" s="91">
        <f>SUM(Falkenberg:Varberg!F7)</f>
        <v>0</v>
      </c>
      <c r="G7" s="91">
        <f>SUM(Falkenberg:Varberg!G7)</f>
        <v>0</v>
      </c>
      <c r="H7" s="91">
        <f>SUM(Falkenberg:Varberg!H7)</f>
        <v>0</v>
      </c>
      <c r="I7" s="91">
        <f>SUM(Falkenberg:Varberg!I7)</f>
        <v>0</v>
      </c>
      <c r="J7" s="91">
        <f>SUM(Falkenberg:Varberg!J7)</f>
        <v>0</v>
      </c>
      <c r="K7" s="91">
        <f>SUM(Falkenberg:Varberg!K7)</f>
        <v>0</v>
      </c>
      <c r="L7" s="91">
        <f>SUM(Falkenberg:Varberg!L7)</f>
        <v>0</v>
      </c>
      <c r="M7" s="91">
        <f>SUM(Falkenberg:Varberg!M7)</f>
        <v>0</v>
      </c>
      <c r="N7" s="91">
        <f>SUM(Falkenberg:Varberg!N7)</f>
        <v>0</v>
      </c>
      <c r="O7" s="91">
        <f>SUM(Falkenberg:Varberg!O7)</f>
        <v>0</v>
      </c>
      <c r="P7" s="91">
        <f>SUM(Falkenberg:Varberg!P7)</f>
        <v>0</v>
      </c>
      <c r="Q7" s="54"/>
      <c r="AG7" s="54"/>
      <c r="AH7" s="54"/>
    </row>
    <row r="8" spans="1:34" ht="15.75">
      <c r="A8" s="3" t="s">
        <v>10</v>
      </c>
      <c r="B8" s="60"/>
      <c r="C8" s="91">
        <f>SUM(Falkenberg:Varberg!C8)</f>
        <v>27592508</v>
      </c>
      <c r="D8" s="91">
        <f>SUM(Falkenberg:Varberg!D8)</f>
        <v>9737</v>
      </c>
      <c r="E8" s="91">
        <f>SUM(Falkenberg:Varberg!E8)</f>
        <v>0</v>
      </c>
      <c r="F8" s="91">
        <f>SUM(Falkenberg:Varberg!F8)</f>
        <v>0</v>
      </c>
      <c r="G8" s="91">
        <f>SUM(Falkenberg:Varberg!G8)</f>
        <v>0</v>
      </c>
      <c r="H8" s="91">
        <f>SUM(Falkenberg:Varberg!H8)</f>
        <v>0</v>
      </c>
      <c r="I8" s="91">
        <f>SUM(Falkenberg:Varberg!I8)</f>
        <v>0</v>
      </c>
      <c r="J8" s="91">
        <f>SUM(Falkenberg:Varberg!J8)</f>
        <v>0</v>
      </c>
      <c r="K8" s="91">
        <f>SUM(Falkenberg:Varberg!K8)</f>
        <v>0</v>
      </c>
      <c r="L8" s="91">
        <f>SUM(Falkenberg:Varberg!L8)</f>
        <v>0</v>
      </c>
      <c r="M8" s="91">
        <f>SUM(Falkenberg:Varberg!M8)</f>
        <v>78831925.714285716</v>
      </c>
      <c r="N8" s="91">
        <f>SUM(Falkenberg:Varberg!N8)</f>
        <v>0</v>
      </c>
      <c r="O8" s="91">
        <f>SUM(Falkenberg:Varberg!O8)</f>
        <v>0</v>
      </c>
      <c r="P8" s="91">
        <f>SUM(Falkenberg:Varberg!P8)</f>
        <v>78841662.714285716</v>
      </c>
      <c r="Q8" s="54"/>
      <c r="AG8" s="54"/>
      <c r="AH8" s="54"/>
    </row>
    <row r="9" spans="1:34" ht="15.75">
      <c r="A9" s="3" t="s">
        <v>11</v>
      </c>
      <c r="B9" s="60"/>
      <c r="C9" s="91">
        <f>SUM(Falkenberg:Varberg!C9)</f>
        <v>716389</v>
      </c>
      <c r="D9" s="91">
        <f>SUM(Falkenberg:Varberg!D9)</f>
        <v>0</v>
      </c>
      <c r="E9" s="91">
        <f>SUM(Falkenberg:Varberg!E9)</f>
        <v>0</v>
      </c>
      <c r="F9" s="91">
        <f>SUM(Falkenberg:Varberg!F9)</f>
        <v>0</v>
      </c>
      <c r="G9" s="91">
        <f>SUM(Falkenberg:Varberg!G9)</f>
        <v>0</v>
      </c>
      <c r="H9" s="91">
        <f>SUM(Falkenberg:Varberg!H9)</f>
        <v>0</v>
      </c>
      <c r="I9" s="91">
        <f>SUM(Falkenberg:Varberg!I9)</f>
        <v>0</v>
      </c>
      <c r="J9" s="91">
        <f>SUM(Falkenberg:Varberg!J9)</f>
        <v>0</v>
      </c>
      <c r="K9" s="91">
        <f>SUM(Falkenberg:Varberg!K9)</f>
        <v>0</v>
      </c>
      <c r="L9" s="91">
        <f>SUM(Falkenberg:Varberg!L9)</f>
        <v>0</v>
      </c>
      <c r="M9" s="91">
        <f>SUM(Falkenberg:Varberg!M9)</f>
        <v>0</v>
      </c>
      <c r="N9" s="91">
        <f>SUM(Falkenberg:Varberg!N9)</f>
        <v>0</v>
      </c>
      <c r="O9" s="91">
        <f>SUM(Falkenberg:Varberg!O9)</f>
        <v>0</v>
      </c>
      <c r="P9" s="91">
        <f>SUM(Falkenberg:Varberg!P9)</f>
        <v>0</v>
      </c>
      <c r="Q9" s="54"/>
      <c r="AG9" s="54"/>
      <c r="AH9" s="54"/>
    </row>
    <row r="10" spans="1:34" ht="15.75">
      <c r="A10" s="3" t="s">
        <v>12</v>
      </c>
      <c r="B10" s="60"/>
      <c r="C10" s="91">
        <f>SUM(Falkenberg:Varberg!C10)</f>
        <v>1290021</v>
      </c>
      <c r="D10" s="91">
        <f>SUM(Falkenberg:Varberg!D10)</f>
        <v>0</v>
      </c>
      <c r="E10" s="91">
        <f>SUM(Falkenberg:Varberg!E10)</f>
        <v>0</v>
      </c>
      <c r="F10" s="91">
        <f>SUM(Falkenberg:Varberg!F10)</f>
        <v>0</v>
      </c>
      <c r="G10" s="91">
        <f>SUM(Falkenberg:Varberg!G10)</f>
        <v>0</v>
      </c>
      <c r="H10" s="91">
        <f>SUM(Falkenberg:Varberg!H10)</f>
        <v>0</v>
      </c>
      <c r="I10" s="91">
        <f>SUM(Falkenberg:Varberg!I10)</f>
        <v>0</v>
      </c>
      <c r="J10" s="91">
        <f>SUM(Falkenberg:Varberg!J10)</f>
        <v>0</v>
      </c>
      <c r="K10" s="91">
        <f>SUM(Falkenberg:Varberg!K10)</f>
        <v>0</v>
      </c>
      <c r="L10" s="91">
        <f>SUM(Falkenberg:Varberg!L10)</f>
        <v>0</v>
      </c>
      <c r="M10" s="91">
        <f>SUM(Falkenberg:Varberg!M10)</f>
        <v>0</v>
      </c>
      <c r="N10" s="91">
        <f>SUM(Falkenberg:Varberg!N10)</f>
        <v>0</v>
      </c>
      <c r="O10" s="91">
        <f>SUM(Falkenberg:Varberg!O10)</f>
        <v>0</v>
      </c>
      <c r="P10" s="91">
        <f>SUM(Falkenberg:Varberg!P10)</f>
        <v>0</v>
      </c>
      <c r="Q10" s="54"/>
      <c r="R10" s="3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3" t="s">
        <v>13</v>
      </c>
      <c r="B11" s="60"/>
      <c r="C11" s="97">
        <f>SUM(Falkenberg:Varberg!C11)</f>
        <v>30338920.5</v>
      </c>
      <c r="D11" s="91">
        <f>SUM(Falkenberg:Varberg!D11)</f>
        <v>9737</v>
      </c>
      <c r="E11" s="91">
        <f>SUM(Falkenberg:Varberg!E11)</f>
        <v>0</v>
      </c>
      <c r="F11" s="91">
        <f>SUM(Falkenberg:Varberg!F11)</f>
        <v>0</v>
      </c>
      <c r="G11" s="91">
        <f>SUM(Falkenberg:Varberg!G11)</f>
        <v>0</v>
      </c>
      <c r="H11" s="91">
        <f>SUM(Falkenberg:Varberg!H11)</f>
        <v>0</v>
      </c>
      <c r="I11" s="91">
        <f>SUM(Falkenberg:Varberg!I11)</f>
        <v>0</v>
      </c>
      <c r="J11" s="91">
        <f>SUM(Falkenberg:Varberg!J11)</f>
        <v>0</v>
      </c>
      <c r="K11" s="91">
        <f>SUM(Falkenberg:Varberg!K11)</f>
        <v>0</v>
      </c>
      <c r="L11" s="91">
        <f>SUM(Falkenberg:Varberg!L11)</f>
        <v>0</v>
      </c>
      <c r="M11" s="91">
        <f>SUM(Falkenberg:Varberg!M11)</f>
        <v>78831925.714285716</v>
      </c>
      <c r="N11" s="91">
        <f>SUM(Falkenberg:Varberg!N11)</f>
        <v>0</v>
      </c>
      <c r="O11" s="91">
        <f>SUM(Falkenberg:Varberg!O11)</f>
        <v>0</v>
      </c>
      <c r="P11" s="91">
        <f>SUM(Falkenberg:Varberg!P11)</f>
        <v>78841662.714285716</v>
      </c>
      <c r="Q11" s="54"/>
      <c r="R11" s="3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14</v>
      </c>
      <c r="B14" s="5"/>
      <c r="C14" s="60"/>
      <c r="D14" s="5"/>
      <c r="E14" s="5"/>
      <c r="F14" s="5"/>
      <c r="G14" s="5"/>
      <c r="H14" s="5"/>
      <c r="I14" s="5"/>
      <c r="J14" s="60"/>
      <c r="K14" s="60"/>
      <c r="L14" s="60"/>
      <c r="M14" s="60"/>
      <c r="N14" s="60"/>
      <c r="O14" s="60"/>
      <c r="P14" s="5"/>
      <c r="Q14" s="2"/>
      <c r="R14" s="2"/>
      <c r="S14" s="2"/>
      <c r="T14" s="2"/>
    </row>
    <row r="15" spans="1:34" ht="15.75">
      <c r="A15" s="79" t="str">
        <f>A2</f>
        <v>Hallands län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v>2017</v>
      </c>
      <c r="B16" s="55" t="s">
        <v>15</v>
      </c>
      <c r="C16" s="67" t="s">
        <v>8</v>
      </c>
      <c r="D16" s="55" t="s">
        <v>31</v>
      </c>
      <c r="E16" s="55" t="s">
        <v>2</v>
      </c>
      <c r="F16" s="56" t="s">
        <v>3</v>
      </c>
      <c r="G16" s="55" t="s">
        <v>16</v>
      </c>
      <c r="H16" s="55" t="s">
        <v>51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63</v>
      </c>
      <c r="N16" s="55" t="s">
        <v>63</v>
      </c>
      <c r="O16" s="56" t="s">
        <v>63</v>
      </c>
      <c r="P16" s="58" t="s">
        <v>9</v>
      </c>
      <c r="Q16" s="54"/>
      <c r="AG16" s="54"/>
      <c r="AH16" s="54"/>
    </row>
    <row r="17" spans="1:34" s="30" customFormat="1" ht="11.25">
      <c r="A17" s="81" t="s">
        <v>55</v>
      </c>
      <c r="B17" s="80" t="s">
        <v>58</v>
      </c>
      <c r="C17" s="50"/>
      <c r="D17" s="80" t="s">
        <v>54</v>
      </c>
      <c r="E17" s="28"/>
      <c r="F17" s="80" t="s">
        <v>56</v>
      </c>
      <c r="G17" s="28"/>
      <c r="H17" s="28"/>
      <c r="I17" s="80" t="s">
        <v>57</v>
      </c>
      <c r="J17" s="28"/>
      <c r="K17" s="28"/>
      <c r="L17" s="28"/>
      <c r="M17" s="28"/>
      <c r="N17" s="28"/>
      <c r="O17" s="29"/>
      <c r="P17" s="82" t="s">
        <v>61</v>
      </c>
      <c r="Q17" s="31"/>
      <c r="AG17" s="31"/>
      <c r="AH17" s="31"/>
    </row>
    <row r="18" spans="1:34" ht="15.75">
      <c r="A18" s="3" t="s">
        <v>17</v>
      </c>
      <c r="B18" s="98">
        <f>SUM(Falkenberg:Varberg!B18)</f>
        <v>349200</v>
      </c>
      <c r="C18" s="91">
        <f>SUM(Falkenberg:Varberg!C18)</f>
        <v>0</v>
      </c>
      <c r="D18" s="98">
        <f>SUM(Falkenberg:Varberg!D18)</f>
        <v>1500</v>
      </c>
      <c r="E18" s="91">
        <f>SUM(Falkenberg:Varberg!E18)</f>
        <v>0</v>
      </c>
      <c r="F18" s="91">
        <f>SUM(Falkenberg:Varberg!F18)</f>
        <v>0</v>
      </c>
      <c r="G18" s="91">
        <f>SUM(Falkenberg:Varberg!G18)</f>
        <v>0</v>
      </c>
      <c r="H18" s="98">
        <f>SUM(Falkenberg:Varberg!H18)</f>
        <v>84700</v>
      </c>
      <c r="I18" s="91">
        <f>SUM(Falkenberg:Varberg!I18)</f>
        <v>0</v>
      </c>
      <c r="J18" s="91">
        <f>SUM(Falkenberg:Varberg!J18)</f>
        <v>0</v>
      </c>
      <c r="K18" s="91">
        <f>SUM(Falkenberg:Varberg!K18)</f>
        <v>0</v>
      </c>
      <c r="L18" s="98">
        <f>SUM(Falkenberg:Varberg!L18)</f>
        <v>366900</v>
      </c>
      <c r="M18" s="91">
        <f>SUM(Falkenberg:Varberg!M18)</f>
        <v>0</v>
      </c>
      <c r="N18" s="91">
        <f>SUM(Falkenberg:Varberg!N18)</f>
        <v>0</v>
      </c>
      <c r="O18" s="91">
        <f>SUM(Falkenberg:Varberg!O18)</f>
        <v>0</v>
      </c>
      <c r="P18" s="98">
        <f>SUM(Falkenberg:Varberg!P18)</f>
        <v>453100</v>
      </c>
      <c r="Q18" s="2"/>
      <c r="R18" s="2"/>
      <c r="S18" s="2"/>
      <c r="T18" s="2"/>
    </row>
    <row r="19" spans="1:34" ht="15.75">
      <c r="A19" s="3" t="s">
        <v>18</v>
      </c>
      <c r="B19" s="100">
        <f>SUM(Falkenberg:Varberg!B19)</f>
        <v>606039.66666666663</v>
      </c>
      <c r="C19" s="91">
        <f>SUM(Falkenberg:Varberg!C19)</f>
        <v>0</v>
      </c>
      <c r="D19" s="96">
        <f>SUM(Falkenberg:Varberg!D19)</f>
        <v>5084</v>
      </c>
      <c r="E19" s="91">
        <f>SUM(Falkenberg:Varberg!E19)</f>
        <v>0</v>
      </c>
      <c r="F19" s="93">
        <f>SUM(Falkenberg:Varberg!F19)</f>
        <v>29447.666666666668</v>
      </c>
      <c r="G19" s="91">
        <f>SUM(Falkenberg:Varberg!G19)</f>
        <v>3921</v>
      </c>
      <c r="H19" s="97">
        <f>SUM(Falkenberg:Varberg!H19)</f>
        <v>398920</v>
      </c>
      <c r="I19" s="91">
        <f>SUM(Falkenberg:Varberg!I19)</f>
        <v>0</v>
      </c>
      <c r="J19" s="91">
        <f>SUM(Falkenberg:Varberg!J19)</f>
        <v>0</v>
      </c>
      <c r="K19" s="91">
        <f>SUM(Falkenberg:Varberg!K19)</f>
        <v>0</v>
      </c>
      <c r="L19" s="97">
        <f>SUM(Falkenberg:Varberg!L19)</f>
        <v>214100</v>
      </c>
      <c r="M19" s="91">
        <f>SUM(Falkenberg:Varberg!M19)</f>
        <v>0</v>
      </c>
      <c r="N19" s="91">
        <f>SUM(Falkenberg:Varberg!N19)</f>
        <v>0</v>
      </c>
      <c r="O19" s="91">
        <f>SUM(Falkenberg:Varberg!O19)</f>
        <v>0</v>
      </c>
      <c r="P19" s="93">
        <f>SUM(Falkenberg:Varberg!P19)</f>
        <v>651472.66666666663</v>
      </c>
      <c r="Q19" s="2"/>
      <c r="R19" s="2"/>
      <c r="S19" s="2"/>
      <c r="T19" s="2"/>
    </row>
    <row r="20" spans="1:34" ht="15.75">
      <c r="A20" s="3" t="s">
        <v>19</v>
      </c>
      <c r="B20" s="97">
        <f>SUM(Falkenberg:Varberg!B20)</f>
        <v>600</v>
      </c>
      <c r="C20" s="93">
        <f>SUM(Falkenberg:Varberg!C20)</f>
        <v>608.99999999999989</v>
      </c>
      <c r="D20" s="91">
        <f>SUM(Falkenberg:Varberg!D20)</f>
        <v>0</v>
      </c>
      <c r="E20" s="91">
        <f>SUM(Falkenberg:Varberg!E20)</f>
        <v>0</v>
      </c>
      <c r="F20" s="91">
        <f>SUM(Falkenberg:Varberg!F20)</f>
        <v>0</v>
      </c>
      <c r="G20" s="91">
        <f>SUM(Falkenberg:Varberg!G20)</f>
        <v>0</v>
      </c>
      <c r="H20" s="91">
        <f>SUM(Falkenberg:Varberg!H20)</f>
        <v>0</v>
      </c>
      <c r="I20" s="91">
        <f>SUM(Falkenberg:Varberg!I20)</f>
        <v>0</v>
      </c>
      <c r="J20" s="91">
        <f>SUM(Falkenberg:Varberg!J20)</f>
        <v>0</v>
      </c>
      <c r="K20" s="91">
        <f>SUM(Falkenberg:Varberg!K20)</f>
        <v>0</v>
      </c>
      <c r="L20" s="91">
        <f>SUM(Falkenberg:Varberg!L20)</f>
        <v>0</v>
      </c>
      <c r="M20" s="91">
        <f>SUM(Falkenberg:Varberg!M20)</f>
        <v>0</v>
      </c>
      <c r="N20" s="91">
        <f>SUM(Falkenberg:Varberg!N20)</f>
        <v>0</v>
      </c>
      <c r="O20" s="91">
        <f>SUM(Falkenberg:Varberg!O20)</f>
        <v>0</v>
      </c>
      <c r="P20" s="93">
        <f>SUM(Falkenberg:Varberg!P20)</f>
        <v>608.99999999999989</v>
      </c>
      <c r="Q20" s="2"/>
      <c r="R20" s="2"/>
      <c r="S20" s="2"/>
      <c r="T20" s="2"/>
    </row>
    <row r="21" spans="1:34" ht="16.5" thickBot="1">
      <c r="A21" s="3" t="s">
        <v>20</v>
      </c>
      <c r="B21" s="97">
        <f>SUM(Falkenberg:Varberg!B21)</f>
        <v>300</v>
      </c>
      <c r="C21" s="93">
        <f>SUM(Falkenberg:Varberg!C21)</f>
        <v>99</v>
      </c>
      <c r="D21" s="91">
        <f>SUM(Falkenberg:Varberg!D21)</f>
        <v>0</v>
      </c>
      <c r="E21" s="91">
        <f>SUM(Falkenberg:Varberg!E21)</f>
        <v>0</v>
      </c>
      <c r="F21" s="91">
        <f>SUM(Falkenberg:Varberg!F21)</f>
        <v>0</v>
      </c>
      <c r="G21" s="91">
        <f>SUM(Falkenberg:Varberg!G21)</f>
        <v>0</v>
      </c>
      <c r="H21" s="91">
        <f>SUM(Falkenberg:Varberg!H21)</f>
        <v>0</v>
      </c>
      <c r="I21" s="91">
        <f>SUM(Falkenberg:Varberg!I21)</f>
        <v>0</v>
      </c>
      <c r="J21" s="91">
        <f>SUM(Falkenberg:Varberg!J21)</f>
        <v>0</v>
      </c>
      <c r="K21" s="91">
        <f>SUM(Falkenberg:Varberg!K21)</f>
        <v>0</v>
      </c>
      <c r="L21" s="91">
        <f>SUM(Falkenberg:Varberg!L21)</f>
        <v>0</v>
      </c>
      <c r="M21" s="91">
        <f>SUM(Falkenberg:Varberg!M21)</f>
        <v>0</v>
      </c>
      <c r="N21" s="91">
        <f>SUM(Falkenberg:Varberg!N21)</f>
        <v>0</v>
      </c>
      <c r="O21" s="91">
        <f>SUM(Falkenberg:Varberg!O21)</f>
        <v>0</v>
      </c>
      <c r="P21" s="93">
        <f>SUM(Falkenberg:Varberg!P21)</f>
        <v>99</v>
      </c>
      <c r="Q21" s="2"/>
      <c r="R21" s="38"/>
      <c r="S21" s="38"/>
      <c r="T21" s="38"/>
    </row>
    <row r="22" spans="1:34" ht="15.75">
      <c r="A22" s="3" t="s">
        <v>21</v>
      </c>
      <c r="B22" s="100">
        <f>SUM(Falkenberg:Varberg!B22)</f>
        <v>151611</v>
      </c>
      <c r="C22" s="91">
        <f>SUM(Falkenberg:Varberg!C22)</f>
        <v>0</v>
      </c>
      <c r="D22" s="91">
        <f>SUM(Falkenberg:Varberg!D22)</f>
        <v>0</v>
      </c>
      <c r="E22" s="91">
        <f>SUM(Falkenberg:Varberg!E22)</f>
        <v>0</v>
      </c>
      <c r="F22" s="91">
        <f>SUM(Falkenberg:Varberg!F22)</f>
        <v>0</v>
      </c>
      <c r="G22" s="91">
        <f>SUM(Falkenberg:Varberg!G22)</f>
        <v>0</v>
      </c>
      <c r="H22" s="91">
        <f>SUM(Falkenberg:Varberg!H22)</f>
        <v>0</v>
      </c>
      <c r="I22" s="91">
        <f>SUM(Falkenberg:Varberg!I22)</f>
        <v>0</v>
      </c>
      <c r="J22" s="91">
        <f>SUM(Falkenberg:Varberg!J22)</f>
        <v>0</v>
      </c>
      <c r="K22" s="91">
        <f>SUM(Falkenberg:Varberg!K22)</f>
        <v>0</v>
      </c>
      <c r="L22" s="91">
        <f>SUM(Falkenberg:Varberg!L22)</f>
        <v>0</v>
      </c>
      <c r="M22" s="91">
        <f>SUM(Falkenberg:Varberg!M22)</f>
        <v>0</v>
      </c>
      <c r="N22" s="91">
        <f>SUM(Falkenberg:Varberg!N22)</f>
        <v>0</v>
      </c>
      <c r="O22" s="91">
        <f>SUM(Falkenberg:Varberg!O22)</f>
        <v>0</v>
      </c>
      <c r="P22" s="91">
        <f>SUM(Falkenberg:Varberg!P22)</f>
        <v>0</v>
      </c>
      <c r="Q22" s="32"/>
      <c r="R22" s="44" t="s">
        <v>23</v>
      </c>
      <c r="S22" s="89" t="str">
        <f>ROUND(P43/1000,0) &amp;" GWh"</f>
        <v>15142 GWh</v>
      </c>
      <c r="T22" s="39"/>
      <c r="U22" s="37"/>
    </row>
    <row r="23" spans="1:34" ht="15.75">
      <c r="A23" s="3" t="s">
        <v>22</v>
      </c>
      <c r="B23" s="91">
        <f>SUM(Falkenberg:Varberg!B23)</f>
        <v>0</v>
      </c>
      <c r="C23" s="91">
        <f>SUM(Falkenberg:Varberg!C23)</f>
        <v>0</v>
      </c>
      <c r="D23" s="91">
        <f>SUM(Falkenberg:Varberg!D23)</f>
        <v>0</v>
      </c>
      <c r="E23" s="91">
        <f>SUM(Falkenberg:Varberg!E23)</f>
        <v>0</v>
      </c>
      <c r="F23" s="91">
        <f>SUM(Falkenberg:Varberg!F23)</f>
        <v>0</v>
      </c>
      <c r="G23" s="91">
        <f>SUM(Falkenberg:Varberg!G23)</f>
        <v>0</v>
      </c>
      <c r="H23" s="91">
        <f>SUM(Falkenberg:Varberg!H23)</f>
        <v>0</v>
      </c>
      <c r="I23" s="91">
        <f>SUM(Falkenberg:Varberg!I23)</f>
        <v>0</v>
      </c>
      <c r="J23" s="91">
        <f>SUM(Falkenberg:Varberg!J23)</f>
        <v>0</v>
      </c>
      <c r="K23" s="91">
        <f>SUM(Falkenberg:Varberg!K23)</f>
        <v>0</v>
      </c>
      <c r="L23" s="91">
        <f>SUM(Falkenberg:Varberg!L23)</f>
        <v>0</v>
      </c>
      <c r="M23" s="91">
        <f>SUM(Falkenberg:Varberg!M23)</f>
        <v>0</v>
      </c>
      <c r="N23" s="91">
        <f>SUM(Falkenberg:Varberg!N23)</f>
        <v>0</v>
      </c>
      <c r="O23" s="91">
        <f>SUM(Falkenberg:Varberg!O23)</f>
        <v>0</v>
      </c>
      <c r="P23" s="91">
        <f>SUM(Falkenberg:Varberg!P23)</f>
        <v>0</v>
      </c>
      <c r="Q23" s="32"/>
      <c r="R23" s="42"/>
      <c r="S23" s="2"/>
      <c r="T23" s="40"/>
      <c r="U23" s="37"/>
    </row>
    <row r="24" spans="1:34" ht="15.75">
      <c r="A24" s="3" t="s">
        <v>13</v>
      </c>
      <c r="B24" s="100">
        <f>SUM(Falkenberg:Varberg!B24)</f>
        <v>1107750.6666666665</v>
      </c>
      <c r="C24" s="93">
        <f>SUM(Falkenberg:Varberg!C24)</f>
        <v>708</v>
      </c>
      <c r="D24" s="96">
        <f>SUM(Falkenberg:Varberg!D24)</f>
        <v>6584</v>
      </c>
      <c r="E24" s="91">
        <f>SUM(Falkenberg:Varberg!E24)</f>
        <v>0</v>
      </c>
      <c r="F24" s="93">
        <f>SUM(Falkenberg:Varberg!F24)</f>
        <v>29447.666666666668</v>
      </c>
      <c r="G24" s="91">
        <f>SUM(Falkenberg:Varberg!G24)</f>
        <v>3921</v>
      </c>
      <c r="H24" s="96">
        <f>SUM(Falkenberg:Varberg!H24)</f>
        <v>483620</v>
      </c>
      <c r="I24" s="91">
        <f>SUM(Falkenberg:Varberg!I24)</f>
        <v>0</v>
      </c>
      <c r="J24" s="91">
        <f>SUM(Falkenberg:Varberg!J24)</f>
        <v>0</v>
      </c>
      <c r="K24" s="91">
        <f>SUM(Falkenberg:Varberg!K24)</f>
        <v>0</v>
      </c>
      <c r="L24" s="96">
        <f>SUM(Falkenberg:Varberg!L24)</f>
        <v>581000</v>
      </c>
      <c r="M24" s="91">
        <f>SUM(Falkenberg:Varberg!M24)</f>
        <v>0</v>
      </c>
      <c r="N24" s="91">
        <f>SUM(Falkenberg:Varberg!N24)</f>
        <v>0</v>
      </c>
      <c r="O24" s="91">
        <f>SUM(Falkenberg:Varberg!O24)</f>
        <v>0</v>
      </c>
      <c r="P24" s="100">
        <f>SUM(Falkenberg:Varberg!P24)</f>
        <v>1105280.6666666665</v>
      </c>
      <c r="Q24" s="32"/>
      <c r="R24" s="42"/>
      <c r="S24" s="2" t="s">
        <v>24</v>
      </c>
      <c r="T24" s="40" t="s">
        <v>25</v>
      </c>
      <c r="U24" s="37"/>
    </row>
    <row r="25" spans="1:34" ht="15.7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2"/>
      <c r="R25" s="85" t="str">
        <f>C30</f>
        <v>El</v>
      </c>
      <c r="S25" s="61" t="str">
        <f>ROUND(C43/1000,0) &amp;" GWh"</f>
        <v>5388 GWh</v>
      </c>
      <c r="T25" s="43">
        <f>C$44</f>
        <v>0.35585703416220127</v>
      </c>
      <c r="U25" s="37"/>
    </row>
    <row r="26" spans="1:34" ht="15.75">
      <c r="B26" s="101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2"/>
      <c r="R26" s="87" t="str">
        <f>D30</f>
        <v>Oljeprodukter</v>
      </c>
      <c r="S26" s="61" t="str">
        <f>ROUND(D43/1000,0) &amp;" GWh"</f>
        <v>2882 GWh</v>
      </c>
      <c r="T26" s="43">
        <f>D$44</f>
        <v>0.1903060548311605</v>
      </c>
      <c r="U26" s="37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2"/>
      <c r="R27" s="87" t="str">
        <f>E30</f>
        <v>Kol och koks</v>
      </c>
      <c r="S27" s="61" t="str">
        <f>ROUND(E43/1000,0) &amp;" GWh"</f>
        <v>0 GWh</v>
      </c>
      <c r="T27" s="43">
        <f>E$44</f>
        <v>0</v>
      </c>
      <c r="U27" s="37"/>
    </row>
    <row r="28" spans="1:34" ht="18.75">
      <c r="A28" s="1" t="s">
        <v>26</v>
      </c>
      <c r="B28" s="5"/>
      <c r="C28" s="60"/>
      <c r="D28" s="5"/>
      <c r="E28" s="5"/>
      <c r="F28" s="5"/>
      <c r="G28" s="5"/>
      <c r="H28" s="5"/>
      <c r="I28" s="60"/>
      <c r="J28" s="60"/>
      <c r="K28" s="60"/>
      <c r="L28" s="60"/>
      <c r="M28" s="60"/>
      <c r="N28" s="60"/>
      <c r="O28" s="60"/>
      <c r="P28" s="60"/>
      <c r="Q28" s="32"/>
      <c r="R28" s="87" t="str">
        <f>F30</f>
        <v>Gasol/naturgas</v>
      </c>
      <c r="S28" s="61" t="str">
        <f>ROUND(F43/1000,0) &amp;" GWh"</f>
        <v>295 GWh</v>
      </c>
      <c r="T28" s="43">
        <f>F$44</f>
        <v>1.950392266887405E-2</v>
      </c>
      <c r="U28" s="37"/>
    </row>
    <row r="29" spans="1:34" ht="15.75">
      <c r="A29" s="79" t="str">
        <f>A2</f>
        <v>Hallands län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2"/>
      <c r="R29" s="87" t="str">
        <f>G30</f>
        <v>Biodrivmedel</v>
      </c>
      <c r="S29" s="61" t="str">
        <f>ROUND(G43/1000,0) &amp;" GWh"</f>
        <v>720 GWh</v>
      </c>
      <c r="T29" s="43">
        <f>G$44</f>
        <v>4.7558709524872594E-2</v>
      </c>
      <c r="U29" s="37"/>
    </row>
    <row r="30" spans="1:34" ht="30">
      <c r="A30" s="4">
        <v>2017</v>
      </c>
      <c r="B30" s="67" t="s">
        <v>65</v>
      </c>
      <c r="C30" s="57" t="s">
        <v>8</v>
      </c>
      <c r="D30" s="55" t="s">
        <v>31</v>
      </c>
      <c r="E30" s="55" t="s">
        <v>2</v>
      </c>
      <c r="F30" s="56" t="s">
        <v>3</v>
      </c>
      <c r="G30" s="55" t="s">
        <v>27</v>
      </c>
      <c r="H30" s="55" t="s">
        <v>51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63</v>
      </c>
      <c r="N30" s="55" t="s">
        <v>68</v>
      </c>
      <c r="O30" s="56" t="s">
        <v>63</v>
      </c>
      <c r="P30" s="58" t="s">
        <v>28</v>
      </c>
      <c r="Q30" s="32"/>
      <c r="R30" s="85" t="str">
        <f>H30</f>
        <v>Biobränslen</v>
      </c>
      <c r="S30" s="61" t="str">
        <f>ROUND(H43/1000,0) &amp;" GWh"</f>
        <v>1813 GWh</v>
      </c>
      <c r="T30" s="43">
        <f>H$44</f>
        <v>0.11971268420399722</v>
      </c>
      <c r="U30" s="37"/>
    </row>
    <row r="31" spans="1:34" s="30" customFormat="1">
      <c r="A31" s="27"/>
      <c r="B31" s="80" t="s">
        <v>60</v>
      </c>
      <c r="C31" s="83" t="s">
        <v>59</v>
      </c>
      <c r="D31" s="80" t="s">
        <v>54</v>
      </c>
      <c r="E31" s="28"/>
      <c r="F31" s="80" t="s">
        <v>56</v>
      </c>
      <c r="G31" s="80" t="s">
        <v>75</v>
      </c>
      <c r="H31" s="80" t="s">
        <v>64</v>
      </c>
      <c r="I31" s="80" t="s">
        <v>57</v>
      </c>
      <c r="J31" s="28"/>
      <c r="K31" s="28"/>
      <c r="L31" s="28"/>
      <c r="M31" s="28"/>
      <c r="N31" s="28"/>
      <c r="O31" s="29"/>
      <c r="P31" s="82" t="s">
        <v>62</v>
      </c>
      <c r="Q31" s="33"/>
      <c r="R31" s="85" t="str">
        <f>I30</f>
        <v>Biogas</v>
      </c>
      <c r="S31" s="61" t="str">
        <f>ROUND(I43/1000,0) &amp;" GWh"</f>
        <v>32 GWh</v>
      </c>
      <c r="T31" s="43">
        <f>I$44</f>
        <v>2.1293428523790443E-3</v>
      </c>
      <c r="U31" s="36"/>
      <c r="AG31" s="31"/>
      <c r="AH31" s="31"/>
    </row>
    <row r="32" spans="1:34" ht="15.75">
      <c r="A32" s="3" t="s">
        <v>29</v>
      </c>
      <c r="B32" s="91">
        <f>SUM(Falkenberg:Varberg!B32)</f>
        <v>0</v>
      </c>
      <c r="C32" s="91">
        <f>SUM(Falkenberg:Varberg!C32)</f>
        <v>155123</v>
      </c>
      <c r="D32" s="91">
        <f>SUM(Falkenberg:Varberg!D32)</f>
        <v>106013</v>
      </c>
      <c r="E32" s="91">
        <f>SUM(Falkenberg:Varberg!E32)</f>
        <v>0</v>
      </c>
      <c r="F32" s="91">
        <f>SUM(Falkenberg:Varberg!F32)</f>
        <v>0</v>
      </c>
      <c r="G32" s="91">
        <f>SUM(Falkenberg:Varberg!G32)</f>
        <v>23024</v>
      </c>
      <c r="H32" s="91">
        <f>SUM(Falkenberg:Varberg!H32)</f>
        <v>0</v>
      </c>
      <c r="I32" s="91">
        <f>SUM(Falkenberg:Varberg!I32)</f>
        <v>0</v>
      </c>
      <c r="J32" s="91">
        <f>SUM(Falkenberg:Varberg!J32)</f>
        <v>0</v>
      </c>
      <c r="K32" s="91">
        <f>SUM(Falkenberg:Varberg!K32)</f>
        <v>0</v>
      </c>
      <c r="L32" s="91">
        <f>SUM(Falkenberg:Varberg!L32)</f>
        <v>0</v>
      </c>
      <c r="M32" s="91">
        <f>SUM(Falkenberg:Varberg!M32)</f>
        <v>0</v>
      </c>
      <c r="N32" s="91">
        <f>SUM(Falkenberg:Varberg!N32)</f>
        <v>0</v>
      </c>
      <c r="O32" s="91">
        <f>SUM(Falkenberg:Varberg!O32)</f>
        <v>0</v>
      </c>
      <c r="P32" s="91">
        <f>SUM(Falkenberg:Varberg!P32)</f>
        <v>284160</v>
      </c>
      <c r="Q32" s="34"/>
      <c r="R32" s="87" t="str">
        <f>J30</f>
        <v>Avlutar</v>
      </c>
      <c r="S32" s="61" t="str">
        <f>ROUND(J43/1000,0) &amp;" GWh"</f>
        <v>3145 GWh</v>
      </c>
      <c r="T32" s="43">
        <f>J$44</f>
        <v>0.20769150097802719</v>
      </c>
      <c r="U32" s="37"/>
    </row>
    <row r="33" spans="1:47" ht="15.75">
      <c r="A33" s="3" t="s">
        <v>32</v>
      </c>
      <c r="B33" s="93">
        <f>SUM(Falkenberg:Varberg!B33)</f>
        <v>138129</v>
      </c>
      <c r="C33" s="91">
        <f>SUM(Falkenberg:Varberg!C33)</f>
        <v>2337579</v>
      </c>
      <c r="D33" s="94">
        <f>SUM(Falkenberg:Varberg!D33)</f>
        <v>81598</v>
      </c>
      <c r="E33" s="91">
        <f>SUM(Falkenberg:Varberg!E33)</f>
        <v>0</v>
      </c>
      <c r="F33" s="94">
        <f>SUM(Falkenberg:Varberg!F33)</f>
        <v>244458</v>
      </c>
      <c r="G33" s="91">
        <f>SUM(Falkenberg:Varberg!G33)</f>
        <v>0</v>
      </c>
      <c r="H33" s="98">
        <f>SUM(Falkenberg:Varberg!H33)</f>
        <v>898787.33333333337</v>
      </c>
      <c r="I33" s="94">
        <f>SUM(Falkenberg:Varberg!I33)</f>
        <v>0</v>
      </c>
      <c r="J33" s="97">
        <f>SUM(Falkenberg:Varberg!J33)</f>
        <v>3144776</v>
      </c>
      <c r="K33" s="91">
        <f>SUM(Falkenberg:Varberg!K33)</f>
        <v>0</v>
      </c>
      <c r="L33" s="91">
        <f>SUM(Falkenberg:Varberg!L33)</f>
        <v>0</v>
      </c>
      <c r="M33" s="98">
        <f>SUM(Falkenberg:Varberg!M33)</f>
        <v>103902</v>
      </c>
      <c r="N33" s="97">
        <f>SUM(Falkenberg:Varberg!N33)</f>
        <v>155527</v>
      </c>
      <c r="O33" s="97">
        <f>SUM(Falkenberg:Varberg!O33)</f>
        <v>61426</v>
      </c>
      <c r="P33" s="100">
        <f>SUM(Falkenberg:Varberg!P33)</f>
        <v>7166182.333333334</v>
      </c>
      <c r="Q33" s="34"/>
      <c r="R33" s="85" t="str">
        <f>K30</f>
        <v>Torv</v>
      </c>
      <c r="S33" s="61" t="str">
        <f>ROUND(K43/1000,0) &amp;" GWh"</f>
        <v>0 GWh</v>
      </c>
      <c r="T33" s="43">
        <f>K$44</f>
        <v>0</v>
      </c>
      <c r="U33" s="37"/>
    </row>
    <row r="34" spans="1:47" ht="15.75">
      <c r="A34" s="3" t="s">
        <v>33</v>
      </c>
      <c r="B34" s="94">
        <f>SUM(Falkenberg:Varberg!B34)</f>
        <v>104227.33333333331</v>
      </c>
      <c r="C34" s="94">
        <f>SUM(Falkenberg:Varberg!C34)</f>
        <v>290776.66666666669</v>
      </c>
      <c r="D34" s="91">
        <f>SUM(Falkenberg:Varberg!D34)</f>
        <v>9806</v>
      </c>
      <c r="E34" s="91">
        <f>SUM(Falkenberg:Varberg!E34)</f>
        <v>0</v>
      </c>
      <c r="F34" s="91">
        <f>SUM(Falkenberg:Varberg!F34)</f>
        <v>0</v>
      </c>
      <c r="G34" s="91">
        <f>SUM(Falkenberg:Varberg!G34)</f>
        <v>0</v>
      </c>
      <c r="H34" s="91">
        <f>SUM(Falkenberg:Varberg!H34)</f>
        <v>0</v>
      </c>
      <c r="I34" s="91">
        <f>SUM(Falkenberg:Varberg!I34)</f>
        <v>0</v>
      </c>
      <c r="J34" s="91">
        <f>SUM(Falkenberg:Varberg!J34)</f>
        <v>0</v>
      </c>
      <c r="K34" s="91">
        <f>SUM(Falkenberg:Varberg!K34)</f>
        <v>0</v>
      </c>
      <c r="L34" s="91">
        <f>SUM(Falkenberg:Varberg!L34)</f>
        <v>0</v>
      </c>
      <c r="M34" s="91">
        <f>SUM(Falkenberg:Varberg!M34)</f>
        <v>0</v>
      </c>
      <c r="N34" s="91">
        <f>SUM(Falkenberg:Varberg!N34)</f>
        <v>0</v>
      </c>
      <c r="O34" s="91">
        <f>SUM(Falkenberg:Varberg!O34)</f>
        <v>0</v>
      </c>
      <c r="P34" s="91">
        <f>SUM(Falkenberg:Varberg!P34)</f>
        <v>404810</v>
      </c>
      <c r="Q34" s="34"/>
      <c r="R34" s="87" t="str">
        <f>L30</f>
        <v>Avfall</v>
      </c>
      <c r="S34" s="61" t="str">
        <f>ROUND(L43/1000,0) &amp;" GWh"</f>
        <v>581 GWh</v>
      </c>
      <c r="T34" s="43">
        <f>L$44</f>
        <v>3.8371178763840032E-2</v>
      </c>
      <c r="U34" s="37"/>
      <c r="V34" s="6"/>
      <c r="W34" s="59"/>
    </row>
    <row r="35" spans="1:47" ht="15.75">
      <c r="A35" s="3" t="s">
        <v>34</v>
      </c>
      <c r="B35" s="91">
        <f>SUM(Falkenberg:Varberg!B35)</f>
        <v>0</v>
      </c>
      <c r="C35" s="94">
        <f>SUM(Falkenberg:Varberg!C35)</f>
        <v>37480.333333333336</v>
      </c>
      <c r="D35" s="91">
        <f>SUM(Falkenberg:Varberg!D35)</f>
        <v>2643557</v>
      </c>
      <c r="E35" s="91">
        <f>SUM(Falkenberg:Varberg!E35)</f>
        <v>0</v>
      </c>
      <c r="F35" s="97">
        <f>SUM(Falkenberg:Varberg!F35)+4750</f>
        <v>4750</v>
      </c>
      <c r="G35" s="94">
        <f>SUM(Falkenberg:Varberg!G35)</f>
        <v>693168.66666666663</v>
      </c>
      <c r="H35" s="91">
        <f>SUM(Falkenberg:Varberg!H35)</f>
        <v>0</v>
      </c>
      <c r="I35" s="97">
        <f>SUM(Falkenberg:Varberg!I35)+30390</f>
        <v>30390</v>
      </c>
      <c r="J35" s="91">
        <f>SUM(Falkenberg:Varberg!J35)</f>
        <v>0</v>
      </c>
      <c r="K35" s="91">
        <f>SUM(Falkenberg:Varberg!K35)</f>
        <v>0</v>
      </c>
      <c r="L35" s="91">
        <f>SUM(Falkenberg:Varberg!L35)</f>
        <v>0</v>
      </c>
      <c r="M35" s="91">
        <f>SUM(Falkenberg:Varberg!M35)</f>
        <v>0</v>
      </c>
      <c r="N35" s="91">
        <f>SUM(Falkenberg:Varberg!N35)</f>
        <v>0</v>
      </c>
      <c r="O35" s="91">
        <f>SUM(Falkenberg:Varberg!O35)</f>
        <v>0</v>
      </c>
      <c r="P35" s="97">
        <f>SUM(B35:O35)</f>
        <v>3409346</v>
      </c>
      <c r="Q35" s="34"/>
      <c r="R35" s="85" t="str">
        <f>M30</f>
        <v>Övrigt</v>
      </c>
      <c r="S35" s="61" t="str">
        <f>ROUND((M43+O43)/1000,0) &amp;" GWh"</f>
        <v>165 GWh</v>
      </c>
      <c r="T35" s="43">
        <f>M$44+O44</f>
        <v>1.0918812810100077E-2</v>
      </c>
      <c r="U35" s="37"/>
    </row>
    <row r="36" spans="1:47" ht="15.75">
      <c r="A36" s="3" t="s">
        <v>35</v>
      </c>
      <c r="B36" s="91">
        <f>SUM(Falkenberg:Varberg!B36)</f>
        <v>81468</v>
      </c>
      <c r="C36" s="91">
        <f>SUM(Falkenberg:Varberg!C36)</f>
        <v>817092</v>
      </c>
      <c r="D36" s="91">
        <f>SUM(Falkenberg:Varberg!D36)</f>
        <v>16592</v>
      </c>
      <c r="E36" s="91">
        <f>SUM(Falkenberg:Varberg!E36)</f>
        <v>0</v>
      </c>
      <c r="F36" s="91">
        <f>SUM(Falkenberg:Varberg!F36)</f>
        <v>0</v>
      </c>
      <c r="G36" s="91">
        <f>SUM(Falkenberg:Varberg!G36)</f>
        <v>0</v>
      </c>
      <c r="H36" s="91">
        <f>SUM(Falkenberg:Varberg!H36)</f>
        <v>0</v>
      </c>
      <c r="I36" s="91">
        <f>SUM(Falkenberg:Varberg!I36)</f>
        <v>0</v>
      </c>
      <c r="J36" s="91">
        <f>SUM(Falkenberg:Varberg!J36)</f>
        <v>0</v>
      </c>
      <c r="K36" s="91">
        <f>SUM(Falkenberg:Varberg!K36)</f>
        <v>0</v>
      </c>
      <c r="L36" s="91">
        <f>SUM(Falkenberg:Varberg!L36)</f>
        <v>0</v>
      </c>
      <c r="M36" s="91">
        <f>SUM(Falkenberg:Varberg!M36)</f>
        <v>0</v>
      </c>
      <c r="N36" s="91">
        <f>SUM(Falkenberg:Varberg!N36)</f>
        <v>0</v>
      </c>
      <c r="O36" s="91">
        <f>SUM(Falkenberg:Varberg!O36)</f>
        <v>0</v>
      </c>
      <c r="P36" s="91">
        <f>SUM(Falkenberg:Varberg!P36)</f>
        <v>915152</v>
      </c>
      <c r="Q36" s="34"/>
      <c r="R36" s="85" t="str">
        <f>N30</f>
        <v>Beckolja</v>
      </c>
      <c r="S36" s="61" t="str">
        <f>ROUND(N43/1000,0) &amp;" GWh"</f>
        <v>156 GWh</v>
      </c>
      <c r="T36" s="43">
        <f>N$44</f>
        <v>1.0271522064722458E-2</v>
      </c>
      <c r="U36" s="37"/>
    </row>
    <row r="37" spans="1:47" ht="15.75">
      <c r="A37" s="3" t="s">
        <v>36</v>
      </c>
      <c r="B37" s="91">
        <f>SUM(Falkenberg:Varberg!B37)</f>
        <v>114331</v>
      </c>
      <c r="C37" s="91">
        <f>SUM(Falkenberg:Varberg!C37)</f>
        <v>1115451</v>
      </c>
      <c r="D37" s="91">
        <f>SUM(Falkenberg:Varberg!D37)</f>
        <v>5682</v>
      </c>
      <c r="E37" s="91">
        <f>SUM(Falkenberg:Varberg!E37)</f>
        <v>0</v>
      </c>
      <c r="F37" s="97">
        <f>SUM(Falkenberg:Varberg!F37)</f>
        <v>954</v>
      </c>
      <c r="G37" s="91">
        <f>SUM(Falkenberg:Varberg!G37)</f>
        <v>0</v>
      </c>
      <c r="H37" s="91">
        <f>SUM(Falkenberg:Varberg!H37)</f>
        <v>430231</v>
      </c>
      <c r="I37" s="97">
        <f>SUM(Falkenberg:Varberg!I37)</f>
        <v>106</v>
      </c>
      <c r="J37" s="91">
        <f>SUM(Falkenberg:Varberg!J37)</f>
        <v>0</v>
      </c>
      <c r="K37" s="91">
        <f>SUM(Falkenberg:Varberg!K37)</f>
        <v>0</v>
      </c>
      <c r="L37" s="91">
        <f>SUM(Falkenberg:Varberg!L37)</f>
        <v>0</v>
      </c>
      <c r="M37" s="91">
        <f>SUM(Falkenberg:Varberg!M37)</f>
        <v>0</v>
      </c>
      <c r="N37" s="91">
        <f>SUM(Falkenberg:Varberg!N37)</f>
        <v>0</v>
      </c>
      <c r="O37" s="91">
        <f>SUM(Falkenberg:Varberg!O37)</f>
        <v>0</v>
      </c>
      <c r="P37" s="91">
        <f>SUM(Falkenberg:Varberg!P37)</f>
        <v>1666755</v>
      </c>
      <c r="Q37" s="34"/>
      <c r="R37" s="87"/>
      <c r="S37" s="61"/>
      <c r="T37" s="43"/>
      <c r="U37" s="37"/>
    </row>
    <row r="38" spans="1:47" ht="15.75">
      <c r="A38" s="3" t="s">
        <v>37</v>
      </c>
      <c r="B38" s="94">
        <f>SUM(Falkenberg:Varberg!B38)</f>
        <v>528892.66666666674</v>
      </c>
      <c r="C38" s="91">
        <f>SUM(Falkenberg:Varberg!C38)</f>
        <v>176000</v>
      </c>
      <c r="D38" s="91">
        <f>SUM(Falkenberg:Varberg!D38)</f>
        <v>1964</v>
      </c>
      <c r="E38" s="91">
        <f>SUM(Falkenberg:Varberg!E38)</f>
        <v>0</v>
      </c>
      <c r="F38" s="97">
        <f>SUM(Falkenberg:Varberg!F38)</f>
        <v>15710.4</v>
      </c>
      <c r="G38" s="91">
        <f>SUM(Falkenberg:Varberg!G38)</f>
        <v>0</v>
      </c>
      <c r="H38" s="91">
        <f>SUM(Falkenberg:Varberg!H38)</f>
        <v>0</v>
      </c>
      <c r="I38" s="97">
        <f>SUM(Falkenberg:Varberg!I38)</f>
        <v>1745.6000000000001</v>
      </c>
      <c r="J38" s="91">
        <f>SUM(Falkenberg:Varberg!J38)</f>
        <v>0</v>
      </c>
      <c r="K38" s="91">
        <f>SUM(Falkenberg:Varberg!K38)</f>
        <v>0</v>
      </c>
      <c r="L38" s="91">
        <f>SUM(Falkenberg:Varberg!L38)</f>
        <v>0</v>
      </c>
      <c r="M38" s="91">
        <f>SUM(Falkenberg:Varberg!M38)</f>
        <v>0</v>
      </c>
      <c r="N38" s="91">
        <f>SUM(Falkenberg:Varberg!N38)</f>
        <v>0</v>
      </c>
      <c r="O38" s="91">
        <f>SUM(Falkenberg:Varberg!O38)</f>
        <v>0</v>
      </c>
      <c r="P38" s="93">
        <f>SUM(Falkenberg:Varberg!P38)</f>
        <v>724312.66666666663</v>
      </c>
      <c r="Q38" s="34"/>
      <c r="R38" s="45"/>
      <c r="S38" s="30"/>
      <c r="T38" s="41"/>
      <c r="U38" s="37"/>
    </row>
    <row r="39" spans="1:47" ht="15.75">
      <c r="A39" s="3" t="s">
        <v>79</v>
      </c>
      <c r="B39" s="91">
        <f>SUM(Falkenberg:Varberg!B39)</f>
        <v>0</v>
      </c>
      <c r="C39" s="94">
        <f>SUM(Falkenberg:Varberg!C39)</f>
        <v>131736.5</v>
      </c>
      <c r="D39" s="91">
        <f>SUM(Falkenberg:Varberg!D39)</f>
        <v>0</v>
      </c>
      <c r="E39" s="91">
        <f>SUM(Falkenberg:Varberg!E39)</f>
        <v>0</v>
      </c>
      <c r="F39" s="91">
        <f>SUM(Falkenberg:Varberg!F39)</f>
        <v>0</v>
      </c>
      <c r="G39" s="91">
        <f>SUM(Falkenberg:Varberg!G39)</f>
        <v>0</v>
      </c>
      <c r="H39" s="91">
        <f>SUM(Falkenberg:Varberg!H39)</f>
        <v>0</v>
      </c>
      <c r="I39" s="91">
        <f>SUM(Falkenberg:Varberg!I39)</f>
        <v>0</v>
      </c>
      <c r="J39" s="91">
        <f>SUM(Falkenberg:Varberg!J39)</f>
        <v>0</v>
      </c>
      <c r="K39" s="91">
        <f>SUM(Falkenberg:Varberg!K39)</f>
        <v>0</v>
      </c>
      <c r="L39" s="91">
        <f>SUM(Falkenberg:Varberg!L39)</f>
        <v>0</v>
      </c>
      <c r="M39" s="91">
        <f>SUM(Falkenberg:Varberg!M39)</f>
        <v>0</v>
      </c>
      <c r="N39" s="91">
        <f>SUM(Falkenberg:Varberg!N39)</f>
        <v>0</v>
      </c>
      <c r="O39" s="91">
        <f>SUM(Falkenberg:Varberg!O39)</f>
        <v>0</v>
      </c>
      <c r="P39" s="94">
        <f>SUM(Falkenberg:Varberg!P39)</f>
        <v>131736.5</v>
      </c>
      <c r="Q39" s="34"/>
      <c r="R39" s="42"/>
      <c r="S39" s="8"/>
      <c r="T39" s="64"/>
      <c r="U39" s="37"/>
    </row>
    <row r="40" spans="1:47" ht="15.75">
      <c r="A40" s="3" t="s">
        <v>13</v>
      </c>
      <c r="B40" s="91">
        <f>SUM(Falkenberg:Varberg!B40)</f>
        <v>967048</v>
      </c>
      <c r="C40" s="94">
        <f>SUM(Falkenberg:Varberg!C40)</f>
        <v>5061238.5</v>
      </c>
      <c r="D40" s="94">
        <f>SUM(Falkenberg:Varberg!D40)</f>
        <v>2865212</v>
      </c>
      <c r="E40" s="93">
        <f>SUM(Falkenberg:Varberg!E40)</f>
        <v>0</v>
      </c>
      <c r="F40" s="93">
        <f>SUM(F32:F39)</f>
        <v>265872.40000000002</v>
      </c>
      <c r="G40" s="94">
        <f>SUM(Falkenberg:Varberg!G40)</f>
        <v>716192.66666666663</v>
      </c>
      <c r="H40" s="98">
        <f>SUM(Falkenberg:Varberg!H40)</f>
        <v>1329018.3333333335</v>
      </c>
      <c r="I40" s="93">
        <f>SUM(I32:I39)</f>
        <v>32241.599999999999</v>
      </c>
      <c r="J40" s="97">
        <f>SUM(Falkenberg:Varberg!J40)</f>
        <v>3144776</v>
      </c>
      <c r="K40" s="91">
        <f>SUM(Falkenberg:Varberg!K40)</f>
        <v>0</v>
      </c>
      <c r="L40" s="91">
        <f>SUM(Falkenberg:Varberg!L40)</f>
        <v>0</v>
      </c>
      <c r="M40" s="98">
        <f>SUM(Falkenberg:Varberg!M40)</f>
        <v>103902</v>
      </c>
      <c r="N40" s="97">
        <f>SUM(Falkenberg:Varberg!N40)</f>
        <v>155527</v>
      </c>
      <c r="O40" s="97">
        <f>SUM(Falkenberg:Varberg!O40)</f>
        <v>61426</v>
      </c>
      <c r="P40" s="93">
        <f>SUM(B40:O40)</f>
        <v>14702454.5</v>
      </c>
      <c r="Q40" s="34"/>
      <c r="R40" s="42"/>
      <c r="S40" s="8" t="s">
        <v>24</v>
      </c>
      <c r="T40" s="64" t="s">
        <v>25</v>
      </c>
      <c r="U40" s="37"/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91"/>
      <c r="Q41" s="66"/>
      <c r="R41" s="42" t="s">
        <v>39</v>
      </c>
      <c r="S41" s="65" t="str">
        <f>ROUND((B46+C46)/1000,0) &amp;" GWh"</f>
        <v>546 GWh</v>
      </c>
      <c r="T41" s="64"/>
      <c r="U41" s="37"/>
    </row>
    <row r="42" spans="1:47">
      <c r="A42" s="47" t="s">
        <v>42</v>
      </c>
      <c r="B42" s="102">
        <f>B39+B38+B37</f>
        <v>643223.66666666674</v>
      </c>
      <c r="C42" s="102">
        <f>C39+C38+C37</f>
        <v>1423187.5</v>
      </c>
      <c r="D42" s="102">
        <f>D39+D38+D37</f>
        <v>7646</v>
      </c>
      <c r="E42" s="102">
        <f t="shared" ref="E42:O42" si="0">E39+E38+E37</f>
        <v>0</v>
      </c>
      <c r="F42" s="103">
        <f t="shared" si="0"/>
        <v>16664.400000000001</v>
      </c>
      <c r="G42" s="102">
        <f t="shared" si="0"/>
        <v>0</v>
      </c>
      <c r="H42" s="102">
        <f t="shared" si="0"/>
        <v>430231</v>
      </c>
      <c r="I42" s="103">
        <f t="shared" si="0"/>
        <v>1851.6000000000001</v>
      </c>
      <c r="J42" s="102">
        <f>J39+J38+J37</f>
        <v>0</v>
      </c>
      <c r="K42" s="102">
        <f>K39+K38+K37</f>
        <v>0</v>
      </c>
      <c r="L42" s="102">
        <f>L39+L38+L37</f>
        <v>0</v>
      </c>
      <c r="M42" s="102">
        <f t="shared" si="0"/>
        <v>0</v>
      </c>
      <c r="N42" s="102">
        <f t="shared" si="0"/>
        <v>0</v>
      </c>
      <c r="O42" s="102">
        <f t="shared" si="0"/>
        <v>0</v>
      </c>
      <c r="P42" s="91">
        <f>SUM(Falkenberg:Varberg!P42)</f>
        <v>2522804.166666667</v>
      </c>
      <c r="Q42" s="35"/>
      <c r="R42" s="42" t="s">
        <v>40</v>
      </c>
      <c r="S42" s="9" t="str">
        <f>ROUND(P42/1000,0) &amp;" GWh"</f>
        <v>2523 GWh</v>
      </c>
      <c r="T42" s="43">
        <f>P42/P40</f>
        <v>0.17159068009131856</v>
      </c>
      <c r="U42" s="37"/>
    </row>
    <row r="43" spans="1:47">
      <c r="A43" s="48" t="s">
        <v>44</v>
      </c>
      <c r="B43" s="129"/>
      <c r="C43" s="68">
        <f>SUM(Falkenberg:Varberg!C43)</f>
        <v>5388235.2200000007</v>
      </c>
      <c r="D43" s="68">
        <f>SUM(Falkenberg:Varberg!D43)</f>
        <v>2881533</v>
      </c>
      <c r="E43" s="68">
        <f>SUM(Falkenberg:Varberg!E43)</f>
        <v>0</v>
      </c>
      <c r="F43" s="68">
        <f>F11+F24+F40</f>
        <v>295320.06666666671</v>
      </c>
      <c r="G43" s="68">
        <f>SUM(Falkenberg:Varberg!G43)</f>
        <v>720113.66666666663</v>
      </c>
      <c r="H43" s="68">
        <f>SUM(Falkenberg:Varberg!H43)</f>
        <v>1812638.3333333333</v>
      </c>
      <c r="I43" s="68">
        <f>I11+I24+I40</f>
        <v>32241.599999999999</v>
      </c>
      <c r="J43" s="68">
        <f>SUM(Falkenberg:Varberg!J43)</f>
        <v>3144776</v>
      </c>
      <c r="K43" s="68">
        <f>SUM(Falkenberg:Varberg!K43)</f>
        <v>0</v>
      </c>
      <c r="L43" s="68">
        <f>SUM(Falkenberg:Varberg!L43)</f>
        <v>581000</v>
      </c>
      <c r="M43" s="68">
        <f>SUM(Falkenberg:Varberg!M43)</f>
        <v>103902</v>
      </c>
      <c r="N43" s="68">
        <f>SUM(Falkenberg:Varberg!N43)</f>
        <v>155527</v>
      </c>
      <c r="O43" s="68">
        <f>SUM(Falkenberg:Varberg!O43)</f>
        <v>61426</v>
      </c>
      <c r="P43" s="67">
        <f>SUM(Falkenberg:Varberg!P43)</f>
        <v>15141572.886666667</v>
      </c>
      <c r="Q43" s="35"/>
      <c r="R43" s="42" t="s">
        <v>41</v>
      </c>
      <c r="S43" s="9" t="str">
        <f>ROUND(P36/1000,0) &amp;" GWh"</f>
        <v>915 GWh</v>
      </c>
      <c r="T43" s="63">
        <f>P36/P40</f>
        <v>6.224484489987709E-2</v>
      </c>
      <c r="U43" s="37"/>
    </row>
    <row r="44" spans="1:47" ht="15.75">
      <c r="A44" s="48" t="s">
        <v>45</v>
      </c>
      <c r="B44" s="11"/>
      <c r="C44" s="13">
        <f>C43/$P$43</f>
        <v>0.35585703416220127</v>
      </c>
      <c r="D44" s="13">
        <f t="shared" ref="D44:P44" si="1">D43/$P$43</f>
        <v>0.1903060548311605</v>
      </c>
      <c r="E44" s="13">
        <f t="shared" si="1"/>
        <v>0</v>
      </c>
      <c r="F44" s="13">
        <f t="shared" si="1"/>
        <v>1.950392266887405E-2</v>
      </c>
      <c r="G44" s="13">
        <f t="shared" si="1"/>
        <v>4.7558709524872594E-2</v>
      </c>
      <c r="H44" s="13">
        <f t="shared" si="1"/>
        <v>0.11971268420399722</v>
      </c>
      <c r="I44" s="13">
        <f t="shared" si="1"/>
        <v>2.1293428523790443E-3</v>
      </c>
      <c r="J44" s="13">
        <f t="shared" si="1"/>
        <v>0.20769150097802719</v>
      </c>
      <c r="K44" s="13">
        <f t="shared" si="1"/>
        <v>0</v>
      </c>
      <c r="L44" s="13">
        <f t="shared" si="1"/>
        <v>3.8371178763840032E-2</v>
      </c>
      <c r="M44" s="13">
        <f t="shared" si="1"/>
        <v>6.8620347950439017E-3</v>
      </c>
      <c r="N44" s="13">
        <f t="shared" si="1"/>
        <v>1.0271522064722458E-2</v>
      </c>
      <c r="O44" s="13">
        <f t="shared" si="1"/>
        <v>4.0567780150561755E-3</v>
      </c>
      <c r="P44" s="13">
        <f t="shared" si="1"/>
        <v>1</v>
      </c>
      <c r="Q44" s="35"/>
      <c r="R44" s="42" t="s">
        <v>43</v>
      </c>
      <c r="S44" s="9" t="str">
        <f>ROUND(P34/1000,0) &amp;" GWh"</f>
        <v>405 GWh</v>
      </c>
      <c r="T44" s="43">
        <f>P34/P40</f>
        <v>2.7533497893157909E-2</v>
      </c>
      <c r="U44" s="37"/>
    </row>
    <row r="45" spans="1:47" ht="15.75">
      <c r="A45" s="49"/>
      <c r="B45" s="62"/>
      <c r="C45" s="57"/>
      <c r="D45" s="57"/>
      <c r="E45" s="57"/>
      <c r="F45" s="67"/>
      <c r="G45" s="57"/>
      <c r="H45" s="57"/>
      <c r="I45" s="67"/>
      <c r="J45" s="57"/>
      <c r="K45" s="57"/>
      <c r="L45" s="57"/>
      <c r="M45" s="57"/>
      <c r="N45" s="57"/>
      <c r="O45" s="67"/>
      <c r="P45" s="67"/>
      <c r="Q45" s="35"/>
      <c r="R45" s="42" t="s">
        <v>30</v>
      </c>
      <c r="S45" s="9" t="str">
        <f>ROUND(P32/1000,0) &amp;" GWh"</f>
        <v>284 GWh</v>
      </c>
      <c r="T45" s="43">
        <f>P32/P40</f>
        <v>1.9327385097501919E-2</v>
      </c>
      <c r="U45" s="37"/>
    </row>
    <row r="46" spans="1:47">
      <c r="A46" s="49" t="s">
        <v>48</v>
      </c>
      <c r="B46" s="68">
        <f>SUM(Falkenberg:Varberg!B46)</f>
        <v>140702.66666666663</v>
      </c>
      <c r="C46" s="68">
        <f>SUM(Falkenberg:Varberg!C46)</f>
        <v>404955.72000000003</v>
      </c>
      <c r="D46" s="57"/>
      <c r="E46" s="57"/>
      <c r="F46" s="67"/>
      <c r="G46" s="57"/>
      <c r="H46" s="57"/>
      <c r="I46" s="67"/>
      <c r="J46" s="57"/>
      <c r="K46" s="57"/>
      <c r="L46" s="57"/>
      <c r="M46" s="57"/>
      <c r="N46" s="57"/>
      <c r="O46" s="67"/>
      <c r="P46" s="53"/>
      <c r="Q46" s="35"/>
      <c r="R46" s="42" t="s">
        <v>46</v>
      </c>
      <c r="S46" s="9" t="str">
        <f>ROUND(P33/1000,0) &amp;" GWh"</f>
        <v>7166 GWh</v>
      </c>
      <c r="T46" s="63">
        <f>P33/P40</f>
        <v>0.48741401194836781</v>
      </c>
      <c r="U46" s="37"/>
    </row>
    <row r="47" spans="1:47">
      <c r="A47" s="49" t="s">
        <v>50</v>
      </c>
      <c r="B47" s="71">
        <f>B46/B24</f>
        <v>0.12701654885034297</v>
      </c>
      <c r="C47" s="71">
        <f>C46/(C40+C24)</f>
        <v>0.08</v>
      </c>
      <c r="D47" s="57"/>
      <c r="E47" s="57"/>
      <c r="F47" s="67"/>
      <c r="G47" s="57"/>
      <c r="H47" s="57"/>
      <c r="I47" s="67"/>
      <c r="J47" s="57"/>
      <c r="K47" s="57"/>
      <c r="L47" s="57"/>
      <c r="M47" s="57"/>
      <c r="N47" s="57"/>
      <c r="O47" s="67"/>
      <c r="P47" s="67"/>
      <c r="Q47" s="8"/>
      <c r="R47" s="42" t="s">
        <v>47</v>
      </c>
      <c r="S47" s="9" t="str">
        <f>ROUND(P35/1000,0) &amp;" GWh"</f>
        <v>3409 GWh</v>
      </c>
      <c r="T47" s="63">
        <f>P35/P40</f>
        <v>0.23188958006977678</v>
      </c>
    </row>
    <row r="48" spans="1:47" ht="15.75" thickBot="1">
      <c r="A48" s="14"/>
      <c r="B48" s="15"/>
      <c r="C48" s="17"/>
      <c r="D48" s="16"/>
      <c r="E48" s="16"/>
      <c r="F48" s="25"/>
      <c r="G48" s="16"/>
      <c r="H48" s="16"/>
      <c r="I48" s="25"/>
      <c r="J48" s="16"/>
      <c r="K48" s="16"/>
      <c r="L48" s="16"/>
      <c r="M48" s="17"/>
      <c r="N48" s="17"/>
      <c r="O48" s="18"/>
      <c r="P48" s="18"/>
      <c r="Q48" s="14"/>
      <c r="R48" s="69" t="s">
        <v>49</v>
      </c>
      <c r="S48" s="9" t="str">
        <f>ROUND(P40/1000,0) &amp;" GWh"</f>
        <v>14702 GWh</v>
      </c>
      <c r="T48" s="70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5"/>
      <c r="C49" s="17"/>
      <c r="D49" s="16"/>
      <c r="E49" s="16"/>
      <c r="F49" s="25"/>
      <c r="G49" s="16"/>
      <c r="H49" s="16"/>
      <c r="I49" s="25"/>
      <c r="J49" s="16"/>
      <c r="K49" s="16"/>
      <c r="L49" s="16"/>
      <c r="M49" s="17"/>
      <c r="N49" s="17"/>
      <c r="O49" s="18"/>
      <c r="P49" s="18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7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7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7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7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7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7"/>
      <c r="O55" s="18"/>
      <c r="P55" s="18"/>
      <c r="Q55" s="17"/>
      <c r="R55" s="1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7"/>
      <c r="O56" s="18"/>
      <c r="P56" s="18"/>
      <c r="Q56" s="17"/>
      <c r="R56" s="1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7"/>
      <c r="O57" s="18"/>
      <c r="P57" s="18"/>
      <c r="Q57" s="17"/>
      <c r="R57" s="1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8"/>
      <c r="B58" s="72"/>
      <c r="C58" s="20"/>
      <c r="D58" s="73"/>
      <c r="E58" s="73"/>
      <c r="F58" s="74"/>
      <c r="G58" s="73"/>
      <c r="H58" s="73"/>
      <c r="I58" s="74"/>
      <c r="J58" s="73"/>
      <c r="K58" s="73"/>
      <c r="L58" s="73"/>
      <c r="M58" s="46"/>
      <c r="N58" s="46"/>
      <c r="O58" s="84"/>
      <c r="P58" s="75"/>
      <c r="Q58" s="8"/>
      <c r="R58" s="8"/>
      <c r="S58" s="46"/>
      <c r="T58" s="51"/>
    </row>
    <row r="59" spans="1:47" ht="15.75">
      <c r="A59" s="8"/>
      <c r="B59" s="72"/>
      <c r="C59" s="20"/>
      <c r="D59" s="73"/>
      <c r="E59" s="73"/>
      <c r="F59" s="74"/>
      <c r="G59" s="73"/>
      <c r="H59" s="73"/>
      <c r="I59" s="74"/>
      <c r="J59" s="73"/>
      <c r="K59" s="73"/>
      <c r="L59" s="73"/>
      <c r="M59" s="46"/>
      <c r="N59" s="46"/>
      <c r="O59" s="84"/>
      <c r="P59" s="75"/>
      <c r="Q59" s="8"/>
      <c r="R59" s="8"/>
      <c r="S59" s="46"/>
      <c r="T59" s="51"/>
    </row>
    <row r="60" spans="1:47" ht="15.75">
      <c r="A60" s="8"/>
      <c r="B60" s="72"/>
      <c r="C60" s="20"/>
      <c r="D60" s="73"/>
      <c r="E60" s="73"/>
      <c r="F60" s="74"/>
      <c r="G60" s="73"/>
      <c r="H60" s="73"/>
      <c r="I60" s="74"/>
      <c r="J60" s="73"/>
      <c r="K60" s="73"/>
      <c r="L60" s="73"/>
      <c r="M60" s="46"/>
      <c r="N60" s="46"/>
      <c r="O60" s="84"/>
      <c r="P60" s="75"/>
      <c r="Q60" s="8"/>
      <c r="R60" s="8"/>
      <c r="S60" s="46"/>
      <c r="T60" s="51"/>
    </row>
    <row r="61" spans="1:47" ht="15.75">
      <c r="A61" s="7"/>
      <c r="B61" s="72"/>
      <c r="C61" s="20"/>
      <c r="D61" s="73"/>
      <c r="E61" s="73"/>
      <c r="F61" s="74"/>
      <c r="G61" s="73"/>
      <c r="H61" s="73"/>
      <c r="I61" s="74"/>
      <c r="J61" s="73"/>
      <c r="K61" s="73"/>
      <c r="L61" s="73"/>
      <c r="M61" s="46"/>
      <c r="N61" s="46"/>
      <c r="O61" s="84"/>
      <c r="P61" s="75"/>
      <c r="Q61" s="8"/>
      <c r="R61" s="8"/>
      <c r="S61" s="46"/>
      <c r="T61" s="51"/>
    </row>
    <row r="62" spans="1:47" ht="15.75">
      <c r="A62" s="8"/>
      <c r="B62" s="72"/>
      <c r="C62" s="20"/>
      <c r="D62" s="72"/>
      <c r="E62" s="72"/>
      <c r="F62" s="76"/>
      <c r="G62" s="72"/>
      <c r="H62" s="72"/>
      <c r="I62" s="76"/>
      <c r="J62" s="72"/>
      <c r="K62" s="72"/>
      <c r="L62" s="72"/>
      <c r="M62" s="46"/>
      <c r="N62" s="46"/>
      <c r="O62" s="84"/>
      <c r="P62" s="75"/>
      <c r="Q62" s="8"/>
      <c r="R62" s="8"/>
      <c r="S62" s="21"/>
      <c r="T62" s="22"/>
    </row>
    <row r="63" spans="1:47">
      <c r="A63" s="8"/>
      <c r="B63" s="72"/>
      <c r="C63" s="8"/>
      <c r="D63" s="72"/>
      <c r="E63" s="72"/>
      <c r="F63" s="76"/>
      <c r="G63" s="72"/>
      <c r="H63" s="72"/>
      <c r="I63" s="76"/>
      <c r="J63" s="72"/>
      <c r="K63" s="72"/>
      <c r="L63" s="72"/>
      <c r="M63" s="8"/>
      <c r="N63" s="8"/>
      <c r="O63" s="75"/>
      <c r="P63" s="75"/>
      <c r="Q63" s="8"/>
      <c r="R63" s="8"/>
      <c r="S63" s="8"/>
      <c r="T63" s="46"/>
    </row>
    <row r="64" spans="1:47">
      <c r="A64" s="8"/>
      <c r="B64" s="72"/>
      <c r="C64" s="8"/>
      <c r="D64" s="72"/>
      <c r="E64" s="72"/>
      <c r="F64" s="76"/>
      <c r="G64" s="72"/>
      <c r="H64" s="72"/>
      <c r="I64" s="76"/>
      <c r="J64" s="72"/>
      <c r="K64" s="72"/>
      <c r="L64" s="72"/>
      <c r="M64" s="8"/>
      <c r="N64" s="8"/>
      <c r="O64" s="75"/>
      <c r="P64" s="75"/>
      <c r="Q64" s="8"/>
      <c r="R64" s="8"/>
      <c r="S64" s="77"/>
      <c r="T64" s="78"/>
    </row>
    <row r="65" spans="1:20" ht="15.75">
      <c r="A65" s="8"/>
      <c r="B65" s="57"/>
      <c r="C65" s="8"/>
      <c r="D65" s="57"/>
      <c r="E65" s="57"/>
      <c r="F65" s="67"/>
      <c r="G65" s="57"/>
      <c r="H65" s="57"/>
      <c r="I65" s="67"/>
      <c r="J65" s="57"/>
      <c r="K65" s="72"/>
      <c r="L65" s="72"/>
      <c r="M65" s="8"/>
      <c r="N65" s="8"/>
      <c r="O65" s="75"/>
      <c r="P65" s="75"/>
      <c r="Q65" s="8"/>
      <c r="R65" s="8"/>
      <c r="S65" s="46"/>
      <c r="T65" s="51"/>
    </row>
    <row r="66" spans="1:20" ht="15.75">
      <c r="A66" s="8"/>
      <c r="B66" s="57"/>
      <c r="C66" s="8"/>
      <c r="D66" s="57"/>
      <c r="E66" s="57"/>
      <c r="F66" s="67"/>
      <c r="G66" s="57"/>
      <c r="H66" s="57"/>
      <c r="I66" s="67"/>
      <c r="J66" s="57"/>
      <c r="K66" s="72"/>
      <c r="L66" s="72"/>
      <c r="M66" s="8"/>
      <c r="N66" s="8"/>
      <c r="O66" s="75"/>
      <c r="P66" s="75"/>
      <c r="Q66" s="8"/>
      <c r="R66" s="8"/>
      <c r="S66" s="46"/>
      <c r="T66" s="51"/>
    </row>
    <row r="67" spans="1:20" ht="15.75">
      <c r="A67" s="8"/>
      <c r="B67" s="57"/>
      <c r="C67" s="8"/>
      <c r="D67" s="57"/>
      <c r="E67" s="57"/>
      <c r="F67" s="67"/>
      <c r="G67" s="57"/>
      <c r="H67" s="57"/>
      <c r="I67" s="67"/>
      <c r="J67" s="57"/>
      <c r="K67" s="72"/>
      <c r="L67" s="72"/>
      <c r="M67" s="8"/>
      <c r="N67" s="8"/>
      <c r="O67" s="75"/>
      <c r="P67" s="75"/>
      <c r="Q67" s="8"/>
      <c r="R67" s="8"/>
      <c r="S67" s="46"/>
      <c r="T67" s="51"/>
    </row>
    <row r="68" spans="1:20" ht="15.75">
      <c r="A68" s="8"/>
      <c r="B68" s="57"/>
      <c r="C68" s="8"/>
      <c r="D68" s="57"/>
      <c r="E68" s="57"/>
      <c r="F68" s="67"/>
      <c r="G68" s="57"/>
      <c r="H68" s="57"/>
      <c r="I68" s="67"/>
      <c r="J68" s="57"/>
      <c r="K68" s="72"/>
      <c r="L68" s="72"/>
      <c r="M68" s="8"/>
      <c r="N68" s="8"/>
      <c r="O68" s="75"/>
      <c r="P68" s="75"/>
      <c r="Q68" s="8"/>
      <c r="R68" s="8"/>
      <c r="S68" s="46"/>
      <c r="T68" s="51"/>
    </row>
    <row r="69" spans="1:20" ht="15.75">
      <c r="A69" s="8"/>
      <c r="B69" s="57"/>
      <c r="C69" s="8"/>
      <c r="D69" s="57"/>
      <c r="E69" s="57"/>
      <c r="F69" s="67"/>
      <c r="G69" s="57"/>
      <c r="H69" s="57"/>
      <c r="I69" s="67"/>
      <c r="J69" s="57"/>
      <c r="K69" s="72"/>
      <c r="L69" s="72"/>
      <c r="M69" s="8"/>
      <c r="N69" s="8"/>
      <c r="O69" s="75"/>
      <c r="P69" s="75"/>
      <c r="Q69" s="8"/>
      <c r="R69" s="8"/>
      <c r="S69" s="46"/>
      <c r="T69" s="51"/>
    </row>
    <row r="70" spans="1:20" ht="15.75">
      <c r="A70" s="8"/>
      <c r="B70" s="57"/>
      <c r="C70" s="8"/>
      <c r="D70" s="57"/>
      <c r="E70" s="57"/>
      <c r="F70" s="67"/>
      <c r="G70" s="57"/>
      <c r="H70" s="57"/>
      <c r="I70" s="67"/>
      <c r="J70" s="57"/>
      <c r="K70" s="72"/>
      <c r="L70" s="72"/>
      <c r="M70" s="8"/>
      <c r="N70" s="8"/>
      <c r="O70" s="75"/>
      <c r="P70" s="75"/>
      <c r="Q70" s="8"/>
      <c r="R70" s="8"/>
      <c r="S70" s="46"/>
      <c r="T70" s="51"/>
    </row>
    <row r="71" spans="1:20" ht="15.75">
      <c r="A71" s="8"/>
      <c r="B71" s="23"/>
      <c r="C71" s="8"/>
      <c r="D71" s="23"/>
      <c r="E71" s="23"/>
      <c r="F71" s="26"/>
      <c r="G71" s="23"/>
      <c r="H71" s="23"/>
      <c r="I71" s="26"/>
      <c r="J71" s="23"/>
      <c r="K71" s="72"/>
      <c r="L71" s="72"/>
      <c r="M71" s="8"/>
      <c r="N71" s="8"/>
      <c r="O71" s="75"/>
      <c r="P71" s="75"/>
      <c r="Q71" s="8"/>
      <c r="R71" s="52"/>
      <c r="S71" s="21"/>
      <c r="T71" s="24"/>
    </row>
  </sheetData>
  <pageMargins left="0.75" right="0.75" top="0.75" bottom="0.5" header="0.5" footer="0.7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U71"/>
  <sheetViews>
    <sheetView zoomScale="70" zoomScaleNormal="70" workbookViewId="0">
      <selection activeCell="C43" sqref="C43"/>
    </sheetView>
  </sheetViews>
  <sheetFormatPr defaultColWidth="8.625" defaultRowHeight="15"/>
  <cols>
    <col min="1" max="1" width="49.5" style="10" customWidth="1"/>
    <col min="2" max="2" width="17.625" style="53" customWidth="1"/>
    <col min="3" max="3" width="17.625" style="10" customWidth="1"/>
    <col min="4" max="12" width="17.625" style="53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9" t="s">
        <v>69</v>
      </c>
      <c r="Q2" s="3"/>
      <c r="AG2" s="54"/>
      <c r="AH2" s="3"/>
    </row>
    <row r="3" spans="1:34" ht="30">
      <c r="A3" s="4">
        <v>2017</v>
      </c>
      <c r="C3" s="55" t="s">
        <v>1</v>
      </c>
      <c r="D3" s="55" t="s">
        <v>31</v>
      </c>
      <c r="E3" s="55" t="s">
        <v>2</v>
      </c>
      <c r="F3" s="56" t="s">
        <v>3</v>
      </c>
      <c r="G3" s="55" t="s">
        <v>16</v>
      </c>
      <c r="H3" s="55" t="s">
        <v>51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67</v>
      </c>
      <c r="N3" s="56" t="s">
        <v>63</v>
      </c>
      <c r="O3" s="56" t="s">
        <v>63</v>
      </c>
      <c r="P3" s="58" t="s">
        <v>9</v>
      </c>
      <c r="Q3" s="54"/>
      <c r="AG3" s="54"/>
      <c r="AH3" s="54"/>
    </row>
    <row r="4" spans="1:34" s="30" customFormat="1" ht="11.25">
      <c r="A4" s="81" t="s">
        <v>55</v>
      </c>
      <c r="C4" s="80" t="s">
        <v>53</v>
      </c>
      <c r="D4" s="80" t="s">
        <v>54</v>
      </c>
      <c r="E4" s="28"/>
      <c r="F4" s="80" t="s">
        <v>56</v>
      </c>
      <c r="G4" s="28"/>
      <c r="H4" s="28"/>
      <c r="I4" s="80" t="s">
        <v>57</v>
      </c>
      <c r="J4" s="28"/>
      <c r="K4" s="28"/>
      <c r="L4" s="28"/>
      <c r="M4" s="28"/>
      <c r="N4" s="29"/>
      <c r="O4" s="29"/>
      <c r="P4" s="82" t="s">
        <v>61</v>
      </c>
      <c r="Q4" s="31"/>
      <c r="AG4" s="31"/>
      <c r="AH4" s="31"/>
    </row>
    <row r="5" spans="1:34" ht="15.75">
      <c r="A5" s="3" t="s">
        <v>52</v>
      </c>
      <c r="C5" s="97">
        <f>[1]Solceller!$C$7</f>
        <v>2204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7">
        <f>SUM(D5:N5)</f>
        <v>0</v>
      </c>
      <c r="Q5" s="54"/>
      <c r="AG5" s="54"/>
      <c r="AH5" s="54"/>
    </row>
    <row r="6" spans="1:34" ht="15.75">
      <c r="A6" s="3" t="s">
        <v>76</v>
      </c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f t="shared" ref="P6:P11" si="0">SUM(D6:N6)</f>
        <v>0</v>
      </c>
      <c r="Q6" s="54"/>
      <c r="AG6" s="54"/>
      <c r="AH6" s="54"/>
    </row>
    <row r="7" spans="1:34" ht="15.75">
      <c r="A7" s="3" t="s">
        <v>17</v>
      </c>
      <c r="C7" s="128">
        <f>[1]Elproduktion!$N$162</f>
        <v>0</v>
      </c>
      <c r="D7" s="91">
        <f>[1]Elproduktion!$N$163</f>
        <v>0</v>
      </c>
      <c r="E7" s="91">
        <f>[1]Elproduktion!$Q$164</f>
        <v>0</v>
      </c>
      <c r="F7" s="91">
        <f>[1]Elproduktion!$N$165</f>
        <v>0</v>
      </c>
      <c r="G7" s="91">
        <f>[1]Elproduktion!$R$166</f>
        <v>0</v>
      </c>
      <c r="H7" s="91">
        <f>[1]Elproduktion!$S$167</f>
        <v>0</v>
      </c>
      <c r="I7" s="91">
        <f>[1]Elproduktion!$N$168</f>
        <v>0</v>
      </c>
      <c r="J7" s="91">
        <f>[1]Elproduktion!$T$166</f>
        <v>0</v>
      </c>
      <c r="K7" s="91">
        <f>[1]Elproduktion!$U$164</f>
        <v>0</v>
      </c>
      <c r="L7" s="91">
        <f>[1]Elproduktion!$V$164</f>
        <v>0</v>
      </c>
      <c r="M7" s="91">
        <f>[1]Elproduktion!$W$164</f>
        <v>0</v>
      </c>
      <c r="N7" s="91"/>
      <c r="O7" s="91"/>
      <c r="P7" s="91">
        <f t="shared" si="0"/>
        <v>0</v>
      </c>
      <c r="Q7" s="54"/>
      <c r="AG7" s="54"/>
      <c r="AH7" s="54"/>
    </row>
    <row r="8" spans="1:34" ht="15.75">
      <c r="A8" s="3" t="s">
        <v>10</v>
      </c>
      <c r="C8" s="128">
        <f>[1]Elproduktion!$N$170</f>
        <v>0</v>
      </c>
      <c r="D8" s="91">
        <f>[1]Elproduktion!$N$171</f>
        <v>0</v>
      </c>
      <c r="E8" s="91">
        <f>[1]Elproduktion!$Q$172</f>
        <v>0</v>
      </c>
      <c r="F8" s="91">
        <f>[1]Elproduktion!$N$173</f>
        <v>0</v>
      </c>
      <c r="G8" s="91">
        <f>[1]Elproduktion!$R$174</f>
        <v>0</v>
      </c>
      <c r="H8" s="91">
        <f>[1]Elproduktion!$S$175</f>
        <v>0</v>
      </c>
      <c r="I8" s="91">
        <f>[1]Elproduktion!$N$176</f>
        <v>0</v>
      </c>
      <c r="J8" s="91">
        <f>[1]Elproduktion!$T$174</f>
        <v>0</v>
      </c>
      <c r="K8" s="91">
        <f>[1]Elproduktion!$U$172</f>
        <v>0</v>
      </c>
      <c r="L8" s="91">
        <f>[1]Elproduktion!$V$172</f>
        <v>0</v>
      </c>
      <c r="M8" s="91">
        <f>[1]Elproduktion!$W$172</f>
        <v>0</v>
      </c>
      <c r="N8" s="91"/>
      <c r="O8" s="91"/>
      <c r="P8" s="91">
        <f t="shared" si="0"/>
        <v>0</v>
      </c>
      <c r="Q8" s="54"/>
      <c r="AG8" s="54"/>
      <c r="AH8" s="54"/>
    </row>
    <row r="9" spans="1:34" ht="15.75">
      <c r="A9" s="3" t="s">
        <v>11</v>
      </c>
      <c r="C9" s="128">
        <f>[1]Elproduktion!$N$178</f>
        <v>215269</v>
      </c>
      <c r="D9" s="91">
        <f>[1]Elproduktion!$N$179</f>
        <v>0</v>
      </c>
      <c r="E9" s="91">
        <f>[1]Elproduktion!$Q$180</f>
        <v>0</v>
      </c>
      <c r="F9" s="91">
        <f>[1]Elproduktion!$N$181</f>
        <v>0</v>
      </c>
      <c r="G9" s="91">
        <f>[1]Elproduktion!$R$182</f>
        <v>0</v>
      </c>
      <c r="H9" s="91">
        <f>[1]Elproduktion!$S$183</f>
        <v>0</v>
      </c>
      <c r="I9" s="91">
        <f>[1]Elproduktion!$N$184</f>
        <v>0</v>
      </c>
      <c r="J9" s="91">
        <f>[1]Elproduktion!$T$182</f>
        <v>0</v>
      </c>
      <c r="K9" s="91">
        <f>[1]Elproduktion!$U$180</f>
        <v>0</v>
      </c>
      <c r="L9" s="91">
        <f>[1]Elproduktion!$V$180</f>
        <v>0</v>
      </c>
      <c r="M9" s="91">
        <f>[1]Elproduktion!$W$180</f>
        <v>0</v>
      </c>
      <c r="N9" s="91"/>
      <c r="O9" s="91"/>
      <c r="P9" s="91">
        <f t="shared" si="0"/>
        <v>0</v>
      </c>
      <c r="Q9" s="54"/>
      <c r="AG9" s="54"/>
      <c r="AH9" s="54"/>
    </row>
    <row r="10" spans="1:34" ht="15.75">
      <c r="A10" s="3" t="s">
        <v>12</v>
      </c>
      <c r="C10" s="128">
        <f>[1]Elproduktion!$N$186</f>
        <v>471680</v>
      </c>
      <c r="D10" s="91">
        <f>[1]Elproduktion!$N$187</f>
        <v>0</v>
      </c>
      <c r="E10" s="91">
        <f>[1]Elproduktion!$Q$188</f>
        <v>0</v>
      </c>
      <c r="F10" s="91">
        <f>[1]Elproduktion!$N$189</f>
        <v>0</v>
      </c>
      <c r="G10" s="91">
        <f>[1]Elproduktion!$R$190</f>
        <v>0</v>
      </c>
      <c r="H10" s="91">
        <f>[1]Elproduktion!$S$191</f>
        <v>0</v>
      </c>
      <c r="I10" s="91">
        <f>[1]Elproduktion!$N$192</f>
        <v>0</v>
      </c>
      <c r="J10" s="91">
        <f>[1]Elproduktion!$T$190</f>
        <v>0</v>
      </c>
      <c r="K10" s="91">
        <f>[1]Elproduktion!$U$188</f>
        <v>0</v>
      </c>
      <c r="L10" s="91">
        <f>[1]Elproduktion!$V$188</f>
        <v>0</v>
      </c>
      <c r="M10" s="91">
        <f>[1]Elproduktion!$W$188</f>
        <v>0</v>
      </c>
      <c r="N10" s="91"/>
      <c r="O10" s="91"/>
      <c r="P10" s="91">
        <f t="shared" si="0"/>
        <v>0</v>
      </c>
      <c r="Q10" s="54"/>
      <c r="R10" s="3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3" t="s">
        <v>13</v>
      </c>
      <c r="C11" s="97">
        <f>SUM(C5:C10)</f>
        <v>689153</v>
      </c>
      <c r="D11" s="91">
        <f t="shared" ref="D11:O11" si="1">SUM(D5:D10)</f>
        <v>0</v>
      </c>
      <c r="E11" s="91">
        <f t="shared" si="1"/>
        <v>0</v>
      </c>
      <c r="F11" s="91">
        <f t="shared" si="1"/>
        <v>0</v>
      </c>
      <c r="G11" s="91">
        <f t="shared" si="1"/>
        <v>0</v>
      </c>
      <c r="H11" s="91">
        <f t="shared" si="1"/>
        <v>0</v>
      </c>
      <c r="I11" s="91">
        <f t="shared" si="1"/>
        <v>0</v>
      </c>
      <c r="J11" s="91">
        <f t="shared" si="1"/>
        <v>0</v>
      </c>
      <c r="K11" s="91">
        <f t="shared" si="1"/>
        <v>0</v>
      </c>
      <c r="L11" s="91">
        <f t="shared" si="1"/>
        <v>0</v>
      </c>
      <c r="M11" s="91">
        <f t="shared" si="1"/>
        <v>0</v>
      </c>
      <c r="N11" s="91">
        <f t="shared" si="1"/>
        <v>0</v>
      </c>
      <c r="O11" s="91">
        <f t="shared" si="1"/>
        <v>0</v>
      </c>
      <c r="P11" s="91">
        <f t="shared" si="0"/>
        <v>0</v>
      </c>
      <c r="Q11" s="54"/>
      <c r="R11" s="3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14</v>
      </c>
      <c r="B14" s="5"/>
      <c r="C14" s="60"/>
      <c r="D14" s="5"/>
      <c r="E14" s="5"/>
      <c r="F14" s="5"/>
      <c r="G14" s="5"/>
      <c r="H14" s="5"/>
      <c r="I14" s="5"/>
      <c r="J14" s="60"/>
      <c r="K14" s="60"/>
      <c r="L14" s="60"/>
      <c r="M14" s="60"/>
      <c r="N14" s="60"/>
      <c r="O14" s="60"/>
      <c r="P14" s="5"/>
      <c r="Q14" s="2"/>
      <c r="R14" s="2"/>
      <c r="S14" s="2"/>
      <c r="T14" s="2"/>
    </row>
    <row r="15" spans="1:34" ht="15.75">
      <c r="A15" s="79" t="str">
        <f>A2</f>
        <v>1382 Falkenberg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v>2017</v>
      </c>
      <c r="B16" s="55" t="s">
        <v>15</v>
      </c>
      <c r="C16" s="67" t="s">
        <v>8</v>
      </c>
      <c r="D16" s="55" t="s">
        <v>31</v>
      </c>
      <c r="E16" s="55" t="s">
        <v>2</v>
      </c>
      <c r="F16" s="56" t="s">
        <v>3</v>
      </c>
      <c r="G16" s="55" t="s">
        <v>16</v>
      </c>
      <c r="H16" s="55" t="s">
        <v>51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63</v>
      </c>
      <c r="N16" s="56" t="s">
        <v>63</v>
      </c>
      <c r="O16" s="56" t="s">
        <v>63</v>
      </c>
      <c r="P16" s="58" t="s">
        <v>9</v>
      </c>
      <c r="Q16" s="54"/>
      <c r="AG16" s="54"/>
      <c r="AH16" s="54"/>
    </row>
    <row r="17" spans="1:34" s="30" customFormat="1" ht="11.25">
      <c r="A17" s="81" t="s">
        <v>55</v>
      </c>
      <c r="B17" s="80" t="s">
        <v>58</v>
      </c>
      <c r="C17" s="50"/>
      <c r="D17" s="80" t="s">
        <v>54</v>
      </c>
      <c r="E17" s="28"/>
      <c r="F17" s="80" t="s">
        <v>56</v>
      </c>
      <c r="G17" s="28"/>
      <c r="H17" s="28"/>
      <c r="I17" s="80" t="s">
        <v>57</v>
      </c>
      <c r="J17" s="28"/>
      <c r="K17" s="28"/>
      <c r="L17" s="28"/>
      <c r="M17" s="28"/>
      <c r="N17" s="29"/>
      <c r="O17" s="29"/>
      <c r="P17" s="82" t="s">
        <v>61</v>
      </c>
      <c r="Q17" s="31"/>
      <c r="AG17" s="31"/>
      <c r="AH17" s="31"/>
    </row>
    <row r="18" spans="1:34" ht="15.75">
      <c r="A18" s="3" t="s">
        <v>17</v>
      </c>
      <c r="B18" s="91">
        <f>[1]Fjärrvärmeproduktion!$N$226</f>
        <v>0</v>
      </c>
      <c r="C18" s="91"/>
      <c r="D18" s="91">
        <f>[1]Fjärrvärmeproduktion!$N$227</f>
        <v>0</v>
      </c>
      <c r="E18" s="91">
        <f>[1]Fjärrvärmeproduktion!$Q$228</f>
        <v>0</v>
      </c>
      <c r="F18" s="91">
        <f>[1]Fjärrvärmeproduktion!$N$229</f>
        <v>0</v>
      </c>
      <c r="G18" s="128">
        <f>[1]Fjärrvärmeproduktion!$R$230</f>
        <v>0</v>
      </c>
      <c r="H18" s="128">
        <f>[1]Fjärrvärmeproduktion!$S$231</f>
        <v>0</v>
      </c>
      <c r="I18" s="91">
        <f>[1]Fjärrvärmeproduktion!$N$232</f>
        <v>0</v>
      </c>
      <c r="J18" s="91">
        <f>[1]Fjärrvärmeproduktion!$T$230</f>
        <v>0</v>
      </c>
      <c r="K18" s="91">
        <f>[1]Fjärrvärmeproduktion!$U$228</f>
        <v>0</v>
      </c>
      <c r="L18" s="91">
        <f>[1]Fjärrvärmeproduktion!$V$228</f>
        <v>0</v>
      </c>
      <c r="M18" s="91"/>
      <c r="N18" s="91"/>
      <c r="O18" s="91"/>
      <c r="P18" s="91">
        <f>SUM(C18:N18)</f>
        <v>0</v>
      </c>
      <c r="Q18" s="2"/>
      <c r="R18" s="2"/>
      <c r="S18" s="2"/>
      <c r="T18" s="2"/>
    </row>
    <row r="19" spans="1:34" ht="15.75">
      <c r="A19" s="3" t="s">
        <v>18</v>
      </c>
      <c r="B19" s="91">
        <f>[1]Fjärrvärmeproduktion!$N$234+[1]Fjärrvärmeproduktion!$N$266</f>
        <v>77146</v>
      </c>
      <c r="C19" s="91"/>
      <c r="D19" s="91">
        <f>[1]Fjärrvärmeproduktion!$N$235</f>
        <v>149</v>
      </c>
      <c r="E19" s="91">
        <f>[1]Fjärrvärmeproduktion!$Q$236</f>
        <v>0</v>
      </c>
      <c r="F19" s="91">
        <f>[1]Fjärrvärmeproduktion!$N$237</f>
        <v>639</v>
      </c>
      <c r="G19" s="128">
        <f>[1]Fjärrvärmeproduktion!$R$238</f>
        <v>1827</v>
      </c>
      <c r="H19" s="128">
        <f>[1]Fjärrvärmeproduktion!$S$239</f>
        <v>76346</v>
      </c>
      <c r="I19" s="91">
        <f>[1]Fjärrvärmeproduktion!$N$240</f>
        <v>0</v>
      </c>
      <c r="J19" s="91">
        <f>[1]Fjärrvärmeproduktion!$T$238</f>
        <v>0</v>
      </c>
      <c r="K19" s="91">
        <f>[1]Fjärrvärmeproduktion!$U$236</f>
        <v>0</v>
      </c>
      <c r="L19" s="91">
        <f>[1]Fjärrvärmeproduktion!$V$236</f>
        <v>0</v>
      </c>
      <c r="M19" s="91"/>
      <c r="N19" s="91"/>
      <c r="O19" s="91"/>
      <c r="P19" s="91">
        <f>SUM(C19:N19)</f>
        <v>78961</v>
      </c>
      <c r="Q19" s="2"/>
      <c r="R19" s="2"/>
      <c r="S19" s="2"/>
      <c r="T19" s="2"/>
    </row>
    <row r="20" spans="1:34" ht="15.75">
      <c r="A20" s="3" t="s">
        <v>19</v>
      </c>
      <c r="B20" s="91">
        <f>[1]Fjärrvärmeproduktion!$N$242</f>
        <v>0</v>
      </c>
      <c r="C20" s="91"/>
      <c r="D20" s="91">
        <f>[1]Fjärrvärmeproduktion!$N$243</f>
        <v>0</v>
      </c>
      <c r="E20" s="91">
        <f>[1]Fjärrvärmeproduktion!$Q$244</f>
        <v>0</v>
      </c>
      <c r="F20" s="91">
        <f>[1]Fjärrvärmeproduktion!$N$245</f>
        <v>0</v>
      </c>
      <c r="G20" s="128">
        <f>[1]Fjärrvärmeproduktion!$R$246</f>
        <v>0</v>
      </c>
      <c r="H20" s="128">
        <f>[1]Fjärrvärmeproduktion!$S$247</f>
        <v>0</v>
      </c>
      <c r="I20" s="91">
        <f>[1]Fjärrvärmeproduktion!$N$248</f>
        <v>0</v>
      </c>
      <c r="J20" s="91">
        <f>[1]Fjärrvärmeproduktion!$T$246</f>
        <v>0</v>
      </c>
      <c r="K20" s="91">
        <f>[1]Fjärrvärmeproduktion!$U$244</f>
        <v>0</v>
      </c>
      <c r="L20" s="91">
        <f>[1]Fjärrvärmeproduktion!$V$244</f>
        <v>0</v>
      </c>
      <c r="M20" s="91"/>
      <c r="N20" s="91"/>
      <c r="O20" s="91"/>
      <c r="P20" s="91">
        <f t="shared" ref="P20:P23" si="2">SUM(C20:N20)</f>
        <v>0</v>
      </c>
      <c r="Q20" s="2"/>
      <c r="R20" s="2"/>
      <c r="S20" s="2"/>
      <c r="T20" s="2"/>
    </row>
    <row r="21" spans="1:34" ht="16.5" thickBot="1">
      <c r="A21" s="3" t="s">
        <v>20</v>
      </c>
      <c r="B21" s="91">
        <f>[1]Fjärrvärmeproduktion!$N$250</f>
        <v>0</v>
      </c>
      <c r="C21" s="91"/>
      <c r="D21" s="91">
        <f>[1]Fjärrvärmeproduktion!$N$251</f>
        <v>0</v>
      </c>
      <c r="E21" s="91">
        <f>[1]Fjärrvärmeproduktion!$Q$252</f>
        <v>0</v>
      </c>
      <c r="F21" s="91">
        <f>[1]Fjärrvärmeproduktion!$N$253</f>
        <v>0</v>
      </c>
      <c r="G21" s="128">
        <f>[1]Fjärrvärmeproduktion!$R$254</f>
        <v>0</v>
      </c>
      <c r="H21" s="128">
        <f>[1]Fjärrvärmeproduktion!$S$255</f>
        <v>0</v>
      </c>
      <c r="I21" s="91">
        <f>[1]Fjärrvärmeproduktion!$N$256</f>
        <v>0</v>
      </c>
      <c r="J21" s="91">
        <f>[1]Fjärrvärmeproduktion!$T$254</f>
        <v>0</v>
      </c>
      <c r="K21" s="91">
        <f>[1]Fjärrvärmeproduktion!$U$252</f>
        <v>0</v>
      </c>
      <c r="L21" s="91">
        <f>[1]Fjärrvärmeproduktion!$V$252</f>
        <v>0</v>
      </c>
      <c r="M21" s="91"/>
      <c r="N21" s="91"/>
      <c r="O21" s="91"/>
      <c r="P21" s="91">
        <f t="shared" si="2"/>
        <v>0</v>
      </c>
      <c r="Q21" s="2"/>
      <c r="R21" s="38"/>
      <c r="S21" s="38"/>
      <c r="T21" s="38"/>
    </row>
    <row r="22" spans="1:34" ht="15.75">
      <c r="A22" s="3" t="s">
        <v>21</v>
      </c>
      <c r="B22" s="91">
        <f>[1]Fjärrvärmeproduktion!$N$258</f>
        <v>0</v>
      </c>
      <c r="C22" s="91"/>
      <c r="D22" s="91">
        <f>[1]Fjärrvärmeproduktion!$N$259</f>
        <v>0</v>
      </c>
      <c r="E22" s="91">
        <f>[1]Fjärrvärmeproduktion!$Q$260</f>
        <v>0</v>
      </c>
      <c r="F22" s="91">
        <f>[1]Fjärrvärmeproduktion!$N$261</f>
        <v>0</v>
      </c>
      <c r="G22" s="128">
        <f>[1]Fjärrvärmeproduktion!$R$262</f>
        <v>0</v>
      </c>
      <c r="H22" s="128">
        <f>[1]Fjärrvärmeproduktion!$S$263</f>
        <v>0</v>
      </c>
      <c r="I22" s="91">
        <f>[1]Fjärrvärmeproduktion!$N$264</f>
        <v>0</v>
      </c>
      <c r="J22" s="91">
        <f>[1]Fjärrvärmeproduktion!$T$262</f>
        <v>0</v>
      </c>
      <c r="K22" s="91">
        <f>[1]Fjärrvärmeproduktion!$U$260</f>
        <v>0</v>
      </c>
      <c r="L22" s="91">
        <f>[1]Fjärrvärmeproduktion!$V$260</f>
        <v>0</v>
      </c>
      <c r="M22" s="91"/>
      <c r="N22" s="91"/>
      <c r="O22" s="91"/>
      <c r="P22" s="91">
        <f t="shared" si="2"/>
        <v>0</v>
      </c>
      <c r="Q22" s="32"/>
      <c r="R22" s="44" t="s">
        <v>23</v>
      </c>
      <c r="S22" s="89" t="str">
        <f>ROUND(P43/1000,0) &amp;" GWh"</f>
        <v>1549 GWh</v>
      </c>
      <c r="T22" s="39"/>
      <c r="U22" s="37"/>
    </row>
    <row r="23" spans="1:34" ht="15.75">
      <c r="A23" s="3" t="s">
        <v>22</v>
      </c>
      <c r="B23" s="91">
        <v>0</v>
      </c>
      <c r="C23" s="91"/>
      <c r="D23" s="91">
        <f>[1]Fjärrvärmeproduktion!$N$267</f>
        <v>0</v>
      </c>
      <c r="E23" s="91">
        <f>[1]Fjärrvärmeproduktion!$Q$268</f>
        <v>0</v>
      </c>
      <c r="F23" s="91">
        <f>[1]Fjärrvärmeproduktion!$N$269</f>
        <v>0</v>
      </c>
      <c r="G23" s="128">
        <f>[1]Fjärrvärmeproduktion!$R$270</f>
        <v>0</v>
      </c>
      <c r="H23" s="128">
        <f>[1]Fjärrvärmeproduktion!$S$271</f>
        <v>0</v>
      </c>
      <c r="I23" s="91">
        <f>[1]Fjärrvärmeproduktion!$N$272</f>
        <v>0</v>
      </c>
      <c r="J23" s="91">
        <f>[1]Fjärrvärmeproduktion!$T$270</f>
        <v>0</v>
      </c>
      <c r="K23" s="91">
        <f>[1]Fjärrvärmeproduktion!$U$268</f>
        <v>0</v>
      </c>
      <c r="L23" s="91">
        <f>[1]Fjärrvärmeproduktion!$V$268</f>
        <v>0</v>
      </c>
      <c r="M23" s="91"/>
      <c r="N23" s="91"/>
      <c r="O23" s="91"/>
      <c r="P23" s="91">
        <f t="shared" si="2"/>
        <v>0</v>
      </c>
      <c r="Q23" s="32"/>
      <c r="R23" s="42"/>
      <c r="S23" s="2"/>
      <c r="T23" s="40"/>
      <c r="U23" s="37"/>
    </row>
    <row r="24" spans="1:34" ht="15.75">
      <c r="A24" s="3" t="s">
        <v>13</v>
      </c>
      <c r="B24" s="91">
        <f>SUM(B18:B23)</f>
        <v>77146</v>
      </c>
      <c r="C24" s="91">
        <f t="shared" ref="C24:O24" si="3">SUM(C18:C23)</f>
        <v>0</v>
      </c>
      <c r="D24" s="91">
        <f t="shared" si="3"/>
        <v>149</v>
      </c>
      <c r="E24" s="91">
        <f t="shared" si="3"/>
        <v>0</v>
      </c>
      <c r="F24" s="91">
        <f t="shared" si="3"/>
        <v>639</v>
      </c>
      <c r="G24" s="91">
        <f t="shared" si="3"/>
        <v>1827</v>
      </c>
      <c r="H24" s="91">
        <f t="shared" si="3"/>
        <v>76346</v>
      </c>
      <c r="I24" s="91">
        <f t="shared" si="3"/>
        <v>0</v>
      </c>
      <c r="J24" s="91">
        <f t="shared" si="3"/>
        <v>0</v>
      </c>
      <c r="K24" s="91">
        <f t="shared" si="3"/>
        <v>0</v>
      </c>
      <c r="L24" s="91">
        <f t="shared" si="3"/>
        <v>0</v>
      </c>
      <c r="M24" s="91">
        <f t="shared" si="3"/>
        <v>0</v>
      </c>
      <c r="N24" s="91">
        <f t="shared" si="3"/>
        <v>0</v>
      </c>
      <c r="O24" s="91">
        <f t="shared" si="3"/>
        <v>0</v>
      </c>
      <c r="P24" s="91">
        <f>SUM(C24:N24)</f>
        <v>78961</v>
      </c>
      <c r="Q24" s="32"/>
      <c r="R24" s="42"/>
      <c r="S24" s="2" t="s">
        <v>24</v>
      </c>
      <c r="T24" s="40" t="s">
        <v>25</v>
      </c>
      <c r="U24" s="37"/>
    </row>
    <row r="25" spans="1:34" ht="15.7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2"/>
      <c r="R25" s="85" t="str">
        <f>C30</f>
        <v>El</v>
      </c>
      <c r="S25" s="61" t="str">
        <f>ROUND(C43/1000,0) &amp;" GWh"</f>
        <v>694 GWh</v>
      </c>
      <c r="T25" s="43">
        <f>C$44</f>
        <v>0.44819138037982464</v>
      </c>
      <c r="U25" s="37"/>
    </row>
    <row r="26" spans="1:34" ht="15.75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2"/>
      <c r="R26" s="87" t="str">
        <f>D30</f>
        <v>Oljeprodukter</v>
      </c>
      <c r="S26" s="61" t="str">
        <f>ROUND(D43/1000,0) &amp;" GWh"</f>
        <v>482 GWh</v>
      </c>
      <c r="T26" s="43">
        <f>D$44</f>
        <v>0.31094523508498767</v>
      </c>
      <c r="U26" s="37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2"/>
      <c r="R27" s="87" t="str">
        <f>E30</f>
        <v>Kol och koks</v>
      </c>
      <c r="S27" s="61" t="str">
        <f>ROUND(E43/1000,0) &amp;" GWh"</f>
        <v>0 GWh</v>
      </c>
      <c r="T27" s="43">
        <f>E$44</f>
        <v>0</v>
      </c>
      <c r="U27" s="37"/>
    </row>
    <row r="28" spans="1:34" ht="18.75">
      <c r="A28" s="1" t="s">
        <v>26</v>
      </c>
      <c r="B28" s="5"/>
      <c r="C28" s="60"/>
      <c r="D28" s="5"/>
      <c r="E28" s="5"/>
      <c r="F28" s="5"/>
      <c r="G28" s="5"/>
      <c r="H28" s="5"/>
      <c r="I28" s="60"/>
      <c r="J28" s="60"/>
      <c r="K28" s="60"/>
      <c r="L28" s="60"/>
      <c r="M28" s="60"/>
      <c r="N28" s="60"/>
      <c r="O28" s="60"/>
      <c r="P28" s="60"/>
      <c r="Q28" s="32"/>
      <c r="R28" s="87" t="str">
        <f>F30</f>
        <v>Gasol/naturgas</v>
      </c>
      <c r="S28" s="61" t="str">
        <f>ROUND(F43/1000,0) &amp;" GWh"</f>
        <v>73 GWh</v>
      </c>
      <c r="T28" s="43">
        <f>F$44</f>
        <v>4.6985308553840352E-2</v>
      </c>
      <c r="U28" s="37"/>
    </row>
    <row r="29" spans="1:34" ht="15.75">
      <c r="A29" s="79" t="str">
        <f>A2</f>
        <v>1382 Falkenberg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2"/>
      <c r="R29" s="87" t="str">
        <f>G30</f>
        <v>Biodrivmedel</v>
      </c>
      <c r="S29" s="61" t="str">
        <f>ROUND(G43/1000,0) &amp;" GWh"</f>
        <v>111 GWh</v>
      </c>
      <c r="T29" s="43">
        <f>G$44</f>
        <v>7.1600442375096204E-2</v>
      </c>
      <c r="U29" s="37"/>
    </row>
    <row r="30" spans="1:34" ht="30">
      <c r="A30" s="4">
        <v>2017</v>
      </c>
      <c r="B30" s="67" t="s">
        <v>65</v>
      </c>
      <c r="C30" s="57" t="s">
        <v>8</v>
      </c>
      <c r="D30" s="55" t="s">
        <v>31</v>
      </c>
      <c r="E30" s="55" t="s">
        <v>2</v>
      </c>
      <c r="F30" s="56" t="s">
        <v>3</v>
      </c>
      <c r="G30" s="55" t="s">
        <v>27</v>
      </c>
      <c r="H30" s="55" t="s">
        <v>51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63</v>
      </c>
      <c r="N30" s="56" t="s">
        <v>68</v>
      </c>
      <c r="O30" s="56" t="s">
        <v>63</v>
      </c>
      <c r="P30" s="58" t="s">
        <v>28</v>
      </c>
      <c r="Q30" s="32"/>
      <c r="R30" s="85" t="str">
        <f>H30</f>
        <v>Biobränslen</v>
      </c>
      <c r="S30" s="61" t="str">
        <f>ROUND(H43/1000,0) &amp;" GWh"</f>
        <v>189 GWh</v>
      </c>
      <c r="T30" s="43">
        <f>H$44</f>
        <v>0.12227763360625114</v>
      </c>
      <c r="U30" s="37"/>
    </row>
    <row r="31" spans="1:34" s="30" customFormat="1">
      <c r="A31" s="27"/>
      <c r="B31" s="80" t="s">
        <v>60</v>
      </c>
      <c r="C31" s="83" t="s">
        <v>59</v>
      </c>
      <c r="D31" s="80" t="s">
        <v>54</v>
      </c>
      <c r="E31" s="28"/>
      <c r="F31" s="80" t="s">
        <v>56</v>
      </c>
      <c r="G31" s="80" t="s">
        <v>75</v>
      </c>
      <c r="H31" s="80" t="s">
        <v>64</v>
      </c>
      <c r="I31" s="80" t="s">
        <v>57</v>
      </c>
      <c r="J31" s="28"/>
      <c r="K31" s="28"/>
      <c r="L31" s="28"/>
      <c r="M31" s="28"/>
      <c r="N31" s="29"/>
      <c r="O31" s="29"/>
      <c r="P31" s="82" t="s">
        <v>62</v>
      </c>
      <c r="Q31" s="33"/>
      <c r="R31" s="85" t="str">
        <f>I30</f>
        <v>Biogas</v>
      </c>
      <c r="S31" s="61" t="str">
        <f>ROUND(I43/1000,0) &amp;" GWh"</f>
        <v>0 GWh</v>
      </c>
      <c r="T31" s="43">
        <f>I$44</f>
        <v>0</v>
      </c>
      <c r="U31" s="36"/>
      <c r="AG31" s="31"/>
      <c r="AH31" s="31"/>
    </row>
    <row r="32" spans="1:34" ht="15.75">
      <c r="A32" s="3" t="s">
        <v>29</v>
      </c>
      <c r="B32" s="91">
        <f>[1]Slutanvändning!$N$332</f>
        <v>0</v>
      </c>
      <c r="C32" s="91">
        <f>[1]Slutanvändning!$N$333</f>
        <v>42385</v>
      </c>
      <c r="D32" s="91">
        <f>[1]Slutanvändning!$N$326</f>
        <v>27766</v>
      </c>
      <c r="E32" s="91">
        <f>[1]Slutanvändning!$Q$327</f>
        <v>0</v>
      </c>
      <c r="F32" s="91">
        <f>[1]Slutanvändning!$N$328</f>
        <v>0</v>
      </c>
      <c r="G32" s="91">
        <f>[1]Slutanvändning!$N$329</f>
        <v>5700</v>
      </c>
      <c r="H32" s="91">
        <f>[1]Slutanvändning!$N$330</f>
        <v>0</v>
      </c>
      <c r="I32" s="128">
        <f>[1]Slutanvändning!$N$331</f>
        <v>0</v>
      </c>
      <c r="J32" s="91">
        <v>0</v>
      </c>
      <c r="K32" s="91">
        <f>[1]Slutanvändning!$U$327</f>
        <v>0</v>
      </c>
      <c r="L32" s="91">
        <f>[1]Slutanvändning!$V$327</f>
        <v>0</v>
      </c>
      <c r="M32" s="91">
        <v>0</v>
      </c>
      <c r="N32" s="91">
        <f>[1]Slutanvändning!$X$329</f>
        <v>0</v>
      </c>
      <c r="O32" s="91">
        <v>0</v>
      </c>
      <c r="P32" s="91">
        <f>SUM(B32:N32)</f>
        <v>75851</v>
      </c>
      <c r="Q32" s="34"/>
      <c r="R32" s="87" t="str">
        <f>J30</f>
        <v>Avlutar</v>
      </c>
      <c r="S32" s="61" t="str">
        <f>ROUND(J43/1000,0) &amp;" GWh"</f>
        <v>0 GWh</v>
      </c>
      <c r="T32" s="43">
        <f>J$44</f>
        <v>0</v>
      </c>
      <c r="U32" s="37"/>
    </row>
    <row r="33" spans="1:47" ht="15.75">
      <c r="A33" s="3" t="s">
        <v>32</v>
      </c>
      <c r="B33" s="91">
        <f>[1]Slutanvändning!$N$341</f>
        <v>4006</v>
      </c>
      <c r="C33" s="91">
        <f>[1]Slutanvändning!$N$342</f>
        <v>171761</v>
      </c>
      <c r="D33" s="91">
        <f>[1]Slutanvändning!$N$335</f>
        <v>6558</v>
      </c>
      <c r="E33" s="91">
        <f>[1]Slutanvändning!$Q$336</f>
        <v>0</v>
      </c>
      <c r="F33" s="91">
        <f>[1]Slutanvändning!$N$337</f>
        <v>72132</v>
      </c>
      <c r="G33" s="91">
        <f>[1]Slutanvändning!$N$338</f>
        <v>0</v>
      </c>
      <c r="H33" s="94">
        <f>[1]Slutanvändning!$N$339</f>
        <v>27636</v>
      </c>
      <c r="I33" s="92">
        <f>[1]Slutanvändning!$N$340</f>
        <v>0</v>
      </c>
      <c r="J33" s="91">
        <v>0</v>
      </c>
      <c r="K33" s="91">
        <f>[1]Slutanvändning!$U$336</f>
        <v>0</v>
      </c>
      <c r="L33" s="91">
        <f>[1]Slutanvändning!$V$336</f>
        <v>0</v>
      </c>
      <c r="M33" s="91">
        <v>0</v>
      </c>
      <c r="N33" s="91">
        <f>[1]Slutanvändning!$X$338</f>
        <v>0</v>
      </c>
      <c r="O33" s="91">
        <v>0</v>
      </c>
      <c r="P33" s="94">
        <f t="shared" ref="P33:P38" si="4">SUM(B33:N33)</f>
        <v>282093</v>
      </c>
      <c r="Q33" s="34"/>
      <c r="R33" s="85" t="str">
        <f>K30</f>
        <v>Torv</v>
      </c>
      <c r="S33" s="61" t="str">
        <f>ROUND(K43/1000,0) &amp;" GWh"</f>
        <v>0 GWh</v>
      </c>
      <c r="T33" s="43">
        <f>K$44</f>
        <v>0</v>
      </c>
      <c r="U33" s="37"/>
    </row>
    <row r="34" spans="1:47" ht="15.75">
      <c r="A34" s="3" t="s">
        <v>33</v>
      </c>
      <c r="B34" s="91">
        <f>[1]Slutanvändning!$N$350</f>
        <v>17700</v>
      </c>
      <c r="C34" s="91">
        <f>[1]Slutanvändning!$N$351</f>
        <v>39322</v>
      </c>
      <c r="D34" s="91">
        <f>[1]Slutanvändning!$N$344</f>
        <v>1707</v>
      </c>
      <c r="E34" s="91">
        <f>[1]Slutanvändning!$Q$345</f>
        <v>0</v>
      </c>
      <c r="F34" s="91">
        <f>[1]Slutanvändning!$N$346</f>
        <v>0</v>
      </c>
      <c r="G34" s="91">
        <f>[1]Slutanvändning!$N$347</f>
        <v>0</v>
      </c>
      <c r="H34" s="91">
        <f>[1]Slutanvändning!$N$348</f>
        <v>0</v>
      </c>
      <c r="I34" s="128">
        <f>[1]Slutanvändning!$N$349</f>
        <v>0</v>
      </c>
      <c r="J34" s="91">
        <v>0</v>
      </c>
      <c r="K34" s="91">
        <f>[1]Slutanvändning!$U$345</f>
        <v>0</v>
      </c>
      <c r="L34" s="91">
        <f>[1]Slutanvändning!$V$345</f>
        <v>0</v>
      </c>
      <c r="M34" s="91">
        <v>0</v>
      </c>
      <c r="N34" s="91">
        <f>[1]Slutanvändning!$X$347</f>
        <v>0</v>
      </c>
      <c r="O34" s="91">
        <v>0</v>
      </c>
      <c r="P34" s="91">
        <f t="shared" si="4"/>
        <v>58729</v>
      </c>
      <c r="Q34" s="34"/>
      <c r="R34" s="87" t="str">
        <f>L30</f>
        <v>Avfall</v>
      </c>
      <c r="S34" s="61" t="str">
        <f>ROUND(L43/1000,0) &amp;" GWh"</f>
        <v>0 GWh</v>
      </c>
      <c r="T34" s="43">
        <f>L$44</f>
        <v>0</v>
      </c>
      <c r="U34" s="37"/>
      <c r="V34" s="6"/>
      <c r="W34" s="59"/>
    </row>
    <row r="35" spans="1:47" ht="15.75">
      <c r="A35" s="3" t="s">
        <v>34</v>
      </c>
      <c r="B35" s="91">
        <f>[1]Slutanvändning!$N$359</f>
        <v>0</v>
      </c>
      <c r="C35" s="91">
        <f>[1]Slutanvändning!$N$360</f>
        <v>622</v>
      </c>
      <c r="D35" s="91">
        <f>[1]Slutanvändning!$N$353</f>
        <v>443327</v>
      </c>
      <c r="E35" s="91">
        <f>[1]Slutanvändning!$Q$354</f>
        <v>0</v>
      </c>
      <c r="F35" s="91">
        <f>[1]Slutanvändning!$N$355</f>
        <v>0</v>
      </c>
      <c r="G35" s="91">
        <f>[1]Slutanvändning!$N$356</f>
        <v>103368</v>
      </c>
      <c r="H35" s="91">
        <f>[1]Slutanvändning!$N$357</f>
        <v>0</v>
      </c>
      <c r="I35" s="128">
        <f>[1]Slutanvändning!$N$358</f>
        <v>0</v>
      </c>
      <c r="J35" s="91">
        <v>0</v>
      </c>
      <c r="K35" s="91">
        <f>[1]Slutanvändning!$U$354</f>
        <v>0</v>
      </c>
      <c r="L35" s="91">
        <f>[1]Slutanvändning!$V$354</f>
        <v>0</v>
      </c>
      <c r="M35" s="91">
        <v>0</v>
      </c>
      <c r="N35" s="91">
        <f>[1]Slutanvändning!$X$356</f>
        <v>0</v>
      </c>
      <c r="O35" s="91">
        <v>0</v>
      </c>
      <c r="P35" s="91">
        <f>SUM(B35:N35)</f>
        <v>547317</v>
      </c>
      <c r="Q35" s="34"/>
      <c r="R35" s="85" t="str">
        <f>M30</f>
        <v>Övrigt</v>
      </c>
      <c r="S35" s="61" t="str">
        <f>ROUND(M43/1000,0) &amp;" GWh"</f>
        <v>0 GWh</v>
      </c>
      <c r="T35" s="43">
        <f>M$44</f>
        <v>0</v>
      </c>
      <c r="U35" s="37"/>
    </row>
    <row r="36" spans="1:47" ht="15.75">
      <c r="A36" s="3" t="s">
        <v>35</v>
      </c>
      <c r="B36" s="91">
        <f>[1]Slutanvändning!$N$368</f>
        <v>11831</v>
      </c>
      <c r="C36" s="91">
        <f>[1]Slutanvändning!$N$369</f>
        <v>162586</v>
      </c>
      <c r="D36" s="91">
        <f>[1]Slutanvändning!$N$362</f>
        <v>1320</v>
      </c>
      <c r="E36" s="91">
        <f>[1]Slutanvändning!$Q$363</f>
        <v>0</v>
      </c>
      <c r="F36" s="91">
        <f>[1]Slutanvändning!$N$364</f>
        <v>0</v>
      </c>
      <c r="G36" s="91">
        <f>[1]Slutanvändning!$N$365</f>
        <v>0</v>
      </c>
      <c r="H36" s="91">
        <f>[1]Slutanvändning!$N$366</f>
        <v>0</v>
      </c>
      <c r="I36" s="128">
        <f>[1]Slutanvändning!$N$367</f>
        <v>0</v>
      </c>
      <c r="J36" s="91">
        <v>0</v>
      </c>
      <c r="K36" s="91">
        <f>[1]Slutanvändning!$U$363</f>
        <v>0</v>
      </c>
      <c r="L36" s="91">
        <f>[1]Slutanvändning!$V$363</f>
        <v>0</v>
      </c>
      <c r="M36" s="91">
        <v>0</v>
      </c>
      <c r="N36" s="91">
        <f>[1]Slutanvändning!$X$365</f>
        <v>0</v>
      </c>
      <c r="O36" s="91">
        <v>0</v>
      </c>
      <c r="P36" s="91">
        <f t="shared" si="4"/>
        <v>175737</v>
      </c>
      <c r="Q36" s="34"/>
      <c r="R36" s="85" t="str">
        <f>N30</f>
        <v>Beckolja</v>
      </c>
      <c r="S36" s="61" t="str">
        <f>ROUND(N43/1000,0) &amp;" GWh"</f>
        <v>0 GWh</v>
      </c>
      <c r="T36" s="43">
        <f>N$44</f>
        <v>0</v>
      </c>
      <c r="U36" s="37"/>
    </row>
    <row r="37" spans="1:47" ht="15.75">
      <c r="A37" s="3" t="s">
        <v>36</v>
      </c>
      <c r="B37" s="91">
        <f>[1]Slutanvändning!$N$377</f>
        <v>6260</v>
      </c>
      <c r="C37" s="91">
        <f>[1]Slutanvändning!$N$378</f>
        <v>154003</v>
      </c>
      <c r="D37" s="91">
        <f>[1]Slutanvändning!$N$371</f>
        <v>690</v>
      </c>
      <c r="E37" s="91">
        <f>[1]Slutanvändning!$Q$372</f>
        <v>0</v>
      </c>
      <c r="F37" s="91">
        <f>[1]Slutanvändning!$N$373</f>
        <v>0</v>
      </c>
      <c r="G37" s="91">
        <f>[1]Slutanvändning!$N$374</f>
        <v>0</v>
      </c>
      <c r="H37" s="91">
        <f>[1]Slutanvändning!$N$375</f>
        <v>85402</v>
      </c>
      <c r="I37" s="128">
        <f>[1]Slutanvändning!$N$376</f>
        <v>0</v>
      </c>
      <c r="J37" s="91">
        <v>0</v>
      </c>
      <c r="K37" s="91">
        <f>[1]Slutanvändning!$U$372</f>
        <v>0</v>
      </c>
      <c r="L37" s="91">
        <f>[1]Slutanvändning!$V$372</f>
        <v>0</v>
      </c>
      <c r="M37" s="91">
        <v>0</v>
      </c>
      <c r="N37" s="91">
        <f>[1]Slutanvändning!$X$374</f>
        <v>0</v>
      </c>
      <c r="O37" s="91">
        <v>0</v>
      </c>
      <c r="P37" s="91">
        <f t="shared" si="4"/>
        <v>246355</v>
      </c>
      <c r="Q37" s="34"/>
      <c r="R37" s="87" t="str">
        <f>O30</f>
        <v>Övrigt</v>
      </c>
      <c r="S37" s="61" t="str">
        <f>ROUND(O43/1000,0) &amp;" GWh"</f>
        <v>0 GWh</v>
      </c>
      <c r="T37" s="43">
        <f>O$44</f>
        <v>0</v>
      </c>
      <c r="U37" s="37"/>
    </row>
    <row r="38" spans="1:47" ht="15.75">
      <c r="A38" s="3" t="s">
        <v>37</v>
      </c>
      <c r="B38" s="91">
        <f>[1]Slutanvändning!$N$386</f>
        <v>27505</v>
      </c>
      <c r="C38" s="91">
        <f>[1]Slutanvändning!$N$387</f>
        <v>44794</v>
      </c>
      <c r="D38" s="91">
        <f>[1]Slutanvändning!$N$380</f>
        <v>76</v>
      </c>
      <c r="E38" s="91">
        <f>[1]Slutanvändning!$Q$381</f>
        <v>0</v>
      </c>
      <c r="F38" s="91">
        <f>[1]Slutanvändning!$N$382</f>
        <v>0</v>
      </c>
      <c r="G38" s="91">
        <f>[1]Slutanvändning!$N$383</f>
        <v>0</v>
      </c>
      <c r="H38" s="91">
        <f>[1]Slutanvändning!$N$384</f>
        <v>0</v>
      </c>
      <c r="I38" s="128">
        <f>[1]Slutanvändning!$N$385</f>
        <v>0</v>
      </c>
      <c r="J38" s="91">
        <v>0</v>
      </c>
      <c r="K38" s="91">
        <f>[1]Slutanvändning!$U$381</f>
        <v>0</v>
      </c>
      <c r="L38" s="91">
        <f>[1]Slutanvändning!$V$381</f>
        <v>0</v>
      </c>
      <c r="M38" s="91">
        <v>0</v>
      </c>
      <c r="N38" s="91">
        <f>[1]Slutanvändning!$X$383</f>
        <v>0</v>
      </c>
      <c r="O38" s="91">
        <v>0</v>
      </c>
      <c r="P38" s="91">
        <f t="shared" si="4"/>
        <v>72375</v>
      </c>
      <c r="Q38" s="34"/>
      <c r="R38" s="45"/>
      <c r="S38" s="30"/>
      <c r="T38" s="41"/>
      <c r="U38" s="37"/>
    </row>
    <row r="39" spans="1:47" ht="15.75">
      <c r="A39" s="3" t="s">
        <v>38</v>
      </c>
      <c r="B39" s="91">
        <f>[1]Slutanvändning!$N$395</f>
        <v>0</v>
      </c>
      <c r="C39" s="91">
        <f>[1]Slutanvändning!$N$396</f>
        <v>27268</v>
      </c>
      <c r="D39" s="91">
        <f>[1]Slutanvändning!$N$389</f>
        <v>0</v>
      </c>
      <c r="E39" s="91">
        <f>[1]Slutanvändning!$Q$390</f>
        <v>0</v>
      </c>
      <c r="F39" s="91">
        <f>[1]Slutanvändning!$N$391</f>
        <v>0</v>
      </c>
      <c r="G39" s="91">
        <f>[1]Slutanvändning!$N$392</f>
        <v>0</v>
      </c>
      <c r="H39" s="91">
        <f>[1]Slutanvändning!$N$393</f>
        <v>0</v>
      </c>
      <c r="I39" s="128">
        <f>[1]Slutanvändning!$N$394</f>
        <v>0</v>
      </c>
      <c r="J39" s="91">
        <v>0</v>
      </c>
      <c r="K39" s="91">
        <f>[1]Slutanvändning!$U$390</f>
        <v>0</v>
      </c>
      <c r="L39" s="91">
        <f>[1]Slutanvändning!$V$390</f>
        <v>0</v>
      </c>
      <c r="M39" s="91">
        <v>0</v>
      </c>
      <c r="N39" s="91">
        <f>[1]Slutanvändning!$X$392</f>
        <v>0</v>
      </c>
      <c r="O39" s="91">
        <v>0</v>
      </c>
      <c r="P39" s="91">
        <f>SUM(B39:N39)</f>
        <v>27268</v>
      </c>
      <c r="Q39" s="34"/>
      <c r="R39" s="42"/>
      <c r="S39" s="8"/>
      <c r="T39" s="64"/>
    </row>
    <row r="40" spans="1:47" ht="15.75">
      <c r="A40" s="3" t="s">
        <v>13</v>
      </c>
      <c r="B40" s="91">
        <f>SUM(B32:B39)</f>
        <v>67302</v>
      </c>
      <c r="C40" s="91">
        <f t="shared" ref="C40:O40" si="5">SUM(C32:C39)</f>
        <v>642741</v>
      </c>
      <c r="D40" s="91">
        <f t="shared" si="5"/>
        <v>481444</v>
      </c>
      <c r="E40" s="91">
        <f t="shared" si="5"/>
        <v>0</v>
      </c>
      <c r="F40" s="91">
        <f>SUM(F32:F39)</f>
        <v>72132</v>
      </c>
      <c r="G40" s="91">
        <f t="shared" si="5"/>
        <v>109068</v>
      </c>
      <c r="H40" s="94">
        <f t="shared" si="5"/>
        <v>113038</v>
      </c>
      <c r="I40" s="94">
        <f t="shared" si="5"/>
        <v>0</v>
      </c>
      <c r="J40" s="91">
        <f t="shared" si="5"/>
        <v>0</v>
      </c>
      <c r="K40" s="91">
        <f t="shared" si="5"/>
        <v>0</v>
      </c>
      <c r="L40" s="91">
        <f t="shared" si="5"/>
        <v>0</v>
      </c>
      <c r="M40" s="91">
        <f t="shared" si="5"/>
        <v>0</v>
      </c>
      <c r="N40" s="91">
        <f t="shared" si="5"/>
        <v>0</v>
      </c>
      <c r="O40" s="91">
        <f t="shared" si="5"/>
        <v>0</v>
      </c>
      <c r="P40" s="94">
        <f>SUM(B40:N40)</f>
        <v>1485725</v>
      </c>
      <c r="Q40" s="34"/>
      <c r="R40" s="42"/>
      <c r="S40" s="8" t="s">
        <v>24</v>
      </c>
      <c r="T40" s="64" t="s">
        <v>25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2" t="s">
        <v>39</v>
      </c>
      <c r="S41" s="65" t="str">
        <f>ROUND((B46+C46)/1000,0) &amp;" GWh"</f>
        <v>61 GWh</v>
      </c>
      <c r="T41" s="64"/>
    </row>
    <row r="42" spans="1:47">
      <c r="A42" s="47" t="s">
        <v>42</v>
      </c>
      <c r="B42" s="102">
        <f>B39+B38+B37</f>
        <v>33765</v>
      </c>
      <c r="C42" s="102">
        <f>C39+C38+C37</f>
        <v>226065</v>
      </c>
      <c r="D42" s="102">
        <f>D39+D38+D37</f>
        <v>766</v>
      </c>
      <c r="E42" s="102">
        <f t="shared" ref="E42:I42" si="6">E39+E38+E37</f>
        <v>0</v>
      </c>
      <c r="F42" s="103">
        <f t="shared" si="6"/>
        <v>0</v>
      </c>
      <c r="G42" s="102">
        <f t="shared" si="6"/>
        <v>0</v>
      </c>
      <c r="H42" s="102">
        <f t="shared" si="6"/>
        <v>85402</v>
      </c>
      <c r="I42" s="103">
        <f t="shared" si="6"/>
        <v>0</v>
      </c>
      <c r="J42" s="102">
        <f t="shared" ref="J42:O42" si="7">J39+J38+J37</f>
        <v>0</v>
      </c>
      <c r="K42" s="102">
        <f t="shared" si="7"/>
        <v>0</v>
      </c>
      <c r="L42" s="102">
        <f t="shared" si="7"/>
        <v>0</v>
      </c>
      <c r="M42" s="102">
        <f t="shared" si="7"/>
        <v>0</v>
      </c>
      <c r="N42" s="102">
        <f t="shared" si="7"/>
        <v>0</v>
      </c>
      <c r="O42" s="102">
        <f t="shared" si="7"/>
        <v>0</v>
      </c>
      <c r="P42" s="102">
        <f>P39+P38+P37</f>
        <v>345998</v>
      </c>
      <c r="Q42" s="35"/>
      <c r="R42" s="42" t="s">
        <v>40</v>
      </c>
      <c r="S42" s="9" t="str">
        <f>ROUND(P42/1000,0) &amp;" GWh"</f>
        <v>346 GWh</v>
      </c>
      <c r="T42" s="43">
        <f>P42/P40</f>
        <v>0.23288158979622742</v>
      </c>
    </row>
    <row r="43" spans="1:47">
      <c r="A43" s="48" t="s">
        <v>44</v>
      </c>
      <c r="B43" s="123"/>
      <c r="C43" s="124">
        <f>C40+C24-C7+C46</f>
        <v>694160.28</v>
      </c>
      <c r="D43" s="124">
        <f>D11+D24+D40</f>
        <v>481593</v>
      </c>
      <c r="E43" s="124">
        <f t="shared" ref="E43:O43" si="8">E11+E24+E40</f>
        <v>0</v>
      </c>
      <c r="F43" s="124">
        <f t="shared" si="8"/>
        <v>72771</v>
      </c>
      <c r="G43" s="124">
        <f t="shared" si="8"/>
        <v>110895</v>
      </c>
      <c r="H43" s="124">
        <f t="shared" si="8"/>
        <v>189384</v>
      </c>
      <c r="I43" s="124">
        <f t="shared" si="8"/>
        <v>0</v>
      </c>
      <c r="J43" s="124">
        <f t="shared" si="8"/>
        <v>0</v>
      </c>
      <c r="K43" s="124">
        <f t="shared" si="8"/>
        <v>0</v>
      </c>
      <c r="L43" s="124">
        <f t="shared" si="8"/>
        <v>0</v>
      </c>
      <c r="M43" s="124">
        <f t="shared" si="8"/>
        <v>0</v>
      </c>
      <c r="N43" s="124">
        <f t="shared" si="8"/>
        <v>0</v>
      </c>
      <c r="O43" s="124">
        <f t="shared" si="8"/>
        <v>0</v>
      </c>
      <c r="P43" s="125">
        <f>SUM(C43:O43)</f>
        <v>1548803.28</v>
      </c>
      <c r="Q43" s="35"/>
      <c r="R43" s="42" t="s">
        <v>41</v>
      </c>
      <c r="S43" s="9" t="str">
        <f>ROUND(P36/1000,0) &amp;" GWh"</f>
        <v>176 GWh</v>
      </c>
      <c r="T43" s="63">
        <f>P36/P40</f>
        <v>0.11828366622356089</v>
      </c>
    </row>
    <row r="44" spans="1:47" ht="15.75">
      <c r="A44" s="48" t="s">
        <v>45</v>
      </c>
      <c r="B44" s="11"/>
      <c r="C44" s="13">
        <f>C43/$P$43</f>
        <v>0.44819138037982464</v>
      </c>
      <c r="D44" s="13">
        <f t="shared" ref="D44:P44" si="9">D43/$P$43</f>
        <v>0.31094523508498767</v>
      </c>
      <c r="E44" s="13">
        <f t="shared" si="9"/>
        <v>0</v>
      </c>
      <c r="F44" s="13">
        <f t="shared" si="9"/>
        <v>4.6985308553840352E-2</v>
      </c>
      <c r="G44" s="13">
        <f t="shared" si="9"/>
        <v>7.1600442375096204E-2</v>
      </c>
      <c r="H44" s="13">
        <f t="shared" si="9"/>
        <v>0.12227763360625114</v>
      </c>
      <c r="I44" s="13">
        <f t="shared" si="9"/>
        <v>0</v>
      </c>
      <c r="J44" s="13">
        <f t="shared" si="9"/>
        <v>0</v>
      </c>
      <c r="K44" s="13">
        <f t="shared" si="9"/>
        <v>0</v>
      </c>
      <c r="L44" s="13">
        <f t="shared" si="9"/>
        <v>0</v>
      </c>
      <c r="M44" s="13">
        <f t="shared" si="9"/>
        <v>0</v>
      </c>
      <c r="N44" s="13">
        <f t="shared" si="9"/>
        <v>0</v>
      </c>
      <c r="O44" s="13">
        <f t="shared" si="9"/>
        <v>0</v>
      </c>
      <c r="P44" s="13">
        <f t="shared" si="9"/>
        <v>1</v>
      </c>
      <c r="Q44" s="35"/>
      <c r="R44" s="42" t="s">
        <v>43</v>
      </c>
      <c r="S44" s="9" t="str">
        <f>ROUND(P34/1000,0) &amp;" GWh"</f>
        <v>59 GWh</v>
      </c>
      <c r="T44" s="43">
        <f>P34/P40</f>
        <v>3.9528849551565735E-2</v>
      </c>
      <c r="U44" s="37"/>
    </row>
    <row r="45" spans="1:47" ht="15.75">
      <c r="A45" s="49"/>
      <c r="B45" s="62"/>
      <c r="C45" s="57"/>
      <c r="D45" s="57"/>
      <c r="E45" s="57"/>
      <c r="F45" s="67"/>
      <c r="G45" s="57"/>
      <c r="H45" s="57"/>
      <c r="I45" s="67"/>
      <c r="J45" s="57"/>
      <c r="K45" s="57"/>
      <c r="L45" s="57"/>
      <c r="M45" s="57"/>
      <c r="N45" s="67"/>
      <c r="O45" s="67"/>
      <c r="P45" s="67"/>
      <c r="Q45" s="35"/>
      <c r="R45" s="42" t="s">
        <v>30</v>
      </c>
      <c r="S45" s="9" t="str">
        <f>ROUND(P32/1000,0) &amp;" GWh"</f>
        <v>76 GWh</v>
      </c>
      <c r="T45" s="43">
        <f>P32/P40</f>
        <v>5.1053189520267883E-2</v>
      </c>
      <c r="U45" s="37"/>
    </row>
    <row r="46" spans="1:47">
      <c r="A46" s="49" t="s">
        <v>48</v>
      </c>
      <c r="B46" s="68">
        <f>B24-B40</f>
        <v>9844</v>
      </c>
      <c r="C46" s="68">
        <f>(C40+C24)*0.08</f>
        <v>51419.28</v>
      </c>
      <c r="D46" s="57"/>
      <c r="E46" s="57"/>
      <c r="F46" s="67"/>
      <c r="G46" s="57"/>
      <c r="H46" s="57"/>
      <c r="I46" s="67"/>
      <c r="J46" s="57"/>
      <c r="K46" s="57"/>
      <c r="L46" s="57"/>
      <c r="M46" s="57"/>
      <c r="N46" s="67"/>
      <c r="O46" s="67"/>
      <c r="P46" s="53"/>
      <c r="Q46" s="35"/>
      <c r="R46" s="42" t="s">
        <v>46</v>
      </c>
      <c r="S46" s="9" t="str">
        <f>ROUND(P33/1000,0) &amp;" GWh"</f>
        <v>282 GWh</v>
      </c>
      <c r="T46" s="63">
        <f>P33/P40</f>
        <v>0.18986891921452489</v>
      </c>
      <c r="U46" s="37"/>
    </row>
    <row r="47" spans="1:47">
      <c r="A47" s="49" t="s">
        <v>50</v>
      </c>
      <c r="B47" s="71">
        <f>B46/B24</f>
        <v>0.12760220879890077</v>
      </c>
      <c r="C47" s="71">
        <f>C46/(C40+C24)</f>
        <v>0.08</v>
      </c>
      <c r="D47" s="57"/>
      <c r="E47" s="57"/>
      <c r="F47" s="67"/>
      <c r="G47" s="57"/>
      <c r="H47" s="57"/>
      <c r="I47" s="67"/>
      <c r="J47" s="57"/>
      <c r="K47" s="57"/>
      <c r="L47" s="57"/>
      <c r="M47" s="57"/>
      <c r="N47" s="67"/>
      <c r="O47" s="67"/>
      <c r="P47" s="67"/>
      <c r="Q47" s="35"/>
      <c r="R47" s="42" t="s">
        <v>47</v>
      </c>
      <c r="S47" s="9" t="str">
        <f>ROUND(P35/1000,0) &amp;" GWh"</f>
        <v>547 GWh</v>
      </c>
      <c r="T47" s="63">
        <f>P35/P40</f>
        <v>0.36838378569385316</v>
      </c>
    </row>
    <row r="48" spans="1:47" ht="15.75" thickBot="1">
      <c r="A48" s="14"/>
      <c r="B48" s="15"/>
      <c r="C48" s="17"/>
      <c r="D48" s="16"/>
      <c r="E48" s="16"/>
      <c r="F48" s="25"/>
      <c r="G48" s="16"/>
      <c r="H48" s="16"/>
      <c r="I48" s="25"/>
      <c r="J48" s="16"/>
      <c r="K48" s="16"/>
      <c r="L48" s="16"/>
      <c r="M48" s="17"/>
      <c r="N48" s="18"/>
      <c r="O48" s="18"/>
      <c r="P48" s="18"/>
      <c r="Q48" s="88"/>
      <c r="R48" s="69" t="s">
        <v>49</v>
      </c>
      <c r="S48" s="9" t="str">
        <f>ROUND(P40/1000,0) &amp;" GWh"</f>
        <v>1486 GWh</v>
      </c>
      <c r="T48" s="70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5"/>
      <c r="C49" s="17"/>
      <c r="D49" s="16"/>
      <c r="E49" s="16"/>
      <c r="F49" s="25"/>
      <c r="G49" s="16"/>
      <c r="H49" s="16"/>
      <c r="I49" s="25"/>
      <c r="J49" s="16"/>
      <c r="K49" s="16"/>
      <c r="L49" s="16"/>
      <c r="M49" s="17"/>
      <c r="N49" s="18"/>
      <c r="O49" s="18"/>
      <c r="P49" s="18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8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8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8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8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8"/>
      <c r="B58" s="72"/>
      <c r="C58" s="20"/>
      <c r="D58" s="73"/>
      <c r="E58" s="73"/>
      <c r="F58" s="74"/>
      <c r="G58" s="73"/>
      <c r="H58" s="73"/>
      <c r="I58" s="74"/>
      <c r="J58" s="73"/>
      <c r="K58" s="73"/>
      <c r="L58" s="73"/>
      <c r="M58" s="46"/>
      <c r="N58" s="84"/>
      <c r="O58" s="84"/>
      <c r="P58" s="75"/>
      <c r="Q58" s="8"/>
      <c r="R58" s="8"/>
      <c r="S58" s="46"/>
      <c r="T58" s="51"/>
    </row>
    <row r="59" spans="1:47" ht="15.75">
      <c r="A59" s="8"/>
      <c r="B59" s="72"/>
      <c r="C59" s="20"/>
      <c r="D59" s="73"/>
      <c r="E59" s="73"/>
      <c r="F59" s="74"/>
      <c r="G59" s="73"/>
      <c r="H59" s="73"/>
      <c r="I59" s="74"/>
      <c r="J59" s="73"/>
      <c r="K59" s="73"/>
      <c r="L59" s="73"/>
      <c r="M59" s="46"/>
      <c r="N59" s="84"/>
      <c r="O59" s="84"/>
      <c r="P59" s="75"/>
      <c r="Q59" s="8"/>
      <c r="R59" s="8"/>
      <c r="S59" s="21"/>
      <c r="T59" s="22"/>
    </row>
    <row r="60" spans="1:47" ht="15.75">
      <c r="A60" s="8"/>
      <c r="B60" s="72"/>
      <c r="C60" s="20"/>
      <c r="D60" s="73"/>
      <c r="E60" s="73"/>
      <c r="F60" s="74"/>
      <c r="G60" s="73"/>
      <c r="H60" s="73"/>
      <c r="I60" s="74"/>
      <c r="J60" s="73"/>
      <c r="K60" s="73"/>
      <c r="L60" s="73"/>
      <c r="M60" s="46"/>
      <c r="N60" s="84"/>
      <c r="O60" s="84"/>
      <c r="P60" s="75"/>
      <c r="Q60" s="8"/>
      <c r="R60" s="8"/>
      <c r="S60" s="8"/>
      <c r="T60" s="46"/>
    </row>
    <row r="61" spans="1:47" ht="15.75">
      <c r="A61" s="7"/>
      <c r="B61" s="72"/>
      <c r="C61" s="20"/>
      <c r="D61" s="73"/>
      <c r="E61" s="73"/>
      <c r="F61" s="74"/>
      <c r="G61" s="73"/>
      <c r="H61" s="73"/>
      <c r="I61" s="74"/>
      <c r="J61" s="73"/>
      <c r="K61" s="73"/>
      <c r="L61" s="73"/>
      <c r="M61" s="46"/>
      <c r="N61" s="84"/>
      <c r="O61" s="84"/>
      <c r="P61" s="75"/>
      <c r="Q61" s="8"/>
      <c r="R61" s="8"/>
      <c r="S61" s="77"/>
      <c r="T61" s="78"/>
    </row>
    <row r="62" spans="1:47" ht="15.75">
      <c r="A62" s="8"/>
      <c r="B62" s="72"/>
      <c r="C62" s="20"/>
      <c r="D62" s="72"/>
      <c r="E62" s="72"/>
      <c r="F62" s="76"/>
      <c r="G62" s="72"/>
      <c r="H62" s="72"/>
      <c r="I62" s="76"/>
      <c r="J62" s="72"/>
      <c r="K62" s="72"/>
      <c r="L62" s="72"/>
      <c r="M62" s="46"/>
      <c r="N62" s="84"/>
      <c r="O62" s="84"/>
      <c r="P62" s="75"/>
      <c r="Q62" s="8"/>
      <c r="R62" s="8"/>
      <c r="S62" s="46"/>
      <c r="T62" s="51"/>
    </row>
    <row r="63" spans="1:47" ht="15.75">
      <c r="A63" s="8"/>
      <c r="B63" s="72"/>
      <c r="C63" s="8"/>
      <c r="D63" s="72"/>
      <c r="E63" s="72"/>
      <c r="F63" s="76"/>
      <c r="G63" s="72"/>
      <c r="H63" s="72"/>
      <c r="I63" s="76"/>
      <c r="J63" s="72"/>
      <c r="K63" s="72"/>
      <c r="L63" s="72"/>
      <c r="M63" s="8"/>
      <c r="N63" s="75"/>
      <c r="O63" s="75"/>
      <c r="P63" s="75"/>
      <c r="Q63" s="8"/>
      <c r="R63" s="8"/>
      <c r="S63" s="46"/>
      <c r="T63" s="51"/>
    </row>
    <row r="64" spans="1:47" ht="15.75">
      <c r="A64" s="8"/>
      <c r="B64" s="72"/>
      <c r="C64" s="8"/>
      <c r="D64" s="72"/>
      <c r="E64" s="72"/>
      <c r="F64" s="76"/>
      <c r="G64" s="72"/>
      <c r="H64" s="72"/>
      <c r="I64" s="76"/>
      <c r="J64" s="72"/>
      <c r="K64" s="72"/>
      <c r="L64" s="72"/>
      <c r="M64" s="8"/>
      <c r="N64" s="75"/>
      <c r="O64" s="75"/>
      <c r="P64" s="75"/>
      <c r="Q64" s="8"/>
      <c r="R64" s="8"/>
      <c r="S64" s="46"/>
      <c r="T64" s="51"/>
    </row>
    <row r="65" spans="1:20" ht="15.75">
      <c r="A65" s="8"/>
      <c r="B65" s="57"/>
      <c r="C65" s="8"/>
      <c r="D65" s="57"/>
      <c r="E65" s="57"/>
      <c r="F65" s="67"/>
      <c r="G65" s="57"/>
      <c r="H65" s="57"/>
      <c r="I65" s="67"/>
      <c r="J65" s="57"/>
      <c r="K65" s="72"/>
      <c r="L65" s="72"/>
      <c r="M65" s="8"/>
      <c r="N65" s="75"/>
      <c r="O65" s="75"/>
      <c r="P65" s="75"/>
      <c r="Q65" s="8"/>
      <c r="R65" s="8"/>
      <c r="S65" s="46"/>
      <c r="T65" s="51"/>
    </row>
    <row r="66" spans="1:20" ht="15.75">
      <c r="A66" s="8"/>
      <c r="B66" s="57"/>
      <c r="C66" s="8"/>
      <c r="D66" s="57"/>
      <c r="E66" s="57"/>
      <c r="F66" s="67"/>
      <c r="G66" s="57"/>
      <c r="H66" s="57"/>
      <c r="I66" s="67"/>
      <c r="J66" s="57"/>
      <c r="K66" s="72"/>
      <c r="L66" s="72"/>
      <c r="M66" s="8"/>
      <c r="N66" s="75"/>
      <c r="O66" s="75"/>
      <c r="P66" s="75"/>
      <c r="Q66" s="8"/>
      <c r="R66" s="8"/>
      <c r="S66" s="46"/>
      <c r="T66" s="51"/>
    </row>
    <row r="67" spans="1:20" ht="15.75">
      <c r="A67" s="8"/>
      <c r="B67" s="57"/>
      <c r="C67" s="8"/>
      <c r="D67" s="57"/>
      <c r="E67" s="57"/>
      <c r="F67" s="67"/>
      <c r="G67" s="57"/>
      <c r="H67" s="57"/>
      <c r="I67" s="67"/>
      <c r="J67" s="57"/>
      <c r="K67" s="72"/>
      <c r="L67" s="72"/>
      <c r="M67" s="8"/>
      <c r="N67" s="75"/>
      <c r="O67" s="75"/>
      <c r="P67" s="75"/>
      <c r="Q67" s="8"/>
      <c r="R67" s="8"/>
      <c r="S67" s="46"/>
      <c r="T67" s="51"/>
    </row>
    <row r="68" spans="1:20" ht="15.75">
      <c r="A68" s="8"/>
      <c r="B68" s="57"/>
      <c r="C68" s="8"/>
      <c r="D68" s="57"/>
      <c r="E68" s="57"/>
      <c r="F68" s="67"/>
      <c r="G68" s="57"/>
      <c r="H68" s="57"/>
      <c r="I68" s="67"/>
      <c r="J68" s="57"/>
      <c r="K68" s="72"/>
      <c r="L68" s="72"/>
      <c r="M68" s="8"/>
      <c r="N68" s="75"/>
      <c r="O68" s="75"/>
      <c r="P68" s="75"/>
      <c r="Q68" s="8"/>
      <c r="R68" s="52"/>
      <c r="S68" s="21"/>
      <c r="T68" s="24"/>
    </row>
    <row r="69" spans="1:20">
      <c r="A69" s="8"/>
      <c r="B69" s="57"/>
      <c r="C69" s="8"/>
      <c r="D69" s="57"/>
      <c r="E69" s="57"/>
      <c r="F69" s="67"/>
      <c r="G69" s="57"/>
      <c r="H69" s="57"/>
      <c r="I69" s="67"/>
      <c r="J69" s="57"/>
      <c r="K69" s="72"/>
      <c r="L69" s="72"/>
      <c r="M69" s="8"/>
      <c r="N69" s="75"/>
      <c r="O69" s="75"/>
      <c r="P69" s="75"/>
      <c r="Q69" s="8"/>
    </row>
    <row r="70" spans="1:20">
      <c r="A70" s="8"/>
      <c r="B70" s="57"/>
      <c r="C70" s="8"/>
      <c r="D70" s="57"/>
      <c r="E70" s="57"/>
      <c r="F70" s="67"/>
      <c r="G70" s="57"/>
      <c r="H70" s="57"/>
      <c r="I70" s="67"/>
      <c r="J70" s="57"/>
      <c r="K70" s="72"/>
      <c r="L70" s="72"/>
      <c r="M70" s="8"/>
      <c r="N70" s="75"/>
      <c r="O70" s="75"/>
      <c r="P70" s="75"/>
      <c r="Q70" s="8"/>
    </row>
    <row r="71" spans="1:20" ht="15.75">
      <c r="A71" s="8"/>
      <c r="B71" s="23"/>
      <c r="C71" s="8"/>
      <c r="D71" s="23"/>
      <c r="E71" s="23"/>
      <c r="F71" s="26"/>
      <c r="G71" s="23"/>
      <c r="H71" s="23"/>
      <c r="I71" s="26"/>
      <c r="J71" s="23"/>
      <c r="K71" s="72"/>
      <c r="L71" s="72"/>
      <c r="M71" s="8"/>
      <c r="N71" s="75"/>
      <c r="O71" s="75"/>
      <c r="P71" s="75"/>
      <c r="Q71" s="8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4"/>
  <dimension ref="A1:AU71"/>
  <sheetViews>
    <sheetView zoomScale="70" zoomScaleNormal="70" workbookViewId="0">
      <pane xSplit="1" topLeftCell="B1" activePane="topRight" state="frozen"/>
      <selection pane="topRight" activeCell="C43" sqref="C43"/>
    </sheetView>
  </sheetViews>
  <sheetFormatPr defaultColWidth="8.625" defaultRowHeight="15"/>
  <cols>
    <col min="1" max="1" width="49.5" style="10" customWidth="1"/>
    <col min="2" max="2" width="17.625" style="53" customWidth="1"/>
    <col min="3" max="3" width="17.625" style="10" customWidth="1"/>
    <col min="4" max="12" width="17.625" style="53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9" t="s">
        <v>70</v>
      </c>
      <c r="Q2" s="3"/>
      <c r="AG2" s="54"/>
      <c r="AH2" s="3"/>
    </row>
    <row r="3" spans="1:34" ht="30">
      <c r="A3" s="4">
        <v>2017</v>
      </c>
      <c r="C3" s="55" t="s">
        <v>1</v>
      </c>
      <c r="D3" s="55" t="s">
        <v>31</v>
      </c>
      <c r="E3" s="55" t="s">
        <v>2</v>
      </c>
      <c r="F3" s="56" t="s">
        <v>3</v>
      </c>
      <c r="G3" s="55" t="s">
        <v>16</v>
      </c>
      <c r="H3" s="55" t="s">
        <v>51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67</v>
      </c>
      <c r="N3" s="56" t="s">
        <v>63</v>
      </c>
      <c r="O3" s="56" t="s">
        <v>63</v>
      </c>
      <c r="P3" s="58" t="s">
        <v>9</v>
      </c>
      <c r="Q3" s="54"/>
      <c r="AG3" s="54"/>
      <c r="AH3" s="54"/>
    </row>
    <row r="4" spans="1:34" s="30" customFormat="1" ht="11.25">
      <c r="A4" s="81" t="s">
        <v>55</v>
      </c>
      <c r="C4" s="80" t="s">
        <v>53</v>
      </c>
      <c r="D4" s="80" t="s">
        <v>54</v>
      </c>
      <c r="E4" s="28"/>
      <c r="F4" s="80" t="s">
        <v>56</v>
      </c>
      <c r="G4" s="28"/>
      <c r="H4" s="28"/>
      <c r="I4" s="80" t="s">
        <v>57</v>
      </c>
      <c r="J4" s="28"/>
      <c r="K4" s="28"/>
      <c r="L4" s="28"/>
      <c r="M4" s="28"/>
      <c r="N4" s="29"/>
      <c r="O4" s="29"/>
      <c r="P4" s="82" t="s">
        <v>61</v>
      </c>
      <c r="Q4" s="31"/>
      <c r="AG4" s="31"/>
      <c r="AH4" s="31"/>
    </row>
    <row r="5" spans="1:34" ht="15.75">
      <c r="A5" s="3" t="s">
        <v>52</v>
      </c>
      <c r="B5" s="60"/>
      <c r="C5" s="97">
        <f>[1]Solceller!$C$5</f>
        <v>3553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>
        <f>SUM(D5:N5)</f>
        <v>0</v>
      </c>
      <c r="Q5" s="54"/>
      <c r="AG5" s="54"/>
      <c r="AH5" s="54"/>
    </row>
    <row r="6" spans="1:34" ht="15.75">
      <c r="A6" s="3" t="s">
        <v>77</v>
      </c>
      <c r="B6" s="60"/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f>SUM(D6:N6)</f>
        <v>0</v>
      </c>
      <c r="Q6" s="54"/>
      <c r="AG6" s="54"/>
      <c r="AH6" s="54"/>
    </row>
    <row r="7" spans="1:34" ht="15.75">
      <c r="A7" s="3" t="s">
        <v>17</v>
      </c>
      <c r="B7" s="60"/>
      <c r="C7" s="98">
        <f>[1]Elproduktion!$N$82</f>
        <v>78667</v>
      </c>
      <c r="D7" s="91">
        <f>[1]Elproduktion!$N$83</f>
        <v>0</v>
      </c>
      <c r="E7" s="94">
        <f>[1]Elproduktion!$Q$84</f>
        <v>0</v>
      </c>
      <c r="F7" s="91">
        <f>[1]Elproduktion!$N$85</f>
        <v>0</v>
      </c>
      <c r="G7" s="91">
        <f>[1]Elproduktion!$R$86</f>
        <v>0</v>
      </c>
      <c r="H7" s="91">
        <f>[1]Elproduktion!$S$87</f>
        <v>0</v>
      </c>
      <c r="I7" s="91">
        <f>[1]Elproduktion!$N$88</f>
        <v>0</v>
      </c>
      <c r="J7" s="91">
        <f>[1]Elproduktion!$T$86</f>
        <v>0</v>
      </c>
      <c r="K7" s="94">
        <f>[1]Elproduktion!$U$84</f>
        <v>0</v>
      </c>
      <c r="L7" s="94">
        <f>[1]Elproduktion!$V$84</f>
        <v>0</v>
      </c>
      <c r="M7" s="91">
        <f>[1]Elproduktion!$W$84</f>
        <v>0</v>
      </c>
      <c r="N7" s="91"/>
      <c r="O7" s="91"/>
      <c r="P7" s="99">
        <f>SUM(D7:N7)</f>
        <v>0</v>
      </c>
      <c r="Q7" s="54"/>
      <c r="AG7" s="54"/>
      <c r="AH7" s="54"/>
    </row>
    <row r="8" spans="1:34" ht="15.75">
      <c r="A8" s="3" t="s">
        <v>10</v>
      </c>
      <c r="B8" s="60"/>
      <c r="C8" s="91">
        <f>[1]Elproduktion!$N$90</f>
        <v>1334</v>
      </c>
      <c r="D8" s="91">
        <f>[1]Elproduktion!$N$91</f>
        <v>6476</v>
      </c>
      <c r="E8" s="91">
        <f>[1]Elproduktion!$Q$92</f>
        <v>0</v>
      </c>
      <c r="F8" s="91">
        <f>[1]Elproduktion!$N$93</f>
        <v>0</v>
      </c>
      <c r="G8" s="91">
        <f>[1]Elproduktion!$R$94</f>
        <v>0</v>
      </c>
      <c r="H8" s="91">
        <f>[1]Elproduktion!$S$95</f>
        <v>0</v>
      </c>
      <c r="I8" s="91">
        <f>[1]Elproduktion!$N$96</f>
        <v>0</v>
      </c>
      <c r="J8" s="91">
        <f>[1]Elproduktion!$T$94</f>
        <v>0</v>
      </c>
      <c r="K8" s="91">
        <f>[1]Elproduktion!$U$92</f>
        <v>0</v>
      </c>
      <c r="L8" s="91">
        <f>[1]Elproduktion!$V$92</f>
        <v>0</v>
      </c>
      <c r="M8" s="91">
        <f>[1]Elproduktion!$W$92</f>
        <v>0</v>
      </c>
      <c r="N8" s="91"/>
      <c r="O8" s="91"/>
      <c r="P8" s="99">
        <f>SUM(D8:N8)</f>
        <v>6476</v>
      </c>
      <c r="Q8" s="54"/>
      <c r="AG8" s="54"/>
      <c r="AH8" s="54"/>
    </row>
    <row r="9" spans="1:34" ht="15.75">
      <c r="A9" s="3" t="s">
        <v>11</v>
      </c>
      <c r="B9" s="60"/>
      <c r="C9" s="94">
        <f>[1]Elproduktion!$N$98</f>
        <v>101002</v>
      </c>
      <c r="D9" s="91">
        <f>[1]Elproduktion!$N$99</f>
        <v>0</v>
      </c>
      <c r="E9" s="91">
        <f>[1]Elproduktion!$Q$100</f>
        <v>0</v>
      </c>
      <c r="F9" s="91">
        <f>[1]Elproduktion!$N$101</f>
        <v>0</v>
      </c>
      <c r="G9" s="91">
        <f>[1]Elproduktion!$R$102</f>
        <v>0</v>
      </c>
      <c r="H9" s="91">
        <f>[1]Elproduktion!$S$103</f>
        <v>0</v>
      </c>
      <c r="I9" s="91">
        <f>[1]Elproduktion!$N$104</f>
        <v>0</v>
      </c>
      <c r="J9" s="91">
        <f>[1]Elproduktion!$T$102</f>
        <v>0</v>
      </c>
      <c r="K9" s="91">
        <f>[1]Elproduktion!$U$100</f>
        <v>0</v>
      </c>
      <c r="L9" s="91">
        <f>[1]Elproduktion!$V$100</f>
        <v>0</v>
      </c>
      <c r="M9" s="91">
        <f>[1]Elproduktion!$W$100</f>
        <v>0</v>
      </c>
      <c r="N9" s="91"/>
      <c r="O9" s="91"/>
      <c r="P9" s="99">
        <f t="shared" ref="P9:P11" si="0">SUM(D9:N9)</f>
        <v>0</v>
      </c>
      <c r="Q9" s="54"/>
      <c r="AG9" s="54"/>
      <c r="AH9" s="54"/>
    </row>
    <row r="10" spans="1:34" ht="15.75">
      <c r="A10" s="3" t="s">
        <v>12</v>
      </c>
      <c r="B10" s="60"/>
      <c r="C10" s="91">
        <f>[1]Elproduktion!$N$106</f>
        <v>82318</v>
      </c>
      <c r="D10" s="91">
        <f>[1]Elproduktion!$N$107</f>
        <v>0</v>
      </c>
      <c r="E10" s="91">
        <f>[1]Elproduktion!$Q$108</f>
        <v>0</v>
      </c>
      <c r="F10" s="91">
        <f>[1]Elproduktion!$N$109</f>
        <v>0</v>
      </c>
      <c r="G10" s="91">
        <f>[1]Elproduktion!$R$110</f>
        <v>0</v>
      </c>
      <c r="H10" s="91">
        <f>[1]Elproduktion!$S$111</f>
        <v>0</v>
      </c>
      <c r="I10" s="91">
        <f>[1]Elproduktion!$N$112</f>
        <v>0</v>
      </c>
      <c r="J10" s="91">
        <f>[1]Elproduktion!$T$110</f>
        <v>0</v>
      </c>
      <c r="K10" s="91">
        <f>[1]Elproduktion!$U$108</f>
        <v>0</v>
      </c>
      <c r="L10" s="91">
        <f>[1]Elproduktion!$V$108</f>
        <v>0</v>
      </c>
      <c r="M10" s="91">
        <f>[1]Elproduktion!$W$108</f>
        <v>0</v>
      </c>
      <c r="N10" s="91"/>
      <c r="O10" s="91"/>
      <c r="P10" s="99">
        <f t="shared" si="0"/>
        <v>0</v>
      </c>
      <c r="Q10" s="54"/>
      <c r="R10" s="3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3" t="s">
        <v>13</v>
      </c>
      <c r="B11" s="60"/>
      <c r="C11" s="100">
        <f>SUM(C5:C10)</f>
        <v>266874</v>
      </c>
      <c r="D11" s="91">
        <f t="shared" ref="D11:O11" si="1">SUM(D5:D10)</f>
        <v>6476</v>
      </c>
      <c r="E11" s="94">
        <f t="shared" si="1"/>
        <v>0</v>
      </c>
      <c r="F11" s="91">
        <f t="shared" si="1"/>
        <v>0</v>
      </c>
      <c r="G11" s="91">
        <f t="shared" si="1"/>
        <v>0</v>
      </c>
      <c r="H11" s="91">
        <f t="shared" si="1"/>
        <v>0</v>
      </c>
      <c r="I11" s="91">
        <f t="shared" si="1"/>
        <v>0</v>
      </c>
      <c r="J11" s="91">
        <f t="shared" si="1"/>
        <v>0</v>
      </c>
      <c r="K11" s="94">
        <f t="shared" si="1"/>
        <v>0</v>
      </c>
      <c r="L11" s="94">
        <f t="shared" si="1"/>
        <v>0</v>
      </c>
      <c r="M11" s="91">
        <f t="shared" si="1"/>
        <v>0</v>
      </c>
      <c r="N11" s="91">
        <f t="shared" si="1"/>
        <v>0</v>
      </c>
      <c r="O11" s="91">
        <f t="shared" si="1"/>
        <v>0</v>
      </c>
      <c r="P11" s="99">
        <f t="shared" si="0"/>
        <v>6476</v>
      </c>
      <c r="Q11" s="54"/>
      <c r="R11" s="3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14</v>
      </c>
      <c r="B14" s="5"/>
      <c r="C14" s="60"/>
      <c r="D14" s="5"/>
      <c r="E14" s="5"/>
      <c r="F14" s="5"/>
      <c r="G14" s="5"/>
      <c r="H14" s="5"/>
      <c r="I14" s="5"/>
      <c r="J14" s="60"/>
      <c r="K14" s="60"/>
      <c r="L14" s="60"/>
      <c r="M14" s="60"/>
      <c r="N14" s="60"/>
      <c r="O14" s="60"/>
      <c r="P14" s="5"/>
      <c r="Q14" s="2"/>
      <c r="R14" s="2"/>
      <c r="S14" s="2"/>
      <c r="T14" s="2"/>
    </row>
    <row r="15" spans="1:34" ht="15.75">
      <c r="A15" s="79" t="str">
        <f>A2</f>
        <v>1380 Halmstad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v>2017</v>
      </c>
      <c r="B16" s="55" t="s">
        <v>15</v>
      </c>
      <c r="C16" s="67" t="s">
        <v>8</v>
      </c>
      <c r="D16" s="55" t="s">
        <v>31</v>
      </c>
      <c r="E16" s="55" t="s">
        <v>2</v>
      </c>
      <c r="F16" s="56" t="s">
        <v>3</v>
      </c>
      <c r="G16" s="55" t="s">
        <v>16</v>
      </c>
      <c r="H16" s="55" t="s">
        <v>51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63</v>
      </c>
      <c r="N16" s="56" t="s">
        <v>63</v>
      </c>
      <c r="O16" s="56" t="s">
        <v>63</v>
      </c>
      <c r="P16" s="58" t="s">
        <v>9</v>
      </c>
      <c r="Q16" s="54"/>
      <c r="AG16" s="54"/>
      <c r="AH16" s="54"/>
    </row>
    <row r="17" spans="1:34" s="30" customFormat="1" ht="11.25">
      <c r="A17" s="81" t="s">
        <v>55</v>
      </c>
      <c r="B17" s="80" t="s">
        <v>58</v>
      </c>
      <c r="C17" s="50"/>
      <c r="D17" s="80" t="s">
        <v>54</v>
      </c>
      <c r="E17" s="28"/>
      <c r="F17" s="80" t="s">
        <v>56</v>
      </c>
      <c r="G17" s="28"/>
      <c r="H17" s="28"/>
      <c r="I17" s="80" t="s">
        <v>57</v>
      </c>
      <c r="J17" s="28"/>
      <c r="K17" s="28"/>
      <c r="L17" s="28"/>
      <c r="M17" s="28"/>
      <c r="N17" s="29"/>
      <c r="O17" s="29"/>
      <c r="P17" s="82" t="s">
        <v>61</v>
      </c>
      <c r="Q17" s="31"/>
      <c r="AG17" s="31"/>
      <c r="AH17" s="31"/>
    </row>
    <row r="18" spans="1:34" ht="15.75">
      <c r="A18" s="3" t="s">
        <v>17</v>
      </c>
      <c r="B18" s="98">
        <f>[1]Fjärrvärmeproduktion!$N$114</f>
        <v>349200</v>
      </c>
      <c r="C18" s="91"/>
      <c r="D18" s="98">
        <f>[1]Fjärrvärmeproduktion!$N$115</f>
        <v>1500</v>
      </c>
      <c r="E18" s="98">
        <f>[1]Fjärrvärmeproduktion!$Q$116</f>
        <v>0</v>
      </c>
      <c r="F18" s="98">
        <f>[1]Fjärrvärmeproduktion!$N$117</f>
        <v>0</v>
      </c>
      <c r="G18" s="91">
        <f>[1]Fjärrvärmeproduktion!$R$118</f>
        <v>0</v>
      </c>
      <c r="H18" s="98">
        <f>[1]Fjärrvärmeproduktion!$S$119</f>
        <v>84700</v>
      </c>
      <c r="I18" s="91">
        <f>[1]Fjärrvärmeproduktion!$N$120</f>
        <v>0</v>
      </c>
      <c r="J18" s="91">
        <f>[1]Fjärrvärmeproduktion!$T$118</f>
        <v>0</v>
      </c>
      <c r="K18" s="98">
        <f>[1]Fjärrvärmeproduktion!$U$116</f>
        <v>0</v>
      </c>
      <c r="L18" s="98">
        <f>[1]Fjärrvärmeproduktion!$V$116</f>
        <v>366900</v>
      </c>
      <c r="M18" s="91"/>
      <c r="N18" s="91"/>
      <c r="O18" s="91"/>
      <c r="P18" s="98">
        <f>SUM(C18:N18)</f>
        <v>453100</v>
      </c>
      <c r="Q18" s="2"/>
      <c r="R18" s="2"/>
      <c r="S18" s="2"/>
      <c r="T18" s="2"/>
    </row>
    <row r="19" spans="1:34" ht="15.75">
      <c r="A19" s="3" t="s">
        <v>18</v>
      </c>
      <c r="B19" s="97">
        <f>[1]Fjärrvärmeproduktion!$N$122</f>
        <v>276500</v>
      </c>
      <c r="C19" s="91"/>
      <c r="D19" s="97">
        <f>[1]Fjärrvärmeproduktion!$N$123</f>
        <v>900</v>
      </c>
      <c r="E19" s="97">
        <f>[1]Fjärrvärmeproduktion!$Q$124</f>
        <v>0</v>
      </c>
      <c r="F19" s="97">
        <f>[1]Fjärrvärmeproduktion!$N$125</f>
        <v>18600</v>
      </c>
      <c r="G19" s="91">
        <f>[1]Fjärrvärmeproduktion!$R$126</f>
        <v>0</v>
      </c>
      <c r="H19" s="97">
        <f>[1]Fjärrvärmeproduktion!$S$127</f>
        <v>96400</v>
      </c>
      <c r="I19" s="91">
        <f>[1]Fjärrvärmeproduktion!$N$128</f>
        <v>0</v>
      </c>
      <c r="J19" s="91">
        <f>[1]Fjärrvärmeproduktion!$T$126</f>
        <v>0</v>
      </c>
      <c r="K19" s="97">
        <f>[1]Fjärrvärmeproduktion!$U$124</f>
        <v>0</v>
      </c>
      <c r="L19" s="97">
        <f>[1]Fjärrvärmeproduktion!$V$124</f>
        <v>214100</v>
      </c>
      <c r="M19" s="91"/>
      <c r="N19" s="91"/>
      <c r="O19" s="91"/>
      <c r="P19" s="96">
        <f>SUM(C19:N19)</f>
        <v>330000</v>
      </c>
      <c r="Q19" s="2"/>
      <c r="R19" s="2"/>
      <c r="S19" s="2"/>
      <c r="T19" s="2"/>
    </row>
    <row r="20" spans="1:34" ht="15.75">
      <c r="A20" s="3" t="s">
        <v>19</v>
      </c>
      <c r="B20" s="91">
        <f>[1]Fjärrvärmeproduktion!$N$130</f>
        <v>0</v>
      </c>
      <c r="C20" s="91"/>
      <c r="D20" s="91">
        <f>[1]Fjärrvärmeproduktion!$N$131</f>
        <v>0</v>
      </c>
      <c r="E20" s="91">
        <f>[1]Fjärrvärmeproduktion!$Q$132</f>
        <v>0</v>
      </c>
      <c r="F20" s="91">
        <f>[1]Fjärrvärmeproduktion!$N$133</f>
        <v>0</v>
      </c>
      <c r="G20" s="91">
        <f>[1]Fjärrvärmeproduktion!$R$134</f>
        <v>0</v>
      </c>
      <c r="H20" s="91">
        <f>[1]Fjärrvärmeproduktion!$S$135</f>
        <v>0</v>
      </c>
      <c r="I20" s="91">
        <f>[1]Fjärrvärmeproduktion!$N$136</f>
        <v>0</v>
      </c>
      <c r="J20" s="91">
        <f>[1]Fjärrvärmeproduktion!$T$134</f>
        <v>0</v>
      </c>
      <c r="K20" s="91">
        <f>[1]Fjärrvärmeproduktion!$U$132</f>
        <v>0</v>
      </c>
      <c r="L20" s="91">
        <f>[1]Fjärrvärmeproduktion!$V$132</f>
        <v>0</v>
      </c>
      <c r="M20" s="91"/>
      <c r="N20" s="91"/>
      <c r="O20" s="91"/>
      <c r="P20" s="91">
        <f t="shared" ref="P20:P23" si="2">SUM(C20:N20)</f>
        <v>0</v>
      </c>
      <c r="Q20" s="2"/>
      <c r="R20" s="2"/>
      <c r="S20" s="2"/>
      <c r="T20" s="2"/>
    </row>
    <row r="21" spans="1:34" ht="16.5" thickBot="1">
      <c r="A21" s="3" t="s">
        <v>20</v>
      </c>
      <c r="B21" s="91">
        <f>[1]Fjärrvärmeproduktion!$N$138</f>
        <v>0</v>
      </c>
      <c r="C21" s="91"/>
      <c r="D21" s="91">
        <f>[1]Fjärrvärmeproduktion!$N$139</f>
        <v>0</v>
      </c>
      <c r="E21" s="91">
        <f>[1]Fjärrvärmeproduktion!$Q$140</f>
        <v>0</v>
      </c>
      <c r="F21" s="91">
        <f>[1]Fjärrvärmeproduktion!$N$141</f>
        <v>0</v>
      </c>
      <c r="G21" s="91">
        <f>[1]Fjärrvärmeproduktion!$R$142</f>
        <v>0</v>
      </c>
      <c r="H21" s="91">
        <f>[1]Fjärrvärmeproduktion!$S$143</f>
        <v>0</v>
      </c>
      <c r="I21" s="91">
        <f>[1]Fjärrvärmeproduktion!$N$144</f>
        <v>0</v>
      </c>
      <c r="J21" s="91">
        <f>[1]Fjärrvärmeproduktion!$T$142</f>
        <v>0</v>
      </c>
      <c r="K21" s="91">
        <f>[1]Fjärrvärmeproduktion!$U$140</f>
        <v>0</v>
      </c>
      <c r="L21" s="91">
        <f>[1]Fjärrvärmeproduktion!$V$140</f>
        <v>0</v>
      </c>
      <c r="M21" s="91"/>
      <c r="N21" s="91"/>
      <c r="O21" s="91"/>
      <c r="P21" s="91">
        <f>SUM(C21:N21)</f>
        <v>0</v>
      </c>
      <c r="Q21" s="2"/>
      <c r="R21" s="38"/>
      <c r="S21" s="38"/>
      <c r="T21" s="38"/>
    </row>
    <row r="22" spans="1:34" ht="15.75">
      <c r="A22" s="3" t="s">
        <v>21</v>
      </c>
      <c r="B22" s="97">
        <f>[1]Fjärrvärmeproduktion!$N$146</f>
        <v>12000</v>
      </c>
      <c r="C22" s="91"/>
      <c r="D22" s="91">
        <f>[1]Fjärrvärmeproduktion!$N$147</f>
        <v>0</v>
      </c>
      <c r="E22" s="91">
        <f>[1]Fjärrvärmeproduktion!$Q$148</f>
        <v>0</v>
      </c>
      <c r="F22" s="91">
        <f>[1]Fjärrvärmeproduktion!$N$149</f>
        <v>0</v>
      </c>
      <c r="G22" s="91">
        <f>[1]Fjärrvärmeproduktion!$R$150</f>
        <v>0</v>
      </c>
      <c r="H22" s="91">
        <f>[1]Fjärrvärmeproduktion!$S$151</f>
        <v>0</v>
      </c>
      <c r="I22" s="91">
        <f>[1]Fjärrvärmeproduktion!$N$152</f>
        <v>0</v>
      </c>
      <c r="J22" s="91">
        <f>[1]Fjärrvärmeproduktion!$T$150</f>
        <v>0</v>
      </c>
      <c r="K22" s="91">
        <f>[1]Fjärrvärmeproduktion!$U$148</f>
        <v>0</v>
      </c>
      <c r="L22" s="91">
        <f>[1]Fjärrvärmeproduktion!$V$148</f>
        <v>0</v>
      </c>
      <c r="M22" s="91"/>
      <c r="N22" s="91"/>
      <c r="O22" s="91"/>
      <c r="P22" s="91">
        <f t="shared" si="2"/>
        <v>0</v>
      </c>
      <c r="Q22" s="32"/>
      <c r="R22" s="44" t="s">
        <v>23</v>
      </c>
      <c r="S22" s="89" t="str">
        <f>ROUND(P43/1000,0) &amp;" GWh"</f>
        <v>3156 GWh</v>
      </c>
      <c r="T22" s="39"/>
      <c r="U22" s="37"/>
    </row>
    <row r="23" spans="1:34" ht="15.75">
      <c r="A23" s="3" t="s">
        <v>22</v>
      </c>
      <c r="B23" s="91">
        <f>[1]Fjärrvärmeproduktion!$N$154</f>
        <v>0</v>
      </c>
      <c r="C23" s="91"/>
      <c r="D23" s="91">
        <f>[1]Fjärrvärmeproduktion!$N$155</f>
        <v>0</v>
      </c>
      <c r="E23" s="91">
        <f>[1]Fjärrvärmeproduktion!$Q$156</f>
        <v>0</v>
      </c>
      <c r="F23" s="91">
        <f>[1]Fjärrvärmeproduktion!$N$157</f>
        <v>0</v>
      </c>
      <c r="G23" s="91">
        <f>[1]Fjärrvärmeproduktion!$R$158</f>
        <v>0</v>
      </c>
      <c r="H23" s="91">
        <f>[1]Fjärrvärmeproduktion!$S$159</f>
        <v>0</v>
      </c>
      <c r="I23" s="91">
        <f>[1]Fjärrvärmeproduktion!$N$160</f>
        <v>0</v>
      </c>
      <c r="J23" s="91">
        <f>[1]Fjärrvärmeproduktion!$T$158</f>
        <v>0</v>
      </c>
      <c r="K23" s="91">
        <f>[1]Fjärrvärmeproduktion!$U$156</f>
        <v>0</v>
      </c>
      <c r="L23" s="91">
        <f>[1]Fjärrvärmeproduktion!$V$156</f>
        <v>0</v>
      </c>
      <c r="M23" s="91"/>
      <c r="N23" s="91"/>
      <c r="O23" s="91"/>
      <c r="P23" s="91">
        <f t="shared" si="2"/>
        <v>0</v>
      </c>
      <c r="Q23" s="32"/>
      <c r="R23" s="42"/>
      <c r="S23" s="2"/>
      <c r="T23" s="40"/>
      <c r="U23" s="37"/>
    </row>
    <row r="24" spans="1:34" ht="15.75">
      <c r="A24" s="3" t="s">
        <v>13</v>
      </c>
      <c r="B24" s="96">
        <f>SUM(B18:B23)</f>
        <v>637700</v>
      </c>
      <c r="C24" s="91">
        <f t="shared" ref="C24:O24" si="3">SUM(C18:C23)</f>
        <v>0</v>
      </c>
      <c r="D24" s="96">
        <f t="shared" si="3"/>
        <v>2400</v>
      </c>
      <c r="E24" s="91">
        <f t="shared" si="3"/>
        <v>0</v>
      </c>
      <c r="F24" s="96">
        <f t="shared" si="3"/>
        <v>18600</v>
      </c>
      <c r="G24" s="91">
        <f t="shared" si="3"/>
        <v>0</v>
      </c>
      <c r="H24" s="96">
        <f t="shared" si="3"/>
        <v>181100</v>
      </c>
      <c r="I24" s="91">
        <f t="shared" si="3"/>
        <v>0</v>
      </c>
      <c r="J24" s="91">
        <f t="shared" si="3"/>
        <v>0</v>
      </c>
      <c r="K24" s="91">
        <f t="shared" si="3"/>
        <v>0</v>
      </c>
      <c r="L24" s="96">
        <f t="shared" si="3"/>
        <v>581000</v>
      </c>
      <c r="M24" s="91">
        <f t="shared" si="3"/>
        <v>0</v>
      </c>
      <c r="N24" s="91">
        <f t="shared" si="3"/>
        <v>0</v>
      </c>
      <c r="O24" s="91">
        <f t="shared" si="3"/>
        <v>0</v>
      </c>
      <c r="P24" s="96">
        <f>SUM(C24:N24)</f>
        <v>783100</v>
      </c>
      <c r="Q24" s="32"/>
      <c r="R24" s="42"/>
      <c r="S24" s="2" t="s">
        <v>24</v>
      </c>
      <c r="T24" s="40" t="s">
        <v>25</v>
      </c>
      <c r="U24" s="37"/>
    </row>
    <row r="25" spans="1:34" ht="15.7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2"/>
      <c r="R25" s="85" t="str">
        <f>C30</f>
        <v>El</v>
      </c>
      <c r="S25" s="61" t="str">
        <f>ROUND(C43/1000,0) &amp;" GWh"</f>
        <v>1117 GWh</v>
      </c>
      <c r="T25" s="43">
        <f>C$44</f>
        <v>0.35397995654494069</v>
      </c>
      <c r="U25" s="37"/>
    </row>
    <row r="26" spans="1:34" ht="15.75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2"/>
      <c r="R26" s="87" t="str">
        <f>D30</f>
        <v>Oljeprodukter</v>
      </c>
      <c r="S26" s="61" t="str">
        <f>ROUND(D43/1000,0) &amp;" GWh"</f>
        <v>831 GWh</v>
      </c>
      <c r="T26" s="43">
        <f>D$44</f>
        <v>0.26322209724673673</v>
      </c>
      <c r="U26" s="37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2"/>
      <c r="R27" s="87" t="str">
        <f>E30</f>
        <v>Kol och koks</v>
      </c>
      <c r="S27" s="61" t="str">
        <f>ROUND(E43/1000,0) &amp;" GWh"</f>
        <v>0 GWh</v>
      </c>
      <c r="T27" s="43">
        <f>E$44</f>
        <v>0</v>
      </c>
      <c r="U27" s="37"/>
    </row>
    <row r="28" spans="1:34" ht="18.75">
      <c r="A28" s="1" t="s">
        <v>26</v>
      </c>
      <c r="B28" s="5"/>
      <c r="C28" s="60"/>
      <c r="D28" s="5"/>
      <c r="E28" s="5"/>
      <c r="F28" s="5"/>
      <c r="G28" s="5"/>
      <c r="H28" s="5"/>
      <c r="I28" s="60"/>
      <c r="J28" s="60"/>
      <c r="K28" s="60"/>
      <c r="L28" s="60"/>
      <c r="M28" s="60"/>
      <c r="N28" s="60"/>
      <c r="O28" s="60"/>
      <c r="P28" s="60"/>
      <c r="Q28" s="32"/>
      <c r="R28" s="87" t="str">
        <f>F30</f>
        <v>Gasol/naturgas</v>
      </c>
      <c r="S28" s="61" t="str">
        <f>ROUND(F43/1000,0) &amp;" GWh"</f>
        <v>87 GWh</v>
      </c>
      <c r="T28" s="43">
        <f>F$44</f>
        <v>2.7512316879266349E-2</v>
      </c>
      <c r="U28" s="37"/>
    </row>
    <row r="29" spans="1:34" ht="15.75">
      <c r="A29" s="79" t="str">
        <f>A2</f>
        <v>1380 Halmstad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2"/>
      <c r="R29" s="87" t="str">
        <f>G30</f>
        <v>Biodrivmedel</v>
      </c>
      <c r="S29" s="61" t="str">
        <f>ROUND(G43/1000,0) &amp;" GWh"</f>
        <v>258 GWh</v>
      </c>
      <c r="T29" s="43">
        <f>G$44</f>
        <v>8.1633539690530901E-2</v>
      </c>
      <c r="U29" s="37"/>
    </row>
    <row r="30" spans="1:34" ht="30">
      <c r="A30" s="4">
        <v>2017</v>
      </c>
      <c r="B30" s="67" t="s">
        <v>65</v>
      </c>
      <c r="C30" s="57" t="s">
        <v>8</v>
      </c>
      <c r="D30" s="55" t="s">
        <v>31</v>
      </c>
      <c r="E30" s="55" t="s">
        <v>2</v>
      </c>
      <c r="F30" s="56" t="s">
        <v>3</v>
      </c>
      <c r="G30" s="55" t="s">
        <v>27</v>
      </c>
      <c r="H30" s="55" t="s">
        <v>51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63</v>
      </c>
      <c r="N30" s="56" t="s">
        <v>68</v>
      </c>
      <c r="O30" s="56" t="s">
        <v>63</v>
      </c>
      <c r="P30" s="58" t="s">
        <v>28</v>
      </c>
      <c r="Q30" s="32"/>
      <c r="R30" s="85" t="str">
        <f>H30</f>
        <v>Biobränslen</v>
      </c>
      <c r="S30" s="61" t="str">
        <f>ROUND(H43/1000,0) &amp;" GWh"</f>
        <v>283 GWh</v>
      </c>
      <c r="T30" s="43">
        <f>H$44</f>
        <v>8.9569171578160148E-2</v>
      </c>
      <c r="U30" s="37"/>
    </row>
    <row r="31" spans="1:34" s="30" customFormat="1">
      <c r="A31" s="27"/>
      <c r="B31" s="80" t="s">
        <v>60</v>
      </c>
      <c r="C31" s="83" t="s">
        <v>59</v>
      </c>
      <c r="D31" s="80" t="s">
        <v>54</v>
      </c>
      <c r="E31" s="28"/>
      <c r="F31" s="80" t="s">
        <v>56</v>
      </c>
      <c r="G31" s="80" t="s">
        <v>75</v>
      </c>
      <c r="H31" s="80" t="s">
        <v>64</v>
      </c>
      <c r="I31" s="80" t="s">
        <v>57</v>
      </c>
      <c r="J31" s="28"/>
      <c r="K31" s="28"/>
      <c r="L31" s="28"/>
      <c r="M31" s="28"/>
      <c r="N31" s="29"/>
      <c r="O31" s="29"/>
      <c r="P31" s="82" t="s">
        <v>62</v>
      </c>
      <c r="Q31" s="33"/>
      <c r="R31" s="85" t="str">
        <f>I30</f>
        <v>Biogas</v>
      </c>
      <c r="S31" s="61" t="str">
        <f>ROUND(I43/1000,0) &amp;" GWh"</f>
        <v>0 GWh</v>
      </c>
      <c r="T31" s="43">
        <f>I$44</f>
        <v>0</v>
      </c>
      <c r="U31" s="36"/>
      <c r="AG31" s="31"/>
      <c r="AH31" s="31"/>
    </row>
    <row r="32" spans="1:34" ht="15.75">
      <c r="A32" s="3" t="s">
        <v>29</v>
      </c>
      <c r="B32" s="128">
        <f>[1]Slutanvändning!$N$170</f>
        <v>0</v>
      </c>
      <c r="C32" s="128">
        <f>[1]Slutanvändning!$N$171</f>
        <v>27986</v>
      </c>
      <c r="D32" s="91">
        <f>[1]Slutanvändning!$N$164</f>
        <v>22859</v>
      </c>
      <c r="E32" s="91">
        <f>[1]Slutanvändning!$Q$165</f>
        <v>0</v>
      </c>
      <c r="F32" s="91">
        <f>[1]Slutanvändning!$N$166</f>
        <v>0</v>
      </c>
      <c r="G32" s="91">
        <f>[1]Slutanvändning!$N$167</f>
        <v>5263</v>
      </c>
      <c r="H32" s="91">
        <f>[1]Slutanvändning!$N$168</f>
        <v>0</v>
      </c>
      <c r="I32" s="91">
        <f>[1]Slutanvändning!$N$169</f>
        <v>0</v>
      </c>
      <c r="J32" s="91">
        <v>0</v>
      </c>
      <c r="K32" s="91">
        <f>[1]Slutanvändning!$U$165</f>
        <v>0</v>
      </c>
      <c r="L32" s="91">
        <f>[1]Slutanvändning!$V$165</f>
        <v>0</v>
      </c>
      <c r="M32" s="91"/>
      <c r="N32" s="91">
        <f>[1]Slutanvändning!$X$167</f>
        <v>0</v>
      </c>
      <c r="O32" s="91"/>
      <c r="P32" s="91">
        <f t="shared" ref="P32:P38" si="4">SUM(B32:N32)</f>
        <v>56108</v>
      </c>
      <c r="Q32" s="34"/>
      <c r="R32" s="87" t="str">
        <f>J30</f>
        <v>Avlutar</v>
      </c>
      <c r="S32" s="61" t="str">
        <f>ROUND(J43/1000,0) &amp;" GWh"</f>
        <v>0 GWh</v>
      </c>
      <c r="T32" s="43">
        <f>J$44</f>
        <v>0</v>
      </c>
      <c r="U32" s="37"/>
    </row>
    <row r="33" spans="1:47" ht="15.75">
      <c r="A33" s="3" t="s">
        <v>32</v>
      </c>
      <c r="B33" s="131">
        <f>[1]Slutanvändning!$N$179</f>
        <v>121300</v>
      </c>
      <c r="C33" s="92">
        <f>[1]Slutanvändning!$N$180</f>
        <v>324325</v>
      </c>
      <c r="D33" s="91">
        <f>[1]Slutanvändning!$N$173</f>
        <v>15014</v>
      </c>
      <c r="E33" s="91">
        <f>[1]Slutanvändning!$Q$174</f>
        <v>0</v>
      </c>
      <c r="F33" s="91">
        <f>[1]Slutanvändning!$N$175</f>
        <v>68234</v>
      </c>
      <c r="G33" s="93">
        <f>[1]Slutanvändning!$N$176</f>
        <v>0</v>
      </c>
      <c r="H33" s="91">
        <f>[1]Slutanvändning!$N$177</f>
        <v>238</v>
      </c>
      <c r="I33" s="91">
        <f>[1]Slutanvändning!$N$178</f>
        <v>0</v>
      </c>
      <c r="J33" s="93">
        <v>0</v>
      </c>
      <c r="K33" s="91">
        <f>[1]Slutanvändning!$U$174</f>
        <v>0</v>
      </c>
      <c r="L33" s="91">
        <f>[1]Slutanvändning!$V$174</f>
        <v>0</v>
      </c>
      <c r="M33" s="91"/>
      <c r="N33" s="93">
        <f>[1]Slutanvändning!$X$176</f>
        <v>0</v>
      </c>
      <c r="O33" s="91"/>
      <c r="P33" s="91">
        <f t="shared" si="4"/>
        <v>529111</v>
      </c>
      <c r="Q33" s="34"/>
      <c r="R33" s="85" t="str">
        <f>K30</f>
        <v>Torv</v>
      </c>
      <c r="S33" s="61" t="str">
        <f>ROUND(K43/1000,0) &amp;" GWh"</f>
        <v>0 GWh</v>
      </c>
      <c r="T33" s="43">
        <f>K$44</f>
        <v>0</v>
      </c>
      <c r="U33" s="37"/>
    </row>
    <row r="34" spans="1:47" ht="15.75">
      <c r="A34" s="3" t="s">
        <v>33</v>
      </c>
      <c r="B34" s="92">
        <f>[1]Slutanvändning!$N$188</f>
        <v>39247.333333333314</v>
      </c>
      <c r="C34" s="92">
        <f>[1]Slutanvändning!$N$189</f>
        <v>109665.66666666669</v>
      </c>
      <c r="D34" s="91">
        <f>[1]Slutanvändning!$N$182</f>
        <v>5031</v>
      </c>
      <c r="E34" s="91">
        <f>[1]Slutanvändning!$Q$183</f>
        <v>0</v>
      </c>
      <c r="F34" s="91">
        <f>[1]Slutanvändning!$N$184</f>
        <v>0</v>
      </c>
      <c r="G34" s="91">
        <f>[1]Slutanvändning!$N$185</f>
        <v>0</v>
      </c>
      <c r="H34" s="91">
        <f>[1]Slutanvändning!$N$186</f>
        <v>0</v>
      </c>
      <c r="I34" s="91">
        <f>[1]Slutanvändning!$N$187</f>
        <v>0</v>
      </c>
      <c r="J34" s="91">
        <v>0</v>
      </c>
      <c r="K34" s="91">
        <f>[1]Slutanvändning!$U$183</f>
        <v>0</v>
      </c>
      <c r="L34" s="91">
        <f>[1]Slutanvändning!$V$183</f>
        <v>0</v>
      </c>
      <c r="M34" s="91"/>
      <c r="N34" s="91">
        <f>[1]Slutanvändning!$X$185</f>
        <v>0</v>
      </c>
      <c r="O34" s="91"/>
      <c r="P34" s="91">
        <f t="shared" si="4"/>
        <v>153944</v>
      </c>
      <c r="Q34" s="34"/>
      <c r="R34" s="87" t="str">
        <f>L30</f>
        <v>Avfall</v>
      </c>
      <c r="S34" s="61" t="str">
        <f>ROUND(L43/1000,0) &amp;" GWh"</f>
        <v>581 GWh</v>
      </c>
      <c r="T34" s="43">
        <f>L$44</f>
        <v>0.18408291806036517</v>
      </c>
      <c r="U34" s="37"/>
      <c r="V34" s="6"/>
      <c r="W34" s="59"/>
    </row>
    <row r="35" spans="1:47" ht="15.75">
      <c r="A35" s="3" t="s">
        <v>34</v>
      </c>
      <c r="B35" s="128">
        <f>[1]Slutanvändning!$N$197</f>
        <v>0</v>
      </c>
      <c r="C35" s="92">
        <f>[1]Slutanvändning!$N$198</f>
        <v>902.33333333333337</v>
      </c>
      <c r="D35" s="91">
        <f>[1]Slutanvändning!$N$191</f>
        <v>772652</v>
      </c>
      <c r="E35" s="91">
        <f>[1]Slutanvändning!$Q$192</f>
        <v>0</v>
      </c>
      <c r="F35" s="91">
        <f>[1]Slutanvändning!$N$193</f>
        <v>0</v>
      </c>
      <c r="G35" s="94">
        <f>[1]Slutanvändning!$N$194</f>
        <v>252387.66666666663</v>
      </c>
      <c r="H35" s="91">
        <f>[1]Slutanvändning!$N$195</f>
        <v>0</v>
      </c>
      <c r="I35" s="91">
        <f>[1]Slutanvändning!$N$196</f>
        <v>0</v>
      </c>
      <c r="J35" s="94">
        <v>0</v>
      </c>
      <c r="K35" s="91">
        <f>[1]Slutanvändning!$U$192</f>
        <v>0</v>
      </c>
      <c r="L35" s="91">
        <f>[1]Slutanvändning!$V$192</f>
        <v>0</v>
      </c>
      <c r="M35" s="91"/>
      <c r="N35" s="94">
        <f>[1]Slutanvändning!$X$194</f>
        <v>0</v>
      </c>
      <c r="O35" s="91"/>
      <c r="P35" s="91">
        <f>SUM(B35:N35)</f>
        <v>1025942</v>
      </c>
      <c r="Q35" s="34"/>
      <c r="R35" s="85" t="str">
        <f>M30</f>
        <v>Övrigt</v>
      </c>
      <c r="S35" s="61" t="str">
        <f>ROUND(M43/1000,0) &amp;" GWh"</f>
        <v>0 GWh</v>
      </c>
      <c r="T35" s="43">
        <f>M$44</f>
        <v>0</v>
      </c>
      <c r="U35" s="37"/>
    </row>
    <row r="36" spans="1:47" ht="15.75">
      <c r="A36" s="3" t="s">
        <v>35</v>
      </c>
      <c r="B36" s="128">
        <f>[1]Slutanvändning!$N$206</f>
        <v>0</v>
      </c>
      <c r="C36" s="128">
        <f>[1]Slutanvändning!$N$207</f>
        <v>293822</v>
      </c>
      <c r="D36" s="91">
        <f>[1]Slutanvändning!$N$200</f>
        <v>4284</v>
      </c>
      <c r="E36" s="91">
        <f>[1]Slutanvändning!$Q$201</f>
        <v>0</v>
      </c>
      <c r="F36" s="91">
        <f>[1]Slutanvändning!$N$202</f>
        <v>0</v>
      </c>
      <c r="G36" s="91">
        <f>[1]Slutanvändning!$N$203</f>
        <v>0</v>
      </c>
      <c r="H36" s="91">
        <f>[1]Slutanvändning!$N$204</f>
        <v>0</v>
      </c>
      <c r="I36" s="91">
        <f>[1]Slutanvändning!$N$205</f>
        <v>0</v>
      </c>
      <c r="J36" s="91">
        <v>0</v>
      </c>
      <c r="K36" s="91">
        <f>[1]Slutanvändning!$U$201</f>
        <v>0</v>
      </c>
      <c r="L36" s="91">
        <f>[1]Slutanvändning!$V$201</f>
        <v>0</v>
      </c>
      <c r="M36" s="91"/>
      <c r="N36" s="91">
        <f>[1]Slutanvändning!$X$203</f>
        <v>0</v>
      </c>
      <c r="O36" s="91"/>
      <c r="P36" s="91">
        <f t="shared" si="4"/>
        <v>298106</v>
      </c>
      <c r="Q36" s="34"/>
      <c r="R36" s="85" t="str">
        <f>N30</f>
        <v>Beckolja</v>
      </c>
      <c r="S36" s="61" t="str">
        <f>ROUND(N43/1000,0) &amp;" GWh"</f>
        <v>0 GWh</v>
      </c>
      <c r="T36" s="43">
        <f>N$44</f>
        <v>0</v>
      </c>
      <c r="U36" s="37"/>
    </row>
    <row r="37" spans="1:47" ht="15.75">
      <c r="A37" s="3" t="s">
        <v>36</v>
      </c>
      <c r="B37" s="95">
        <f>[1]Slutanvändning!$N$215</f>
        <v>65000</v>
      </c>
      <c r="C37" s="92">
        <f>[1]Slutanvändning!$N$216</f>
        <v>271498</v>
      </c>
      <c r="D37" s="91">
        <f>[1]Slutanvändning!$N$209</f>
        <v>1467</v>
      </c>
      <c r="E37" s="91">
        <f>[1]Slutanvändning!$Q$210</f>
        <v>0</v>
      </c>
      <c r="F37" s="91">
        <f>[1]Slutanvändning!$N$211</f>
        <v>0</v>
      </c>
      <c r="G37" s="91">
        <f>[1]Slutanvändning!$N$212</f>
        <v>0</v>
      </c>
      <c r="H37" s="91">
        <f>[1]Slutanvändning!$N$213</f>
        <v>101359</v>
      </c>
      <c r="I37" s="91">
        <f>[1]Slutanvändning!$N$214</f>
        <v>0</v>
      </c>
      <c r="J37" s="91">
        <v>0</v>
      </c>
      <c r="K37" s="91">
        <f>[1]Slutanvändning!$U$210</f>
        <v>0</v>
      </c>
      <c r="L37" s="91">
        <f>[1]Slutanvändning!$V$210</f>
        <v>0</v>
      </c>
      <c r="M37" s="91"/>
      <c r="N37" s="91">
        <f>[1]Slutanvändning!$X$212</f>
        <v>0</v>
      </c>
      <c r="O37" s="91"/>
      <c r="P37" s="91">
        <f t="shared" si="4"/>
        <v>439324</v>
      </c>
      <c r="Q37" s="34"/>
      <c r="R37" s="87" t="str">
        <f>O30</f>
        <v>Övrigt</v>
      </c>
      <c r="S37" s="61" t="str">
        <f>ROUND(O43/1000,0) &amp;" GWh"</f>
        <v>0 GWh</v>
      </c>
      <c r="T37" s="43">
        <f>O$44</f>
        <v>0</v>
      </c>
      <c r="U37" s="37"/>
    </row>
    <row r="38" spans="1:47" ht="15.75">
      <c r="A38" s="3" t="s">
        <v>37</v>
      </c>
      <c r="B38" s="92">
        <f>[1]Slutanvändning!$N$224</f>
        <v>348393.00000000006</v>
      </c>
      <c r="C38" s="92">
        <f>[1]Slutanvändning!$N$225</f>
        <v>54428</v>
      </c>
      <c r="D38" s="91">
        <f>[1]Slutanvändning!$N$218</f>
        <v>595</v>
      </c>
      <c r="E38" s="91">
        <f>[1]Slutanvändning!$Q$219</f>
        <v>0</v>
      </c>
      <c r="F38" s="91">
        <f>[1]Slutanvändning!$N$220</f>
        <v>0</v>
      </c>
      <c r="G38" s="91">
        <f>[1]Slutanvändning!$N$221</f>
        <v>0</v>
      </c>
      <c r="H38" s="91">
        <f>[1]Slutanvändning!$N$222</f>
        <v>0</v>
      </c>
      <c r="I38" s="91">
        <f>[1]Slutanvändning!$N$223</f>
        <v>0</v>
      </c>
      <c r="J38" s="91">
        <v>0</v>
      </c>
      <c r="K38" s="91">
        <f>[1]Slutanvändning!$U$219</f>
        <v>0</v>
      </c>
      <c r="L38" s="91">
        <f>[1]Slutanvändning!$V$219</f>
        <v>0</v>
      </c>
      <c r="M38" s="91"/>
      <c r="N38" s="91">
        <f>[1]Slutanvändning!$X$221</f>
        <v>0</v>
      </c>
      <c r="O38" s="91"/>
      <c r="P38" s="94">
        <f t="shared" si="4"/>
        <v>403416.00000000006</v>
      </c>
      <c r="Q38" s="34"/>
      <c r="R38" s="45"/>
      <c r="S38" s="30"/>
      <c r="T38" s="41"/>
      <c r="U38" s="37"/>
    </row>
    <row r="39" spans="1:47" ht="15.75">
      <c r="A39" s="3" t="s">
        <v>38</v>
      </c>
      <c r="B39" s="128">
        <f>[1]Slutanvändning!$N$233</f>
        <v>0</v>
      </c>
      <c r="C39" s="92">
        <f>[1]Slutanvändning!$N$234</f>
        <v>24682</v>
      </c>
      <c r="D39" s="91">
        <f>[1]Slutanvändning!$N$227</f>
        <v>0</v>
      </c>
      <c r="E39" s="91">
        <f>[1]Slutanvändning!$Q$228</f>
        <v>0</v>
      </c>
      <c r="F39" s="91">
        <f>[1]Slutanvändning!$N$229</f>
        <v>0</v>
      </c>
      <c r="G39" s="91">
        <f>[1]Slutanvändning!$N$230</f>
        <v>0</v>
      </c>
      <c r="H39" s="91">
        <f>[1]Slutanvändning!$N$231</f>
        <v>0</v>
      </c>
      <c r="I39" s="91">
        <f>[1]Slutanvändning!$N$232</f>
        <v>0</v>
      </c>
      <c r="J39" s="91">
        <v>0</v>
      </c>
      <c r="K39" s="91">
        <f>[1]Slutanvändning!$U$228</f>
        <v>0</v>
      </c>
      <c r="L39" s="91">
        <f>[1]Slutanvändning!$V$228</f>
        <v>0</v>
      </c>
      <c r="M39" s="91"/>
      <c r="N39" s="91">
        <f>[1]Slutanvändning!$X$230</f>
        <v>0</v>
      </c>
      <c r="O39" s="91"/>
      <c r="P39" s="94">
        <f>SUM(B39:N39)</f>
        <v>24682</v>
      </c>
      <c r="Q39" s="34"/>
      <c r="R39" s="42"/>
      <c r="S39" s="8"/>
      <c r="T39" s="64"/>
    </row>
    <row r="40" spans="1:47" ht="15.75">
      <c r="A40" s="3" t="s">
        <v>13</v>
      </c>
      <c r="B40" s="94">
        <f>SUM(B32:B39)</f>
        <v>573940.33333333337</v>
      </c>
      <c r="C40" s="91">
        <f t="shared" ref="C40:O40" si="5">SUM(C32:C39)</f>
        <v>1107309</v>
      </c>
      <c r="D40" s="91">
        <f t="shared" si="5"/>
        <v>821902</v>
      </c>
      <c r="E40" s="91">
        <f t="shared" si="5"/>
        <v>0</v>
      </c>
      <c r="F40" s="91">
        <f>SUM(F32:F39)</f>
        <v>68234</v>
      </c>
      <c r="G40" s="94">
        <f t="shared" si="5"/>
        <v>257650.66666666663</v>
      </c>
      <c r="H40" s="91">
        <f t="shared" si="5"/>
        <v>101597</v>
      </c>
      <c r="I40" s="91">
        <f t="shared" si="5"/>
        <v>0</v>
      </c>
      <c r="J40" s="93">
        <f t="shared" si="5"/>
        <v>0</v>
      </c>
      <c r="K40" s="91">
        <f t="shared" si="5"/>
        <v>0</v>
      </c>
      <c r="L40" s="91">
        <f t="shared" si="5"/>
        <v>0</v>
      </c>
      <c r="M40" s="91">
        <f t="shared" si="5"/>
        <v>0</v>
      </c>
      <c r="N40" s="93">
        <f t="shared" si="5"/>
        <v>0</v>
      </c>
      <c r="O40" s="91">
        <f t="shared" si="5"/>
        <v>0</v>
      </c>
      <c r="P40" s="94">
        <f>SUM(B40:N40)</f>
        <v>2930633</v>
      </c>
      <c r="Q40" s="34"/>
      <c r="R40" s="42"/>
      <c r="S40" s="8" t="s">
        <v>24</v>
      </c>
      <c r="T40" s="64" t="s">
        <v>25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2" t="s">
        <v>39</v>
      </c>
      <c r="S41" s="65" t="str">
        <f>ROUND((B46+C46)/1000,0) &amp;" GWh"</f>
        <v>152 GWh</v>
      </c>
      <c r="T41" s="64"/>
    </row>
    <row r="42" spans="1:47">
      <c r="A42" s="47" t="s">
        <v>42</v>
      </c>
      <c r="B42" s="102">
        <f>B39+B38+B37</f>
        <v>413393.00000000006</v>
      </c>
      <c r="C42" s="102">
        <f>C39+C38+C37</f>
        <v>350608</v>
      </c>
      <c r="D42" s="102">
        <f>D39+D38+D37</f>
        <v>2062</v>
      </c>
      <c r="E42" s="102">
        <f t="shared" ref="E42:P42" si="6">E39+E38+E37</f>
        <v>0</v>
      </c>
      <c r="F42" s="103">
        <f t="shared" si="6"/>
        <v>0</v>
      </c>
      <c r="G42" s="102">
        <f t="shared" si="6"/>
        <v>0</v>
      </c>
      <c r="H42" s="102">
        <f t="shared" si="6"/>
        <v>101359</v>
      </c>
      <c r="I42" s="103">
        <f t="shared" si="6"/>
        <v>0</v>
      </c>
      <c r="J42" s="102">
        <f t="shared" si="6"/>
        <v>0</v>
      </c>
      <c r="K42" s="102">
        <f t="shared" si="6"/>
        <v>0</v>
      </c>
      <c r="L42" s="102">
        <f t="shared" si="6"/>
        <v>0</v>
      </c>
      <c r="M42" s="102">
        <f t="shared" si="6"/>
        <v>0</v>
      </c>
      <c r="N42" s="102">
        <f t="shared" si="6"/>
        <v>0</v>
      </c>
      <c r="O42" s="102">
        <f t="shared" si="6"/>
        <v>0</v>
      </c>
      <c r="P42" s="102">
        <f t="shared" si="6"/>
        <v>867422</v>
      </c>
      <c r="Q42" s="35"/>
      <c r="R42" s="42" t="s">
        <v>40</v>
      </c>
      <c r="S42" s="9" t="str">
        <f>ROUND(P42/1000,0) &amp;" GWh"</f>
        <v>867 GWh</v>
      </c>
      <c r="T42" s="43">
        <f>P42/P40</f>
        <v>0.29598451938540238</v>
      </c>
    </row>
    <row r="43" spans="1:47" ht="15.75">
      <c r="A43" s="48" t="s">
        <v>44</v>
      </c>
      <c r="B43" s="86"/>
      <c r="C43" s="12">
        <f>C40+C24-C7+C46</f>
        <v>1117226.72</v>
      </c>
      <c r="D43" s="12">
        <f t="shared" ref="D43:O43" si="7">D11+D24+D40</f>
        <v>830778</v>
      </c>
      <c r="E43" s="12">
        <f t="shared" si="7"/>
        <v>0</v>
      </c>
      <c r="F43" s="12">
        <f t="shared" si="7"/>
        <v>86834</v>
      </c>
      <c r="G43" s="12">
        <f>G11+G24+G40</f>
        <v>257650.66666666663</v>
      </c>
      <c r="H43" s="12">
        <f t="shared" si="7"/>
        <v>282697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>L11+L24+L40</f>
        <v>581000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26">
        <f>SUM(C43:O43)</f>
        <v>3156186.3866666667</v>
      </c>
      <c r="Q43" s="35"/>
      <c r="R43" s="42" t="s">
        <v>41</v>
      </c>
      <c r="S43" s="9" t="str">
        <f>ROUND(P36/1000,0) &amp;" GWh"</f>
        <v>298 GWh</v>
      </c>
      <c r="T43" s="63">
        <f>P36/P40</f>
        <v>0.10172068628176915</v>
      </c>
    </row>
    <row r="44" spans="1:47" ht="15.75">
      <c r="A44" s="48" t="s">
        <v>45</v>
      </c>
      <c r="B44" s="11"/>
      <c r="C44" s="13">
        <f>C43/$P$43</f>
        <v>0.35397995654494069</v>
      </c>
      <c r="D44" s="13">
        <f>D43/$P$43</f>
        <v>0.26322209724673673</v>
      </c>
      <c r="E44" s="13">
        <f t="shared" ref="E44:P44" si="8">E43/$P$43</f>
        <v>0</v>
      </c>
      <c r="F44" s="13">
        <f t="shared" si="8"/>
        <v>2.7512316879266349E-2</v>
      </c>
      <c r="G44" s="13">
        <f t="shared" si="8"/>
        <v>8.1633539690530901E-2</v>
      </c>
      <c r="H44" s="13">
        <f>H43/$P$43</f>
        <v>8.9569171578160148E-2</v>
      </c>
      <c r="I44" s="13">
        <f t="shared" si="8"/>
        <v>0</v>
      </c>
      <c r="J44" s="13">
        <f t="shared" si="8"/>
        <v>0</v>
      </c>
      <c r="K44" s="13">
        <f t="shared" si="8"/>
        <v>0</v>
      </c>
      <c r="L44" s="13">
        <f t="shared" si="8"/>
        <v>0.18408291806036517</v>
      </c>
      <c r="M44" s="13">
        <f t="shared" si="8"/>
        <v>0</v>
      </c>
      <c r="N44" s="13">
        <f t="shared" si="8"/>
        <v>0</v>
      </c>
      <c r="O44" s="13">
        <f t="shared" si="8"/>
        <v>0</v>
      </c>
      <c r="P44" s="13">
        <f t="shared" si="8"/>
        <v>1</v>
      </c>
      <c r="Q44" s="35"/>
      <c r="R44" s="42" t="s">
        <v>43</v>
      </c>
      <c r="S44" s="9" t="str">
        <f>ROUND(P34/1000,0) &amp;" GWh"</f>
        <v>154 GWh</v>
      </c>
      <c r="T44" s="43">
        <f>P34/P40</f>
        <v>5.2529265861675618E-2</v>
      </c>
      <c r="U44" s="37"/>
    </row>
    <row r="45" spans="1:47" ht="15.75">
      <c r="A45" s="49"/>
      <c r="B45" s="62"/>
      <c r="C45" s="57"/>
      <c r="D45" s="57"/>
      <c r="E45" s="57"/>
      <c r="F45" s="67"/>
      <c r="G45" s="57"/>
      <c r="H45" s="57"/>
      <c r="I45" s="67"/>
      <c r="J45" s="57"/>
      <c r="K45" s="57"/>
      <c r="L45" s="57"/>
      <c r="M45" s="57"/>
      <c r="N45" s="67"/>
      <c r="O45" s="67"/>
      <c r="P45" s="67"/>
      <c r="Q45" s="35"/>
      <c r="R45" s="42" t="s">
        <v>30</v>
      </c>
      <c r="S45" s="9" t="str">
        <f>ROUND(P32/1000,0) &amp;" GWh"</f>
        <v>56 GWh</v>
      </c>
      <c r="T45" s="43">
        <f>P32/P40</f>
        <v>1.9145351874492643E-2</v>
      </c>
      <c r="U45" s="37"/>
    </row>
    <row r="46" spans="1:47">
      <c r="A46" s="49" t="s">
        <v>48</v>
      </c>
      <c r="B46" s="68">
        <f>B24-B40</f>
        <v>63759.666666666628</v>
      </c>
      <c r="C46" s="68">
        <f>(C40+C24)*0.08</f>
        <v>88584.72</v>
      </c>
      <c r="D46" s="57"/>
      <c r="E46" s="90"/>
      <c r="F46" s="67"/>
      <c r="G46" s="57"/>
      <c r="H46" s="57"/>
      <c r="I46" s="67"/>
      <c r="J46" s="57"/>
      <c r="K46" s="57"/>
      <c r="L46" s="57"/>
      <c r="M46" s="57"/>
      <c r="N46" s="67"/>
      <c r="O46" s="67"/>
      <c r="P46" s="53"/>
      <c r="Q46" s="35"/>
      <c r="R46" s="42" t="s">
        <v>46</v>
      </c>
      <c r="S46" s="9" t="str">
        <f>ROUND(P33/1000,0) &amp;" GWh"</f>
        <v>529 GWh</v>
      </c>
      <c r="T46" s="63">
        <f>P33/P40</f>
        <v>0.18054495393998499</v>
      </c>
      <c r="U46" s="37"/>
    </row>
    <row r="47" spans="1:47">
      <c r="A47" s="49" t="s">
        <v>50</v>
      </c>
      <c r="B47" s="71">
        <f>B46/B24</f>
        <v>9.9983795933301908E-2</v>
      </c>
      <c r="C47" s="71">
        <f>C46/(C40+C24)</f>
        <v>0.08</v>
      </c>
      <c r="D47" s="57"/>
      <c r="E47" s="57"/>
      <c r="F47" s="67"/>
      <c r="G47" s="57"/>
      <c r="H47" s="57"/>
      <c r="I47" s="67"/>
      <c r="J47" s="57"/>
      <c r="K47" s="57"/>
      <c r="L47" s="57"/>
      <c r="M47" s="57"/>
      <c r="N47" s="67"/>
      <c r="O47" s="67"/>
      <c r="P47" s="67"/>
      <c r="Q47" s="35"/>
      <c r="R47" s="42" t="s">
        <v>47</v>
      </c>
      <c r="S47" s="9" t="str">
        <f>ROUND(P35/1000,0) &amp;" GWh"</f>
        <v>1026 GWh</v>
      </c>
      <c r="T47" s="63">
        <f>P35/P40</f>
        <v>0.35007522265667518</v>
      </c>
    </row>
    <row r="48" spans="1:47" ht="15.75" thickBot="1">
      <c r="A48" s="14"/>
      <c r="B48" s="15"/>
      <c r="C48" s="17"/>
      <c r="D48" s="16"/>
      <c r="E48" s="16"/>
      <c r="F48" s="25"/>
      <c r="G48" s="16"/>
      <c r="H48" s="16"/>
      <c r="I48" s="25"/>
      <c r="J48" s="16"/>
      <c r="K48" s="16"/>
      <c r="L48" s="16"/>
      <c r="M48" s="17"/>
      <c r="N48" s="18"/>
      <c r="O48" s="18"/>
      <c r="P48" s="18"/>
      <c r="Q48" s="88"/>
      <c r="R48" s="69" t="s">
        <v>49</v>
      </c>
      <c r="S48" s="9" t="str">
        <f>ROUND(P40/1000,0) &amp;" GWh"</f>
        <v>2931 GWh</v>
      </c>
      <c r="T48" s="70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5"/>
      <c r="C49" s="17"/>
      <c r="D49" s="16"/>
      <c r="E49" s="16"/>
      <c r="F49" s="25"/>
      <c r="G49" s="16"/>
      <c r="H49" s="16"/>
      <c r="I49" s="25"/>
      <c r="J49" s="16"/>
      <c r="K49" s="16"/>
      <c r="L49" s="16"/>
      <c r="M49" s="17"/>
      <c r="N49" s="18"/>
      <c r="O49" s="18"/>
      <c r="P49" s="18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8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8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8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8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8"/>
      <c r="B58" s="72"/>
      <c r="C58" s="20"/>
      <c r="D58" s="73"/>
      <c r="E58" s="73"/>
      <c r="F58" s="74"/>
      <c r="G58" s="73"/>
      <c r="H58" s="73"/>
      <c r="I58" s="74"/>
      <c r="J58" s="73"/>
      <c r="K58" s="73"/>
      <c r="L58" s="73"/>
      <c r="M58" s="46"/>
      <c r="N58" s="84"/>
      <c r="O58" s="84"/>
      <c r="P58" s="75"/>
      <c r="Q58" s="8"/>
      <c r="R58" s="8"/>
      <c r="S58" s="46"/>
      <c r="T58" s="51"/>
    </row>
    <row r="59" spans="1:47" ht="15.75">
      <c r="A59" s="8"/>
      <c r="B59" s="72"/>
      <c r="C59" s="20"/>
      <c r="D59" s="73"/>
      <c r="E59" s="73"/>
      <c r="F59" s="74"/>
      <c r="G59" s="73"/>
      <c r="H59" s="73"/>
      <c r="I59" s="74"/>
      <c r="J59" s="73"/>
      <c r="K59" s="73"/>
      <c r="L59" s="73"/>
      <c r="M59" s="46"/>
      <c r="N59" s="84"/>
      <c r="O59" s="84"/>
      <c r="P59" s="75"/>
      <c r="Q59" s="8"/>
      <c r="R59" s="8"/>
      <c r="S59" s="21"/>
      <c r="T59" s="22"/>
    </row>
    <row r="60" spans="1:47" ht="15.75">
      <c r="A60" s="8"/>
      <c r="B60" s="72"/>
      <c r="C60" s="20"/>
      <c r="D60" s="73"/>
      <c r="E60" s="73"/>
      <c r="F60" s="74"/>
      <c r="G60" s="73"/>
      <c r="H60" s="73"/>
      <c r="I60" s="74"/>
      <c r="J60" s="73"/>
      <c r="K60" s="73"/>
      <c r="L60" s="73"/>
      <c r="M60" s="46"/>
      <c r="N60" s="84"/>
      <c r="O60" s="84"/>
      <c r="P60" s="75"/>
      <c r="Q60" s="8"/>
      <c r="R60" s="8"/>
      <c r="S60" s="8"/>
      <c r="T60" s="46"/>
    </row>
    <row r="61" spans="1:47" ht="15.75">
      <c r="A61" s="7"/>
      <c r="B61" s="72"/>
      <c r="C61" s="20"/>
      <c r="D61" s="73"/>
      <c r="E61" s="73"/>
      <c r="F61" s="74"/>
      <c r="G61" s="73"/>
      <c r="H61" s="73"/>
      <c r="I61" s="74"/>
      <c r="J61" s="73"/>
      <c r="K61" s="73"/>
      <c r="L61" s="73"/>
      <c r="M61" s="46"/>
      <c r="N61" s="84"/>
      <c r="O61" s="84"/>
      <c r="P61" s="75"/>
      <c r="Q61" s="8"/>
      <c r="R61" s="8"/>
      <c r="S61" s="77"/>
      <c r="T61" s="78"/>
    </row>
    <row r="62" spans="1:47" ht="15.75">
      <c r="A62" s="8"/>
      <c r="B62" s="72"/>
      <c r="C62" s="20"/>
      <c r="D62" s="72"/>
      <c r="E62" s="72"/>
      <c r="F62" s="76"/>
      <c r="G62" s="72"/>
      <c r="H62" s="72"/>
      <c r="I62" s="76"/>
      <c r="J62" s="72"/>
      <c r="K62" s="72"/>
      <c r="L62" s="72"/>
      <c r="M62" s="46"/>
      <c r="N62" s="84"/>
      <c r="O62" s="84"/>
      <c r="P62" s="75"/>
      <c r="Q62" s="8"/>
      <c r="R62" s="8"/>
      <c r="S62" s="46"/>
      <c r="T62" s="51"/>
    </row>
    <row r="63" spans="1:47" ht="15.75">
      <c r="A63" s="8"/>
      <c r="B63" s="72"/>
      <c r="C63" s="8"/>
      <c r="D63" s="72"/>
      <c r="E63" s="72"/>
      <c r="F63" s="76"/>
      <c r="G63" s="72"/>
      <c r="H63" s="72"/>
      <c r="I63" s="76"/>
      <c r="J63" s="72"/>
      <c r="K63" s="72"/>
      <c r="L63" s="72"/>
      <c r="M63" s="8"/>
      <c r="N63" s="75"/>
      <c r="O63" s="75"/>
      <c r="P63" s="75"/>
      <c r="Q63" s="8"/>
      <c r="R63" s="8"/>
      <c r="S63" s="46"/>
      <c r="T63" s="51"/>
    </row>
    <row r="64" spans="1:47" ht="15.75">
      <c r="A64" s="8"/>
      <c r="B64" s="72"/>
      <c r="C64" s="8"/>
      <c r="D64" s="72"/>
      <c r="E64" s="72"/>
      <c r="F64" s="76"/>
      <c r="G64" s="72"/>
      <c r="H64" s="72"/>
      <c r="I64" s="76"/>
      <c r="J64" s="72"/>
      <c r="K64" s="72"/>
      <c r="L64" s="72"/>
      <c r="M64" s="8"/>
      <c r="N64" s="75"/>
      <c r="O64" s="75"/>
      <c r="P64" s="75"/>
      <c r="Q64" s="8"/>
      <c r="R64" s="8"/>
      <c r="S64" s="46"/>
      <c r="T64" s="51"/>
    </row>
    <row r="65" spans="1:20" ht="15.75">
      <c r="A65" s="8"/>
      <c r="B65" s="57"/>
      <c r="C65" s="8"/>
      <c r="D65" s="57"/>
      <c r="E65" s="57"/>
      <c r="F65" s="67"/>
      <c r="G65" s="57"/>
      <c r="H65" s="57"/>
      <c r="I65" s="67"/>
      <c r="J65" s="57"/>
      <c r="K65" s="72"/>
      <c r="L65" s="72"/>
      <c r="M65" s="8"/>
      <c r="N65" s="75"/>
      <c r="O65" s="75"/>
      <c r="P65" s="75"/>
      <c r="Q65" s="8"/>
      <c r="R65" s="8"/>
      <c r="S65" s="46"/>
      <c r="T65" s="51"/>
    </row>
    <row r="66" spans="1:20" ht="15.75">
      <c r="A66" s="8"/>
      <c r="B66" s="57"/>
      <c r="C66" s="8"/>
      <c r="D66" s="57"/>
      <c r="E66" s="57"/>
      <c r="F66" s="67"/>
      <c r="G66" s="57"/>
      <c r="H66" s="57"/>
      <c r="I66" s="67"/>
      <c r="J66" s="57"/>
      <c r="K66" s="72"/>
      <c r="L66" s="72"/>
      <c r="M66" s="8"/>
      <c r="N66" s="75"/>
      <c r="O66" s="75"/>
      <c r="P66" s="75"/>
      <c r="Q66" s="8"/>
      <c r="R66" s="8"/>
      <c r="S66" s="46"/>
      <c r="T66" s="51"/>
    </row>
    <row r="67" spans="1:20" ht="15.75">
      <c r="A67" s="8"/>
      <c r="B67" s="57"/>
      <c r="C67" s="8"/>
      <c r="D67" s="57"/>
      <c r="E67" s="57"/>
      <c r="F67" s="67"/>
      <c r="G67" s="57"/>
      <c r="H67" s="57"/>
      <c r="I67" s="67"/>
      <c r="J67" s="57"/>
      <c r="K67" s="72"/>
      <c r="L67" s="72"/>
      <c r="M67" s="8"/>
      <c r="N67" s="75"/>
      <c r="O67" s="75"/>
      <c r="P67" s="75"/>
      <c r="Q67" s="8"/>
      <c r="R67" s="8"/>
      <c r="S67" s="46"/>
      <c r="T67" s="51"/>
    </row>
    <row r="68" spans="1:20" ht="15.75">
      <c r="A68" s="8"/>
      <c r="B68" s="57"/>
      <c r="C68" s="8"/>
      <c r="D68" s="57"/>
      <c r="E68" s="57"/>
      <c r="F68" s="67"/>
      <c r="G68" s="57"/>
      <c r="H68" s="57"/>
      <c r="I68" s="67"/>
      <c r="J68" s="57"/>
      <c r="K68" s="72"/>
      <c r="L68" s="72"/>
      <c r="M68" s="8"/>
      <c r="N68" s="75"/>
      <c r="O68" s="75"/>
      <c r="P68" s="75"/>
      <c r="Q68" s="8"/>
      <c r="R68" s="52"/>
      <c r="S68" s="21"/>
      <c r="T68" s="24"/>
    </row>
    <row r="69" spans="1:20">
      <c r="A69" s="8"/>
      <c r="B69" s="57"/>
      <c r="C69" s="8"/>
      <c r="D69" s="57"/>
      <c r="E69" s="57"/>
      <c r="F69" s="67"/>
      <c r="G69" s="57"/>
      <c r="H69" s="57"/>
      <c r="I69" s="67"/>
      <c r="J69" s="57"/>
      <c r="K69" s="72"/>
      <c r="L69" s="72"/>
      <c r="M69" s="8"/>
      <c r="N69" s="75"/>
      <c r="O69" s="75"/>
      <c r="P69" s="75"/>
      <c r="Q69" s="8"/>
    </row>
    <row r="70" spans="1:20">
      <c r="A70" s="8"/>
      <c r="B70" s="57"/>
      <c r="C70" s="8"/>
      <c r="D70" s="57"/>
      <c r="E70" s="57"/>
      <c r="F70" s="67"/>
      <c r="G70" s="57"/>
      <c r="H70" s="57"/>
      <c r="I70" s="67"/>
      <c r="J70" s="57"/>
      <c r="K70" s="72"/>
      <c r="L70" s="72"/>
      <c r="M70" s="8"/>
      <c r="N70" s="75"/>
      <c r="O70" s="75"/>
      <c r="P70" s="75"/>
      <c r="Q70" s="8"/>
    </row>
    <row r="71" spans="1:20" ht="15.75">
      <c r="A71" s="8"/>
      <c r="B71" s="23"/>
      <c r="C71" s="8"/>
      <c r="D71" s="23"/>
      <c r="E71" s="23"/>
      <c r="F71" s="26"/>
      <c r="G71" s="23"/>
      <c r="H71" s="23"/>
      <c r="I71" s="26"/>
      <c r="J71" s="23"/>
      <c r="K71" s="72"/>
      <c r="L71" s="72"/>
      <c r="M71" s="8"/>
      <c r="N71" s="75"/>
      <c r="O71" s="75"/>
      <c r="P71" s="75"/>
      <c r="Q71" s="8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71"/>
  <sheetViews>
    <sheetView zoomScale="70" zoomScaleNormal="70" workbookViewId="0">
      <selection activeCell="C43" sqref="C43"/>
    </sheetView>
  </sheetViews>
  <sheetFormatPr defaultColWidth="8.625" defaultRowHeight="15"/>
  <cols>
    <col min="1" max="1" width="49.5" style="10" customWidth="1"/>
    <col min="2" max="2" width="17.625" style="53" customWidth="1"/>
    <col min="3" max="3" width="17.625" style="10" customWidth="1"/>
    <col min="4" max="12" width="17.625" style="53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9" t="s">
        <v>71</v>
      </c>
      <c r="Q2" s="3"/>
      <c r="AG2" s="54"/>
      <c r="AH2" s="3"/>
    </row>
    <row r="3" spans="1:34" ht="30">
      <c r="A3" s="4">
        <v>2017</v>
      </c>
      <c r="C3" s="55" t="s">
        <v>1</v>
      </c>
      <c r="D3" s="55" t="s">
        <v>31</v>
      </c>
      <c r="E3" s="55" t="s">
        <v>2</v>
      </c>
      <c r="F3" s="56" t="s">
        <v>3</v>
      </c>
      <c r="G3" s="55" t="s">
        <v>16</v>
      </c>
      <c r="H3" s="55" t="s">
        <v>51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67</v>
      </c>
      <c r="N3" s="56" t="s">
        <v>63</v>
      </c>
      <c r="O3" s="56" t="s">
        <v>63</v>
      </c>
      <c r="P3" s="58" t="s">
        <v>9</v>
      </c>
      <c r="Q3" s="54"/>
      <c r="AG3" s="54"/>
      <c r="AH3" s="54"/>
    </row>
    <row r="4" spans="1:34" s="30" customFormat="1" ht="11.25">
      <c r="A4" s="81" t="s">
        <v>55</v>
      </c>
      <c r="C4" s="80" t="s">
        <v>53</v>
      </c>
      <c r="D4" s="80" t="s">
        <v>54</v>
      </c>
      <c r="E4" s="28"/>
      <c r="F4" s="80" t="s">
        <v>56</v>
      </c>
      <c r="G4" s="28"/>
      <c r="H4" s="28"/>
      <c r="I4" s="80" t="s">
        <v>57</v>
      </c>
      <c r="J4" s="28"/>
      <c r="K4" s="28"/>
      <c r="L4" s="28"/>
      <c r="M4" s="28"/>
      <c r="N4" s="29"/>
      <c r="O4" s="29"/>
      <c r="P4" s="82" t="s">
        <v>61</v>
      </c>
      <c r="Q4" s="31"/>
      <c r="AG4" s="31"/>
      <c r="AH4" s="31"/>
    </row>
    <row r="5" spans="1:34" ht="15.75">
      <c r="A5" s="3" t="s">
        <v>52</v>
      </c>
      <c r="B5" s="60"/>
      <c r="C5" s="97">
        <f>[1]Solceller!$C$4</f>
        <v>380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>
        <f>SUM(D5:N5)</f>
        <v>0</v>
      </c>
      <c r="Q5" s="54"/>
      <c r="AG5" s="54"/>
      <c r="AH5" s="54"/>
    </row>
    <row r="6" spans="1:34" ht="15.75">
      <c r="A6" s="3" t="s">
        <v>77</v>
      </c>
      <c r="B6" s="60"/>
      <c r="C6" s="94">
        <f>[1]Elproduktion!$N$42</f>
        <v>74666</v>
      </c>
      <c r="D6" s="94">
        <f>[1]Elproduktion!$N$43</f>
        <v>0</v>
      </c>
      <c r="E6" s="91">
        <f>[1]Elproduktion!$Q$44</f>
        <v>0</v>
      </c>
      <c r="F6" s="94">
        <f>[1]Elproduktion!$N$45</f>
        <v>0</v>
      </c>
      <c r="G6" s="91">
        <f>[1]Elproduktion!$R$46</f>
        <v>0</v>
      </c>
      <c r="H6" s="94">
        <f>[1]Elproduktion!$S$47</f>
        <v>0</v>
      </c>
      <c r="I6" s="91">
        <f>[1]Elproduktion!$N$48</f>
        <v>0</v>
      </c>
      <c r="J6" s="91">
        <f>[1]Elproduktion!$T$46</f>
        <v>0</v>
      </c>
      <c r="K6" s="91">
        <f>[1]Elproduktion!$U$44</f>
        <v>0</v>
      </c>
      <c r="L6" s="91">
        <f>[1]Elproduktion!$V$44</f>
        <v>0</v>
      </c>
      <c r="M6" s="91">
        <f>[1]Elproduktion!$W$44</f>
        <v>0</v>
      </c>
      <c r="N6" s="91"/>
      <c r="O6" s="91"/>
      <c r="P6" s="91">
        <f>SUM(D6:N6)</f>
        <v>0</v>
      </c>
      <c r="Q6" s="54"/>
      <c r="AG6" s="54"/>
      <c r="AH6" s="54"/>
    </row>
    <row r="7" spans="1:34" ht="15.75">
      <c r="A7" s="3" t="s">
        <v>78</v>
      </c>
      <c r="B7" s="60"/>
      <c r="C7" s="104">
        <v>0</v>
      </c>
      <c r="D7" s="104">
        <v>0</v>
      </c>
      <c r="E7" s="91">
        <v>0</v>
      </c>
      <c r="F7" s="104">
        <v>0</v>
      </c>
      <c r="G7" s="91">
        <v>0</v>
      </c>
      <c r="H7" s="91">
        <v>0</v>
      </c>
      <c r="I7" s="104">
        <v>0</v>
      </c>
      <c r="J7" s="91">
        <v>0</v>
      </c>
      <c r="K7" s="91">
        <v>0</v>
      </c>
      <c r="L7" s="91">
        <v>0</v>
      </c>
      <c r="M7" s="91">
        <v>0</v>
      </c>
      <c r="N7" s="91"/>
      <c r="O7" s="91"/>
      <c r="P7" s="91">
        <f>SUM(D7:N7)</f>
        <v>0</v>
      </c>
      <c r="Q7" s="54"/>
      <c r="AG7" s="54"/>
      <c r="AH7" s="54"/>
    </row>
    <row r="8" spans="1:34" ht="15.75">
      <c r="A8" s="3" t="s">
        <v>10</v>
      </c>
      <c r="B8" s="60"/>
      <c r="C8" s="101">
        <f>[1]Elproduktion!$N$50</f>
        <v>0</v>
      </c>
      <c r="D8" s="101">
        <f>[1]Elproduktion!$N$51</f>
        <v>0</v>
      </c>
      <c r="E8" s="91">
        <f>[1]Elproduktion!$Q$52</f>
        <v>0</v>
      </c>
      <c r="F8" s="101">
        <f>[1]Elproduktion!$N$53</f>
        <v>0</v>
      </c>
      <c r="G8" s="91">
        <f>[1]Elproduktion!$R$54</f>
        <v>0</v>
      </c>
      <c r="H8" s="91">
        <f>[1]Elproduktion!$S$55</f>
        <v>0</v>
      </c>
      <c r="I8" s="101">
        <f>[1]Elproduktion!$N$56</f>
        <v>0</v>
      </c>
      <c r="J8" s="91">
        <f>[1]Elproduktion!$T$54</f>
        <v>0</v>
      </c>
      <c r="K8" s="91">
        <f>[1]Elproduktion!$U$52</f>
        <v>0</v>
      </c>
      <c r="L8" s="91">
        <f>[1]Elproduktion!$V$52</f>
        <v>0</v>
      </c>
      <c r="M8" s="91">
        <f>[1]Elproduktion!$W$52</f>
        <v>0</v>
      </c>
      <c r="N8" s="91"/>
      <c r="O8" s="91"/>
      <c r="P8" s="91">
        <f t="shared" ref="P8:P11" si="0">SUM(D8:N8)</f>
        <v>0</v>
      </c>
      <c r="Q8" s="54"/>
      <c r="AG8" s="54"/>
      <c r="AH8" s="54"/>
    </row>
    <row r="9" spans="1:34" ht="15.75">
      <c r="A9" s="3" t="s">
        <v>11</v>
      </c>
      <c r="B9" s="60"/>
      <c r="C9" s="92">
        <f>[1]Elproduktion!$N$58</f>
        <v>89172</v>
      </c>
      <c r="D9" s="101">
        <f>[1]Elproduktion!$N$59</f>
        <v>0</v>
      </c>
      <c r="E9" s="91">
        <f>[1]Elproduktion!$Q$60</f>
        <v>0</v>
      </c>
      <c r="F9" s="101">
        <f>[1]Elproduktion!$N$61</f>
        <v>0</v>
      </c>
      <c r="G9" s="91">
        <f>[1]Elproduktion!$R$62</f>
        <v>0</v>
      </c>
      <c r="H9" s="91">
        <f>[1]Elproduktion!$S$63</f>
        <v>0</v>
      </c>
      <c r="I9" s="101">
        <f>[1]Elproduktion!$N$64</f>
        <v>0</v>
      </c>
      <c r="J9" s="91">
        <f>[1]Elproduktion!$T$62</f>
        <v>0</v>
      </c>
      <c r="K9" s="91">
        <f>[1]Elproduktion!$U$60</f>
        <v>0</v>
      </c>
      <c r="L9" s="91">
        <f>[1]Elproduktion!$V$60</f>
        <v>0</v>
      </c>
      <c r="M9" s="91">
        <f>[1]Elproduktion!$W$60</f>
        <v>0</v>
      </c>
      <c r="N9" s="91"/>
      <c r="O9" s="91"/>
      <c r="P9" s="91">
        <f t="shared" si="0"/>
        <v>0</v>
      </c>
      <c r="Q9" s="54"/>
      <c r="AG9" s="54"/>
      <c r="AH9" s="54"/>
    </row>
    <row r="10" spans="1:34" ht="15.75">
      <c r="A10" s="3" t="s">
        <v>12</v>
      </c>
      <c r="B10" s="60"/>
      <c r="C10" s="105">
        <f>[1]Elproduktion!$N$66</f>
        <v>169194</v>
      </c>
      <c r="D10" s="101">
        <f>[1]Elproduktion!$N$67</f>
        <v>0</v>
      </c>
      <c r="E10" s="91">
        <f>[1]Elproduktion!$Q$68</f>
        <v>0</v>
      </c>
      <c r="F10" s="101">
        <f>[1]Elproduktion!$N$69</f>
        <v>0</v>
      </c>
      <c r="G10" s="91">
        <f>[1]Elproduktion!$R$70</f>
        <v>0</v>
      </c>
      <c r="H10" s="91">
        <f>[1]Elproduktion!$S$71</f>
        <v>0</v>
      </c>
      <c r="I10" s="101">
        <f>[1]Elproduktion!$N$72</f>
        <v>0</v>
      </c>
      <c r="J10" s="91">
        <f>[1]Elproduktion!$T$70</f>
        <v>0</v>
      </c>
      <c r="K10" s="91">
        <f>[1]Elproduktion!$U$68</f>
        <v>0</v>
      </c>
      <c r="L10" s="91">
        <f>[1]Elproduktion!$V$68</f>
        <v>0</v>
      </c>
      <c r="M10" s="91">
        <f>[1]Elproduktion!$W$68</f>
        <v>0</v>
      </c>
      <c r="N10" s="91"/>
      <c r="O10" s="91"/>
      <c r="P10" s="91">
        <f t="shared" si="0"/>
        <v>0</v>
      </c>
      <c r="Q10" s="54"/>
      <c r="R10" s="3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3" t="s">
        <v>13</v>
      </c>
      <c r="B11" s="60"/>
      <c r="C11" s="93">
        <f>SUM(C5:C10)</f>
        <v>333412</v>
      </c>
      <c r="D11" s="94">
        <f t="shared" ref="D11:O11" si="1">SUM(D5:D10)</f>
        <v>0</v>
      </c>
      <c r="E11" s="91">
        <f t="shared" si="1"/>
        <v>0</v>
      </c>
      <c r="F11" s="94">
        <f t="shared" si="1"/>
        <v>0</v>
      </c>
      <c r="G11" s="91">
        <f t="shared" si="1"/>
        <v>0</v>
      </c>
      <c r="H11" s="94">
        <f t="shared" si="1"/>
        <v>0</v>
      </c>
      <c r="I11" s="91">
        <f t="shared" si="1"/>
        <v>0</v>
      </c>
      <c r="J11" s="91">
        <f t="shared" si="1"/>
        <v>0</v>
      </c>
      <c r="K11" s="91">
        <f t="shared" si="1"/>
        <v>0</v>
      </c>
      <c r="L11" s="91">
        <f t="shared" si="1"/>
        <v>0</v>
      </c>
      <c r="M11" s="91">
        <f t="shared" si="1"/>
        <v>0</v>
      </c>
      <c r="N11" s="91">
        <f t="shared" si="1"/>
        <v>0</v>
      </c>
      <c r="O11" s="91">
        <f t="shared" si="1"/>
        <v>0</v>
      </c>
      <c r="P11" s="91">
        <f t="shared" si="0"/>
        <v>0</v>
      </c>
      <c r="Q11" s="54"/>
      <c r="R11" s="3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14</v>
      </c>
      <c r="B14" s="5"/>
      <c r="C14" s="60"/>
      <c r="D14" s="5"/>
      <c r="E14" s="5"/>
      <c r="F14" s="5"/>
      <c r="G14" s="5"/>
      <c r="H14" s="5"/>
      <c r="I14" s="5"/>
      <c r="J14" s="60"/>
      <c r="K14" s="60"/>
      <c r="L14" s="60"/>
      <c r="M14" s="60"/>
      <c r="N14" s="60"/>
      <c r="O14" s="60"/>
      <c r="P14" s="5"/>
      <c r="Q14" s="2"/>
      <c r="R14" s="2"/>
      <c r="S14" s="2"/>
      <c r="T14" s="2"/>
    </row>
    <row r="15" spans="1:34" ht="15.75">
      <c r="A15" s="79" t="str">
        <f>A2</f>
        <v>1315 Hylte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v>2017</v>
      </c>
      <c r="B16" s="55" t="s">
        <v>15</v>
      </c>
      <c r="C16" s="67" t="s">
        <v>8</v>
      </c>
      <c r="D16" s="55" t="s">
        <v>31</v>
      </c>
      <c r="E16" s="55" t="s">
        <v>2</v>
      </c>
      <c r="F16" s="56" t="s">
        <v>3</v>
      </c>
      <c r="G16" s="55" t="s">
        <v>16</v>
      </c>
      <c r="H16" s="55" t="s">
        <v>51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63</v>
      </c>
      <c r="N16" s="56" t="s">
        <v>63</v>
      </c>
      <c r="O16" s="56" t="s">
        <v>63</v>
      </c>
      <c r="P16" s="58" t="s">
        <v>9</v>
      </c>
      <c r="Q16" s="54"/>
      <c r="AG16" s="54"/>
      <c r="AH16" s="54"/>
    </row>
    <row r="17" spans="1:34" s="30" customFormat="1" ht="11.25">
      <c r="A17" s="81" t="s">
        <v>55</v>
      </c>
      <c r="B17" s="80" t="s">
        <v>58</v>
      </c>
      <c r="C17" s="50"/>
      <c r="D17" s="80" t="s">
        <v>54</v>
      </c>
      <c r="E17" s="28"/>
      <c r="F17" s="80" t="s">
        <v>56</v>
      </c>
      <c r="G17" s="28"/>
      <c r="H17" s="28"/>
      <c r="I17" s="80" t="s">
        <v>57</v>
      </c>
      <c r="J17" s="28"/>
      <c r="K17" s="28"/>
      <c r="L17" s="28"/>
      <c r="M17" s="28"/>
      <c r="N17" s="29"/>
      <c r="O17" s="29"/>
      <c r="P17" s="82" t="s">
        <v>61</v>
      </c>
      <c r="Q17" s="31"/>
      <c r="AG17" s="31"/>
      <c r="AH17" s="31"/>
    </row>
    <row r="18" spans="1:34" ht="15.75">
      <c r="A18" s="3" t="s">
        <v>17</v>
      </c>
      <c r="B18" s="91">
        <f>[1]Fjärrvärmeproduktion!$N$58</f>
        <v>0</v>
      </c>
      <c r="C18" s="91"/>
      <c r="D18" s="91">
        <f>[1]Fjärrvärmeproduktion!$N$59</f>
        <v>0</v>
      </c>
      <c r="E18" s="91">
        <f>[1]Fjärrvärmeproduktion!$Q$60</f>
        <v>0</v>
      </c>
      <c r="F18" s="91">
        <f>[1]Fjärrvärmeproduktion!$N$61</f>
        <v>0</v>
      </c>
      <c r="G18" s="91">
        <f>[1]Fjärrvärmeproduktion!$R$62</f>
        <v>0</v>
      </c>
      <c r="H18" s="91">
        <f>[1]Fjärrvärmeproduktion!$S$63</f>
        <v>0</v>
      </c>
      <c r="I18" s="91">
        <f>[1]Fjärrvärmeproduktion!$N$64</f>
        <v>0</v>
      </c>
      <c r="J18" s="91">
        <f>[1]Fjärrvärmeproduktion!$T$62</f>
        <v>0</v>
      </c>
      <c r="K18" s="91">
        <f>[1]Fjärrvärmeproduktion!$U$60</f>
        <v>0</v>
      </c>
      <c r="L18" s="91">
        <f>[1]Fjärrvärmeproduktion!$V$60</f>
        <v>0</v>
      </c>
      <c r="M18" s="91"/>
      <c r="N18" s="91"/>
      <c r="O18" s="91"/>
      <c r="P18" s="91">
        <f>SUM(C18:N18)</f>
        <v>0</v>
      </c>
      <c r="Q18" s="2"/>
      <c r="R18" s="2"/>
      <c r="S18" s="2"/>
      <c r="T18" s="2"/>
    </row>
    <row r="19" spans="1:34" ht="15.75">
      <c r="A19" s="3" t="s">
        <v>18</v>
      </c>
      <c r="B19" s="91">
        <f>[1]Fjärrvärmeproduktion!$N$66</f>
        <v>2940</v>
      </c>
      <c r="C19" s="91"/>
      <c r="D19" s="91">
        <f>[1]Fjärrvärmeproduktion!$N$67</f>
        <v>109</v>
      </c>
      <c r="E19" s="91">
        <f>[1]Fjärrvärmeproduktion!$Q$68</f>
        <v>0</v>
      </c>
      <c r="F19" s="91">
        <f>[1]Fjärrvärmeproduktion!$N$69</f>
        <v>0</v>
      </c>
      <c r="G19" s="91">
        <f>[1]Fjärrvärmeproduktion!$R$70</f>
        <v>0</v>
      </c>
      <c r="H19" s="91">
        <f>[1]Fjärrvärmeproduktion!$S$71</f>
        <v>3168</v>
      </c>
      <c r="I19" s="91">
        <f>[1]Fjärrvärmeproduktion!$N$72</f>
        <v>0</v>
      </c>
      <c r="J19" s="91">
        <f>[1]Fjärrvärmeproduktion!$T$70</f>
        <v>0</v>
      </c>
      <c r="K19" s="91">
        <f>[1]Fjärrvärmeproduktion!$U$68</f>
        <v>0</v>
      </c>
      <c r="L19" s="91">
        <f>[1]Fjärrvärmeproduktion!$V$68</f>
        <v>0</v>
      </c>
      <c r="M19" s="91"/>
      <c r="N19" s="91"/>
      <c r="O19" s="91"/>
      <c r="P19" s="91">
        <f>SUM(C19:N19)</f>
        <v>3277</v>
      </c>
      <c r="Q19" s="2"/>
      <c r="R19" s="2"/>
      <c r="S19" s="2"/>
      <c r="T19" s="2"/>
    </row>
    <row r="20" spans="1:34" ht="15.75">
      <c r="A20" s="3" t="s">
        <v>19</v>
      </c>
      <c r="B20" s="91">
        <f>[1]Fjärrvärmeproduktion!$N$74</f>
        <v>0</v>
      </c>
      <c r="C20" s="91"/>
      <c r="D20" s="91">
        <f>[1]Fjärrvärmeproduktion!$N$75</f>
        <v>0</v>
      </c>
      <c r="E20" s="91">
        <f>[1]Fjärrvärmeproduktion!$Q$76</f>
        <v>0</v>
      </c>
      <c r="F20" s="91">
        <f>[1]Fjärrvärmeproduktion!$N$77</f>
        <v>0</v>
      </c>
      <c r="G20" s="91">
        <f>[1]Fjärrvärmeproduktion!$R$78</f>
        <v>0</v>
      </c>
      <c r="H20" s="91">
        <f>[1]Fjärrvärmeproduktion!$S$79</f>
        <v>0</v>
      </c>
      <c r="I20" s="91">
        <f>[1]Fjärrvärmeproduktion!$N$80</f>
        <v>0</v>
      </c>
      <c r="J20" s="91">
        <f>[1]Fjärrvärmeproduktion!$T$78</f>
        <v>0</v>
      </c>
      <c r="K20" s="91">
        <f>[1]Fjärrvärmeproduktion!$U$76</f>
        <v>0</v>
      </c>
      <c r="L20" s="91">
        <f>[1]Fjärrvärmeproduktion!$V$76</f>
        <v>0</v>
      </c>
      <c r="M20" s="91"/>
      <c r="N20" s="91"/>
      <c r="O20" s="91"/>
      <c r="P20" s="91">
        <f t="shared" ref="P20:P23" si="2">SUM(C20:N20)</f>
        <v>0</v>
      </c>
      <c r="Q20" s="2"/>
      <c r="R20" s="2"/>
      <c r="S20" s="2"/>
      <c r="T20" s="2"/>
    </row>
    <row r="21" spans="1:34" ht="16.5" thickBot="1">
      <c r="A21" s="3" t="s">
        <v>20</v>
      </c>
      <c r="B21" s="91">
        <f>[1]Fjärrvärmeproduktion!$N$82</f>
        <v>0</v>
      </c>
      <c r="C21" s="91"/>
      <c r="D21" s="91">
        <f>[1]Fjärrvärmeproduktion!$N$83</f>
        <v>0</v>
      </c>
      <c r="E21" s="91">
        <f>[1]Fjärrvärmeproduktion!$Q$84</f>
        <v>0</v>
      </c>
      <c r="F21" s="91">
        <f>[1]Fjärrvärmeproduktion!$N$85</f>
        <v>0</v>
      </c>
      <c r="G21" s="91">
        <f>[1]Fjärrvärmeproduktion!$R$86</f>
        <v>0</v>
      </c>
      <c r="H21" s="91">
        <f>[1]Fjärrvärmeproduktion!$S$87</f>
        <v>0</v>
      </c>
      <c r="I21" s="91">
        <f>[1]Fjärrvärmeproduktion!$N$88</f>
        <v>0</v>
      </c>
      <c r="J21" s="91">
        <f>[1]Fjärrvärmeproduktion!$T$86</f>
        <v>0</v>
      </c>
      <c r="K21" s="91">
        <f>[1]Fjärrvärmeproduktion!$U$84</f>
        <v>0</v>
      </c>
      <c r="L21" s="91">
        <f>[1]Fjärrvärmeproduktion!$V$84</f>
        <v>0</v>
      </c>
      <c r="M21" s="91"/>
      <c r="N21" s="91"/>
      <c r="O21" s="91"/>
      <c r="P21" s="91">
        <f t="shared" si="2"/>
        <v>0</v>
      </c>
      <c r="Q21" s="2"/>
      <c r="R21" s="38"/>
      <c r="S21" s="38"/>
      <c r="T21" s="38"/>
    </row>
    <row r="22" spans="1:34" ht="15.75">
      <c r="A22" s="3" t="s">
        <v>21</v>
      </c>
      <c r="B22" s="91">
        <f>[1]Fjärrvärmeproduktion!$N$90</f>
        <v>20542</v>
      </c>
      <c r="C22" s="91"/>
      <c r="D22" s="91">
        <f>[1]Fjärrvärmeproduktion!$N$91</f>
        <v>0</v>
      </c>
      <c r="E22" s="91">
        <f>[1]Fjärrvärmeproduktion!$Q$92</f>
        <v>0</v>
      </c>
      <c r="F22" s="91">
        <f>[1]Fjärrvärmeproduktion!$N$93</f>
        <v>0</v>
      </c>
      <c r="G22" s="91">
        <f>[1]Fjärrvärmeproduktion!$R$94</f>
        <v>0</v>
      </c>
      <c r="H22" s="91">
        <f>[1]Fjärrvärmeproduktion!$S$95</f>
        <v>0</v>
      </c>
      <c r="I22" s="91">
        <f>[1]Fjärrvärmeproduktion!$N$96</f>
        <v>0</v>
      </c>
      <c r="J22" s="91">
        <f>[1]Fjärrvärmeproduktion!$T$94</f>
        <v>0</v>
      </c>
      <c r="K22" s="91">
        <f>[1]Fjärrvärmeproduktion!$U$92</f>
        <v>0</v>
      </c>
      <c r="L22" s="91">
        <f>[1]Fjärrvärmeproduktion!$V$92</f>
        <v>0</v>
      </c>
      <c r="M22" s="91"/>
      <c r="N22" s="91"/>
      <c r="O22" s="91"/>
      <c r="P22" s="91">
        <f t="shared" si="2"/>
        <v>0</v>
      </c>
      <c r="Q22" s="32"/>
      <c r="R22" s="44" t="s">
        <v>23</v>
      </c>
      <c r="S22" s="89" t="str">
        <f>ROUND(P43/1000,0) &amp;" GWh"</f>
        <v>1876 GWh</v>
      </c>
      <c r="T22" s="39"/>
      <c r="U22" s="37"/>
    </row>
    <row r="23" spans="1:34" ht="15.75">
      <c r="A23" s="3" t="s">
        <v>22</v>
      </c>
      <c r="B23" s="91">
        <f>[1]Fjärrvärmeproduktion!$N$98</f>
        <v>0</v>
      </c>
      <c r="C23" s="91"/>
      <c r="D23" s="91">
        <f>[1]Fjärrvärmeproduktion!$N$99</f>
        <v>0</v>
      </c>
      <c r="E23" s="91">
        <f>[1]Fjärrvärmeproduktion!$Q$100</f>
        <v>0</v>
      </c>
      <c r="F23" s="91">
        <f>[1]Fjärrvärmeproduktion!$N$101</f>
        <v>0</v>
      </c>
      <c r="G23" s="91">
        <f>[1]Fjärrvärmeproduktion!$R$102</f>
        <v>0</v>
      </c>
      <c r="H23" s="91">
        <f>[1]Fjärrvärmeproduktion!$S$103</f>
        <v>0</v>
      </c>
      <c r="I23" s="91">
        <f>[1]Fjärrvärmeproduktion!$N$104</f>
        <v>0</v>
      </c>
      <c r="J23" s="91">
        <f>[1]Fjärrvärmeproduktion!$T$102</f>
        <v>0</v>
      </c>
      <c r="K23" s="91">
        <f>[1]Fjärrvärmeproduktion!$U$100</f>
        <v>0</v>
      </c>
      <c r="L23" s="91">
        <f>[1]Fjärrvärmeproduktion!$V$100</f>
        <v>0</v>
      </c>
      <c r="M23" s="91"/>
      <c r="N23" s="91"/>
      <c r="O23" s="91"/>
      <c r="P23" s="91">
        <f t="shared" si="2"/>
        <v>0</v>
      </c>
      <c r="Q23" s="32"/>
      <c r="R23" s="42"/>
      <c r="S23" s="2"/>
      <c r="T23" s="40"/>
      <c r="U23" s="37"/>
    </row>
    <row r="24" spans="1:34" ht="15.75">
      <c r="A24" s="3" t="s">
        <v>13</v>
      </c>
      <c r="B24" s="91">
        <f>SUM(B18:B23)</f>
        <v>23482</v>
      </c>
      <c r="C24" s="91">
        <f t="shared" ref="C24:O24" si="3">SUM(C18:C23)</f>
        <v>0</v>
      </c>
      <c r="D24" s="91">
        <f t="shared" si="3"/>
        <v>109</v>
      </c>
      <c r="E24" s="91">
        <f t="shared" si="3"/>
        <v>0</v>
      </c>
      <c r="F24" s="91">
        <f t="shared" si="3"/>
        <v>0</v>
      </c>
      <c r="G24" s="91">
        <f t="shared" si="3"/>
        <v>0</v>
      </c>
      <c r="H24" s="91">
        <f t="shared" si="3"/>
        <v>3168</v>
      </c>
      <c r="I24" s="91">
        <f t="shared" si="3"/>
        <v>0</v>
      </c>
      <c r="J24" s="91">
        <f t="shared" si="3"/>
        <v>0</v>
      </c>
      <c r="K24" s="91">
        <f t="shared" si="3"/>
        <v>0</v>
      </c>
      <c r="L24" s="91">
        <f t="shared" si="3"/>
        <v>0</v>
      </c>
      <c r="M24" s="91">
        <f t="shared" si="3"/>
        <v>0</v>
      </c>
      <c r="N24" s="91">
        <f t="shared" si="3"/>
        <v>0</v>
      </c>
      <c r="O24" s="91">
        <f t="shared" si="3"/>
        <v>0</v>
      </c>
      <c r="P24" s="91">
        <f>SUM(C24:N24)</f>
        <v>3277</v>
      </c>
      <c r="Q24" s="32"/>
      <c r="R24" s="42"/>
      <c r="S24" s="2" t="s">
        <v>24</v>
      </c>
      <c r="T24" s="40" t="s">
        <v>25</v>
      </c>
      <c r="U24" s="37"/>
    </row>
    <row r="25" spans="1:34" ht="15.7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2"/>
      <c r="R25" s="85" t="str">
        <f>C30</f>
        <v>El</v>
      </c>
      <c r="S25" s="61" t="str">
        <f>ROUND(C43/1000,0) &amp;" GWh"</f>
        <v>1079 GWh</v>
      </c>
      <c r="T25" s="43">
        <f>C$44</f>
        <v>0.57513863861712877</v>
      </c>
      <c r="U25" s="37"/>
    </row>
    <row r="26" spans="1:34" ht="15.75">
      <c r="B26" s="101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2"/>
      <c r="R26" s="87" t="str">
        <f>D30</f>
        <v>Oljeprodukter</v>
      </c>
      <c r="S26" s="61" t="str">
        <f>ROUND(D43/1000,0) &amp;" GWh"</f>
        <v>135 GWh</v>
      </c>
      <c r="T26" s="43">
        <f>D$44</f>
        <v>7.1980311329542496E-2</v>
      </c>
      <c r="U26" s="37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2"/>
      <c r="R27" s="87" t="str">
        <f>E30</f>
        <v>Kol och koks</v>
      </c>
      <c r="S27" s="61" t="str">
        <f>ROUND(E43/1000,0) &amp;" GWh"</f>
        <v>0 GWh</v>
      </c>
      <c r="T27" s="43">
        <f>E$44</f>
        <v>0</v>
      </c>
      <c r="U27" s="37"/>
    </row>
    <row r="28" spans="1:34" ht="18.75">
      <c r="A28" s="1" t="s">
        <v>26</v>
      </c>
      <c r="B28" s="5"/>
      <c r="C28" s="60"/>
      <c r="D28" s="5"/>
      <c r="E28" s="5"/>
      <c r="F28" s="5"/>
      <c r="G28" s="5"/>
      <c r="H28" s="5"/>
      <c r="I28" s="60"/>
      <c r="J28" s="60"/>
      <c r="K28" s="60"/>
      <c r="L28" s="60"/>
      <c r="M28" s="60"/>
      <c r="N28" s="60"/>
      <c r="O28" s="60"/>
      <c r="P28" s="60"/>
      <c r="Q28" s="32"/>
      <c r="R28" s="87" t="str">
        <f>F30</f>
        <v>Gasol/naturgas</v>
      </c>
      <c r="S28" s="61" t="str">
        <f>ROUND(F43/1000,0) &amp;" GWh"</f>
        <v>39 GWh</v>
      </c>
      <c r="T28" s="43">
        <f>F$44</f>
        <v>2.0756674283114236E-2</v>
      </c>
      <c r="U28" s="37"/>
    </row>
    <row r="29" spans="1:34" ht="15.75">
      <c r="A29" s="79" t="str">
        <f>A2</f>
        <v>1315 Hylte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2"/>
      <c r="R29" s="87" t="str">
        <f>G30</f>
        <v>Biodrivmedel</v>
      </c>
      <c r="S29" s="61" t="str">
        <f>ROUND(G43/1000,0) &amp;" GWh"</f>
        <v>20 GWh</v>
      </c>
      <c r="T29" s="43">
        <f>G$44</f>
        <v>1.0510241444457747E-2</v>
      </c>
      <c r="U29" s="37"/>
    </row>
    <row r="30" spans="1:34" ht="30">
      <c r="A30" s="4">
        <v>2017</v>
      </c>
      <c r="B30" s="67" t="s">
        <v>65</v>
      </c>
      <c r="C30" s="57" t="s">
        <v>8</v>
      </c>
      <c r="D30" s="55" t="s">
        <v>31</v>
      </c>
      <c r="E30" s="55" t="s">
        <v>2</v>
      </c>
      <c r="F30" s="56" t="s">
        <v>3</v>
      </c>
      <c r="G30" s="55" t="s">
        <v>27</v>
      </c>
      <c r="H30" s="55" t="s">
        <v>51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63</v>
      </c>
      <c r="N30" s="56" t="s">
        <v>68</v>
      </c>
      <c r="O30" s="56" t="s">
        <v>63</v>
      </c>
      <c r="P30" s="58" t="s">
        <v>28</v>
      </c>
      <c r="Q30" s="32"/>
      <c r="R30" s="85" t="str">
        <f>H30</f>
        <v>Biobränslen</v>
      </c>
      <c r="S30" s="61" t="str">
        <f>ROUND(H43/1000,0) &amp;" GWh"</f>
        <v>500 GWh</v>
      </c>
      <c r="T30" s="43">
        <f>H$44</f>
        <v>0.2662399085480554</v>
      </c>
      <c r="U30" s="37"/>
    </row>
    <row r="31" spans="1:34" s="30" customFormat="1">
      <c r="A31" s="27"/>
      <c r="B31" s="80" t="s">
        <v>60</v>
      </c>
      <c r="C31" s="83" t="s">
        <v>59</v>
      </c>
      <c r="D31" s="80" t="s">
        <v>54</v>
      </c>
      <c r="E31" s="28"/>
      <c r="F31" s="80" t="s">
        <v>56</v>
      </c>
      <c r="G31" s="80" t="s">
        <v>75</v>
      </c>
      <c r="H31" s="80" t="s">
        <v>64</v>
      </c>
      <c r="I31" s="80" t="s">
        <v>57</v>
      </c>
      <c r="J31" s="28"/>
      <c r="K31" s="28"/>
      <c r="L31" s="28"/>
      <c r="M31" s="28"/>
      <c r="N31" s="29"/>
      <c r="O31" s="29"/>
      <c r="P31" s="82" t="s">
        <v>62</v>
      </c>
      <c r="Q31" s="33"/>
      <c r="R31" s="85" t="str">
        <f>I30</f>
        <v>Biogas</v>
      </c>
      <c r="S31" s="61" t="str">
        <f>ROUND(I43/1000,0) &amp;" GWh"</f>
        <v>0 GWh</v>
      </c>
      <c r="T31" s="43">
        <f>I$44</f>
        <v>0</v>
      </c>
      <c r="U31" s="36"/>
      <c r="AG31" s="31"/>
      <c r="AH31" s="31"/>
    </row>
    <row r="32" spans="1:34" ht="15.75">
      <c r="A32" s="3" t="s">
        <v>29</v>
      </c>
      <c r="B32" s="128">
        <f>[1]Slutanvändning!$N$89</f>
        <v>0</v>
      </c>
      <c r="C32" s="128">
        <f>[1]Slutanvändning!$N$90</f>
        <v>9668</v>
      </c>
      <c r="D32" s="128">
        <f>[1]Slutanvändning!$N$83</f>
        <v>4739</v>
      </c>
      <c r="E32" s="115">
        <f>[1]Slutanvändning!$Q$84</f>
        <v>0</v>
      </c>
      <c r="F32" s="128">
        <f>[1]Slutanvändning!$N$85</f>
        <v>0</v>
      </c>
      <c r="G32" s="115">
        <f>[1]Slutanvändning!$N$86</f>
        <v>1092</v>
      </c>
      <c r="H32" s="128">
        <f>[1]Slutanvändning!$N$87</f>
        <v>0</v>
      </c>
      <c r="I32" s="115">
        <f>[1]Slutanvändning!$N$88</f>
        <v>0</v>
      </c>
      <c r="J32" s="115">
        <v>0</v>
      </c>
      <c r="K32" s="115">
        <f>[1]Slutanvändning!$U$84</f>
        <v>0</v>
      </c>
      <c r="L32" s="115">
        <f>[1]Slutanvändning!$V$84</f>
        <v>0</v>
      </c>
      <c r="M32" s="115">
        <v>0</v>
      </c>
      <c r="N32" s="115">
        <f>[1]Slutanvändning!$X$86</f>
        <v>0</v>
      </c>
      <c r="O32" s="115"/>
      <c r="P32" s="115">
        <f t="shared" ref="P32:P38" si="4">SUM(B32:N32)</f>
        <v>15499</v>
      </c>
      <c r="Q32" s="34"/>
      <c r="R32" s="87" t="str">
        <f>J30</f>
        <v>Avlutar</v>
      </c>
      <c r="S32" s="61" t="str">
        <f>ROUND(J43/1000,0) &amp;" GWh"</f>
        <v>0 GWh</v>
      </c>
      <c r="T32" s="43">
        <f>J$44</f>
        <v>0</v>
      </c>
      <c r="U32" s="37"/>
    </row>
    <row r="33" spans="1:47" ht="15.75">
      <c r="A33" s="3" t="s">
        <v>32</v>
      </c>
      <c r="B33" s="128">
        <f>[1]Slutanvändning!$N$98</f>
        <v>1213</v>
      </c>
      <c r="C33" s="130">
        <f>[1]Slutanvändning!$N$99</f>
        <v>921929</v>
      </c>
      <c r="D33" s="116">
        <f>[1]Slutanvändning!$N$92</f>
        <v>6770</v>
      </c>
      <c r="E33" s="115">
        <f>[1]Slutanvändning!$Q$93</f>
        <v>0</v>
      </c>
      <c r="F33" s="116">
        <f>[1]Slutanvändning!$N$94</f>
        <v>38947</v>
      </c>
      <c r="G33" s="115">
        <f>[1]Slutanvändning!$N$95</f>
        <v>0</v>
      </c>
      <c r="H33" s="133">
        <f>[1]Slutanvändning!$N$96</f>
        <v>465153</v>
      </c>
      <c r="I33" s="115">
        <f>[1]Slutanvändning!$N$97</f>
        <v>0</v>
      </c>
      <c r="J33" s="115">
        <v>0</v>
      </c>
      <c r="K33" s="115">
        <f>[1]Slutanvändning!$U$93</f>
        <v>0</v>
      </c>
      <c r="L33" s="115">
        <f>[1]Slutanvändning!$V$93</f>
        <v>0</v>
      </c>
      <c r="M33" s="126">
        <f>[1]Slutanvändning!$Y$96</f>
        <v>103902</v>
      </c>
      <c r="N33" s="115">
        <f>[1]Slutanvändning!$X$95</f>
        <v>0</v>
      </c>
      <c r="O33" s="115"/>
      <c r="P33" s="117">
        <f t="shared" si="4"/>
        <v>1537914</v>
      </c>
      <c r="Q33" s="34"/>
      <c r="R33" s="85" t="str">
        <f>K30</f>
        <v>Torv</v>
      </c>
      <c r="S33" s="61" t="str">
        <f>ROUND(K43/1000,0) &amp;" GWh"</f>
        <v>0 GWh</v>
      </c>
      <c r="T33" s="43">
        <f>K$44</f>
        <v>0</v>
      </c>
      <c r="U33" s="37"/>
    </row>
    <row r="34" spans="1:47" ht="15.75">
      <c r="A34" s="3" t="s">
        <v>33</v>
      </c>
      <c r="B34" s="128">
        <f>[1]Slutanvändning!$N$107</f>
        <v>6956</v>
      </c>
      <c r="C34" s="128">
        <f>[1]Slutanvändning!$N$108</f>
        <v>10052</v>
      </c>
      <c r="D34" s="128">
        <f>[1]Slutanvändning!$N$101</f>
        <v>0</v>
      </c>
      <c r="E34" s="115">
        <f>[1]Slutanvändning!$Q$102</f>
        <v>0</v>
      </c>
      <c r="F34" s="128">
        <f>[1]Slutanvändning!$N$103</f>
        <v>0</v>
      </c>
      <c r="G34" s="115">
        <f>[1]Slutanvändning!$N$104</f>
        <v>0</v>
      </c>
      <c r="H34" s="128">
        <f>[1]Slutanvändning!$N$105</f>
        <v>0</v>
      </c>
      <c r="I34" s="115">
        <f>[1]Slutanvändning!$N$106</f>
        <v>0</v>
      </c>
      <c r="J34" s="115">
        <v>0</v>
      </c>
      <c r="K34" s="115">
        <f>[1]Slutanvändning!$U$102</f>
        <v>0</v>
      </c>
      <c r="L34" s="115">
        <f>[1]Slutanvändning!$V$102</f>
        <v>0</v>
      </c>
      <c r="M34" s="115">
        <v>0</v>
      </c>
      <c r="N34" s="115">
        <f>[1]Slutanvändning!$X$104</f>
        <v>0</v>
      </c>
      <c r="O34" s="115"/>
      <c r="P34" s="115">
        <f t="shared" si="4"/>
        <v>17008</v>
      </c>
      <c r="Q34" s="34"/>
      <c r="R34" s="87" t="str">
        <f>L30</f>
        <v>Avfall</v>
      </c>
      <c r="S34" s="61" t="str">
        <f>ROUND(L43/1000,0) &amp;" GWh"</f>
        <v>0 GWh</v>
      </c>
      <c r="T34" s="43">
        <f>L$44</f>
        <v>0</v>
      </c>
      <c r="U34" s="37"/>
      <c r="V34" s="6"/>
      <c r="W34" s="59"/>
    </row>
    <row r="35" spans="1:47" ht="15.75">
      <c r="A35" s="3" t="s">
        <v>34</v>
      </c>
      <c r="B35" s="128">
        <f>[1]Slutanvändning!$N$116</f>
        <v>0</v>
      </c>
      <c r="C35" s="128">
        <f>[1]Slutanvändning!$N$117</f>
        <v>137</v>
      </c>
      <c r="D35" s="128">
        <f>[1]Slutanvändning!$N$110</f>
        <v>119619</v>
      </c>
      <c r="E35" s="115">
        <f>[1]Slutanvändning!$Q$111</f>
        <v>0</v>
      </c>
      <c r="F35" s="128">
        <f>[1]Slutanvändning!$N$112</f>
        <v>0</v>
      </c>
      <c r="G35" s="115">
        <f>[1]Slutanvändning!$N$113</f>
        <v>18629</v>
      </c>
      <c r="H35" s="128">
        <f>[1]Slutanvändning!$N$114</f>
        <v>0</v>
      </c>
      <c r="I35" s="115">
        <f>[1]Slutanvändning!$N$115</f>
        <v>0</v>
      </c>
      <c r="J35" s="115">
        <v>0</v>
      </c>
      <c r="K35" s="115">
        <f>[1]Slutanvändning!$U$111</f>
        <v>0</v>
      </c>
      <c r="L35" s="115">
        <f>[1]Slutanvändning!$V$111</f>
        <v>0</v>
      </c>
      <c r="M35" s="115">
        <v>0</v>
      </c>
      <c r="N35" s="115">
        <f>[1]Slutanvändning!$X$113</f>
        <v>0</v>
      </c>
      <c r="O35" s="115"/>
      <c r="P35" s="115">
        <f>SUM(B35:N35)</f>
        <v>138385</v>
      </c>
      <c r="Q35" s="34"/>
      <c r="R35" s="85" t="str">
        <f>M30</f>
        <v>Övrigt</v>
      </c>
      <c r="S35" s="61" t="str">
        <f>ROUND(M43/1000,0) &amp;" GWh"</f>
        <v>104 GWh</v>
      </c>
      <c r="T35" s="43">
        <f>M$44</f>
        <v>5.5374225777701375E-2</v>
      </c>
      <c r="U35" s="37"/>
    </row>
    <row r="36" spans="1:47" ht="15.75">
      <c r="A36" s="3" t="s">
        <v>35</v>
      </c>
      <c r="B36" s="128">
        <f>[1]Slutanvändning!$N$125</f>
        <v>1597</v>
      </c>
      <c r="C36" s="128">
        <f>[1]Slutanvändning!$N$126</f>
        <v>14387</v>
      </c>
      <c r="D36" s="128">
        <f>[1]Slutanvändning!$N$119</f>
        <v>2121</v>
      </c>
      <c r="E36" s="115">
        <f>[1]Slutanvändning!$Q$120</f>
        <v>0</v>
      </c>
      <c r="F36" s="128">
        <f>[1]Slutanvändning!$N$121</f>
        <v>0</v>
      </c>
      <c r="G36" s="115">
        <f>[1]Slutanvändning!$N$122</f>
        <v>0</v>
      </c>
      <c r="H36" s="128">
        <f>[1]Slutanvändning!$N$123</f>
        <v>0</v>
      </c>
      <c r="I36" s="115">
        <f>[1]Slutanvändning!$N$124</f>
        <v>0</v>
      </c>
      <c r="J36" s="115">
        <v>0</v>
      </c>
      <c r="K36" s="115">
        <f>[1]Slutanvändning!$U$120</f>
        <v>0</v>
      </c>
      <c r="L36" s="115">
        <f>[1]Slutanvändning!$V$120</f>
        <v>0</v>
      </c>
      <c r="M36" s="115">
        <v>0</v>
      </c>
      <c r="N36" s="115">
        <f>[1]Slutanvändning!$X$122</f>
        <v>0</v>
      </c>
      <c r="O36" s="115"/>
      <c r="P36" s="115">
        <f t="shared" si="4"/>
        <v>18105</v>
      </c>
      <c r="Q36" s="34"/>
      <c r="R36" s="85" t="str">
        <f>N30</f>
        <v>Beckolja</v>
      </c>
      <c r="S36" s="61" t="str">
        <f>ROUND(N43/1000,0) &amp;" GWh"</f>
        <v>0 GWh</v>
      </c>
      <c r="T36" s="43">
        <f>N$44</f>
        <v>0</v>
      </c>
      <c r="U36" s="37"/>
    </row>
    <row r="37" spans="1:47" ht="15.75">
      <c r="A37" s="3" t="s">
        <v>36</v>
      </c>
      <c r="B37" s="118">
        <f>[1]Slutanvändning!$N$134</f>
        <v>3540</v>
      </c>
      <c r="C37" s="116">
        <f>[1]Slutanvändning!$N$135</f>
        <v>34895</v>
      </c>
      <c r="D37" s="128">
        <f>[1]Slutanvändning!$N$128</f>
        <v>485</v>
      </c>
      <c r="E37" s="115">
        <f>[1]Slutanvändning!$Q$129</f>
        <v>0</v>
      </c>
      <c r="F37" s="128">
        <f>[1]Slutanvändning!$N$130</f>
        <v>0</v>
      </c>
      <c r="G37" s="115">
        <f>[1]Slutanvändning!$N$131</f>
        <v>0</v>
      </c>
      <c r="H37" s="128">
        <f>[1]Slutanvändning!$N$132</f>
        <v>31241</v>
      </c>
      <c r="I37" s="115">
        <f>[1]Slutanvändning!$N$133</f>
        <v>0</v>
      </c>
      <c r="J37" s="115">
        <v>0</v>
      </c>
      <c r="K37" s="115">
        <f>[1]Slutanvändning!$U$129</f>
        <v>0</v>
      </c>
      <c r="L37" s="115">
        <f>[1]Slutanvändning!$V$129</f>
        <v>0</v>
      </c>
      <c r="M37" s="115">
        <v>0</v>
      </c>
      <c r="N37" s="115">
        <f>[1]Slutanvändning!$X$131</f>
        <v>0</v>
      </c>
      <c r="O37" s="115"/>
      <c r="P37" s="119">
        <f t="shared" si="4"/>
        <v>70161</v>
      </c>
      <c r="Q37" s="34"/>
      <c r="R37" s="87" t="str">
        <f>O30</f>
        <v>Övrigt</v>
      </c>
      <c r="S37" s="61" t="str">
        <f>ROUND(O43/1000,0) &amp;" GWh"</f>
        <v>0 GWh</v>
      </c>
      <c r="T37" s="43">
        <f>O$44</f>
        <v>0</v>
      </c>
      <c r="U37" s="37"/>
    </row>
    <row r="38" spans="1:47" ht="15.75">
      <c r="A38" s="3" t="s">
        <v>37</v>
      </c>
      <c r="B38" s="128">
        <f>[1]Slutanvändning!$N$143</f>
        <v>9883</v>
      </c>
      <c r="C38" s="128">
        <f>[1]Slutanvändning!$N$144</f>
        <v>5116</v>
      </c>
      <c r="D38" s="128">
        <f>[1]Slutanvändning!$N$137</f>
        <v>1218</v>
      </c>
      <c r="E38" s="115">
        <f>[1]Slutanvändning!$Q$138</f>
        <v>0</v>
      </c>
      <c r="F38" s="128">
        <f>[1]Slutanvändning!$N$139</f>
        <v>0</v>
      </c>
      <c r="G38" s="115">
        <f>[1]Slutanvändning!$N$140</f>
        <v>0</v>
      </c>
      <c r="H38" s="128">
        <f>[1]Slutanvändning!$N$141</f>
        <v>0</v>
      </c>
      <c r="I38" s="115">
        <f>[1]Slutanvändning!$N$142</f>
        <v>0</v>
      </c>
      <c r="J38" s="115">
        <v>0</v>
      </c>
      <c r="K38" s="115">
        <f>[1]Slutanvändning!$U$138</f>
        <v>0</v>
      </c>
      <c r="L38" s="115">
        <f>[1]Slutanvändning!$V$138</f>
        <v>0</v>
      </c>
      <c r="M38" s="115">
        <v>0</v>
      </c>
      <c r="N38" s="115">
        <f>[1]Slutanvändning!$X$140</f>
        <v>0</v>
      </c>
      <c r="O38" s="115"/>
      <c r="P38" s="115">
        <f t="shared" si="4"/>
        <v>16217</v>
      </c>
      <c r="Q38" s="34"/>
      <c r="R38" s="45"/>
      <c r="S38" s="30"/>
      <c r="T38" s="41"/>
      <c r="U38" s="37"/>
    </row>
    <row r="39" spans="1:47" ht="15.75">
      <c r="A39" s="3" t="s">
        <v>38</v>
      </c>
      <c r="B39" s="128">
        <f>[1]Slutanvändning!$N$152</f>
        <v>0</v>
      </c>
      <c r="C39" s="116">
        <f>[1]Slutanvändning!$N$153</f>
        <v>3045</v>
      </c>
      <c r="D39" s="128">
        <f>[1]Slutanvändning!$N$146</f>
        <v>0</v>
      </c>
      <c r="E39" s="115">
        <f>[1]Slutanvändning!$Q$147</f>
        <v>0</v>
      </c>
      <c r="F39" s="128">
        <f>[1]Slutanvändning!$N$148</f>
        <v>0</v>
      </c>
      <c r="G39" s="115">
        <f>[1]Slutanvändning!$N$149</f>
        <v>0</v>
      </c>
      <c r="H39" s="128">
        <f>[1]Slutanvändning!$N$150</f>
        <v>0</v>
      </c>
      <c r="I39" s="115">
        <f>[1]Slutanvändning!$N$151</f>
        <v>0</v>
      </c>
      <c r="J39" s="115">
        <v>0</v>
      </c>
      <c r="K39" s="115">
        <f>[1]Slutanvändning!$U$147</f>
        <v>0</v>
      </c>
      <c r="L39" s="115">
        <f>[1]Slutanvändning!$V$147</f>
        <v>0</v>
      </c>
      <c r="M39" s="115">
        <v>0</v>
      </c>
      <c r="N39" s="115">
        <f>[1]Slutanvändning!$X$149</f>
        <v>0</v>
      </c>
      <c r="O39" s="115"/>
      <c r="P39" s="115">
        <f>SUM(B39:N39)</f>
        <v>3045</v>
      </c>
      <c r="Q39" s="34"/>
      <c r="R39" s="42"/>
      <c r="S39" s="8"/>
      <c r="T39" s="64"/>
    </row>
    <row r="40" spans="1:47" ht="15.75">
      <c r="A40" s="3" t="s">
        <v>13</v>
      </c>
      <c r="B40" s="120">
        <f>SUM(B32:B39)</f>
        <v>23189</v>
      </c>
      <c r="C40" s="115">
        <f t="shared" ref="C40:O40" si="5">SUM(C32:C39)</f>
        <v>999229</v>
      </c>
      <c r="D40" s="121">
        <f t="shared" si="5"/>
        <v>134952</v>
      </c>
      <c r="E40" s="115">
        <f t="shared" si="5"/>
        <v>0</v>
      </c>
      <c r="F40" s="121">
        <f>SUM(F32:F39)</f>
        <v>38947</v>
      </c>
      <c r="G40" s="115">
        <f t="shared" si="5"/>
        <v>19721</v>
      </c>
      <c r="H40" s="122">
        <f t="shared" si="5"/>
        <v>496394</v>
      </c>
      <c r="I40" s="115">
        <f t="shared" si="5"/>
        <v>0</v>
      </c>
      <c r="J40" s="115">
        <f t="shared" si="5"/>
        <v>0</v>
      </c>
      <c r="K40" s="115">
        <f t="shared" si="5"/>
        <v>0</v>
      </c>
      <c r="L40" s="115">
        <f t="shared" si="5"/>
        <v>0</v>
      </c>
      <c r="M40" s="122">
        <f t="shared" si="5"/>
        <v>103902</v>
      </c>
      <c r="N40" s="115">
        <f t="shared" si="5"/>
        <v>0</v>
      </c>
      <c r="O40" s="115">
        <f t="shared" si="5"/>
        <v>0</v>
      </c>
      <c r="P40" s="117">
        <f>SUM(B40:N40)</f>
        <v>1816334</v>
      </c>
      <c r="Q40" s="34"/>
      <c r="R40" s="42"/>
      <c r="S40" s="8" t="s">
        <v>24</v>
      </c>
      <c r="T40" s="64" t="s">
        <v>25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2" t="s">
        <v>39</v>
      </c>
      <c r="S41" s="65" t="str">
        <f>ROUND((B46+C46)/1000,0) &amp;" GWh"</f>
        <v>80 GWh</v>
      </c>
      <c r="T41" s="64"/>
    </row>
    <row r="42" spans="1:47">
      <c r="A42" s="47" t="s">
        <v>42</v>
      </c>
      <c r="B42" s="110">
        <f>B39+B38+B37</f>
        <v>13423</v>
      </c>
      <c r="C42" s="110">
        <f>C39+C38+C37</f>
        <v>43056</v>
      </c>
      <c r="D42" s="110">
        <f>D39+D38+D37</f>
        <v>1703</v>
      </c>
      <c r="E42" s="110">
        <f t="shared" ref="E42:P42" si="6">E39+E38+E37</f>
        <v>0</v>
      </c>
      <c r="F42" s="111">
        <f t="shared" si="6"/>
        <v>0</v>
      </c>
      <c r="G42" s="110">
        <f t="shared" si="6"/>
        <v>0</v>
      </c>
      <c r="H42" s="110">
        <f t="shared" si="6"/>
        <v>31241</v>
      </c>
      <c r="I42" s="111">
        <f t="shared" si="6"/>
        <v>0</v>
      </c>
      <c r="J42" s="110">
        <f t="shared" si="6"/>
        <v>0</v>
      </c>
      <c r="K42" s="110">
        <f t="shared" si="6"/>
        <v>0</v>
      </c>
      <c r="L42" s="110">
        <f t="shared" si="6"/>
        <v>0</v>
      </c>
      <c r="M42" s="110">
        <f t="shared" si="6"/>
        <v>0</v>
      </c>
      <c r="N42" s="110">
        <f t="shared" si="6"/>
        <v>0</v>
      </c>
      <c r="O42" s="110">
        <f t="shared" si="6"/>
        <v>0</v>
      </c>
      <c r="P42" s="110">
        <f t="shared" si="6"/>
        <v>89423</v>
      </c>
      <c r="Q42" s="35"/>
      <c r="R42" s="42" t="s">
        <v>40</v>
      </c>
      <c r="S42" s="9" t="str">
        <f>ROUND(P42/1000,0) &amp;" GWh"</f>
        <v>89 GWh</v>
      </c>
      <c r="T42" s="43">
        <f>P42/P40</f>
        <v>4.9232685177946343E-2</v>
      </c>
    </row>
    <row r="43" spans="1:47">
      <c r="A43" s="48" t="s">
        <v>44</v>
      </c>
      <c r="B43" s="112"/>
      <c r="C43" s="113">
        <f>C40+C24-C7+C46</f>
        <v>1079167.32</v>
      </c>
      <c r="D43" s="113">
        <f t="shared" ref="D43:O43" si="7">D11+D24+D40</f>
        <v>135061</v>
      </c>
      <c r="E43" s="113">
        <f t="shared" si="7"/>
        <v>0</v>
      </c>
      <c r="F43" s="113">
        <f t="shared" si="7"/>
        <v>38947</v>
      </c>
      <c r="G43" s="113">
        <f t="shared" si="7"/>
        <v>19721</v>
      </c>
      <c r="H43" s="113">
        <f t="shared" si="7"/>
        <v>499562</v>
      </c>
      <c r="I43" s="113">
        <f t="shared" si="7"/>
        <v>0</v>
      </c>
      <c r="J43" s="113">
        <f t="shared" si="7"/>
        <v>0</v>
      </c>
      <c r="K43" s="113">
        <f t="shared" si="7"/>
        <v>0</v>
      </c>
      <c r="L43" s="113">
        <f t="shared" si="7"/>
        <v>0</v>
      </c>
      <c r="M43" s="113">
        <f t="shared" si="7"/>
        <v>103902</v>
      </c>
      <c r="N43" s="113">
        <f t="shared" si="7"/>
        <v>0</v>
      </c>
      <c r="O43" s="113">
        <f t="shared" si="7"/>
        <v>0</v>
      </c>
      <c r="P43" s="114">
        <f>SUM(C43:O43)</f>
        <v>1876360.32</v>
      </c>
      <c r="Q43" s="35"/>
      <c r="R43" s="42" t="s">
        <v>41</v>
      </c>
      <c r="S43" s="9" t="str">
        <f>ROUND(P36/1000,0) &amp;" GWh"</f>
        <v>18 GWh</v>
      </c>
      <c r="T43" s="63">
        <f>P36/P40</f>
        <v>9.9678803568066226E-3</v>
      </c>
    </row>
    <row r="44" spans="1:47" ht="15.75">
      <c r="A44" s="48" t="s">
        <v>45</v>
      </c>
      <c r="B44" s="108"/>
      <c r="C44" s="109">
        <f>C43/$P$43</f>
        <v>0.57513863861712877</v>
      </c>
      <c r="D44" s="109">
        <f t="shared" ref="D44:P44" si="8">D43/$P$43</f>
        <v>7.1980311329542496E-2</v>
      </c>
      <c r="E44" s="109">
        <f t="shared" si="8"/>
        <v>0</v>
      </c>
      <c r="F44" s="109">
        <f t="shared" si="8"/>
        <v>2.0756674283114236E-2</v>
      </c>
      <c r="G44" s="109">
        <f t="shared" si="8"/>
        <v>1.0510241444457747E-2</v>
      </c>
      <c r="H44" s="109">
        <f t="shared" si="8"/>
        <v>0.2662399085480554</v>
      </c>
      <c r="I44" s="109">
        <f t="shared" si="8"/>
        <v>0</v>
      </c>
      <c r="J44" s="109">
        <f t="shared" si="8"/>
        <v>0</v>
      </c>
      <c r="K44" s="109">
        <f t="shared" si="8"/>
        <v>0</v>
      </c>
      <c r="L44" s="109">
        <f t="shared" si="8"/>
        <v>0</v>
      </c>
      <c r="M44" s="109">
        <f t="shared" si="8"/>
        <v>5.5374225777701375E-2</v>
      </c>
      <c r="N44" s="109">
        <f t="shared" si="8"/>
        <v>0</v>
      </c>
      <c r="O44" s="109">
        <f t="shared" si="8"/>
        <v>0</v>
      </c>
      <c r="P44" s="109">
        <f t="shared" si="8"/>
        <v>1</v>
      </c>
      <c r="Q44" s="35"/>
      <c r="R44" s="42" t="s">
        <v>43</v>
      </c>
      <c r="S44" s="9" t="str">
        <f>ROUND(P34/1000,0) &amp;" GWh"</f>
        <v>17 GWh</v>
      </c>
      <c r="T44" s="43">
        <f>P34/P40</f>
        <v>9.3639165483881265E-3</v>
      </c>
      <c r="U44" s="37"/>
    </row>
    <row r="45" spans="1:47" ht="15.75">
      <c r="A45" s="49"/>
      <c r="B45" s="62"/>
      <c r="C45" s="57"/>
      <c r="D45" s="57"/>
      <c r="E45" s="57"/>
      <c r="F45" s="67"/>
      <c r="G45" s="57"/>
      <c r="H45" s="57"/>
      <c r="I45" s="67"/>
      <c r="J45" s="57"/>
      <c r="K45" s="57"/>
      <c r="L45" s="57"/>
      <c r="M45" s="57"/>
      <c r="N45" s="67"/>
      <c r="O45" s="67"/>
      <c r="P45" s="67"/>
      <c r="Q45" s="35"/>
      <c r="R45" s="42" t="s">
        <v>30</v>
      </c>
      <c r="S45" s="9" t="str">
        <f>ROUND(P32/1000,0) &amp;" GWh"</f>
        <v>15 GWh</v>
      </c>
      <c r="T45" s="43">
        <f>P32/P40</f>
        <v>8.5331222121041612E-3</v>
      </c>
      <c r="U45" s="37"/>
    </row>
    <row r="46" spans="1:47">
      <c r="A46" s="49" t="s">
        <v>48</v>
      </c>
      <c r="B46" s="68">
        <f>B24-B40</f>
        <v>293</v>
      </c>
      <c r="C46" s="68">
        <f>(C40+C24)*0.08</f>
        <v>79938.320000000007</v>
      </c>
      <c r="D46" s="57"/>
      <c r="E46" s="57"/>
      <c r="F46" s="67"/>
      <c r="G46" s="57"/>
      <c r="H46" s="57"/>
      <c r="I46" s="67"/>
      <c r="J46" s="57"/>
      <c r="K46" s="57"/>
      <c r="L46" s="57"/>
      <c r="M46" s="57"/>
      <c r="N46" s="67"/>
      <c r="O46" s="67"/>
      <c r="P46" s="53"/>
      <c r="Q46" s="35"/>
      <c r="R46" s="42" t="s">
        <v>46</v>
      </c>
      <c r="S46" s="9" t="str">
        <f>ROUND(P33/1000,0) &amp;" GWh"</f>
        <v>1538 GWh</v>
      </c>
      <c r="T46" s="63">
        <f>P33/P40</f>
        <v>0.84671321464003868</v>
      </c>
      <c r="U46" s="37"/>
    </row>
    <row r="47" spans="1:47">
      <c r="A47" s="49" t="s">
        <v>50</v>
      </c>
      <c r="B47" s="71">
        <f>B46/B24</f>
        <v>1.2477642449535815E-2</v>
      </c>
      <c r="C47" s="71">
        <f>C46/(C40+C24)</f>
        <v>0.08</v>
      </c>
      <c r="D47" s="57"/>
      <c r="E47" s="57"/>
      <c r="F47" s="67"/>
      <c r="G47" s="57"/>
      <c r="H47" s="57"/>
      <c r="I47" s="67"/>
      <c r="J47" s="57"/>
      <c r="K47" s="57"/>
      <c r="L47" s="57"/>
      <c r="M47" s="57"/>
      <c r="N47" s="67"/>
      <c r="O47" s="67"/>
      <c r="P47" s="67"/>
      <c r="Q47" s="35"/>
      <c r="R47" s="42" t="s">
        <v>47</v>
      </c>
      <c r="S47" s="9" t="str">
        <f>ROUND(P35/1000,0) &amp;" GWh"</f>
        <v>138 GWh</v>
      </c>
      <c r="T47" s="63">
        <f>P35/P40</f>
        <v>7.6189181064716074E-2</v>
      </c>
    </row>
    <row r="48" spans="1:47" ht="15.75" thickBot="1">
      <c r="A48" s="14"/>
      <c r="B48" s="15"/>
      <c r="C48" s="17"/>
      <c r="D48" s="16"/>
      <c r="E48" s="16"/>
      <c r="F48" s="25"/>
      <c r="G48" s="16"/>
      <c r="H48" s="16"/>
      <c r="I48" s="25"/>
      <c r="J48" s="16"/>
      <c r="K48" s="16"/>
      <c r="L48" s="16"/>
      <c r="M48" s="17"/>
      <c r="N48" s="18"/>
      <c r="O48" s="18"/>
      <c r="P48" s="18"/>
      <c r="Q48" s="88"/>
      <c r="R48" s="69" t="s">
        <v>49</v>
      </c>
      <c r="S48" s="9" t="str">
        <f>ROUND(P40/1000,0) &amp;" GWh"</f>
        <v>1816 GWh</v>
      </c>
      <c r="T48" s="70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5"/>
      <c r="C49" s="17"/>
      <c r="D49" s="16"/>
      <c r="E49" s="16"/>
      <c r="F49" s="25"/>
      <c r="G49" s="16"/>
      <c r="H49" s="16"/>
      <c r="I49" s="25"/>
      <c r="J49" s="16"/>
      <c r="K49" s="16"/>
      <c r="L49" s="16"/>
      <c r="M49" s="17"/>
      <c r="N49" s="18"/>
      <c r="O49" s="18"/>
      <c r="P49" s="18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8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8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8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8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8"/>
      <c r="B58" s="72"/>
      <c r="C58" s="20"/>
      <c r="D58" s="73"/>
      <c r="E58" s="73"/>
      <c r="F58" s="74"/>
      <c r="G58" s="73"/>
      <c r="H58" s="73"/>
      <c r="I58" s="74"/>
      <c r="J58" s="73"/>
      <c r="K58" s="73"/>
      <c r="L58" s="73"/>
      <c r="M58" s="46"/>
      <c r="N58" s="84"/>
      <c r="O58" s="84"/>
      <c r="P58" s="75"/>
      <c r="Q58" s="8"/>
      <c r="R58" s="8"/>
      <c r="S58" s="46"/>
      <c r="T58" s="51"/>
    </row>
    <row r="59" spans="1:47" ht="15.75">
      <c r="A59" s="8"/>
      <c r="B59" s="72"/>
      <c r="C59" s="20"/>
      <c r="D59" s="73"/>
      <c r="E59" s="73"/>
      <c r="F59" s="74"/>
      <c r="G59" s="73"/>
      <c r="H59" s="73"/>
      <c r="I59" s="74"/>
      <c r="J59" s="73"/>
      <c r="K59" s="73"/>
      <c r="L59" s="73"/>
      <c r="M59" s="46"/>
      <c r="N59" s="84"/>
      <c r="O59" s="84"/>
      <c r="P59" s="75"/>
      <c r="Q59" s="8"/>
      <c r="R59" s="8"/>
      <c r="S59" s="21"/>
      <c r="T59" s="22"/>
    </row>
    <row r="60" spans="1:47" ht="15.75">
      <c r="A60" s="8"/>
      <c r="B60" s="72"/>
      <c r="C60" s="20"/>
      <c r="D60" s="73"/>
      <c r="E60" s="73"/>
      <c r="F60" s="74"/>
      <c r="G60" s="73"/>
      <c r="H60" s="73"/>
      <c r="I60" s="74"/>
      <c r="J60" s="73"/>
      <c r="K60" s="73"/>
      <c r="L60" s="73"/>
      <c r="M60" s="46"/>
      <c r="N60" s="84"/>
      <c r="O60" s="84"/>
      <c r="P60" s="75"/>
      <c r="Q60" s="8"/>
      <c r="R60" s="8"/>
      <c r="S60" s="8"/>
      <c r="T60" s="46"/>
    </row>
    <row r="61" spans="1:47" ht="15.75">
      <c r="A61" s="7"/>
      <c r="B61" s="72"/>
      <c r="C61" s="20"/>
      <c r="D61" s="73"/>
      <c r="E61" s="73"/>
      <c r="F61" s="74"/>
      <c r="G61" s="73"/>
      <c r="H61" s="73"/>
      <c r="I61" s="74"/>
      <c r="J61" s="73"/>
      <c r="K61" s="73"/>
      <c r="L61" s="73"/>
      <c r="M61" s="46"/>
      <c r="N61" s="84"/>
      <c r="O61" s="84"/>
      <c r="P61" s="75"/>
      <c r="Q61" s="8"/>
      <c r="R61" s="8"/>
      <c r="S61" s="77"/>
      <c r="T61" s="78"/>
    </row>
    <row r="62" spans="1:47" ht="15.75">
      <c r="A62" s="8"/>
      <c r="B62" s="72"/>
      <c r="C62" s="20"/>
      <c r="D62" s="72"/>
      <c r="E62" s="72"/>
      <c r="F62" s="76"/>
      <c r="G62" s="72"/>
      <c r="H62" s="72"/>
      <c r="I62" s="76"/>
      <c r="J62" s="72"/>
      <c r="K62" s="72"/>
      <c r="L62" s="72"/>
      <c r="M62" s="46"/>
      <c r="N62" s="84"/>
      <c r="O62" s="84"/>
      <c r="P62" s="75"/>
      <c r="Q62" s="8"/>
      <c r="R62" s="8"/>
      <c r="S62" s="46"/>
      <c r="T62" s="51"/>
    </row>
    <row r="63" spans="1:47" ht="15.75">
      <c r="A63" s="8"/>
      <c r="B63" s="72"/>
      <c r="C63" s="8"/>
      <c r="D63" s="72"/>
      <c r="E63" s="72"/>
      <c r="F63" s="76"/>
      <c r="G63" s="72"/>
      <c r="H63" s="72"/>
      <c r="I63" s="76"/>
      <c r="J63" s="72"/>
      <c r="K63" s="72"/>
      <c r="L63" s="72"/>
      <c r="M63" s="8"/>
      <c r="N63" s="75"/>
      <c r="O63" s="75"/>
      <c r="P63" s="75"/>
      <c r="Q63" s="8"/>
      <c r="R63" s="8"/>
      <c r="S63" s="46"/>
      <c r="T63" s="51"/>
    </row>
    <row r="64" spans="1:47" ht="15.75">
      <c r="A64" s="8"/>
      <c r="B64" s="72"/>
      <c r="C64" s="8"/>
      <c r="D64" s="72"/>
      <c r="E64" s="72"/>
      <c r="F64" s="76"/>
      <c r="G64" s="72"/>
      <c r="H64" s="72"/>
      <c r="I64" s="76"/>
      <c r="J64" s="72"/>
      <c r="K64" s="72"/>
      <c r="L64" s="72"/>
      <c r="M64" s="8"/>
      <c r="N64" s="75"/>
      <c r="O64" s="75"/>
      <c r="P64" s="75"/>
      <c r="Q64" s="8"/>
      <c r="R64" s="8"/>
      <c r="S64" s="46"/>
      <c r="T64" s="51"/>
    </row>
    <row r="65" spans="1:20" ht="15.75">
      <c r="A65" s="8"/>
      <c r="B65" s="57"/>
      <c r="C65" s="8"/>
      <c r="D65" s="57"/>
      <c r="E65" s="57"/>
      <c r="F65" s="67"/>
      <c r="G65" s="57"/>
      <c r="H65" s="57"/>
      <c r="I65" s="67"/>
      <c r="J65" s="57"/>
      <c r="K65" s="72"/>
      <c r="L65" s="72"/>
      <c r="M65" s="8"/>
      <c r="N65" s="75"/>
      <c r="O65" s="75"/>
      <c r="P65" s="75"/>
      <c r="Q65" s="8"/>
      <c r="R65" s="8"/>
      <c r="S65" s="46"/>
      <c r="T65" s="51"/>
    </row>
    <row r="66" spans="1:20" ht="15.75">
      <c r="A66" s="8"/>
      <c r="B66" s="57"/>
      <c r="C66" s="8"/>
      <c r="D66" s="57"/>
      <c r="E66" s="57"/>
      <c r="F66" s="67"/>
      <c r="G66" s="57"/>
      <c r="H66" s="57"/>
      <c r="I66" s="67"/>
      <c r="J66" s="57"/>
      <c r="K66" s="72"/>
      <c r="L66" s="72"/>
      <c r="M66" s="8"/>
      <c r="N66" s="75"/>
      <c r="O66" s="75"/>
      <c r="P66" s="75"/>
      <c r="Q66" s="8"/>
      <c r="R66" s="8"/>
      <c r="S66" s="46"/>
      <c r="T66" s="51"/>
    </row>
    <row r="67" spans="1:20" ht="15.75">
      <c r="A67" s="8"/>
      <c r="B67" s="57"/>
      <c r="C67" s="8"/>
      <c r="D67" s="57"/>
      <c r="E67" s="57"/>
      <c r="F67" s="67"/>
      <c r="G67" s="57"/>
      <c r="H67" s="57"/>
      <c r="I67" s="67"/>
      <c r="J67" s="57"/>
      <c r="K67" s="72"/>
      <c r="L67" s="72"/>
      <c r="M67" s="8"/>
      <c r="N67" s="75"/>
      <c r="O67" s="75"/>
      <c r="P67" s="75"/>
      <c r="Q67" s="8"/>
      <c r="R67" s="8"/>
      <c r="S67" s="46"/>
      <c r="T67" s="51"/>
    </row>
    <row r="68" spans="1:20" ht="15.75">
      <c r="A68" s="8"/>
      <c r="B68" s="57"/>
      <c r="C68" s="8"/>
      <c r="D68" s="57"/>
      <c r="E68" s="57"/>
      <c r="F68" s="67"/>
      <c r="G68" s="57"/>
      <c r="H68" s="57"/>
      <c r="I68" s="67"/>
      <c r="J68" s="57"/>
      <c r="K68" s="72"/>
      <c r="L68" s="72"/>
      <c r="M68" s="8"/>
      <c r="N68" s="75"/>
      <c r="O68" s="75"/>
      <c r="P68" s="75"/>
      <c r="Q68" s="8"/>
      <c r="R68" s="52"/>
      <c r="S68" s="21"/>
      <c r="T68" s="24"/>
    </row>
    <row r="69" spans="1:20">
      <c r="A69" s="8"/>
      <c r="B69" s="57"/>
      <c r="C69" s="8"/>
      <c r="D69" s="57"/>
      <c r="E69" s="57"/>
      <c r="F69" s="67"/>
      <c r="G69" s="57"/>
      <c r="H69" s="57"/>
      <c r="I69" s="67"/>
      <c r="J69" s="57"/>
      <c r="K69" s="72"/>
      <c r="L69" s="72"/>
      <c r="M69" s="8"/>
      <c r="N69" s="75"/>
      <c r="O69" s="75"/>
      <c r="P69" s="75"/>
      <c r="Q69" s="8"/>
    </row>
    <row r="70" spans="1:20">
      <c r="A70" s="8"/>
      <c r="B70" s="57"/>
      <c r="C70" s="8"/>
      <c r="D70" s="57"/>
      <c r="E70" s="57"/>
      <c r="F70" s="67"/>
      <c r="G70" s="57"/>
      <c r="H70" s="57"/>
      <c r="I70" s="67"/>
      <c r="J70" s="57"/>
      <c r="K70" s="72"/>
      <c r="L70" s="72"/>
      <c r="M70" s="8"/>
      <c r="N70" s="75"/>
      <c r="O70" s="75"/>
      <c r="P70" s="75"/>
      <c r="Q70" s="8"/>
    </row>
    <row r="71" spans="1:20" ht="15.75">
      <c r="A71" s="8"/>
      <c r="B71" s="23"/>
      <c r="C71" s="8"/>
      <c r="D71" s="23"/>
      <c r="E71" s="23"/>
      <c r="F71" s="26"/>
      <c r="G71" s="23"/>
      <c r="H71" s="23"/>
      <c r="I71" s="26"/>
      <c r="J71" s="23"/>
      <c r="K71" s="72"/>
      <c r="L71" s="72"/>
      <c r="M71" s="8"/>
      <c r="N71" s="75"/>
      <c r="O71" s="75"/>
      <c r="P71" s="75"/>
      <c r="Q71" s="8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zoomScale="80" zoomScaleNormal="8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3" customWidth="1"/>
    <col min="3" max="3" width="17.625" style="10" customWidth="1"/>
    <col min="4" max="12" width="17.625" style="53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9" t="s">
        <v>72</v>
      </c>
      <c r="Q2" s="3"/>
      <c r="AG2" s="54"/>
      <c r="AH2" s="3"/>
    </row>
    <row r="3" spans="1:34" ht="30">
      <c r="A3" s="4">
        <v>2017</v>
      </c>
      <c r="C3" s="55" t="s">
        <v>1</v>
      </c>
      <c r="D3" s="55" t="s">
        <v>31</v>
      </c>
      <c r="E3" s="55" t="s">
        <v>2</v>
      </c>
      <c r="F3" s="56" t="s">
        <v>3</v>
      </c>
      <c r="G3" s="55" t="s">
        <v>16</v>
      </c>
      <c r="H3" s="55" t="s">
        <v>51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67</v>
      </c>
      <c r="N3" s="56" t="s">
        <v>63</v>
      </c>
      <c r="O3" s="56" t="s">
        <v>63</v>
      </c>
      <c r="P3" s="58" t="s">
        <v>9</v>
      </c>
      <c r="Q3" s="54"/>
      <c r="AG3" s="54"/>
      <c r="AH3" s="54"/>
    </row>
    <row r="4" spans="1:34" s="30" customFormat="1" ht="11.25">
      <c r="A4" s="81" t="s">
        <v>55</v>
      </c>
      <c r="C4" s="80" t="s">
        <v>53</v>
      </c>
      <c r="D4" s="80" t="s">
        <v>54</v>
      </c>
      <c r="E4" s="28"/>
      <c r="F4" s="80" t="s">
        <v>56</v>
      </c>
      <c r="G4" s="28"/>
      <c r="H4" s="28"/>
      <c r="I4" s="80" t="s">
        <v>57</v>
      </c>
      <c r="J4" s="28"/>
      <c r="K4" s="28"/>
      <c r="L4" s="28"/>
      <c r="M4" s="28"/>
      <c r="N4" s="29"/>
      <c r="O4" s="29"/>
      <c r="P4" s="82" t="s">
        <v>61</v>
      </c>
      <c r="Q4" s="31"/>
      <c r="AG4" s="31"/>
      <c r="AH4" s="31"/>
    </row>
    <row r="5" spans="1:34" ht="15.75">
      <c r="A5" s="3" t="s">
        <v>52</v>
      </c>
      <c r="B5" s="60"/>
      <c r="C5" s="97">
        <f>[1]Solceller!$C$9</f>
        <v>4911.5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>
        <f>SUM(D5:N5)</f>
        <v>0</v>
      </c>
      <c r="Q5" s="54"/>
      <c r="AG5" s="54"/>
      <c r="AH5" s="54"/>
    </row>
    <row r="6" spans="1:34" ht="15.75">
      <c r="A6" s="3" t="s">
        <v>77</v>
      </c>
      <c r="B6" s="60"/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/>
      <c r="P6" s="91">
        <f t="shared" ref="P6:P11" si="0">SUM(D6:N6)</f>
        <v>0</v>
      </c>
      <c r="Q6" s="54"/>
      <c r="AG6" s="54"/>
      <c r="AH6" s="54"/>
    </row>
    <row r="7" spans="1:34" ht="15.75">
      <c r="A7" s="3" t="s">
        <v>78</v>
      </c>
      <c r="B7" s="60"/>
      <c r="C7" s="101">
        <f>[1]Elproduktion!$N$242</f>
        <v>0</v>
      </c>
      <c r="D7" s="91">
        <f>[1]Elproduktion!$N$243</f>
        <v>0</v>
      </c>
      <c r="E7" s="91">
        <f>[1]Elproduktion!$Q$244</f>
        <v>0</v>
      </c>
      <c r="F7" s="91">
        <f>[1]Elproduktion!$N$245</f>
        <v>0</v>
      </c>
      <c r="G7" s="91">
        <f>[1]Elproduktion!$R$246</f>
        <v>0</v>
      </c>
      <c r="H7" s="91">
        <f>[1]Elproduktion!$S$247</f>
        <v>0</v>
      </c>
      <c r="I7" s="91">
        <f>[1]Elproduktion!$N$248</f>
        <v>0</v>
      </c>
      <c r="J7" s="91">
        <f>[1]Elproduktion!$T$246</f>
        <v>0</v>
      </c>
      <c r="K7" s="91">
        <f>[1]Elproduktion!$U$244</f>
        <v>0</v>
      </c>
      <c r="L7" s="91">
        <f>[1]Elproduktion!$V$244</f>
        <v>0</v>
      </c>
      <c r="M7" s="91">
        <f>[1]Elproduktion!$W$244</f>
        <v>0</v>
      </c>
      <c r="N7" s="91"/>
      <c r="O7" s="91"/>
      <c r="P7" s="91">
        <f t="shared" si="0"/>
        <v>0</v>
      </c>
      <c r="Q7" s="54"/>
      <c r="AG7" s="54"/>
      <c r="AH7" s="54"/>
    </row>
    <row r="8" spans="1:34" ht="15.75">
      <c r="A8" s="3" t="s">
        <v>10</v>
      </c>
      <c r="B8" s="60"/>
      <c r="C8" s="101">
        <f>[1]Elproduktion!$N$250</f>
        <v>0</v>
      </c>
      <c r="D8" s="91">
        <f>[1]Elproduktion!$N$251</f>
        <v>0</v>
      </c>
      <c r="E8" s="91">
        <f>[1]Elproduktion!$Q$252</f>
        <v>0</v>
      </c>
      <c r="F8" s="91">
        <f>[1]Elproduktion!$N$253</f>
        <v>0</v>
      </c>
      <c r="G8" s="91">
        <f>[1]Elproduktion!$R$254</f>
        <v>0</v>
      </c>
      <c r="H8" s="91">
        <f>[1]Elproduktion!$S$255</f>
        <v>0</v>
      </c>
      <c r="I8" s="91">
        <f>[1]Elproduktion!$N$256</f>
        <v>0</v>
      </c>
      <c r="J8" s="91">
        <f>[1]Elproduktion!$T$254</f>
        <v>0</v>
      </c>
      <c r="K8" s="91">
        <f>[1]Elproduktion!$U$252</f>
        <v>0</v>
      </c>
      <c r="L8" s="91">
        <f>[1]Elproduktion!$V$252</f>
        <v>0</v>
      </c>
      <c r="M8" s="91">
        <f>[1]Elproduktion!$W$252</f>
        <v>0</v>
      </c>
      <c r="N8" s="91"/>
      <c r="O8" s="91"/>
      <c r="P8" s="91">
        <f t="shared" si="0"/>
        <v>0</v>
      </c>
      <c r="Q8" s="54"/>
      <c r="AG8" s="54"/>
      <c r="AH8" s="54"/>
    </row>
    <row r="9" spans="1:34" ht="15.75">
      <c r="A9" s="3" t="s">
        <v>11</v>
      </c>
      <c r="B9" s="60"/>
      <c r="C9" s="101">
        <f>[1]Elproduktion!$N$258</f>
        <v>1565</v>
      </c>
      <c r="D9" s="91">
        <f>[1]Elproduktion!$N$259</f>
        <v>0</v>
      </c>
      <c r="E9" s="91">
        <f>[1]Elproduktion!$Q$260</f>
        <v>0</v>
      </c>
      <c r="F9" s="91">
        <f>[1]Elproduktion!$N$261</f>
        <v>0</v>
      </c>
      <c r="G9" s="91">
        <f>[1]Elproduktion!$R$262</f>
        <v>0</v>
      </c>
      <c r="H9" s="91">
        <f>[1]Elproduktion!$S$263</f>
        <v>0</v>
      </c>
      <c r="I9" s="91">
        <f>[1]Elproduktion!$N$264</f>
        <v>0</v>
      </c>
      <c r="J9" s="91">
        <f>[1]Elproduktion!$T$262</f>
        <v>0</v>
      </c>
      <c r="K9" s="91">
        <f>[1]Elproduktion!$U$260</f>
        <v>0</v>
      </c>
      <c r="L9" s="91">
        <f>[1]Elproduktion!$V$260</f>
        <v>0</v>
      </c>
      <c r="M9" s="91">
        <f>[1]Elproduktion!$W$260</f>
        <v>0</v>
      </c>
      <c r="N9" s="91"/>
      <c r="O9" s="91"/>
      <c r="P9" s="91">
        <f t="shared" si="0"/>
        <v>0</v>
      </c>
      <c r="Q9" s="54"/>
      <c r="AG9" s="54"/>
      <c r="AH9" s="54"/>
    </row>
    <row r="10" spans="1:34" ht="15.75">
      <c r="A10" s="3" t="s">
        <v>12</v>
      </c>
      <c r="B10" s="60"/>
      <c r="C10" s="105">
        <f>[1]Elproduktion!$N$266</f>
        <v>96750</v>
      </c>
      <c r="D10" s="91">
        <f>[1]Elproduktion!$N$267</f>
        <v>0</v>
      </c>
      <c r="E10" s="91">
        <f>[1]Elproduktion!$Q$268</f>
        <v>0</v>
      </c>
      <c r="F10" s="91">
        <f>[1]Elproduktion!$N$269</f>
        <v>0</v>
      </c>
      <c r="G10" s="91">
        <f>[1]Elproduktion!$R$270</f>
        <v>0</v>
      </c>
      <c r="H10" s="91">
        <f>[1]Elproduktion!$S$271</f>
        <v>0</v>
      </c>
      <c r="I10" s="91">
        <f>[1]Elproduktion!$N$272</f>
        <v>0</v>
      </c>
      <c r="J10" s="91">
        <f>[1]Elproduktion!$T$270</f>
        <v>0</v>
      </c>
      <c r="K10" s="91">
        <f>[1]Elproduktion!$U$268</f>
        <v>0</v>
      </c>
      <c r="L10" s="91">
        <f>[1]Elproduktion!$V$268</f>
        <v>0</v>
      </c>
      <c r="M10" s="91">
        <f>[1]Elproduktion!$W$268</f>
        <v>0</v>
      </c>
      <c r="N10" s="91"/>
      <c r="O10" s="91"/>
      <c r="P10" s="91">
        <f t="shared" si="0"/>
        <v>0</v>
      </c>
      <c r="Q10" s="54"/>
      <c r="R10" s="3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3" t="s">
        <v>13</v>
      </c>
      <c r="B11" s="60"/>
      <c r="C11" s="93">
        <f>SUM(C5:C10)</f>
        <v>103226.5</v>
      </c>
      <c r="D11" s="91">
        <f t="shared" ref="D11:O11" si="1">SUM(D5:D10)</f>
        <v>0</v>
      </c>
      <c r="E11" s="91">
        <f t="shared" si="1"/>
        <v>0</v>
      </c>
      <c r="F11" s="91">
        <f t="shared" si="1"/>
        <v>0</v>
      </c>
      <c r="G11" s="91">
        <f t="shared" si="1"/>
        <v>0</v>
      </c>
      <c r="H11" s="91">
        <f t="shared" si="1"/>
        <v>0</v>
      </c>
      <c r="I11" s="91">
        <f t="shared" si="1"/>
        <v>0</v>
      </c>
      <c r="J11" s="91">
        <f t="shared" si="1"/>
        <v>0</v>
      </c>
      <c r="K11" s="91">
        <f t="shared" si="1"/>
        <v>0</v>
      </c>
      <c r="L11" s="91">
        <f t="shared" si="1"/>
        <v>0</v>
      </c>
      <c r="M11" s="91">
        <f t="shared" si="1"/>
        <v>0</v>
      </c>
      <c r="N11" s="91">
        <f t="shared" si="1"/>
        <v>0</v>
      </c>
      <c r="O11" s="91">
        <f t="shared" si="1"/>
        <v>0</v>
      </c>
      <c r="P11" s="91">
        <f t="shared" si="0"/>
        <v>0</v>
      </c>
      <c r="Q11" s="54"/>
      <c r="R11" s="3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5"/>
      <c r="Q14" s="2"/>
      <c r="R14" s="2"/>
      <c r="S14" s="2"/>
      <c r="T14" s="2"/>
    </row>
    <row r="15" spans="1:34" ht="15.75">
      <c r="A15" s="79" t="str">
        <f>A2</f>
        <v>1384 Kungsbacka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v>2017</v>
      </c>
      <c r="B16" s="55" t="s">
        <v>15</v>
      </c>
      <c r="C16" s="67" t="s">
        <v>8</v>
      </c>
      <c r="D16" s="55" t="s">
        <v>31</v>
      </c>
      <c r="E16" s="55" t="s">
        <v>2</v>
      </c>
      <c r="F16" s="56" t="s">
        <v>3</v>
      </c>
      <c r="G16" s="55" t="s">
        <v>16</v>
      </c>
      <c r="H16" s="55" t="s">
        <v>51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63</v>
      </c>
      <c r="N16" s="56" t="s">
        <v>63</v>
      </c>
      <c r="O16" s="56" t="s">
        <v>63</v>
      </c>
      <c r="P16" s="58" t="s">
        <v>9</v>
      </c>
      <c r="Q16" s="54"/>
      <c r="AG16" s="54"/>
      <c r="AH16" s="54"/>
    </row>
    <row r="17" spans="1:34" s="30" customFormat="1" ht="11.25">
      <c r="A17" s="81" t="s">
        <v>55</v>
      </c>
      <c r="B17" s="80" t="s">
        <v>58</v>
      </c>
      <c r="C17" s="50"/>
      <c r="D17" s="80" t="s">
        <v>54</v>
      </c>
      <c r="E17" s="28"/>
      <c r="F17" s="80" t="s">
        <v>56</v>
      </c>
      <c r="G17" s="28"/>
      <c r="H17" s="28"/>
      <c r="I17" s="80" t="s">
        <v>57</v>
      </c>
      <c r="J17" s="28"/>
      <c r="K17" s="28"/>
      <c r="L17" s="28"/>
      <c r="M17" s="28"/>
      <c r="N17" s="29"/>
      <c r="O17" s="29"/>
      <c r="P17" s="82" t="s">
        <v>61</v>
      </c>
      <c r="Q17" s="31"/>
      <c r="AG17" s="31"/>
      <c r="AH17" s="31"/>
    </row>
    <row r="18" spans="1:34" ht="15.75">
      <c r="A18" s="3" t="s">
        <v>17</v>
      </c>
      <c r="B18" s="96">
        <f>[1]Fjärrvärmeproduktion!$N$338</f>
        <v>0</v>
      </c>
      <c r="C18" s="91"/>
      <c r="D18" s="91">
        <f>[1]Fjärrvärmeproduktion!$N$339</f>
        <v>0</v>
      </c>
      <c r="E18" s="91">
        <f>[1]Fjärrvärmeproduktion!$Q$340</f>
        <v>0</v>
      </c>
      <c r="F18" s="91">
        <f>[1]Fjärrvärmeproduktion!$N$341</f>
        <v>0</v>
      </c>
      <c r="G18" s="96">
        <f>[1]Fjärrvärmeproduktion!$R$342</f>
        <v>0</v>
      </c>
      <c r="H18" s="96">
        <f>[1]Fjärrvärmeproduktion!$S$343</f>
        <v>0</v>
      </c>
      <c r="I18" s="91">
        <f>[1]Fjärrvärmeproduktion!$N$344</f>
        <v>0</v>
      </c>
      <c r="J18" s="96">
        <f>[1]Fjärrvärmeproduktion!$T$342</f>
        <v>0</v>
      </c>
      <c r="K18" s="91">
        <f>[1]Fjärrvärmeproduktion!$U$340</f>
        <v>0</v>
      </c>
      <c r="L18" s="91">
        <f>[1]Fjärrvärmeproduktion!$V$340</f>
        <v>0</v>
      </c>
      <c r="M18" s="91"/>
      <c r="N18" s="91"/>
      <c r="O18" s="91"/>
      <c r="P18" s="91">
        <f>SUM(C18:N18)</f>
        <v>0</v>
      </c>
      <c r="Q18" s="2"/>
      <c r="R18" s="2"/>
      <c r="S18" s="2"/>
      <c r="T18" s="2"/>
    </row>
    <row r="19" spans="1:34" ht="15.75">
      <c r="A19" s="3" t="s">
        <v>18</v>
      </c>
      <c r="B19" s="96">
        <f>[1]Fjärrvärmeproduktion!$N$346+[1]Fjärrvärmeproduktion!$N$378</f>
        <v>177300</v>
      </c>
      <c r="C19" s="91"/>
      <c r="D19" s="96">
        <f>[1]Fjärrvärmeproduktion!$N$347</f>
        <v>3040</v>
      </c>
      <c r="E19" s="91">
        <f>[1]Fjärrvärmeproduktion!$Q$348</f>
        <v>0</v>
      </c>
      <c r="F19" s="91">
        <f>[1]Fjärrvärmeproduktion!$N$349</f>
        <v>0</v>
      </c>
      <c r="G19" s="91">
        <f>[1]Fjärrvärmeproduktion!$R$350</f>
        <v>0</v>
      </c>
      <c r="H19" s="96">
        <f>[1]Fjärrvärmeproduktion!$S$351</f>
        <v>160700</v>
      </c>
      <c r="I19" s="91">
        <f>[1]Fjärrvärmeproduktion!$N$352</f>
        <v>0</v>
      </c>
      <c r="J19" s="91">
        <f>[1]Fjärrvärmeproduktion!$T$350</f>
        <v>0</v>
      </c>
      <c r="K19" s="91">
        <f>[1]Fjärrvärmeproduktion!$U$348</f>
        <v>0</v>
      </c>
      <c r="L19" s="91">
        <f>[1]Fjärrvärmeproduktion!$V$348</f>
        <v>0</v>
      </c>
      <c r="M19" s="91"/>
      <c r="N19" s="91"/>
      <c r="O19" s="91"/>
      <c r="P19" s="96">
        <f>SUM(C19:N19)</f>
        <v>163740</v>
      </c>
      <c r="Q19" s="2"/>
      <c r="R19" s="2"/>
      <c r="S19" s="2"/>
      <c r="T19" s="2"/>
    </row>
    <row r="20" spans="1:34" ht="15.75">
      <c r="A20" s="3" t="s">
        <v>19</v>
      </c>
      <c r="B20" s="97">
        <f>[1]Fjärrvärmeproduktion!$N$354</f>
        <v>100</v>
      </c>
      <c r="C20" s="93">
        <f>B20*1.015</f>
        <v>101.49999999999999</v>
      </c>
      <c r="D20" s="91">
        <f>[1]Fjärrvärmeproduktion!$N$355</f>
        <v>0</v>
      </c>
      <c r="E20" s="91">
        <f>[1]Fjärrvärmeproduktion!$Q$356</f>
        <v>0</v>
      </c>
      <c r="F20" s="91">
        <f>[1]Fjärrvärmeproduktion!$N$357</f>
        <v>0</v>
      </c>
      <c r="G20" s="91">
        <f>[1]Fjärrvärmeproduktion!$R$358</f>
        <v>0</v>
      </c>
      <c r="H20" s="91">
        <f>[1]Fjärrvärmeproduktion!$S$359</f>
        <v>0</v>
      </c>
      <c r="I20" s="91">
        <f>[1]Fjärrvärmeproduktion!$N$360</f>
        <v>0</v>
      </c>
      <c r="J20" s="91">
        <f>[1]Fjärrvärmeproduktion!$T$358</f>
        <v>0</v>
      </c>
      <c r="K20" s="91">
        <f>[1]Fjärrvärmeproduktion!$U$356</f>
        <v>0</v>
      </c>
      <c r="L20" s="91">
        <f>[1]Fjärrvärmeproduktion!$V$356</f>
        <v>0</v>
      </c>
      <c r="M20" s="91"/>
      <c r="N20" s="91"/>
      <c r="O20" s="91"/>
      <c r="P20" s="91">
        <f t="shared" ref="P20:P23" si="2">SUM(C20:N20)</f>
        <v>101.49999999999999</v>
      </c>
      <c r="Q20" s="2"/>
      <c r="R20" s="2"/>
      <c r="S20" s="2"/>
      <c r="T20" s="2"/>
    </row>
    <row r="21" spans="1:34" ht="16.5" thickBot="1">
      <c r="A21" s="3" t="s">
        <v>20</v>
      </c>
      <c r="B21" s="97">
        <f>[1]Fjärrvärmeproduktion!$N$362</f>
        <v>300</v>
      </c>
      <c r="C21" s="93">
        <f>B21*0.33</f>
        <v>99</v>
      </c>
      <c r="D21" s="91">
        <f>[1]Fjärrvärmeproduktion!$N$363</f>
        <v>0</v>
      </c>
      <c r="E21" s="91">
        <f>[1]Fjärrvärmeproduktion!$Q$364</f>
        <v>0</v>
      </c>
      <c r="F21" s="91">
        <f>[1]Fjärrvärmeproduktion!$N$365</f>
        <v>0</v>
      </c>
      <c r="G21" s="91">
        <f>[1]Fjärrvärmeproduktion!$R$366</f>
        <v>0</v>
      </c>
      <c r="H21" s="91">
        <f>[1]Fjärrvärmeproduktion!$S$367</f>
        <v>0</v>
      </c>
      <c r="I21" s="91">
        <f>[1]Fjärrvärmeproduktion!$N$368</f>
        <v>0</v>
      </c>
      <c r="J21" s="91">
        <f>[1]Fjärrvärmeproduktion!$T$366</f>
        <v>0</v>
      </c>
      <c r="K21" s="91">
        <f>[1]Fjärrvärmeproduktion!$U$364</f>
        <v>0</v>
      </c>
      <c r="L21" s="91">
        <f>[1]Fjärrvärmeproduktion!$V$364</f>
        <v>0</v>
      </c>
      <c r="M21" s="91"/>
      <c r="N21" s="91"/>
      <c r="O21" s="91"/>
      <c r="P21" s="91">
        <f t="shared" si="2"/>
        <v>99</v>
      </c>
      <c r="Q21" s="2"/>
      <c r="R21" s="38"/>
      <c r="S21" s="38"/>
      <c r="T21" s="38"/>
    </row>
    <row r="22" spans="1:34" ht="15.75">
      <c r="A22" s="3" t="s">
        <v>21</v>
      </c>
      <c r="B22" s="97">
        <f>[1]Fjärrvärmeproduktion!$N$370</f>
        <v>0</v>
      </c>
      <c r="C22" s="91"/>
      <c r="D22" s="91">
        <f>[1]Fjärrvärmeproduktion!$N$371</f>
        <v>0</v>
      </c>
      <c r="E22" s="91">
        <f>[1]Fjärrvärmeproduktion!$Q$372</f>
        <v>0</v>
      </c>
      <c r="F22" s="91">
        <f>[1]Fjärrvärmeproduktion!$N$373</f>
        <v>0</v>
      </c>
      <c r="G22" s="91">
        <f>[1]Fjärrvärmeproduktion!$R$374</f>
        <v>0</v>
      </c>
      <c r="H22" s="91">
        <f>[1]Fjärrvärmeproduktion!$S$375</f>
        <v>0</v>
      </c>
      <c r="I22" s="91">
        <f>[1]Fjärrvärmeproduktion!$N$376</f>
        <v>0</v>
      </c>
      <c r="J22" s="91">
        <f>[1]Fjärrvärmeproduktion!$T$374</f>
        <v>0</v>
      </c>
      <c r="K22" s="91">
        <f>[1]Fjärrvärmeproduktion!$U$372</f>
        <v>0</v>
      </c>
      <c r="L22" s="91">
        <f>[1]Fjärrvärmeproduktion!$V$372</f>
        <v>0</v>
      </c>
      <c r="M22" s="91"/>
      <c r="N22" s="91"/>
      <c r="O22" s="91"/>
      <c r="P22" s="91">
        <f t="shared" si="2"/>
        <v>0</v>
      </c>
      <c r="Q22" s="32"/>
      <c r="R22" s="44" t="s">
        <v>23</v>
      </c>
      <c r="S22" s="89" t="str">
        <f>ROUND(P43/1000,0) &amp;" GWh"</f>
        <v>1539 GWh</v>
      </c>
      <c r="T22" s="39"/>
      <c r="U22" s="37"/>
    </row>
    <row r="23" spans="1:34" ht="15.75">
      <c r="A23" s="3" t="s">
        <v>22</v>
      </c>
      <c r="B23" s="91">
        <v>0</v>
      </c>
      <c r="C23" s="91"/>
      <c r="D23" s="91">
        <f>[1]Fjärrvärmeproduktion!$N$379</f>
        <v>0</v>
      </c>
      <c r="E23" s="91">
        <f>[1]Fjärrvärmeproduktion!$Q$380</f>
        <v>0</v>
      </c>
      <c r="F23" s="91">
        <f>[1]Fjärrvärmeproduktion!$N$381</f>
        <v>0</v>
      </c>
      <c r="G23" s="91">
        <f>[1]Fjärrvärmeproduktion!$R$382</f>
        <v>0</v>
      </c>
      <c r="H23" s="91">
        <f>[1]Fjärrvärmeproduktion!$S$383</f>
        <v>0</v>
      </c>
      <c r="I23" s="91">
        <f>[1]Fjärrvärmeproduktion!$N$384</f>
        <v>0</v>
      </c>
      <c r="J23" s="91">
        <f>[1]Fjärrvärmeproduktion!$T$382</f>
        <v>0</v>
      </c>
      <c r="K23" s="91">
        <f>[1]Fjärrvärmeproduktion!$U$380</f>
        <v>0</v>
      </c>
      <c r="L23" s="91">
        <f>[1]Fjärrvärmeproduktion!$V$380</f>
        <v>0</v>
      </c>
      <c r="M23" s="91"/>
      <c r="N23" s="91"/>
      <c r="O23" s="91"/>
      <c r="P23" s="91">
        <f t="shared" si="2"/>
        <v>0</v>
      </c>
      <c r="Q23" s="32"/>
      <c r="R23" s="42"/>
      <c r="S23" s="2"/>
      <c r="T23" s="40"/>
      <c r="U23" s="37"/>
    </row>
    <row r="24" spans="1:34" ht="15.75">
      <c r="A24" s="3" t="s">
        <v>13</v>
      </c>
      <c r="B24" s="96">
        <f>SUM(B18:B23)</f>
        <v>177700</v>
      </c>
      <c r="C24" s="93">
        <f t="shared" ref="C24:O24" si="3">SUM(C18:C23)</f>
        <v>200.5</v>
      </c>
      <c r="D24" s="96">
        <f t="shared" si="3"/>
        <v>3040</v>
      </c>
      <c r="E24" s="91">
        <f t="shared" si="3"/>
        <v>0</v>
      </c>
      <c r="F24" s="91">
        <f t="shared" si="3"/>
        <v>0</v>
      </c>
      <c r="G24" s="91">
        <f t="shared" si="3"/>
        <v>0</v>
      </c>
      <c r="H24" s="96">
        <f t="shared" si="3"/>
        <v>160700</v>
      </c>
      <c r="I24" s="91">
        <f t="shared" si="3"/>
        <v>0</v>
      </c>
      <c r="J24" s="96">
        <f t="shared" si="3"/>
        <v>0</v>
      </c>
      <c r="K24" s="91">
        <f t="shared" si="3"/>
        <v>0</v>
      </c>
      <c r="L24" s="91">
        <f t="shared" si="3"/>
        <v>0</v>
      </c>
      <c r="M24" s="91">
        <f t="shared" si="3"/>
        <v>0</v>
      </c>
      <c r="N24" s="91">
        <f t="shared" si="3"/>
        <v>0</v>
      </c>
      <c r="O24" s="91">
        <f t="shared" si="3"/>
        <v>0</v>
      </c>
      <c r="P24" s="96">
        <f>SUM(C24:N24)</f>
        <v>163940.5</v>
      </c>
      <c r="Q24" s="32"/>
      <c r="R24" s="42"/>
      <c r="S24" s="2" t="s">
        <v>24</v>
      </c>
      <c r="T24" s="40" t="s">
        <v>25</v>
      </c>
      <c r="U24" s="37"/>
    </row>
    <row r="25" spans="1:34" ht="15.7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2"/>
      <c r="R25" s="85" t="str">
        <f>C30</f>
        <v>El</v>
      </c>
      <c r="S25" s="61" t="str">
        <f>ROUND(C43/1000,0) &amp;" GWh"</f>
        <v>684 GWh</v>
      </c>
      <c r="T25" s="43">
        <f>C$44</f>
        <v>0.44455797530050245</v>
      </c>
      <c r="U25" s="37"/>
    </row>
    <row r="26" spans="1:34" ht="15.75">
      <c r="B26" s="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2"/>
      <c r="R26" s="87" t="str">
        <f>D30</f>
        <v>Oljeprodukter</v>
      </c>
      <c r="S26" s="61" t="str">
        <f>ROUND(D43/1000,0) &amp;" GWh"</f>
        <v>487 GWh</v>
      </c>
      <c r="T26" s="43">
        <f>D$44</f>
        <v>0.31643206712945676</v>
      </c>
      <c r="U26" s="37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2"/>
      <c r="R27" s="87" t="str">
        <f>E30</f>
        <v>Kol och koks</v>
      </c>
      <c r="S27" s="61" t="str">
        <f>ROUND(E43/1000,0) &amp;" GWh"</f>
        <v>0 GWh</v>
      </c>
      <c r="T27" s="43">
        <f>E$44</f>
        <v>0</v>
      </c>
      <c r="U27" s="37"/>
    </row>
    <row r="28" spans="1:34" ht="18.75">
      <c r="A28" s="1" t="s">
        <v>26</v>
      </c>
      <c r="B28" s="5"/>
      <c r="C28" s="60"/>
      <c r="D28" s="5"/>
      <c r="E28" s="5"/>
      <c r="F28" s="5"/>
      <c r="G28" s="5"/>
      <c r="H28" s="5"/>
      <c r="I28" s="60"/>
      <c r="J28" s="60"/>
      <c r="K28" s="60"/>
      <c r="L28" s="60"/>
      <c r="M28" s="60"/>
      <c r="N28" s="60"/>
      <c r="O28" s="60"/>
      <c r="P28" s="60"/>
      <c r="Q28" s="32"/>
      <c r="R28" s="87" t="str">
        <f>F30</f>
        <v>Gasol/naturgas</v>
      </c>
      <c r="S28" s="61" t="str">
        <f>ROUND(F43/1000,0) &amp;" GWh"</f>
        <v>0 GWh</v>
      </c>
      <c r="T28" s="43">
        <f>F$44</f>
        <v>0</v>
      </c>
      <c r="U28" s="37"/>
    </row>
    <row r="29" spans="1:34" ht="15.75">
      <c r="A29" s="79" t="str">
        <f>A2</f>
        <v>1384 Kungsbacka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2"/>
      <c r="R29" s="87" t="str">
        <f>G30</f>
        <v>Biodrivmedel</v>
      </c>
      <c r="S29" s="61" t="str">
        <f>ROUND(G43/1000,0) &amp;" GWh"</f>
        <v>85 GWh</v>
      </c>
      <c r="T29" s="43">
        <f>G$44</f>
        <v>5.5436930754944942E-2</v>
      </c>
      <c r="U29" s="37"/>
    </row>
    <row r="30" spans="1:34" ht="30">
      <c r="A30" s="4">
        <v>2017</v>
      </c>
      <c r="B30" s="67" t="s">
        <v>65</v>
      </c>
      <c r="C30" s="57" t="s">
        <v>8</v>
      </c>
      <c r="D30" s="55" t="s">
        <v>31</v>
      </c>
      <c r="E30" s="55" t="s">
        <v>2</v>
      </c>
      <c r="F30" s="56" t="s">
        <v>3</v>
      </c>
      <c r="G30" s="55" t="s">
        <v>27</v>
      </c>
      <c r="H30" s="55" t="s">
        <v>51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63</v>
      </c>
      <c r="N30" s="56" t="s">
        <v>68</v>
      </c>
      <c r="O30" s="56" t="s">
        <v>63</v>
      </c>
      <c r="P30" s="58" t="s">
        <v>28</v>
      </c>
      <c r="Q30" s="32"/>
      <c r="R30" s="85" t="str">
        <f>H30</f>
        <v>Biobränslen</v>
      </c>
      <c r="S30" s="61" t="str">
        <f>ROUND(H43/1000,0) &amp;" GWh"</f>
        <v>283 GWh</v>
      </c>
      <c r="T30" s="43">
        <f>H$44</f>
        <v>0.18357302681509591</v>
      </c>
      <c r="U30" s="37"/>
    </row>
    <row r="31" spans="1:34" s="30" customFormat="1">
      <c r="A31" s="27"/>
      <c r="B31" s="80" t="s">
        <v>60</v>
      </c>
      <c r="C31" s="83" t="s">
        <v>59</v>
      </c>
      <c r="D31" s="80" t="s">
        <v>54</v>
      </c>
      <c r="E31" s="28"/>
      <c r="F31" s="80" t="s">
        <v>56</v>
      </c>
      <c r="G31" s="80" t="s">
        <v>75</v>
      </c>
      <c r="H31" s="80" t="s">
        <v>64</v>
      </c>
      <c r="I31" s="80" t="s">
        <v>57</v>
      </c>
      <c r="J31" s="28"/>
      <c r="K31" s="28"/>
      <c r="L31" s="28"/>
      <c r="M31" s="28"/>
      <c r="N31" s="29"/>
      <c r="O31" s="29"/>
      <c r="P31" s="82" t="s">
        <v>62</v>
      </c>
      <c r="Q31" s="33"/>
      <c r="R31" s="85" t="str">
        <f>I30</f>
        <v>Biogas</v>
      </c>
      <c r="S31" s="61" t="str">
        <f>ROUND(I43/1000,0) &amp;" GWh"</f>
        <v>0 GWh</v>
      </c>
      <c r="T31" s="43">
        <f>I$44</f>
        <v>0</v>
      </c>
      <c r="U31" s="36"/>
      <c r="AG31" s="31"/>
      <c r="AH31" s="31"/>
    </row>
    <row r="32" spans="1:34" ht="15.75">
      <c r="A32" s="3" t="s">
        <v>29</v>
      </c>
      <c r="B32" s="91">
        <f>[1]Slutanvändning!$N$494</f>
        <v>0</v>
      </c>
      <c r="C32" s="91">
        <f>[1]Slutanvändning!$N$495</f>
        <v>7462</v>
      </c>
      <c r="D32" s="91">
        <f>[1]Slutanvändning!$N$488</f>
        <v>7066</v>
      </c>
      <c r="E32" s="91">
        <f>[1]Slutanvändning!$Q$489</f>
        <v>0</v>
      </c>
      <c r="F32" s="91">
        <f>[1]Slutanvändning!$N$490</f>
        <v>0</v>
      </c>
      <c r="G32" s="91">
        <f>[1]Slutanvändning!$N$491</f>
        <v>1624</v>
      </c>
      <c r="H32" s="91">
        <f>[1]Slutanvändning!$N$492</f>
        <v>0</v>
      </c>
      <c r="I32" s="91">
        <f>[1]Slutanvändning!$N$493</f>
        <v>0</v>
      </c>
      <c r="J32" s="91">
        <v>0</v>
      </c>
      <c r="K32" s="91">
        <f>[1]Slutanvändning!$U$489</f>
        <v>0</v>
      </c>
      <c r="L32" s="91">
        <f>[1]Slutanvändning!$V$489</f>
        <v>0</v>
      </c>
      <c r="M32" s="91"/>
      <c r="N32" s="91">
        <f>[1]Slutanvändning!$X$491</f>
        <v>0</v>
      </c>
      <c r="O32" s="91"/>
      <c r="P32" s="91">
        <f t="shared" ref="P32:P38" si="4">SUM(B32:N32)</f>
        <v>16152</v>
      </c>
      <c r="Q32" s="34"/>
      <c r="R32" s="87" t="str">
        <f>J30</f>
        <v>Avlutar</v>
      </c>
      <c r="S32" s="61" t="str">
        <f>ROUND(J43/1000,0) &amp;" GWh"</f>
        <v>0 GWh</v>
      </c>
      <c r="T32" s="43">
        <f>J$44</f>
        <v>0</v>
      </c>
      <c r="U32" s="37"/>
    </row>
    <row r="33" spans="1:47" ht="15.75">
      <c r="A33" s="3" t="s">
        <v>32</v>
      </c>
      <c r="B33" s="91">
        <f>[1]Slutanvändning!$N$503</f>
        <v>1319</v>
      </c>
      <c r="C33" s="91">
        <f>[1]Slutanvändning!$N$504</f>
        <v>31641</v>
      </c>
      <c r="D33" s="91">
        <f>[1]Slutanvändning!$N$497</f>
        <v>6792</v>
      </c>
      <c r="E33" s="94">
        <f>[1]Slutanvändning!$Q$498</f>
        <v>0</v>
      </c>
      <c r="F33" s="91">
        <f>[1]Slutanvändning!$N$499</f>
        <v>0</v>
      </c>
      <c r="G33" s="91">
        <f>[1]Slutanvändning!$N$500</f>
        <v>0</v>
      </c>
      <c r="H33" s="94">
        <f>[1]Slutanvändning!$N$501</f>
        <v>29104</v>
      </c>
      <c r="I33" s="91">
        <f>[1]Slutanvändning!$N$502</f>
        <v>0</v>
      </c>
      <c r="J33" s="91">
        <v>0</v>
      </c>
      <c r="K33" s="94">
        <f>[1]Slutanvändning!$U$498</f>
        <v>0</v>
      </c>
      <c r="L33" s="94">
        <f>[1]Slutanvändning!$V$498</f>
        <v>0</v>
      </c>
      <c r="M33" s="91"/>
      <c r="N33" s="91">
        <f>[1]Slutanvändning!$X$500</f>
        <v>0</v>
      </c>
      <c r="O33" s="91"/>
      <c r="P33" s="94">
        <f t="shared" si="4"/>
        <v>68856</v>
      </c>
      <c r="Q33" s="34"/>
      <c r="R33" s="85" t="str">
        <f>K30</f>
        <v>Torv</v>
      </c>
      <c r="S33" s="61" t="str">
        <f>ROUND(K43/1000,0) &amp;" GWh"</f>
        <v>0 GWh</v>
      </c>
      <c r="T33" s="43">
        <f>K$44</f>
        <v>0</v>
      </c>
      <c r="U33" s="37"/>
    </row>
    <row r="34" spans="1:47" ht="15.75">
      <c r="A34" s="3" t="s">
        <v>33</v>
      </c>
      <c r="B34" s="91">
        <f>[1]Slutanvändning!$N$512</f>
        <v>29202</v>
      </c>
      <c r="C34" s="91">
        <f>[1]Slutanvändning!$N$513</f>
        <v>53798</v>
      </c>
      <c r="D34" s="91">
        <f>[1]Slutanvändning!$N$506</f>
        <v>0</v>
      </c>
      <c r="E34" s="91">
        <f>[1]Slutanvändning!$Q$507</f>
        <v>0</v>
      </c>
      <c r="F34" s="91">
        <f>[1]Slutanvändning!$N$508</f>
        <v>0</v>
      </c>
      <c r="G34" s="91">
        <f>[1]Slutanvändning!$N$509</f>
        <v>0</v>
      </c>
      <c r="H34" s="91">
        <f>[1]Slutanvändning!$N$510</f>
        <v>0</v>
      </c>
      <c r="I34" s="91">
        <f>[1]Slutanvändning!$N$511</f>
        <v>0</v>
      </c>
      <c r="J34" s="91">
        <v>0</v>
      </c>
      <c r="K34" s="91">
        <f>[1]Slutanvändning!$U$507</f>
        <v>0</v>
      </c>
      <c r="L34" s="91">
        <f>[1]Slutanvändning!$V$507</f>
        <v>0</v>
      </c>
      <c r="M34" s="91"/>
      <c r="N34" s="91">
        <f>[1]Slutanvändning!$X$509</f>
        <v>0</v>
      </c>
      <c r="O34" s="91"/>
      <c r="P34" s="91">
        <f t="shared" si="4"/>
        <v>83000</v>
      </c>
      <c r="Q34" s="34"/>
      <c r="R34" s="87" t="str">
        <f>L30</f>
        <v>Avfall</v>
      </c>
      <c r="S34" s="61" t="str">
        <f>ROUND(L43/1000,0) &amp;" GWh"</f>
        <v>0 GWh</v>
      </c>
      <c r="T34" s="43">
        <f>L$44</f>
        <v>0</v>
      </c>
      <c r="U34" s="37"/>
      <c r="V34" s="6"/>
      <c r="W34" s="59"/>
    </row>
    <row r="35" spans="1:47" ht="15.75">
      <c r="A35" s="3" t="s">
        <v>34</v>
      </c>
      <c r="B35" s="91">
        <f>[1]Slutanvändning!$N$521</f>
        <v>0</v>
      </c>
      <c r="C35" s="91">
        <f>[1]Slutanvändning!$N$522</f>
        <v>584</v>
      </c>
      <c r="D35" s="91">
        <f>[1]Slutanvändning!$N$515</f>
        <v>465861</v>
      </c>
      <c r="E35" s="91">
        <f>[1]Slutanvändning!$Q$516</f>
        <v>0</v>
      </c>
      <c r="F35" s="91">
        <f>[1]Slutanvändning!$N$517</f>
        <v>0</v>
      </c>
      <c r="G35" s="91">
        <f>[1]Slutanvändning!$N$518</f>
        <v>83698</v>
      </c>
      <c r="H35" s="91">
        <f>[1]Slutanvändning!$N$519</f>
        <v>0</v>
      </c>
      <c r="I35" s="91">
        <f>[1]Slutanvändning!$N$520</f>
        <v>0</v>
      </c>
      <c r="J35" s="91">
        <v>0</v>
      </c>
      <c r="K35" s="91">
        <f>[1]Slutanvändning!$U$516</f>
        <v>0</v>
      </c>
      <c r="L35" s="91">
        <f>[1]Slutanvändning!$V$516</f>
        <v>0</v>
      </c>
      <c r="M35" s="91"/>
      <c r="N35" s="91">
        <f>[1]Slutanvändning!$X$518</f>
        <v>0</v>
      </c>
      <c r="O35" s="91"/>
      <c r="P35" s="91">
        <f>SUM(B35:N35)</f>
        <v>550143</v>
      </c>
      <c r="Q35" s="34"/>
      <c r="R35" s="85" t="str">
        <f>M30</f>
        <v>Övrigt</v>
      </c>
      <c r="S35" s="61" t="str">
        <f>ROUND(M43/1000,0) &amp;" GWh"</f>
        <v>0 GWh</v>
      </c>
      <c r="T35" s="43">
        <f>M$44</f>
        <v>0</v>
      </c>
      <c r="U35" s="37"/>
    </row>
    <row r="36" spans="1:47" ht="15.75">
      <c r="A36" s="3" t="s">
        <v>35</v>
      </c>
      <c r="B36" s="91">
        <f>[1]Slutanvändning!$N$530</f>
        <v>30434</v>
      </c>
      <c r="C36" s="91">
        <f>[1]Slutanvändning!$N$531</f>
        <v>132231</v>
      </c>
      <c r="D36" s="91">
        <f>[1]Slutanvändning!$N$524</f>
        <v>3192</v>
      </c>
      <c r="E36" s="91">
        <f>[1]Slutanvändning!$Q$525</f>
        <v>0</v>
      </c>
      <c r="F36" s="91">
        <f>[1]Slutanvändning!$N$526</f>
        <v>0</v>
      </c>
      <c r="G36" s="91">
        <f>[1]Slutanvändning!$N$527</f>
        <v>0</v>
      </c>
      <c r="H36" s="91">
        <f>[1]Slutanvändning!$N$528</f>
        <v>0</v>
      </c>
      <c r="I36" s="91">
        <f>[1]Slutanvändning!$N$529</f>
        <v>0</v>
      </c>
      <c r="J36" s="91">
        <v>0</v>
      </c>
      <c r="K36" s="91">
        <f>[1]Slutanvändning!$U$525</f>
        <v>0</v>
      </c>
      <c r="L36" s="91">
        <f>[1]Slutanvändning!$V$525</f>
        <v>0</v>
      </c>
      <c r="M36" s="91"/>
      <c r="N36" s="91">
        <f>[1]Slutanvändning!$X$527</f>
        <v>0</v>
      </c>
      <c r="O36" s="91"/>
      <c r="P36" s="91">
        <f t="shared" si="4"/>
        <v>165857</v>
      </c>
      <c r="Q36" s="34"/>
      <c r="R36" s="85" t="str">
        <f>N30</f>
        <v>Beckolja</v>
      </c>
      <c r="S36" s="61" t="str">
        <f>ROUND(N43/1000,0) &amp;" GWh"</f>
        <v>0 GWh</v>
      </c>
      <c r="T36" s="43">
        <f>N$44</f>
        <v>0</v>
      </c>
      <c r="U36" s="37"/>
    </row>
    <row r="37" spans="1:47" ht="15.75">
      <c r="A37" s="3" t="s">
        <v>36</v>
      </c>
      <c r="B37" s="91">
        <f>[1]Slutanvändning!$N$539</f>
        <v>19433</v>
      </c>
      <c r="C37" s="91">
        <f>[1]Slutanvändning!$N$540</f>
        <v>363543</v>
      </c>
      <c r="D37" s="91">
        <f>[1]Slutanvändning!$N$533</f>
        <v>1049</v>
      </c>
      <c r="E37" s="91">
        <f>[1]Slutanvändning!$Q$534</f>
        <v>0</v>
      </c>
      <c r="F37" s="91">
        <f>[1]Slutanvändning!$N$535</f>
        <v>0</v>
      </c>
      <c r="G37" s="91">
        <f>[1]Slutanvändning!$N$536</f>
        <v>0</v>
      </c>
      <c r="H37" s="91">
        <f>[1]Slutanvändning!$N$537</f>
        <v>92730</v>
      </c>
      <c r="I37" s="91">
        <f>[1]Slutanvändning!$N$538</f>
        <v>0</v>
      </c>
      <c r="J37" s="91">
        <v>0</v>
      </c>
      <c r="K37" s="91">
        <f>[1]Slutanvändning!$U$534</f>
        <v>0</v>
      </c>
      <c r="L37" s="91">
        <f>[1]Slutanvändning!$V$534</f>
        <v>0</v>
      </c>
      <c r="M37" s="91"/>
      <c r="N37" s="91">
        <f>[1]Slutanvändning!$X$536</f>
        <v>0</v>
      </c>
      <c r="O37" s="91"/>
      <c r="P37" s="91">
        <f t="shared" si="4"/>
        <v>476755</v>
      </c>
      <c r="Q37" s="34"/>
      <c r="R37" s="87" t="str">
        <f>O30</f>
        <v>Övrigt</v>
      </c>
      <c r="S37" s="61" t="str">
        <f>ROUND(O43/1000,0) &amp;" GWh"</f>
        <v>0 GWh</v>
      </c>
      <c r="T37" s="43">
        <f>O$44</f>
        <v>0</v>
      </c>
      <c r="U37" s="37"/>
    </row>
    <row r="38" spans="1:47" ht="15.75">
      <c r="A38" s="3" t="s">
        <v>37</v>
      </c>
      <c r="B38" s="91">
        <f>[1]Slutanvändning!$N$548</f>
        <v>68601</v>
      </c>
      <c r="C38" s="91">
        <f>[1]Slutanvändning!$N$549</f>
        <v>22651</v>
      </c>
      <c r="D38" s="91">
        <f>[1]Slutanvändning!$N$542</f>
        <v>15</v>
      </c>
      <c r="E38" s="91">
        <f>[1]Slutanvändning!$Q$543</f>
        <v>0</v>
      </c>
      <c r="F38" s="91">
        <f>[1]Slutanvändning!$N$544</f>
        <v>0</v>
      </c>
      <c r="G38" s="91">
        <f>[1]Slutanvändning!$N$545</f>
        <v>0</v>
      </c>
      <c r="H38" s="91">
        <f>[1]Slutanvändning!$N$546</f>
        <v>0</v>
      </c>
      <c r="I38" s="91">
        <f>[1]Slutanvändning!$N$547</f>
        <v>0</v>
      </c>
      <c r="J38" s="91">
        <v>0</v>
      </c>
      <c r="K38" s="91">
        <f>[1]Slutanvändning!$U$543</f>
        <v>0</v>
      </c>
      <c r="L38" s="91">
        <f>[1]Slutanvändning!$V$543</f>
        <v>0</v>
      </c>
      <c r="M38" s="91"/>
      <c r="N38" s="91">
        <f>[1]Slutanvändning!$X$545</f>
        <v>0</v>
      </c>
      <c r="O38" s="91"/>
      <c r="P38" s="91">
        <f t="shared" si="4"/>
        <v>91267</v>
      </c>
      <c r="Q38" s="34"/>
      <c r="R38" s="45"/>
      <c r="S38" s="30"/>
      <c r="T38" s="41"/>
      <c r="U38" s="37"/>
    </row>
    <row r="39" spans="1:47" ht="15.75">
      <c r="A39" s="3" t="s">
        <v>38</v>
      </c>
      <c r="B39" s="91">
        <f>[1]Slutanvändning!$N$557</f>
        <v>0</v>
      </c>
      <c r="C39" s="94">
        <f>[1]Slutanvändning!$N$558</f>
        <v>21418.5</v>
      </c>
      <c r="D39" s="91">
        <f>[1]Slutanvändning!$N$551</f>
        <v>0</v>
      </c>
      <c r="E39" s="91">
        <f>[1]Slutanvändning!$Q$552</f>
        <v>0</v>
      </c>
      <c r="F39" s="91">
        <f>[1]Slutanvändning!$N$553</f>
        <v>0</v>
      </c>
      <c r="G39" s="91">
        <f>[1]Slutanvändning!$N$554</f>
        <v>0</v>
      </c>
      <c r="H39" s="91">
        <f>[1]Slutanvändning!$N$555</f>
        <v>0</v>
      </c>
      <c r="I39" s="91">
        <f>[1]Slutanvändning!$N$556</f>
        <v>0</v>
      </c>
      <c r="J39" s="91">
        <v>0</v>
      </c>
      <c r="K39" s="91">
        <f>[1]Slutanvändning!$U$552</f>
        <v>0</v>
      </c>
      <c r="L39" s="91">
        <f>[1]Slutanvändning!$V$552</f>
        <v>0</v>
      </c>
      <c r="M39" s="91"/>
      <c r="N39" s="91">
        <f>[1]Slutanvändning!$X$554</f>
        <v>0</v>
      </c>
      <c r="O39" s="91"/>
      <c r="P39" s="94">
        <f>SUM(B39:N39)</f>
        <v>21418.5</v>
      </c>
      <c r="Q39" s="34"/>
      <c r="R39" s="42"/>
      <c r="S39" s="8"/>
      <c r="T39" s="64"/>
    </row>
    <row r="40" spans="1:47" ht="15.75">
      <c r="A40" s="3" t="s">
        <v>13</v>
      </c>
      <c r="B40" s="91">
        <f>SUM(B32:B39)</f>
        <v>148989</v>
      </c>
      <c r="C40" s="94">
        <f t="shared" ref="C40:O40" si="5">SUM(C32:C39)</f>
        <v>633328.5</v>
      </c>
      <c r="D40" s="91">
        <f t="shared" si="5"/>
        <v>483975</v>
      </c>
      <c r="E40" s="94">
        <f t="shared" si="5"/>
        <v>0</v>
      </c>
      <c r="F40" s="91">
        <f>SUM(F32:F39)</f>
        <v>0</v>
      </c>
      <c r="G40" s="91">
        <f t="shared" si="5"/>
        <v>85322</v>
      </c>
      <c r="H40" s="94">
        <f t="shared" si="5"/>
        <v>121834</v>
      </c>
      <c r="I40" s="91">
        <f t="shared" si="5"/>
        <v>0</v>
      </c>
      <c r="J40" s="91">
        <f t="shared" si="5"/>
        <v>0</v>
      </c>
      <c r="K40" s="94">
        <f t="shared" si="5"/>
        <v>0</v>
      </c>
      <c r="L40" s="94">
        <f t="shared" si="5"/>
        <v>0</v>
      </c>
      <c r="M40" s="91">
        <f t="shared" si="5"/>
        <v>0</v>
      </c>
      <c r="N40" s="91">
        <f t="shared" si="5"/>
        <v>0</v>
      </c>
      <c r="O40" s="91">
        <f t="shared" si="5"/>
        <v>0</v>
      </c>
      <c r="P40" s="94">
        <f>SUM(B40:N40)</f>
        <v>1473448.5</v>
      </c>
      <c r="Q40" s="34"/>
      <c r="R40" s="42"/>
      <c r="S40" s="8" t="s">
        <v>24</v>
      </c>
      <c r="T40" s="64" t="s">
        <v>25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2" t="s">
        <v>39</v>
      </c>
      <c r="S41" s="65" t="str">
        <f>ROUND((B46+C46)/1000,0) &amp;" GWh"</f>
        <v>79 GWh</v>
      </c>
      <c r="T41" s="64"/>
    </row>
    <row r="42" spans="1:47">
      <c r="A42" s="47" t="s">
        <v>42</v>
      </c>
      <c r="B42" s="102">
        <f>B39+B38+B37</f>
        <v>88034</v>
      </c>
      <c r="C42" s="102">
        <f>C39+C38+C37</f>
        <v>407612.5</v>
      </c>
      <c r="D42" s="102">
        <f>D39+D38+D37</f>
        <v>1064</v>
      </c>
      <c r="E42" s="102">
        <f>E39+E38+E37</f>
        <v>0</v>
      </c>
      <c r="F42" s="103">
        <f t="shared" ref="F42:P42" si="6">F39+F38+F37</f>
        <v>0</v>
      </c>
      <c r="G42" s="102">
        <f t="shared" si="6"/>
        <v>0</v>
      </c>
      <c r="H42" s="102">
        <f t="shared" si="6"/>
        <v>92730</v>
      </c>
      <c r="I42" s="103">
        <f t="shared" si="6"/>
        <v>0</v>
      </c>
      <c r="J42" s="102">
        <f t="shared" si="6"/>
        <v>0</v>
      </c>
      <c r="K42" s="102">
        <f t="shared" si="6"/>
        <v>0</v>
      </c>
      <c r="L42" s="102">
        <f t="shared" si="6"/>
        <v>0</v>
      </c>
      <c r="M42" s="102">
        <f t="shared" si="6"/>
        <v>0</v>
      </c>
      <c r="N42" s="102">
        <f t="shared" si="6"/>
        <v>0</v>
      </c>
      <c r="O42" s="102">
        <f t="shared" si="6"/>
        <v>0</v>
      </c>
      <c r="P42" s="102">
        <f t="shared" si="6"/>
        <v>589440.5</v>
      </c>
      <c r="Q42" s="35"/>
      <c r="R42" s="42" t="s">
        <v>40</v>
      </c>
      <c r="S42" s="9" t="str">
        <f>ROUND(P42/1000,0) &amp;" GWh"</f>
        <v>589 GWh</v>
      </c>
      <c r="T42" s="43">
        <f>P42/P40</f>
        <v>0.40004146734683976</v>
      </c>
    </row>
    <row r="43" spans="1:47" ht="15.75">
      <c r="A43" s="48" t="s">
        <v>44</v>
      </c>
      <c r="B43" s="86"/>
      <c r="C43" s="12">
        <f>C40+C24-C7+C46</f>
        <v>684211.32</v>
      </c>
      <c r="D43" s="12">
        <f t="shared" ref="D43:O43" si="7">D11+D24+D40</f>
        <v>487015</v>
      </c>
      <c r="E43" s="12">
        <f t="shared" si="7"/>
        <v>0</v>
      </c>
      <c r="F43" s="12">
        <f t="shared" si="7"/>
        <v>0</v>
      </c>
      <c r="G43" s="12">
        <f t="shared" si="7"/>
        <v>85322</v>
      </c>
      <c r="H43" s="12">
        <f t="shared" si="7"/>
        <v>282534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26">
        <f>SUM(C43:O43)</f>
        <v>1539082.3199999998</v>
      </c>
      <c r="Q43" s="35"/>
      <c r="R43" s="42" t="s">
        <v>41</v>
      </c>
      <c r="S43" s="9" t="str">
        <f>ROUND(P36/1000,0) &amp;" GWh"</f>
        <v>166 GWh</v>
      </c>
      <c r="T43" s="63">
        <f>P36/P40</f>
        <v>0.11256382561046416</v>
      </c>
    </row>
    <row r="44" spans="1:47" ht="15.75">
      <c r="A44" s="48" t="s">
        <v>45</v>
      </c>
      <c r="B44" s="11"/>
      <c r="C44" s="13">
        <f>C43/$P$43</f>
        <v>0.44455797530050245</v>
      </c>
      <c r="D44" s="13">
        <f t="shared" ref="D44:P44" si="8">D43/$P$43</f>
        <v>0.31643206712945676</v>
      </c>
      <c r="E44" s="13">
        <f t="shared" si="8"/>
        <v>0</v>
      </c>
      <c r="F44" s="13">
        <f t="shared" si="8"/>
        <v>0</v>
      </c>
      <c r="G44" s="13">
        <f t="shared" si="8"/>
        <v>5.5436930754944942E-2</v>
      </c>
      <c r="H44" s="13">
        <f t="shared" si="8"/>
        <v>0.18357302681509591</v>
      </c>
      <c r="I44" s="13">
        <f t="shared" si="8"/>
        <v>0</v>
      </c>
      <c r="J44" s="13">
        <f t="shared" si="8"/>
        <v>0</v>
      </c>
      <c r="K44" s="13">
        <f t="shared" si="8"/>
        <v>0</v>
      </c>
      <c r="L44" s="13">
        <f t="shared" si="8"/>
        <v>0</v>
      </c>
      <c r="M44" s="13">
        <f t="shared" si="8"/>
        <v>0</v>
      </c>
      <c r="N44" s="13">
        <f t="shared" si="8"/>
        <v>0</v>
      </c>
      <c r="O44" s="13">
        <f t="shared" si="8"/>
        <v>0</v>
      </c>
      <c r="P44" s="13">
        <f t="shared" si="8"/>
        <v>1</v>
      </c>
      <c r="Q44" s="35"/>
      <c r="R44" s="42" t="s">
        <v>43</v>
      </c>
      <c r="S44" s="9" t="str">
        <f>ROUND(P34/1000,0) &amp;" GWh"</f>
        <v>83 GWh</v>
      </c>
      <c r="T44" s="43">
        <f>P34/P40</f>
        <v>5.6330438423874335E-2</v>
      </c>
      <c r="U44" s="37"/>
    </row>
    <row r="45" spans="1:47" ht="15.75">
      <c r="A45" s="49"/>
      <c r="B45" s="62"/>
      <c r="C45" s="57"/>
      <c r="D45" s="57"/>
      <c r="E45" s="57"/>
      <c r="F45" s="67"/>
      <c r="G45" s="57"/>
      <c r="H45" s="57"/>
      <c r="I45" s="67"/>
      <c r="J45" s="57"/>
      <c r="K45" s="57"/>
      <c r="L45" s="57"/>
      <c r="M45" s="57"/>
      <c r="N45" s="67"/>
      <c r="O45" s="67"/>
      <c r="P45" s="67"/>
      <c r="Q45" s="35"/>
      <c r="R45" s="42" t="s">
        <v>30</v>
      </c>
      <c r="S45" s="9" t="str">
        <f>ROUND(P32/1000,0) &amp;" GWh"</f>
        <v>16 GWh</v>
      </c>
      <c r="T45" s="43">
        <f>P32/P40</f>
        <v>1.0962039053282148E-2</v>
      </c>
      <c r="U45" s="37"/>
    </row>
    <row r="46" spans="1:47">
      <c r="A46" s="49" t="s">
        <v>48</v>
      </c>
      <c r="B46" s="68">
        <f>B24-B40</f>
        <v>28711</v>
      </c>
      <c r="C46" s="68">
        <f>(C40+C24)*0.08</f>
        <v>50682.32</v>
      </c>
      <c r="D46" s="57"/>
      <c r="E46" s="57"/>
      <c r="F46" s="67"/>
      <c r="G46" s="57"/>
      <c r="H46" s="57"/>
      <c r="I46" s="67"/>
      <c r="J46" s="57"/>
      <c r="K46" s="57"/>
      <c r="L46" s="57"/>
      <c r="M46" s="57"/>
      <c r="N46" s="67"/>
      <c r="O46" s="67"/>
      <c r="P46" s="53"/>
      <c r="Q46" s="35"/>
      <c r="R46" s="42" t="s">
        <v>46</v>
      </c>
      <c r="S46" s="9" t="str">
        <f>ROUND(P33/1000,0) &amp;" GWh"</f>
        <v>69 GWh</v>
      </c>
      <c r="T46" s="63">
        <f>P33/P40</f>
        <v>4.6731188772461338E-2</v>
      </c>
      <c r="U46" s="37"/>
    </row>
    <row r="47" spans="1:47">
      <c r="A47" s="49" t="s">
        <v>50</v>
      </c>
      <c r="B47" s="71">
        <f>B46/B24</f>
        <v>0.16157006190208217</v>
      </c>
      <c r="C47" s="71">
        <f>C46/(C40+C24)</f>
        <v>0.08</v>
      </c>
      <c r="D47" s="57"/>
      <c r="E47" s="57"/>
      <c r="F47" s="67"/>
      <c r="G47" s="57"/>
      <c r="H47" s="57"/>
      <c r="I47" s="67"/>
      <c r="J47" s="57"/>
      <c r="K47" s="57"/>
      <c r="L47" s="57"/>
      <c r="M47" s="57"/>
      <c r="N47" s="67"/>
      <c r="O47" s="67"/>
      <c r="P47" s="67"/>
      <c r="Q47" s="35"/>
      <c r="R47" s="42" t="s">
        <v>47</v>
      </c>
      <c r="S47" s="9" t="str">
        <f>ROUND(P35/1000,0) &amp;" GWh"</f>
        <v>550 GWh</v>
      </c>
      <c r="T47" s="63">
        <f>P35/P40</f>
        <v>0.37337104079307826</v>
      </c>
    </row>
    <row r="48" spans="1:47" ht="15.75" thickBot="1">
      <c r="A48" s="14"/>
      <c r="B48" s="15"/>
      <c r="C48" s="17"/>
      <c r="D48" s="16"/>
      <c r="E48" s="16"/>
      <c r="F48" s="25"/>
      <c r="G48" s="16"/>
      <c r="H48" s="16"/>
      <c r="I48" s="25"/>
      <c r="J48" s="16"/>
      <c r="K48" s="16"/>
      <c r="L48" s="16"/>
      <c r="M48" s="17"/>
      <c r="N48" s="18"/>
      <c r="O48" s="18"/>
      <c r="P48" s="18"/>
      <c r="Q48" s="88"/>
      <c r="R48" s="69" t="s">
        <v>49</v>
      </c>
      <c r="S48" s="9" t="str">
        <f>ROUND(P40/1000,0) &amp;" GWh"</f>
        <v>1473 GWh</v>
      </c>
      <c r="T48" s="70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5"/>
      <c r="C49" s="17"/>
      <c r="D49" s="16"/>
      <c r="E49" s="16"/>
      <c r="F49" s="25"/>
      <c r="G49" s="16"/>
      <c r="H49" s="16"/>
      <c r="I49" s="25"/>
      <c r="J49" s="16"/>
      <c r="K49" s="16"/>
      <c r="L49" s="16"/>
      <c r="M49" s="17"/>
      <c r="N49" s="18"/>
      <c r="O49" s="18"/>
      <c r="P49" s="18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8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8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8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8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8"/>
      <c r="B58" s="72"/>
      <c r="C58" s="20"/>
      <c r="D58" s="73"/>
      <c r="E58" s="73"/>
      <c r="F58" s="74"/>
      <c r="G58" s="73"/>
      <c r="H58" s="73"/>
      <c r="I58" s="74"/>
      <c r="J58" s="73"/>
      <c r="K58" s="73"/>
      <c r="L58" s="73"/>
      <c r="M58" s="46"/>
      <c r="N58" s="84"/>
      <c r="O58" s="84"/>
      <c r="P58" s="75"/>
      <c r="Q58" s="8"/>
      <c r="R58" s="8"/>
      <c r="S58" s="46"/>
      <c r="T58" s="51"/>
    </row>
    <row r="59" spans="1:47" ht="15.75">
      <c r="A59" s="8"/>
      <c r="B59" s="72"/>
      <c r="C59" s="20"/>
      <c r="D59" s="73"/>
      <c r="E59" s="73"/>
      <c r="F59" s="74"/>
      <c r="G59" s="73"/>
      <c r="H59" s="73"/>
      <c r="I59" s="74"/>
      <c r="J59" s="73"/>
      <c r="K59" s="73"/>
      <c r="L59" s="73"/>
      <c r="M59" s="46"/>
      <c r="N59" s="84"/>
      <c r="O59" s="84"/>
      <c r="P59" s="75"/>
      <c r="Q59" s="8"/>
      <c r="R59" s="8"/>
      <c r="S59" s="21"/>
      <c r="T59" s="22"/>
    </row>
    <row r="60" spans="1:47" ht="15.75">
      <c r="A60" s="8"/>
      <c r="B60" s="72"/>
      <c r="C60" s="20"/>
      <c r="D60" s="73"/>
      <c r="E60" s="73"/>
      <c r="F60" s="74"/>
      <c r="G60" s="73"/>
      <c r="H60" s="73"/>
      <c r="I60" s="74"/>
      <c r="J60" s="73"/>
      <c r="K60" s="73"/>
      <c r="L60" s="73"/>
      <c r="M60" s="46"/>
      <c r="N60" s="84"/>
      <c r="O60" s="84"/>
      <c r="P60" s="75"/>
      <c r="Q60" s="8"/>
      <c r="R60" s="8"/>
      <c r="S60" s="8"/>
      <c r="T60" s="46"/>
    </row>
    <row r="61" spans="1:47" ht="15.75">
      <c r="A61" s="7"/>
      <c r="B61" s="72"/>
      <c r="C61" s="20"/>
      <c r="D61" s="73"/>
      <c r="E61" s="73"/>
      <c r="F61" s="74"/>
      <c r="G61" s="73"/>
      <c r="H61" s="73"/>
      <c r="I61" s="74"/>
      <c r="J61" s="73"/>
      <c r="K61" s="73"/>
      <c r="L61" s="73"/>
      <c r="M61" s="46"/>
      <c r="N61" s="84"/>
      <c r="O61" s="84"/>
      <c r="P61" s="75"/>
      <c r="Q61" s="8"/>
      <c r="R61" s="8"/>
      <c r="S61" s="77"/>
      <c r="T61" s="78"/>
    </row>
    <row r="62" spans="1:47" ht="15.75">
      <c r="A62" s="8"/>
      <c r="B62" s="72"/>
      <c r="C62" s="20"/>
      <c r="D62" s="72"/>
      <c r="E62" s="72"/>
      <c r="F62" s="76"/>
      <c r="G62" s="72"/>
      <c r="H62" s="72"/>
      <c r="I62" s="76"/>
      <c r="J62" s="72"/>
      <c r="K62" s="72"/>
      <c r="L62" s="72"/>
      <c r="M62" s="46"/>
      <c r="N62" s="84"/>
      <c r="O62" s="84"/>
      <c r="P62" s="75"/>
      <c r="Q62" s="8"/>
      <c r="R62" s="8"/>
      <c r="S62" s="46"/>
      <c r="T62" s="51"/>
    </row>
    <row r="63" spans="1:47" ht="15.75">
      <c r="A63" s="8"/>
      <c r="B63" s="72"/>
      <c r="C63" s="8"/>
      <c r="D63" s="72"/>
      <c r="E63" s="72"/>
      <c r="F63" s="76"/>
      <c r="G63" s="72"/>
      <c r="H63" s="72"/>
      <c r="I63" s="76"/>
      <c r="J63" s="72"/>
      <c r="K63" s="72"/>
      <c r="L63" s="72"/>
      <c r="M63" s="8"/>
      <c r="N63" s="75"/>
      <c r="O63" s="75"/>
      <c r="P63" s="75"/>
      <c r="Q63" s="8"/>
      <c r="R63" s="8"/>
      <c r="S63" s="46"/>
      <c r="T63" s="51"/>
    </row>
    <row r="64" spans="1:47" ht="15.75">
      <c r="A64" s="8"/>
      <c r="B64" s="72"/>
      <c r="C64" s="8"/>
      <c r="D64" s="72"/>
      <c r="E64" s="72"/>
      <c r="F64" s="76"/>
      <c r="G64" s="72"/>
      <c r="H64" s="72"/>
      <c r="I64" s="76"/>
      <c r="J64" s="72"/>
      <c r="K64" s="72"/>
      <c r="L64" s="72"/>
      <c r="M64" s="8"/>
      <c r="N64" s="75"/>
      <c r="O64" s="75"/>
      <c r="P64" s="75"/>
      <c r="Q64" s="8"/>
      <c r="R64" s="8"/>
      <c r="S64" s="46"/>
      <c r="T64" s="51"/>
    </row>
    <row r="65" spans="1:20" ht="15.75">
      <c r="A65" s="8"/>
      <c r="B65" s="57"/>
      <c r="C65" s="8"/>
      <c r="D65" s="57"/>
      <c r="E65" s="57"/>
      <c r="F65" s="67"/>
      <c r="G65" s="57"/>
      <c r="H65" s="57"/>
      <c r="I65" s="67"/>
      <c r="J65" s="57"/>
      <c r="K65" s="72"/>
      <c r="L65" s="72"/>
      <c r="M65" s="8"/>
      <c r="N65" s="75"/>
      <c r="O65" s="75"/>
      <c r="P65" s="75"/>
      <c r="Q65" s="8"/>
      <c r="R65" s="8"/>
      <c r="S65" s="46"/>
      <c r="T65" s="51"/>
    </row>
    <row r="66" spans="1:20" ht="15.75">
      <c r="A66" s="8"/>
      <c r="B66" s="57"/>
      <c r="C66" s="8"/>
      <c r="D66" s="57"/>
      <c r="E66" s="57"/>
      <c r="F66" s="67"/>
      <c r="G66" s="57"/>
      <c r="H66" s="57"/>
      <c r="I66" s="67"/>
      <c r="J66" s="57"/>
      <c r="K66" s="72"/>
      <c r="L66" s="72"/>
      <c r="M66" s="8"/>
      <c r="N66" s="75"/>
      <c r="O66" s="75"/>
      <c r="P66" s="75"/>
      <c r="Q66" s="8"/>
      <c r="R66" s="8"/>
      <c r="S66" s="46"/>
      <c r="T66" s="51"/>
    </row>
    <row r="67" spans="1:20" ht="15.75">
      <c r="A67" s="8"/>
      <c r="B67" s="57"/>
      <c r="C67" s="8"/>
      <c r="D67" s="57"/>
      <c r="E67" s="57"/>
      <c r="F67" s="67"/>
      <c r="G67" s="57"/>
      <c r="H67" s="57"/>
      <c r="I67" s="67"/>
      <c r="J67" s="57"/>
      <c r="K67" s="72"/>
      <c r="L67" s="72"/>
      <c r="M67" s="8"/>
      <c r="N67" s="75"/>
      <c r="O67" s="75"/>
      <c r="P67" s="75"/>
      <c r="Q67" s="8"/>
      <c r="R67" s="8"/>
      <c r="S67" s="46"/>
      <c r="T67" s="51"/>
    </row>
    <row r="68" spans="1:20" ht="15.75">
      <c r="A68" s="8"/>
      <c r="B68" s="57"/>
      <c r="C68" s="8"/>
      <c r="D68" s="57"/>
      <c r="E68" s="57"/>
      <c r="F68" s="67"/>
      <c r="G68" s="57"/>
      <c r="H68" s="57"/>
      <c r="I68" s="67"/>
      <c r="J68" s="57"/>
      <c r="K68" s="72"/>
      <c r="L68" s="72"/>
      <c r="M68" s="8"/>
      <c r="N68" s="75"/>
      <c r="O68" s="75"/>
      <c r="P68" s="75"/>
      <c r="Q68" s="8"/>
      <c r="R68" s="52"/>
      <c r="S68" s="21"/>
      <c r="T68" s="24"/>
    </row>
    <row r="69" spans="1:20">
      <c r="A69" s="8"/>
      <c r="B69" s="57"/>
      <c r="C69" s="8"/>
      <c r="D69" s="57"/>
      <c r="E69" s="57"/>
      <c r="F69" s="67"/>
      <c r="G69" s="57"/>
      <c r="H69" s="57"/>
      <c r="I69" s="67"/>
      <c r="J69" s="57"/>
      <c r="K69" s="72"/>
      <c r="L69" s="72"/>
      <c r="M69" s="8"/>
      <c r="N69" s="75"/>
      <c r="O69" s="75"/>
      <c r="P69" s="75"/>
      <c r="Q69" s="8"/>
    </row>
    <row r="70" spans="1:20">
      <c r="A70" s="8"/>
      <c r="B70" s="57"/>
      <c r="C70" s="8"/>
      <c r="D70" s="57"/>
      <c r="E70" s="57"/>
      <c r="F70" s="67"/>
      <c r="G70" s="57"/>
      <c r="H70" s="57"/>
      <c r="I70" s="67"/>
      <c r="J70" s="57"/>
      <c r="K70" s="72"/>
      <c r="L70" s="72"/>
      <c r="M70" s="8"/>
      <c r="N70" s="75"/>
      <c r="O70" s="75"/>
      <c r="P70" s="75"/>
      <c r="Q70" s="8"/>
    </row>
    <row r="71" spans="1:20" ht="15.75">
      <c r="A71" s="8"/>
      <c r="B71" s="23"/>
      <c r="C71" s="8"/>
      <c r="D71" s="23"/>
      <c r="E71" s="23"/>
      <c r="F71" s="26"/>
      <c r="G71" s="23"/>
      <c r="H71" s="23"/>
      <c r="I71" s="26"/>
      <c r="J71" s="23"/>
      <c r="K71" s="72"/>
      <c r="L71" s="72"/>
      <c r="M71" s="8"/>
      <c r="N71" s="75"/>
      <c r="O71" s="75"/>
      <c r="P71" s="75"/>
      <c r="Q71" s="8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zoomScale="80" zoomScaleNormal="8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3" customWidth="1"/>
    <col min="3" max="3" width="17.625" style="10" customWidth="1"/>
    <col min="4" max="12" width="17.625" style="53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9" t="s">
        <v>73</v>
      </c>
      <c r="Q2" s="3"/>
      <c r="AG2" s="54"/>
      <c r="AH2" s="3"/>
    </row>
    <row r="3" spans="1:34" ht="30">
      <c r="A3" s="4">
        <v>2017</v>
      </c>
      <c r="C3" s="55" t="s">
        <v>1</v>
      </c>
      <c r="D3" s="55" t="s">
        <v>31</v>
      </c>
      <c r="E3" s="55" t="s">
        <v>2</v>
      </c>
      <c r="F3" s="56" t="s">
        <v>3</v>
      </c>
      <c r="G3" s="55" t="s">
        <v>16</v>
      </c>
      <c r="H3" s="55" t="s">
        <v>51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67</v>
      </c>
      <c r="N3" s="56" t="s">
        <v>63</v>
      </c>
      <c r="O3" s="56" t="s">
        <v>63</v>
      </c>
      <c r="P3" s="58" t="s">
        <v>9</v>
      </c>
      <c r="Q3" s="54"/>
      <c r="AG3" s="54"/>
      <c r="AH3" s="54"/>
    </row>
    <row r="4" spans="1:34" s="30" customFormat="1" ht="11.25">
      <c r="A4" s="81" t="s">
        <v>55</v>
      </c>
      <c r="C4" s="80" t="s">
        <v>53</v>
      </c>
      <c r="D4" s="80" t="s">
        <v>54</v>
      </c>
      <c r="E4" s="28"/>
      <c r="F4" s="80" t="s">
        <v>56</v>
      </c>
      <c r="G4" s="28"/>
      <c r="H4" s="28"/>
      <c r="I4" s="80" t="s">
        <v>57</v>
      </c>
      <c r="J4" s="28"/>
      <c r="K4" s="28"/>
      <c r="L4" s="28"/>
      <c r="M4" s="28"/>
      <c r="N4" s="29"/>
      <c r="O4" s="29"/>
      <c r="P4" s="82" t="s">
        <v>61</v>
      </c>
      <c r="Q4" s="31"/>
      <c r="AG4" s="31"/>
      <c r="AH4" s="31"/>
    </row>
    <row r="5" spans="1:34" ht="15.75">
      <c r="A5" s="3" t="s">
        <v>52</v>
      </c>
      <c r="B5" s="60"/>
      <c r="C5" s="97">
        <f>[1]Solceller!$C$6</f>
        <v>1045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>
        <f>SUM(D5:N5)</f>
        <v>0</v>
      </c>
      <c r="Q5" s="54"/>
      <c r="AG5" s="54"/>
      <c r="AH5" s="54"/>
    </row>
    <row r="6" spans="1:34" ht="15.75">
      <c r="A6" s="3" t="s">
        <v>77</v>
      </c>
      <c r="B6" s="60"/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/>
      <c r="N6" s="91"/>
      <c r="O6" s="91"/>
      <c r="P6" s="91">
        <f t="shared" ref="P6:P11" si="0">SUM(D6:N6)</f>
        <v>0</v>
      </c>
      <c r="Q6" s="54"/>
      <c r="AG6" s="54"/>
      <c r="AH6" s="54"/>
    </row>
    <row r="7" spans="1:34" ht="15.75">
      <c r="A7" s="3" t="s">
        <v>17</v>
      </c>
      <c r="B7" s="60"/>
      <c r="C7" s="104">
        <f>[1]Elproduktion!$N$122</f>
        <v>0</v>
      </c>
      <c r="D7" s="91">
        <f>[1]Elproduktion!$N$123</f>
        <v>0</v>
      </c>
      <c r="E7" s="91">
        <f>[1]Elproduktion!$Q$124</f>
        <v>0</v>
      </c>
      <c r="F7" s="91">
        <f>[1]Elproduktion!$N$125</f>
        <v>0</v>
      </c>
      <c r="G7" s="91">
        <f>[1]Elproduktion!$R$126</f>
        <v>0</v>
      </c>
      <c r="H7" s="91">
        <f>[1]Elproduktion!$S$127</f>
        <v>0</v>
      </c>
      <c r="I7" s="91">
        <f>[1]Elproduktion!$N$128</f>
        <v>0</v>
      </c>
      <c r="J7" s="91">
        <f>[1]Elproduktion!$T$126</f>
        <v>0</v>
      </c>
      <c r="K7" s="91">
        <f>[1]Elproduktion!$U$124</f>
        <v>0</v>
      </c>
      <c r="L7" s="91">
        <f>[1]Elproduktion!$V$124</f>
        <v>0</v>
      </c>
      <c r="M7" s="91"/>
      <c r="N7" s="91"/>
      <c r="O7" s="91"/>
      <c r="P7" s="91">
        <f t="shared" si="0"/>
        <v>0</v>
      </c>
      <c r="Q7" s="54"/>
      <c r="AG7" s="54"/>
      <c r="AH7" s="54"/>
    </row>
    <row r="8" spans="1:34" ht="15.75">
      <c r="A8" s="3" t="s">
        <v>10</v>
      </c>
      <c r="B8" s="60"/>
      <c r="C8" s="101">
        <f>[1]Elproduktion!$N$130</f>
        <v>0</v>
      </c>
      <c r="D8" s="91">
        <f>[1]Elproduktion!$N$131</f>
        <v>0</v>
      </c>
      <c r="E8" s="91">
        <f>[1]Elproduktion!$Q$132</f>
        <v>0</v>
      </c>
      <c r="F8" s="91">
        <f>[1]Elproduktion!$N$133</f>
        <v>0</v>
      </c>
      <c r="G8" s="91">
        <f>[1]Elproduktion!$R$134</f>
        <v>0</v>
      </c>
      <c r="H8" s="91">
        <f>[1]Elproduktion!$S$135</f>
        <v>0</v>
      </c>
      <c r="I8" s="91">
        <f>[1]Elproduktion!$N$136</f>
        <v>0</v>
      </c>
      <c r="J8" s="91">
        <f>[1]Elproduktion!$T$134</f>
        <v>0</v>
      </c>
      <c r="K8" s="91">
        <f>[1]Elproduktion!$U$132</f>
        <v>0</v>
      </c>
      <c r="L8" s="91">
        <f>[1]Elproduktion!$V$132</f>
        <v>0</v>
      </c>
      <c r="M8" s="91">
        <f>[1]Elproduktion!$W$132</f>
        <v>0</v>
      </c>
      <c r="N8" s="91"/>
      <c r="O8" s="91"/>
      <c r="P8" s="91">
        <f t="shared" si="0"/>
        <v>0</v>
      </c>
      <c r="Q8" s="54"/>
      <c r="AG8" s="54"/>
      <c r="AH8" s="54"/>
    </row>
    <row r="9" spans="1:34" ht="15.75">
      <c r="A9" s="3" t="s">
        <v>11</v>
      </c>
      <c r="B9" s="60"/>
      <c r="C9" s="92">
        <f>[1]Elproduktion!$N$138</f>
        <v>306824</v>
      </c>
      <c r="D9" s="91">
        <f>[1]Elproduktion!$N$139</f>
        <v>0</v>
      </c>
      <c r="E9" s="91">
        <f>[1]Elproduktion!$Q$140</f>
        <v>0</v>
      </c>
      <c r="F9" s="91">
        <f>[1]Elproduktion!$N$141</f>
        <v>0</v>
      </c>
      <c r="G9" s="91">
        <f>[1]Elproduktion!$R$142</f>
        <v>0</v>
      </c>
      <c r="H9" s="91">
        <f>[1]Elproduktion!$S$143</f>
        <v>0</v>
      </c>
      <c r="I9" s="91">
        <f>[1]Elproduktion!$N$144</f>
        <v>0</v>
      </c>
      <c r="J9" s="91">
        <f>[1]Elproduktion!$T$142</f>
        <v>0</v>
      </c>
      <c r="K9" s="91">
        <f>[1]Elproduktion!$U$140</f>
        <v>0</v>
      </c>
      <c r="L9" s="91">
        <f>[1]Elproduktion!$V$140</f>
        <v>0</v>
      </c>
      <c r="M9" s="91">
        <f>[1]Elproduktion!$W$140</f>
        <v>0</v>
      </c>
      <c r="N9" s="91"/>
      <c r="O9" s="91"/>
      <c r="P9" s="91">
        <f t="shared" si="0"/>
        <v>0</v>
      </c>
      <c r="Q9" s="54"/>
      <c r="AG9" s="54"/>
      <c r="AH9" s="54"/>
    </row>
    <row r="10" spans="1:34" ht="15.75">
      <c r="A10" s="3" t="s">
        <v>12</v>
      </c>
      <c r="B10" s="60"/>
      <c r="C10" s="101">
        <f>[1]Elproduktion!$N$146</f>
        <v>384079</v>
      </c>
      <c r="D10" s="91">
        <f>[1]Elproduktion!$N$147</f>
        <v>0</v>
      </c>
      <c r="E10" s="91">
        <f>[1]Elproduktion!$Q$148</f>
        <v>0</v>
      </c>
      <c r="F10" s="91">
        <f>[1]Elproduktion!$N$149</f>
        <v>0</v>
      </c>
      <c r="G10" s="91">
        <f>[1]Elproduktion!$R$150</f>
        <v>0</v>
      </c>
      <c r="H10" s="91">
        <f>[1]Elproduktion!$S$151</f>
        <v>0</v>
      </c>
      <c r="I10" s="91">
        <f>[1]Elproduktion!$N$152</f>
        <v>0</v>
      </c>
      <c r="J10" s="91">
        <f>[1]Elproduktion!$T$150</f>
        <v>0</v>
      </c>
      <c r="K10" s="91">
        <f>[1]Elproduktion!$U$148</f>
        <v>0</v>
      </c>
      <c r="L10" s="91">
        <f>[1]Elproduktion!$V$148</f>
        <v>0</v>
      </c>
      <c r="M10" s="91">
        <f>[1]Elproduktion!$W$148</f>
        <v>0</v>
      </c>
      <c r="N10" s="91"/>
      <c r="O10" s="91"/>
      <c r="P10" s="91">
        <f t="shared" si="0"/>
        <v>0</v>
      </c>
      <c r="Q10" s="54"/>
      <c r="R10" s="3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3" t="s">
        <v>13</v>
      </c>
      <c r="B11" s="60"/>
      <c r="C11" s="94">
        <f>SUM(C5:C10)</f>
        <v>691948</v>
      </c>
      <c r="D11" s="91">
        <f t="shared" ref="D11:O11" si="1">SUM(D5:D10)</f>
        <v>0</v>
      </c>
      <c r="E11" s="91">
        <f t="shared" si="1"/>
        <v>0</v>
      </c>
      <c r="F11" s="91">
        <f t="shared" si="1"/>
        <v>0</v>
      </c>
      <c r="G11" s="91">
        <f t="shared" si="1"/>
        <v>0</v>
      </c>
      <c r="H11" s="91">
        <f t="shared" si="1"/>
        <v>0</v>
      </c>
      <c r="I11" s="91">
        <f t="shared" si="1"/>
        <v>0</v>
      </c>
      <c r="J11" s="91">
        <f t="shared" si="1"/>
        <v>0</v>
      </c>
      <c r="K11" s="91">
        <f t="shared" si="1"/>
        <v>0</v>
      </c>
      <c r="L11" s="91">
        <f t="shared" si="1"/>
        <v>0</v>
      </c>
      <c r="M11" s="91">
        <f t="shared" si="1"/>
        <v>0</v>
      </c>
      <c r="N11" s="91">
        <f t="shared" si="1"/>
        <v>0</v>
      </c>
      <c r="O11" s="91">
        <f t="shared" si="1"/>
        <v>0</v>
      </c>
      <c r="P11" s="91">
        <f t="shared" si="0"/>
        <v>0</v>
      </c>
      <c r="Q11" s="54"/>
      <c r="R11" s="3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14</v>
      </c>
      <c r="B14" s="5"/>
      <c r="C14" s="60"/>
      <c r="D14" s="5"/>
      <c r="E14" s="5"/>
      <c r="F14" s="5"/>
      <c r="G14" s="5"/>
      <c r="H14" s="5"/>
      <c r="I14" s="5"/>
      <c r="J14" s="60"/>
      <c r="K14" s="60"/>
      <c r="L14" s="60"/>
      <c r="M14" s="60"/>
      <c r="N14" s="60"/>
      <c r="O14" s="60"/>
      <c r="P14" s="5"/>
      <c r="Q14" s="2"/>
      <c r="R14" s="2"/>
      <c r="S14" s="2"/>
      <c r="T14" s="2"/>
    </row>
    <row r="15" spans="1:34" ht="15.75">
      <c r="A15" s="79" t="str">
        <f>A2</f>
        <v>1381 Laholm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v>2017</v>
      </c>
      <c r="B16" s="55" t="s">
        <v>15</v>
      </c>
      <c r="C16" s="67" t="s">
        <v>8</v>
      </c>
      <c r="D16" s="55" t="s">
        <v>31</v>
      </c>
      <c r="E16" s="55" t="s">
        <v>2</v>
      </c>
      <c r="F16" s="56" t="s">
        <v>3</v>
      </c>
      <c r="G16" s="55" t="s">
        <v>16</v>
      </c>
      <c r="H16" s="55" t="s">
        <v>51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63</v>
      </c>
      <c r="N16" s="56" t="s">
        <v>63</v>
      </c>
      <c r="O16" s="56" t="s">
        <v>63</v>
      </c>
      <c r="P16" s="58" t="s">
        <v>9</v>
      </c>
      <c r="Q16" s="54"/>
      <c r="AG16" s="54"/>
      <c r="AH16" s="54"/>
    </row>
    <row r="17" spans="1:34" s="30" customFormat="1" ht="11.25">
      <c r="A17" s="81" t="s">
        <v>55</v>
      </c>
      <c r="B17" s="80" t="s">
        <v>58</v>
      </c>
      <c r="C17" s="50"/>
      <c r="D17" s="80" t="s">
        <v>54</v>
      </c>
      <c r="E17" s="28"/>
      <c r="F17" s="80" t="s">
        <v>56</v>
      </c>
      <c r="G17" s="28"/>
      <c r="H17" s="28"/>
      <c r="I17" s="80" t="s">
        <v>57</v>
      </c>
      <c r="J17" s="28"/>
      <c r="K17" s="28"/>
      <c r="L17" s="28"/>
      <c r="M17" s="28"/>
      <c r="N17" s="29"/>
      <c r="O17" s="29"/>
      <c r="P17" s="82" t="s">
        <v>61</v>
      </c>
      <c r="Q17" s="31"/>
      <c r="AG17" s="31"/>
      <c r="AH17" s="31"/>
    </row>
    <row r="18" spans="1:34" ht="15.75">
      <c r="A18" s="3" t="s">
        <v>17</v>
      </c>
      <c r="B18" s="128">
        <f>[1]Fjärrvärmeproduktion!$N$170</f>
        <v>0</v>
      </c>
      <c r="C18" s="115"/>
      <c r="D18" s="115">
        <f>[1]Fjärrvärmeproduktion!$N$171</f>
        <v>0</v>
      </c>
      <c r="E18" s="115">
        <f>[1]Fjärrvärmeproduktion!$Q$172</f>
        <v>0</v>
      </c>
      <c r="F18" s="115">
        <f>[1]Fjärrvärmeproduktion!$N$173</f>
        <v>0</v>
      </c>
      <c r="G18" s="115">
        <f>[1]Fjärrvärmeproduktion!$R$174</f>
        <v>0</v>
      </c>
      <c r="H18" s="115">
        <f>[1]Fjärrvärmeproduktion!$S$175</f>
        <v>0</v>
      </c>
      <c r="I18" s="115">
        <f>[1]Fjärrvärmeproduktion!$N$176</f>
        <v>0</v>
      </c>
      <c r="J18" s="115">
        <f>[1]Fjärrvärmeproduktion!$T$174</f>
        <v>0</v>
      </c>
      <c r="K18" s="115">
        <f>[1]Fjärrvärmeproduktion!$U$172</f>
        <v>0</v>
      </c>
      <c r="L18" s="115">
        <f>[1]Fjärrvärmeproduktion!$V$172</f>
        <v>0</v>
      </c>
      <c r="M18" s="115"/>
      <c r="N18" s="115"/>
      <c r="O18" s="115"/>
      <c r="P18" s="115">
        <f>SUM(C18:N18)</f>
        <v>0</v>
      </c>
      <c r="Q18" s="2"/>
      <c r="R18" s="2"/>
      <c r="S18" s="2"/>
      <c r="T18" s="2"/>
    </row>
    <row r="19" spans="1:34" ht="15.75">
      <c r="A19" s="3" t="s">
        <v>18</v>
      </c>
      <c r="B19" s="116">
        <f>[1]Fjärrvärmeproduktion!$N$178</f>
        <v>4053.6666666666665</v>
      </c>
      <c r="C19" s="115"/>
      <c r="D19" s="115">
        <f>[1]Fjärrvärmeproduktion!$N$179</f>
        <v>0</v>
      </c>
      <c r="E19" s="115">
        <f>[1]Fjärrvärmeproduktion!$Q$180</f>
        <v>0</v>
      </c>
      <c r="F19" s="121">
        <f>[1]Fjärrvärmeproduktion!$N$181</f>
        <v>4598.666666666667</v>
      </c>
      <c r="G19" s="115">
        <f>[1]Fjärrvärmeproduktion!$R$182</f>
        <v>0</v>
      </c>
      <c r="H19" s="115">
        <f>[1]Fjärrvärmeproduktion!$S$183</f>
        <v>0</v>
      </c>
      <c r="I19" s="115">
        <f>[1]Fjärrvärmeproduktion!$N$184</f>
        <v>0</v>
      </c>
      <c r="J19" s="115">
        <f>[1]Fjärrvärmeproduktion!$T$182</f>
        <v>0</v>
      </c>
      <c r="K19" s="115">
        <f>[1]Fjärrvärmeproduktion!$U$180</f>
        <v>0</v>
      </c>
      <c r="L19" s="115">
        <f>[1]Fjärrvärmeproduktion!$V$180</f>
        <v>0</v>
      </c>
      <c r="M19" s="115"/>
      <c r="N19" s="115"/>
      <c r="O19" s="115"/>
      <c r="P19" s="121">
        <f>SUM(C19:N19)</f>
        <v>4598.666666666667</v>
      </c>
      <c r="Q19" s="2"/>
      <c r="R19" s="2"/>
      <c r="S19" s="2"/>
      <c r="T19" s="2"/>
    </row>
    <row r="20" spans="1:34" ht="15.75">
      <c r="A20" s="3" t="s">
        <v>19</v>
      </c>
      <c r="B20" s="116">
        <f>[1]Fjärrvärmeproduktion!$N$186</f>
        <v>0</v>
      </c>
      <c r="C20" s="115"/>
      <c r="D20" s="115">
        <f>[1]Fjärrvärmeproduktion!$N$187</f>
        <v>0</v>
      </c>
      <c r="E20" s="115">
        <f>[1]Fjärrvärmeproduktion!$Q$188</f>
        <v>0</v>
      </c>
      <c r="F20" s="115">
        <f>[1]Fjärrvärmeproduktion!$N$189</f>
        <v>0</v>
      </c>
      <c r="G20" s="115">
        <f>[1]Fjärrvärmeproduktion!$R$190</f>
        <v>0</v>
      </c>
      <c r="H20" s="115">
        <f>[1]Fjärrvärmeproduktion!$S$191</f>
        <v>0</v>
      </c>
      <c r="I20" s="115">
        <f>[1]Fjärrvärmeproduktion!$N$192</f>
        <v>0</v>
      </c>
      <c r="J20" s="115">
        <f>[1]Fjärrvärmeproduktion!$T$190</f>
        <v>0</v>
      </c>
      <c r="K20" s="115">
        <f>[1]Fjärrvärmeproduktion!$U$188</f>
        <v>0</v>
      </c>
      <c r="L20" s="115">
        <f>[1]Fjärrvärmeproduktion!$V$188</f>
        <v>0</v>
      </c>
      <c r="M20" s="115"/>
      <c r="N20" s="115"/>
      <c r="O20" s="115"/>
      <c r="P20" s="121">
        <f t="shared" ref="P20:P23" si="2">SUM(C20:N20)</f>
        <v>0</v>
      </c>
      <c r="Q20" s="2"/>
      <c r="R20" s="2"/>
      <c r="S20" s="2"/>
      <c r="T20" s="2"/>
    </row>
    <row r="21" spans="1:34" ht="16.5" thickBot="1">
      <c r="A21" s="3" t="s">
        <v>20</v>
      </c>
      <c r="B21" s="116">
        <f>[1]Fjärrvärmeproduktion!$N$194</f>
        <v>0</v>
      </c>
      <c r="C21" s="115"/>
      <c r="D21" s="115">
        <f>[1]Fjärrvärmeproduktion!$N$195</f>
        <v>0</v>
      </c>
      <c r="E21" s="115">
        <f>[1]Fjärrvärmeproduktion!$Q$196</f>
        <v>0</v>
      </c>
      <c r="F21" s="115">
        <f>[1]Fjärrvärmeproduktion!$N$197</f>
        <v>0</v>
      </c>
      <c r="G21" s="115">
        <f>[1]Fjärrvärmeproduktion!$R$198</f>
        <v>0</v>
      </c>
      <c r="H21" s="115">
        <f>[1]Fjärrvärmeproduktion!$S$199</f>
        <v>0</v>
      </c>
      <c r="I21" s="115">
        <f>[1]Fjärrvärmeproduktion!$N$200</f>
        <v>0</v>
      </c>
      <c r="J21" s="115">
        <f>[1]Fjärrvärmeproduktion!$T$198</f>
        <v>0</v>
      </c>
      <c r="K21" s="115">
        <f>[1]Fjärrvärmeproduktion!$U$196</f>
        <v>0</v>
      </c>
      <c r="L21" s="115">
        <f>[1]Fjärrvärmeproduktion!$V$196</f>
        <v>0</v>
      </c>
      <c r="M21" s="115"/>
      <c r="N21" s="115"/>
      <c r="O21" s="115"/>
      <c r="P21" s="121">
        <f t="shared" si="2"/>
        <v>0</v>
      </c>
      <c r="Q21" s="2"/>
      <c r="R21" s="38"/>
      <c r="S21" s="38"/>
      <c r="T21" s="38"/>
    </row>
    <row r="22" spans="1:34" ht="15.75">
      <c r="A22" s="3" t="s">
        <v>21</v>
      </c>
      <c r="B22" s="116">
        <f>[1]Fjärrvärmeproduktion!$N$202</f>
        <v>0</v>
      </c>
      <c r="C22" s="115"/>
      <c r="D22" s="115">
        <f>[1]Fjärrvärmeproduktion!$N$203</f>
        <v>0</v>
      </c>
      <c r="E22" s="115">
        <f>[1]Fjärrvärmeproduktion!$Q$204</f>
        <v>0</v>
      </c>
      <c r="F22" s="115">
        <f>[1]Fjärrvärmeproduktion!$N$205</f>
        <v>0</v>
      </c>
      <c r="G22" s="115">
        <f>[1]Fjärrvärmeproduktion!$R$206</f>
        <v>0</v>
      </c>
      <c r="H22" s="115">
        <f>[1]Fjärrvärmeproduktion!$S$207</f>
        <v>0</v>
      </c>
      <c r="I22" s="115">
        <f>[1]Fjärrvärmeproduktion!$N$208</f>
        <v>0</v>
      </c>
      <c r="J22" s="115">
        <f>[1]Fjärrvärmeproduktion!$T$206</f>
        <v>0</v>
      </c>
      <c r="K22" s="115">
        <f>[1]Fjärrvärmeproduktion!$U$204</f>
        <v>0</v>
      </c>
      <c r="L22" s="115">
        <f>[1]Fjärrvärmeproduktion!$V$204</f>
        <v>0</v>
      </c>
      <c r="M22" s="115"/>
      <c r="N22" s="115"/>
      <c r="O22" s="115"/>
      <c r="P22" s="121">
        <f t="shared" si="2"/>
        <v>0</v>
      </c>
      <c r="Q22" s="32"/>
      <c r="R22" s="44" t="s">
        <v>23</v>
      </c>
      <c r="S22" s="89" t="str">
        <f>ROUND(P43/1000,0) &amp;" GWh"</f>
        <v>835 GWh</v>
      </c>
      <c r="T22" s="39"/>
      <c r="U22" s="37"/>
    </row>
    <row r="23" spans="1:34" ht="15.75">
      <c r="A23" s="3" t="s">
        <v>22</v>
      </c>
      <c r="B23" s="116">
        <f>[1]Fjärrvärmeproduktion!$N$210</f>
        <v>0</v>
      </c>
      <c r="C23" s="115"/>
      <c r="D23" s="115">
        <f>[1]Fjärrvärmeproduktion!$N$211</f>
        <v>0</v>
      </c>
      <c r="E23" s="115">
        <f>[1]Fjärrvärmeproduktion!$Q$212</f>
        <v>0</v>
      </c>
      <c r="F23" s="115">
        <f>[1]Fjärrvärmeproduktion!$N$213</f>
        <v>0</v>
      </c>
      <c r="G23" s="115">
        <f>[1]Fjärrvärmeproduktion!$R$214</f>
        <v>0</v>
      </c>
      <c r="H23" s="115">
        <f>[1]Fjärrvärmeproduktion!$S$215</f>
        <v>0</v>
      </c>
      <c r="I23" s="115">
        <f>[1]Fjärrvärmeproduktion!$N$216</f>
        <v>0</v>
      </c>
      <c r="J23" s="115">
        <f>[1]Fjärrvärmeproduktion!$T$214</f>
        <v>0</v>
      </c>
      <c r="K23" s="115">
        <f>[1]Fjärrvärmeproduktion!$U$212</f>
        <v>0</v>
      </c>
      <c r="L23" s="115">
        <f>[1]Fjärrvärmeproduktion!$V$212</f>
        <v>0</v>
      </c>
      <c r="M23" s="115"/>
      <c r="N23" s="115"/>
      <c r="O23" s="115"/>
      <c r="P23" s="121">
        <f t="shared" si="2"/>
        <v>0</v>
      </c>
      <c r="Q23" s="32"/>
      <c r="R23" s="42"/>
      <c r="S23" s="2"/>
      <c r="T23" s="40"/>
      <c r="U23" s="37"/>
    </row>
    <row r="24" spans="1:34" ht="15.75">
      <c r="A24" s="3" t="s">
        <v>13</v>
      </c>
      <c r="B24" s="121">
        <f>SUM(B18:B23)</f>
        <v>4053.6666666666665</v>
      </c>
      <c r="C24" s="115">
        <f t="shared" ref="C24:O24" si="3">SUM(C18:C23)</f>
        <v>0</v>
      </c>
      <c r="D24" s="115">
        <f t="shared" si="3"/>
        <v>0</v>
      </c>
      <c r="E24" s="115">
        <f t="shared" si="3"/>
        <v>0</v>
      </c>
      <c r="F24" s="121">
        <f t="shared" si="3"/>
        <v>4598.666666666667</v>
      </c>
      <c r="G24" s="115">
        <f t="shared" si="3"/>
        <v>0</v>
      </c>
      <c r="H24" s="115">
        <f t="shared" si="3"/>
        <v>0</v>
      </c>
      <c r="I24" s="115">
        <f t="shared" si="3"/>
        <v>0</v>
      </c>
      <c r="J24" s="115">
        <f t="shared" si="3"/>
        <v>0</v>
      </c>
      <c r="K24" s="115">
        <f t="shared" si="3"/>
        <v>0</v>
      </c>
      <c r="L24" s="115">
        <f t="shared" si="3"/>
        <v>0</v>
      </c>
      <c r="M24" s="115">
        <f t="shared" si="3"/>
        <v>0</v>
      </c>
      <c r="N24" s="115">
        <f t="shared" si="3"/>
        <v>0</v>
      </c>
      <c r="O24" s="115">
        <f t="shared" si="3"/>
        <v>0</v>
      </c>
      <c r="P24" s="121">
        <f>SUM(C24:N24)</f>
        <v>4598.666666666667</v>
      </c>
      <c r="Q24" s="32"/>
      <c r="R24" s="42"/>
      <c r="S24" s="2" t="s">
        <v>24</v>
      </c>
      <c r="T24" s="40" t="s">
        <v>25</v>
      </c>
      <c r="U24" s="37"/>
    </row>
    <row r="25" spans="1:34" ht="15.75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2"/>
      <c r="R25" s="85" t="str">
        <f>C30</f>
        <v>El</v>
      </c>
      <c r="S25" s="61" t="str">
        <f>ROUND(C43/1000,0) &amp;" GWh"</f>
        <v>311 GWh</v>
      </c>
      <c r="T25" s="43">
        <f>C$44</f>
        <v>0.37217884155780617</v>
      </c>
      <c r="U25" s="37"/>
    </row>
    <row r="26" spans="1:34" ht="15.75"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2"/>
      <c r="R26" s="87" t="str">
        <f>D30</f>
        <v>Oljeprodukter</v>
      </c>
      <c r="S26" s="61" t="str">
        <f>ROUND(D43/1000,0) &amp;" GWh"</f>
        <v>341 GWh</v>
      </c>
      <c r="T26" s="43">
        <f>D$44</f>
        <v>0.40817435726297047</v>
      </c>
      <c r="U26" s="37"/>
    </row>
    <row r="27" spans="1:34" ht="15.75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32"/>
      <c r="R27" s="87" t="str">
        <f>E30</f>
        <v>Kol och koks</v>
      </c>
      <c r="S27" s="61" t="str">
        <f>ROUND(E43/1000,0) &amp;" GWh"</f>
        <v>0 GWh</v>
      </c>
      <c r="T27" s="43">
        <f>E$44</f>
        <v>0</v>
      </c>
      <c r="U27" s="37"/>
    </row>
    <row r="28" spans="1:34" ht="18.75">
      <c r="A28" s="1" t="s">
        <v>26</v>
      </c>
      <c r="B28" s="5"/>
      <c r="C28" s="60"/>
      <c r="D28" s="5"/>
      <c r="E28" s="5"/>
      <c r="F28" s="5"/>
      <c r="G28" s="5"/>
      <c r="H28" s="5"/>
      <c r="I28" s="60"/>
      <c r="J28" s="60"/>
      <c r="K28" s="60"/>
      <c r="L28" s="60"/>
      <c r="M28" s="60"/>
      <c r="N28" s="60"/>
      <c r="O28" s="60"/>
      <c r="P28" s="60"/>
      <c r="Q28" s="32"/>
      <c r="R28" s="87" t="str">
        <f>F30</f>
        <v>Gasol/naturgas</v>
      </c>
      <c r="S28" s="61" t="str">
        <f>ROUND(F43/1000,0) &amp;" GWh"</f>
        <v>49 GWh</v>
      </c>
      <c r="T28" s="43">
        <f>F$44</f>
        <v>5.815161656791179E-2</v>
      </c>
      <c r="U28" s="37"/>
    </row>
    <row r="29" spans="1:34" ht="15.75">
      <c r="A29" s="79" t="str">
        <f>A2</f>
        <v>1381 Laholm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2"/>
      <c r="R29" s="87" t="str">
        <f>G30</f>
        <v>Biodrivmedel</v>
      </c>
      <c r="S29" s="61" t="str">
        <f>ROUND(G43/1000,0) &amp;" GWh"</f>
        <v>65 GWh</v>
      </c>
      <c r="T29" s="43">
        <f>G$44</f>
        <v>7.7878955945554357E-2</v>
      </c>
      <c r="U29" s="37"/>
    </row>
    <row r="30" spans="1:34" ht="30">
      <c r="A30" s="4">
        <v>2017</v>
      </c>
      <c r="B30" s="67" t="s">
        <v>65</v>
      </c>
      <c r="C30" s="57" t="s">
        <v>8</v>
      </c>
      <c r="D30" s="55" t="s">
        <v>31</v>
      </c>
      <c r="E30" s="55" t="s">
        <v>2</v>
      </c>
      <c r="F30" s="56" t="s">
        <v>3</v>
      </c>
      <c r="G30" s="55" t="s">
        <v>27</v>
      </c>
      <c r="H30" s="55" t="s">
        <v>51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63</v>
      </c>
      <c r="N30" s="56" t="s">
        <v>68</v>
      </c>
      <c r="O30" s="56" t="s">
        <v>63</v>
      </c>
      <c r="P30" s="58" t="s">
        <v>28</v>
      </c>
      <c r="Q30" s="32"/>
      <c r="R30" s="85" t="str">
        <f>H30</f>
        <v>Biobränslen</v>
      </c>
      <c r="S30" s="61" t="str">
        <f>ROUND(H43/1000,0) &amp;" GWh"</f>
        <v>70 GWh</v>
      </c>
      <c r="T30" s="43">
        <f>H$44</f>
        <v>8.3616228665757159E-2</v>
      </c>
      <c r="U30" s="37"/>
    </row>
    <row r="31" spans="1:34" s="30" customFormat="1">
      <c r="A31" s="27"/>
      <c r="B31" s="80" t="s">
        <v>60</v>
      </c>
      <c r="C31" s="83" t="s">
        <v>59</v>
      </c>
      <c r="D31" s="80" t="s">
        <v>54</v>
      </c>
      <c r="E31" s="28"/>
      <c r="F31" s="80" t="s">
        <v>56</v>
      </c>
      <c r="G31" s="80" t="s">
        <v>75</v>
      </c>
      <c r="H31" s="80" t="s">
        <v>64</v>
      </c>
      <c r="I31" s="80" t="s">
        <v>57</v>
      </c>
      <c r="J31" s="28"/>
      <c r="K31" s="28"/>
      <c r="L31" s="28"/>
      <c r="M31" s="28"/>
      <c r="N31" s="29"/>
      <c r="O31" s="29"/>
      <c r="P31" s="82" t="s">
        <v>62</v>
      </c>
      <c r="Q31" s="33"/>
      <c r="R31" s="85" t="str">
        <f>I30</f>
        <v>Biogas</v>
      </c>
      <c r="S31" s="61" t="str">
        <f>ROUND(I43/1000,0) &amp;" GWh"</f>
        <v>0 GWh</v>
      </c>
      <c r="T31" s="43">
        <f>I$44</f>
        <v>0</v>
      </c>
      <c r="U31" s="36"/>
      <c r="AG31" s="31"/>
      <c r="AH31" s="31"/>
    </row>
    <row r="32" spans="1:34" ht="15.75">
      <c r="A32" s="3" t="s">
        <v>29</v>
      </c>
      <c r="B32" s="128">
        <f>[1]Slutanvändning!$N$251</f>
        <v>0</v>
      </c>
      <c r="C32" s="115">
        <f>[1]Slutanvändning!$N$252</f>
        <v>32571</v>
      </c>
      <c r="D32" s="115">
        <f>[1]Slutanvändning!$N$245</f>
        <v>19651</v>
      </c>
      <c r="E32" s="115">
        <f>[1]Slutanvändning!$Q$246</f>
        <v>0</v>
      </c>
      <c r="F32" s="115">
        <f>[1]Slutanvändning!$N$247</f>
        <v>0</v>
      </c>
      <c r="G32" s="115">
        <f>[1]Slutanvändning!$N$248</f>
        <v>4512</v>
      </c>
      <c r="H32" s="115">
        <f>[1]Slutanvändning!$N$249</f>
        <v>0</v>
      </c>
      <c r="I32" s="115">
        <f>[1]Slutanvändning!$N$250</f>
        <v>0</v>
      </c>
      <c r="J32" s="115">
        <v>0</v>
      </c>
      <c r="K32" s="115">
        <f>[1]Slutanvändning!$U$246</f>
        <v>0</v>
      </c>
      <c r="L32" s="115">
        <f>[1]Slutanvändning!$V$246</f>
        <v>0</v>
      </c>
      <c r="M32" s="115"/>
      <c r="N32" s="115">
        <f>[1]Slutanvändning!$X$248</f>
        <v>0</v>
      </c>
      <c r="O32" s="115"/>
      <c r="P32" s="115">
        <f t="shared" ref="P32:P38" si="4">SUM(B32:N32)</f>
        <v>56734</v>
      </c>
      <c r="Q32" s="34"/>
      <c r="R32" s="87" t="str">
        <f>J30</f>
        <v>Avlutar</v>
      </c>
      <c r="S32" s="61" t="str">
        <f>ROUND(J43/1000,0) &amp;" GWh"</f>
        <v>0 GWh</v>
      </c>
      <c r="T32" s="43">
        <f>J$44</f>
        <v>0</v>
      </c>
      <c r="U32" s="37"/>
    </row>
    <row r="33" spans="1:47" ht="15.75">
      <c r="A33" s="3" t="s">
        <v>32</v>
      </c>
      <c r="B33" s="128">
        <f>[1]Slutanvändning!$N$260</f>
        <v>0</v>
      </c>
      <c r="C33" s="115">
        <f>[1]Slutanvändning!$N$261</f>
        <v>59277</v>
      </c>
      <c r="D33" s="115">
        <f>[1]Slutanvändning!$N$254</f>
        <v>1868</v>
      </c>
      <c r="E33" s="115">
        <f>[1]Slutanvändning!$Q$255</f>
        <v>0</v>
      </c>
      <c r="F33" s="115">
        <f>[1]Slutanvändning!$N$256</f>
        <v>43955</v>
      </c>
      <c r="G33" s="115">
        <f>[1]Slutanvändning!$N$257</f>
        <v>0</v>
      </c>
      <c r="H33" s="121">
        <f>[1]Slutanvändning!$N$258</f>
        <v>15569.333333333334</v>
      </c>
      <c r="I33" s="115">
        <f>[1]Slutanvändning!$N$259</f>
        <v>0</v>
      </c>
      <c r="J33" s="115">
        <v>0</v>
      </c>
      <c r="K33" s="115">
        <f>[1]Slutanvändning!$U$255</f>
        <v>0</v>
      </c>
      <c r="L33" s="115">
        <f>[1]Slutanvändning!$V$255</f>
        <v>0</v>
      </c>
      <c r="M33" s="115"/>
      <c r="N33" s="115">
        <f>[1]Slutanvändning!$X$257</f>
        <v>0</v>
      </c>
      <c r="O33" s="115"/>
      <c r="P33" s="121">
        <f t="shared" si="4"/>
        <v>120669.33333333333</v>
      </c>
      <c r="Q33" s="34"/>
      <c r="R33" s="85" t="str">
        <f>K30</f>
        <v>Torv</v>
      </c>
      <c r="S33" s="61" t="str">
        <f>ROUND(K43/1000,0) &amp;" GWh"</f>
        <v>0 GWh</v>
      </c>
      <c r="T33" s="43">
        <f>K$44</f>
        <v>0</v>
      </c>
      <c r="U33" s="37"/>
    </row>
    <row r="34" spans="1:47" ht="15.75">
      <c r="A34" s="3" t="s">
        <v>33</v>
      </c>
      <c r="B34" s="128">
        <f>[1]Slutanvändning!$N$269</f>
        <v>0</v>
      </c>
      <c r="C34" s="115">
        <f>[1]Slutanvändning!$N$270</f>
        <v>23235</v>
      </c>
      <c r="D34" s="115">
        <f>[1]Slutanvändning!$N$263</f>
        <v>2432</v>
      </c>
      <c r="E34" s="115">
        <f>[1]Slutanvändning!$Q$264</f>
        <v>0</v>
      </c>
      <c r="F34" s="115">
        <f>[1]Slutanvändning!$N$265</f>
        <v>0</v>
      </c>
      <c r="G34" s="115">
        <f>[1]Slutanvändning!$N$266</f>
        <v>0</v>
      </c>
      <c r="H34" s="115">
        <f>[1]Slutanvändning!$N$267</f>
        <v>0</v>
      </c>
      <c r="I34" s="115">
        <f>[1]Slutanvändning!$N$268</f>
        <v>0</v>
      </c>
      <c r="J34" s="115">
        <v>0</v>
      </c>
      <c r="K34" s="115">
        <f>[1]Slutanvändning!$U$264</f>
        <v>0</v>
      </c>
      <c r="L34" s="115">
        <f>[1]Slutanvändning!$V$264</f>
        <v>0</v>
      </c>
      <c r="M34" s="115"/>
      <c r="N34" s="115">
        <f>[1]Slutanvändning!$X$266</f>
        <v>0</v>
      </c>
      <c r="O34" s="115"/>
      <c r="P34" s="115">
        <f t="shared" si="4"/>
        <v>25667</v>
      </c>
      <c r="Q34" s="34"/>
      <c r="R34" s="87" t="str">
        <f>L30</f>
        <v>Avfall</v>
      </c>
      <c r="S34" s="61" t="str">
        <f>ROUND(L43/1000,0) &amp;" GWh"</f>
        <v>0 GWh</v>
      </c>
      <c r="T34" s="43">
        <f>L$44</f>
        <v>0</v>
      </c>
      <c r="U34" s="37"/>
      <c r="V34" s="6"/>
      <c r="W34" s="59"/>
    </row>
    <row r="35" spans="1:47" ht="15.75">
      <c r="A35" s="3" t="s">
        <v>34</v>
      </c>
      <c r="B35" s="128">
        <f>[1]Slutanvändning!$N$278</f>
        <v>0</v>
      </c>
      <c r="C35" s="115">
        <f>[1]Slutanvändning!$N$279</f>
        <v>25</v>
      </c>
      <c r="D35" s="115">
        <f>[1]Slutanvändning!$N$272</f>
        <v>314044</v>
      </c>
      <c r="E35" s="115">
        <f>[1]Slutanvändning!$Q$273</f>
        <v>0</v>
      </c>
      <c r="F35" s="115">
        <f>[1]Slutanvändning!$N$274</f>
        <v>0</v>
      </c>
      <c r="G35" s="115">
        <f>[1]Slutanvändning!$N$275</f>
        <v>60513</v>
      </c>
      <c r="H35" s="115">
        <f>[1]Slutanvändning!$N$276</f>
        <v>0</v>
      </c>
      <c r="I35" s="115">
        <f>[1]Slutanvändning!$N$277</f>
        <v>0</v>
      </c>
      <c r="J35" s="115">
        <v>0</v>
      </c>
      <c r="K35" s="115">
        <f>[1]Slutanvändning!$U$273</f>
        <v>0</v>
      </c>
      <c r="L35" s="115">
        <f>[1]Slutanvändning!$V$273</f>
        <v>0</v>
      </c>
      <c r="M35" s="115"/>
      <c r="N35" s="115">
        <f>[1]Slutanvändning!$X$275</f>
        <v>0</v>
      </c>
      <c r="O35" s="115"/>
      <c r="P35" s="115">
        <f>SUM(B35:N35)</f>
        <v>374582</v>
      </c>
      <c r="Q35" s="34"/>
      <c r="R35" s="85" t="str">
        <f>M30</f>
        <v>Övrigt</v>
      </c>
      <c r="S35" s="61" t="str">
        <f>ROUND(M43/1000,0) &amp;" GWh"</f>
        <v>0 GWh</v>
      </c>
      <c r="T35" s="43">
        <f>M$44</f>
        <v>0</v>
      </c>
      <c r="U35" s="37"/>
    </row>
    <row r="36" spans="1:47" ht="15.75">
      <c r="A36" s="3" t="s">
        <v>35</v>
      </c>
      <c r="B36" s="128">
        <f>[1]Slutanvändning!$N$287</f>
        <v>0</v>
      </c>
      <c r="C36" s="115">
        <f>[1]Slutanvändning!$N$288</f>
        <v>38127</v>
      </c>
      <c r="D36" s="115">
        <f>[1]Slutanvändning!$N$281</f>
        <v>1772</v>
      </c>
      <c r="E36" s="115">
        <f>[1]Slutanvändning!$Q$282</f>
        <v>0</v>
      </c>
      <c r="F36" s="115">
        <f>[1]Slutanvändning!$N$283</f>
        <v>0</v>
      </c>
      <c r="G36" s="115">
        <f>[1]Slutanvändning!$N$284</f>
        <v>0</v>
      </c>
      <c r="H36" s="115">
        <f>[1]Slutanvändning!$N$285</f>
        <v>0</v>
      </c>
      <c r="I36" s="115">
        <f>[1]Slutanvändning!$N$286</f>
        <v>0</v>
      </c>
      <c r="J36" s="115">
        <v>0</v>
      </c>
      <c r="K36" s="115">
        <f>[1]Slutanvändning!$U$282</f>
        <v>0</v>
      </c>
      <c r="L36" s="115">
        <f>[1]Slutanvändning!$V$282</f>
        <v>0</v>
      </c>
      <c r="M36" s="115"/>
      <c r="N36" s="115">
        <f>[1]Slutanvändning!$X$284</f>
        <v>0</v>
      </c>
      <c r="O36" s="115"/>
      <c r="P36" s="115">
        <f t="shared" si="4"/>
        <v>39899</v>
      </c>
      <c r="Q36" s="34"/>
      <c r="R36" s="85" t="str">
        <f>N30</f>
        <v>Beckolja</v>
      </c>
      <c r="S36" s="61" t="str">
        <f>ROUND(N43/1000,0) &amp;" GWh"</f>
        <v>0 GWh</v>
      </c>
      <c r="T36" s="43">
        <f>N$44</f>
        <v>0</v>
      </c>
      <c r="U36" s="37"/>
    </row>
    <row r="37" spans="1:47" ht="15.75">
      <c r="A37" s="3" t="s">
        <v>36</v>
      </c>
      <c r="B37" s="128">
        <f>[1]Slutanvändning!$N$296</f>
        <v>0</v>
      </c>
      <c r="C37" s="115">
        <f>[1]Slutanvändning!$N$297</f>
        <v>98431</v>
      </c>
      <c r="D37" s="115">
        <f>[1]Slutanvändning!$N$290</f>
        <v>978</v>
      </c>
      <c r="E37" s="115">
        <f>[1]Slutanvändning!$Q$291</f>
        <v>0</v>
      </c>
      <c r="F37" s="115">
        <f>[1]Slutanvändning!$N$292</f>
        <v>0</v>
      </c>
      <c r="G37" s="115">
        <f>[1]Slutanvändning!$N$293</f>
        <v>0</v>
      </c>
      <c r="H37" s="115">
        <f>[1]Slutanvändning!$N$294</f>
        <v>54246</v>
      </c>
      <c r="I37" s="115">
        <f>[1]Slutanvändning!$N$295</f>
        <v>0</v>
      </c>
      <c r="J37" s="115">
        <v>0</v>
      </c>
      <c r="K37" s="115">
        <f>[1]Slutanvändning!$U$291</f>
        <v>0</v>
      </c>
      <c r="L37" s="115">
        <f>[1]Slutanvändning!$V$291</f>
        <v>0</v>
      </c>
      <c r="M37" s="115"/>
      <c r="N37" s="115">
        <f>[1]Slutanvändning!$X$293</f>
        <v>0</v>
      </c>
      <c r="O37" s="115"/>
      <c r="P37" s="115">
        <f t="shared" si="4"/>
        <v>153655</v>
      </c>
      <c r="Q37" s="34"/>
      <c r="R37" s="87" t="str">
        <f>O30</f>
        <v>Övrigt</v>
      </c>
      <c r="S37" s="61" t="str">
        <f>ROUND(O43/1000,0) &amp;" GWh"</f>
        <v>0 GWh</v>
      </c>
      <c r="T37" s="43">
        <f>O$44</f>
        <v>0</v>
      </c>
      <c r="U37" s="37"/>
    </row>
    <row r="38" spans="1:47" ht="15.75">
      <c r="A38" s="3" t="s">
        <v>37</v>
      </c>
      <c r="B38" s="116">
        <f>[1]Slutanvändning!$N$305</f>
        <v>3558.6666666666665</v>
      </c>
      <c r="C38" s="115">
        <f>[1]Slutanvändning!$N$306</f>
        <v>8022</v>
      </c>
      <c r="D38" s="115">
        <f>[1]Slutanvändning!$N$299</f>
        <v>60</v>
      </c>
      <c r="E38" s="115">
        <f>[1]Slutanvändning!$Q$300</f>
        <v>0</v>
      </c>
      <c r="F38" s="115">
        <f>[1]Slutanvändning!$N$301</f>
        <v>0</v>
      </c>
      <c r="G38" s="115">
        <f>[1]Slutanvändning!$N$302</f>
        <v>0</v>
      </c>
      <c r="H38" s="115">
        <f>[1]Slutanvändning!$N$303</f>
        <v>0</v>
      </c>
      <c r="I38" s="115">
        <f>[1]Slutanvändning!$N$304</f>
        <v>0</v>
      </c>
      <c r="J38" s="115">
        <v>0</v>
      </c>
      <c r="K38" s="115">
        <f>[1]Slutanvändning!$U$300</f>
        <v>0</v>
      </c>
      <c r="L38" s="115">
        <f>[1]Slutanvändning!$V$300</f>
        <v>0</v>
      </c>
      <c r="M38" s="115"/>
      <c r="N38" s="115">
        <f>[1]Slutanvändning!$X$302</f>
        <v>0</v>
      </c>
      <c r="O38" s="115"/>
      <c r="P38" s="121">
        <f t="shared" si="4"/>
        <v>11640.666666666666</v>
      </c>
      <c r="Q38" s="34"/>
      <c r="R38" s="45"/>
      <c r="S38" s="30"/>
      <c r="T38" s="41"/>
      <c r="U38" s="37"/>
    </row>
    <row r="39" spans="1:47" ht="15.75">
      <c r="A39" s="3" t="s">
        <v>38</v>
      </c>
      <c r="B39" s="128">
        <f>[1]Slutanvändning!$N$314</f>
        <v>0</v>
      </c>
      <c r="C39" s="115">
        <f>[1]Slutanvändning!$N$315</f>
        <v>28044</v>
      </c>
      <c r="D39" s="115">
        <f>[1]Slutanvändning!$N$308</f>
        <v>0</v>
      </c>
      <c r="E39" s="115">
        <f>[1]Slutanvändning!$Q$309</f>
        <v>0</v>
      </c>
      <c r="F39" s="115">
        <f>[1]Slutanvändning!$N$310</f>
        <v>0</v>
      </c>
      <c r="G39" s="115">
        <f>[1]Slutanvändning!$N$311</f>
        <v>0</v>
      </c>
      <c r="H39" s="115">
        <f>[1]Slutanvändning!$N$312</f>
        <v>0</v>
      </c>
      <c r="I39" s="115">
        <f>[1]Slutanvändning!$N$313</f>
        <v>0</v>
      </c>
      <c r="J39" s="115">
        <v>0</v>
      </c>
      <c r="K39" s="115">
        <f>[1]Slutanvändning!$U$309</f>
        <v>0</v>
      </c>
      <c r="L39" s="115">
        <f>[1]Slutanvändning!$V$309</f>
        <v>0</v>
      </c>
      <c r="M39" s="115"/>
      <c r="N39" s="115">
        <f>[1]Slutanvändning!$X$311</f>
        <v>0</v>
      </c>
      <c r="O39" s="115"/>
      <c r="P39" s="115">
        <f>SUM(B39:N39)</f>
        <v>28044</v>
      </c>
      <c r="Q39" s="34"/>
      <c r="R39" s="42"/>
      <c r="S39" s="8"/>
      <c r="T39" s="64"/>
    </row>
    <row r="40" spans="1:47" ht="15.75">
      <c r="A40" s="3" t="s">
        <v>13</v>
      </c>
      <c r="B40" s="121">
        <f>SUM(B32:B39)</f>
        <v>3558.6666666666665</v>
      </c>
      <c r="C40" s="115">
        <f t="shared" ref="C40:O40" si="5">SUM(C32:C39)</f>
        <v>287732</v>
      </c>
      <c r="D40" s="115">
        <f t="shared" si="5"/>
        <v>340805</v>
      </c>
      <c r="E40" s="115">
        <f t="shared" si="5"/>
        <v>0</v>
      </c>
      <c r="F40" s="115">
        <f>SUM(F32:F39)</f>
        <v>43955</v>
      </c>
      <c r="G40" s="115">
        <f t="shared" si="5"/>
        <v>65025</v>
      </c>
      <c r="H40" s="121">
        <f t="shared" si="5"/>
        <v>69815.333333333328</v>
      </c>
      <c r="I40" s="115">
        <f t="shared" si="5"/>
        <v>0</v>
      </c>
      <c r="J40" s="115">
        <f t="shared" si="5"/>
        <v>0</v>
      </c>
      <c r="K40" s="115">
        <f t="shared" si="5"/>
        <v>0</v>
      </c>
      <c r="L40" s="115">
        <f t="shared" si="5"/>
        <v>0</v>
      </c>
      <c r="M40" s="115">
        <f t="shared" si="5"/>
        <v>0</v>
      </c>
      <c r="N40" s="115">
        <f t="shared" si="5"/>
        <v>0</v>
      </c>
      <c r="O40" s="115">
        <f t="shared" si="5"/>
        <v>0</v>
      </c>
      <c r="P40" s="121">
        <f>SUM(B40:N40)</f>
        <v>810891.00000000012</v>
      </c>
      <c r="Q40" s="34"/>
      <c r="R40" s="42"/>
      <c r="S40" s="8" t="s">
        <v>24</v>
      </c>
      <c r="T40" s="64" t="s">
        <v>25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2" t="s">
        <v>39</v>
      </c>
      <c r="S41" s="65" t="str">
        <f>ROUND((B46+C46)/1000,0) &amp;" GWh"</f>
        <v>24 GWh</v>
      </c>
      <c r="T41" s="64"/>
    </row>
    <row r="42" spans="1:47">
      <c r="A42" s="47" t="s">
        <v>42</v>
      </c>
      <c r="B42" s="110">
        <f>B39+B38+B37</f>
        <v>3558.6666666666665</v>
      </c>
      <c r="C42" s="110">
        <f>C39+C38+C37</f>
        <v>134497</v>
      </c>
      <c r="D42" s="110">
        <f>D39+D38+D37</f>
        <v>1038</v>
      </c>
      <c r="E42" s="110">
        <f t="shared" ref="E42:P42" si="6">E39+E38+E37</f>
        <v>0</v>
      </c>
      <c r="F42" s="111">
        <f t="shared" si="6"/>
        <v>0</v>
      </c>
      <c r="G42" s="110">
        <f t="shared" si="6"/>
        <v>0</v>
      </c>
      <c r="H42" s="110">
        <f t="shared" si="6"/>
        <v>54246</v>
      </c>
      <c r="I42" s="111">
        <f t="shared" si="6"/>
        <v>0</v>
      </c>
      <c r="J42" s="110">
        <f t="shared" si="6"/>
        <v>0</v>
      </c>
      <c r="K42" s="110">
        <f t="shared" si="6"/>
        <v>0</v>
      </c>
      <c r="L42" s="110">
        <f t="shared" si="6"/>
        <v>0</v>
      </c>
      <c r="M42" s="110">
        <f t="shared" si="6"/>
        <v>0</v>
      </c>
      <c r="N42" s="110">
        <f t="shared" si="6"/>
        <v>0</v>
      </c>
      <c r="O42" s="110">
        <f t="shared" si="6"/>
        <v>0</v>
      </c>
      <c r="P42" s="110">
        <f t="shared" si="6"/>
        <v>193339.66666666666</v>
      </c>
      <c r="Q42" s="35"/>
      <c r="R42" s="42" t="s">
        <v>40</v>
      </c>
      <c r="S42" s="9" t="str">
        <f>ROUND(P42/1000,0) &amp;" GWh"</f>
        <v>193 GWh</v>
      </c>
      <c r="T42" s="43">
        <f>P42/P40</f>
        <v>0.23842867495960202</v>
      </c>
    </row>
    <row r="43" spans="1:47">
      <c r="A43" s="48" t="s">
        <v>44</v>
      </c>
      <c r="B43" s="123"/>
      <c r="C43" s="124">
        <f>C40+C24-C7+C46</f>
        <v>310750.56</v>
      </c>
      <c r="D43" s="124">
        <f t="shared" ref="D43:O43" si="7">D11+D24+D40</f>
        <v>340805</v>
      </c>
      <c r="E43" s="124">
        <f t="shared" si="7"/>
        <v>0</v>
      </c>
      <c r="F43" s="124">
        <f t="shared" si="7"/>
        <v>48553.666666666664</v>
      </c>
      <c r="G43" s="124">
        <f t="shared" si="7"/>
        <v>65025</v>
      </c>
      <c r="H43" s="124">
        <f t="shared" si="7"/>
        <v>69815.333333333328</v>
      </c>
      <c r="I43" s="124">
        <f t="shared" si="7"/>
        <v>0</v>
      </c>
      <c r="J43" s="124">
        <f t="shared" si="7"/>
        <v>0</v>
      </c>
      <c r="K43" s="124">
        <f t="shared" si="7"/>
        <v>0</v>
      </c>
      <c r="L43" s="124">
        <f t="shared" si="7"/>
        <v>0</v>
      </c>
      <c r="M43" s="124">
        <f t="shared" si="7"/>
        <v>0</v>
      </c>
      <c r="N43" s="124">
        <f t="shared" si="7"/>
        <v>0</v>
      </c>
      <c r="O43" s="124">
        <f t="shared" si="7"/>
        <v>0</v>
      </c>
      <c r="P43" s="125">
        <f>SUM(C43:O43)</f>
        <v>834949.56</v>
      </c>
      <c r="Q43" s="35"/>
      <c r="R43" s="42" t="s">
        <v>41</v>
      </c>
      <c r="S43" s="9" t="str">
        <f>ROUND(P36/1000,0) &amp;" GWh"</f>
        <v>40 GWh</v>
      </c>
      <c r="T43" s="63">
        <f>P36/P40</f>
        <v>4.920390040091701E-2</v>
      </c>
    </row>
    <row r="44" spans="1:47" ht="15.75">
      <c r="A44" s="48" t="s">
        <v>45</v>
      </c>
      <c r="B44" s="11"/>
      <c r="C44" s="13">
        <f>C43/$P$43</f>
        <v>0.37217884155780617</v>
      </c>
      <c r="D44" s="13">
        <f t="shared" ref="D44:P44" si="8">D43/$P$43</f>
        <v>0.40817435726297047</v>
      </c>
      <c r="E44" s="13">
        <f t="shared" si="8"/>
        <v>0</v>
      </c>
      <c r="F44" s="13">
        <f t="shared" si="8"/>
        <v>5.815161656791179E-2</v>
      </c>
      <c r="G44" s="13">
        <f t="shared" si="8"/>
        <v>7.7878955945554357E-2</v>
      </c>
      <c r="H44" s="13">
        <f t="shared" si="8"/>
        <v>8.3616228665757159E-2</v>
      </c>
      <c r="I44" s="13">
        <f t="shared" si="8"/>
        <v>0</v>
      </c>
      <c r="J44" s="13">
        <f t="shared" si="8"/>
        <v>0</v>
      </c>
      <c r="K44" s="13">
        <f t="shared" si="8"/>
        <v>0</v>
      </c>
      <c r="L44" s="13">
        <f t="shared" si="8"/>
        <v>0</v>
      </c>
      <c r="M44" s="13">
        <f t="shared" si="8"/>
        <v>0</v>
      </c>
      <c r="N44" s="13">
        <f t="shared" si="8"/>
        <v>0</v>
      </c>
      <c r="O44" s="13">
        <f t="shared" si="8"/>
        <v>0</v>
      </c>
      <c r="P44" s="13">
        <f t="shared" si="8"/>
        <v>1</v>
      </c>
      <c r="Q44" s="35"/>
      <c r="R44" s="42" t="s">
        <v>43</v>
      </c>
      <c r="S44" s="9" t="str">
        <f>ROUND(P34/1000,0) &amp;" GWh"</f>
        <v>26 GWh</v>
      </c>
      <c r="T44" s="43">
        <f>P34/P40</f>
        <v>3.1652836201166365E-2</v>
      </c>
      <c r="U44" s="37"/>
    </row>
    <row r="45" spans="1:47" ht="15.75">
      <c r="A45" s="49"/>
      <c r="B45" s="62"/>
      <c r="C45" s="57"/>
      <c r="D45" s="57"/>
      <c r="E45" s="57"/>
      <c r="F45" s="67"/>
      <c r="G45" s="57"/>
      <c r="H45" s="57"/>
      <c r="I45" s="67"/>
      <c r="J45" s="57"/>
      <c r="K45" s="57"/>
      <c r="L45" s="57"/>
      <c r="M45" s="57"/>
      <c r="N45" s="67"/>
      <c r="O45" s="67"/>
      <c r="P45" s="67"/>
      <c r="Q45" s="35"/>
      <c r="R45" s="42" t="s">
        <v>30</v>
      </c>
      <c r="S45" s="9" t="str">
        <f>ROUND(P32/1000,0) &amp;" GWh"</f>
        <v>57 GWh</v>
      </c>
      <c r="T45" s="43">
        <f>P32/P40</f>
        <v>6.9965013793469144E-2</v>
      </c>
      <c r="U45" s="37"/>
    </row>
    <row r="46" spans="1:47">
      <c r="A46" s="49" t="s">
        <v>48</v>
      </c>
      <c r="B46" s="68">
        <f>B24-B40</f>
        <v>495</v>
      </c>
      <c r="C46" s="68">
        <f>(C40+C24)*0.08</f>
        <v>23018.560000000001</v>
      </c>
      <c r="D46" s="57"/>
      <c r="E46" s="57"/>
      <c r="F46" s="67"/>
      <c r="G46" s="57"/>
      <c r="H46" s="57"/>
      <c r="I46" s="67"/>
      <c r="J46" s="57"/>
      <c r="K46" s="57"/>
      <c r="L46" s="57"/>
      <c r="M46" s="57"/>
      <c r="N46" s="67"/>
      <c r="O46" s="67"/>
      <c r="P46" s="53"/>
      <c r="Q46" s="35"/>
      <c r="R46" s="42" t="s">
        <v>46</v>
      </c>
      <c r="S46" s="9" t="str">
        <f>ROUND(P33/1000,0) &amp;" GWh"</f>
        <v>121 GWh</v>
      </c>
      <c r="T46" s="63">
        <f>P33/P40</f>
        <v>0.14881079372361181</v>
      </c>
      <c r="U46" s="37"/>
    </row>
    <row r="47" spans="1:47">
      <c r="A47" s="49" t="s">
        <v>50</v>
      </c>
      <c r="B47" s="71">
        <f>B46/B24</f>
        <v>0.1221116684483184</v>
      </c>
      <c r="C47" s="71">
        <f>C46/(C40+C24)</f>
        <v>0.08</v>
      </c>
      <c r="D47" s="57"/>
      <c r="E47" s="57"/>
      <c r="F47" s="67"/>
      <c r="G47" s="57"/>
      <c r="H47" s="57"/>
      <c r="I47" s="67"/>
      <c r="J47" s="57"/>
      <c r="K47" s="57"/>
      <c r="L47" s="57"/>
      <c r="M47" s="57"/>
      <c r="N47" s="67"/>
      <c r="O47" s="67"/>
      <c r="P47" s="67"/>
      <c r="Q47" s="35"/>
      <c r="R47" s="42" t="s">
        <v>47</v>
      </c>
      <c r="S47" s="9" t="str">
        <f>ROUND(P35/1000,0) &amp;" GWh"</f>
        <v>375 GWh</v>
      </c>
      <c r="T47" s="63">
        <f>P35/P40</f>
        <v>0.46193878092123347</v>
      </c>
    </row>
    <row r="48" spans="1:47" ht="15.75" thickBot="1">
      <c r="A48" s="14"/>
      <c r="B48" s="15"/>
      <c r="C48" s="17"/>
      <c r="D48" s="16"/>
      <c r="E48" s="16"/>
      <c r="F48" s="25"/>
      <c r="G48" s="16"/>
      <c r="H48" s="16"/>
      <c r="I48" s="25"/>
      <c r="J48" s="16"/>
      <c r="K48" s="16"/>
      <c r="L48" s="16"/>
      <c r="M48" s="17"/>
      <c r="N48" s="18"/>
      <c r="O48" s="18"/>
      <c r="P48" s="18"/>
      <c r="Q48" s="88"/>
      <c r="R48" s="69" t="s">
        <v>49</v>
      </c>
      <c r="S48" s="9" t="str">
        <f>ROUND(P40/1000,0) &amp;" GWh"</f>
        <v>811 GWh</v>
      </c>
      <c r="T48" s="70">
        <f>SUM(T42:T47)</f>
        <v>0.99999999999999978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5"/>
      <c r="C49" s="17"/>
      <c r="D49" s="16"/>
      <c r="E49" s="16"/>
      <c r="F49" s="25"/>
      <c r="G49" s="16"/>
      <c r="H49" s="16"/>
      <c r="I49" s="25"/>
      <c r="J49" s="16"/>
      <c r="K49" s="16"/>
      <c r="L49" s="16"/>
      <c r="M49" s="17"/>
      <c r="N49" s="18"/>
      <c r="O49" s="18"/>
      <c r="P49" s="18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8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8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8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8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8"/>
      <c r="B58" s="72"/>
      <c r="C58" s="20"/>
      <c r="D58" s="73"/>
      <c r="E58" s="73"/>
      <c r="F58" s="74"/>
      <c r="G58" s="73"/>
      <c r="H58" s="73"/>
      <c r="I58" s="74"/>
      <c r="J58" s="73"/>
      <c r="K58" s="73"/>
      <c r="L58" s="73"/>
      <c r="M58" s="46"/>
      <c r="N58" s="84"/>
      <c r="O58" s="84"/>
      <c r="P58" s="75"/>
      <c r="Q58" s="8"/>
      <c r="R58" s="8"/>
      <c r="S58" s="46"/>
      <c r="T58" s="51"/>
    </row>
    <row r="59" spans="1:47" ht="15.75">
      <c r="A59" s="8"/>
      <c r="B59" s="72"/>
      <c r="C59" s="20"/>
      <c r="D59" s="73"/>
      <c r="E59" s="73"/>
      <c r="F59" s="74"/>
      <c r="G59" s="73"/>
      <c r="H59" s="73"/>
      <c r="I59" s="74"/>
      <c r="J59" s="73"/>
      <c r="K59" s="73"/>
      <c r="L59" s="73"/>
      <c r="M59" s="46"/>
      <c r="N59" s="84"/>
      <c r="O59" s="84"/>
      <c r="P59" s="75"/>
      <c r="Q59" s="8"/>
      <c r="R59" s="8"/>
      <c r="S59" s="21"/>
      <c r="T59" s="22"/>
    </row>
    <row r="60" spans="1:47" ht="15.75">
      <c r="A60" s="8"/>
      <c r="B60" s="72"/>
      <c r="C60" s="20"/>
      <c r="D60" s="73"/>
      <c r="E60" s="73"/>
      <c r="F60" s="74"/>
      <c r="G60" s="73"/>
      <c r="H60" s="73"/>
      <c r="I60" s="74"/>
      <c r="J60" s="73"/>
      <c r="K60" s="73"/>
      <c r="L60" s="73"/>
      <c r="M60" s="46"/>
      <c r="N60" s="84"/>
      <c r="O60" s="84"/>
      <c r="P60" s="75"/>
      <c r="Q60" s="8"/>
      <c r="R60" s="8"/>
      <c r="S60" s="8"/>
      <c r="T60" s="46"/>
    </row>
    <row r="61" spans="1:47" ht="15.75">
      <c r="A61" s="7"/>
      <c r="B61" s="72"/>
      <c r="C61" s="20"/>
      <c r="D61" s="73"/>
      <c r="E61" s="73"/>
      <c r="F61" s="74"/>
      <c r="G61" s="73"/>
      <c r="H61" s="73"/>
      <c r="I61" s="74"/>
      <c r="J61" s="73"/>
      <c r="K61" s="73"/>
      <c r="L61" s="73"/>
      <c r="M61" s="46"/>
      <c r="N61" s="84"/>
      <c r="O61" s="84"/>
      <c r="P61" s="75"/>
      <c r="Q61" s="8"/>
      <c r="R61" s="8"/>
      <c r="S61" s="77"/>
      <c r="T61" s="78"/>
    </row>
    <row r="62" spans="1:47" ht="15.75">
      <c r="A62" s="8"/>
      <c r="B62" s="72"/>
      <c r="C62" s="20"/>
      <c r="D62" s="72"/>
      <c r="E62" s="72"/>
      <c r="F62" s="76"/>
      <c r="G62" s="72"/>
      <c r="H62" s="72"/>
      <c r="I62" s="76"/>
      <c r="J62" s="72"/>
      <c r="K62" s="72"/>
      <c r="L62" s="72"/>
      <c r="M62" s="46"/>
      <c r="N62" s="84"/>
      <c r="O62" s="84"/>
      <c r="P62" s="75"/>
      <c r="Q62" s="8"/>
      <c r="R62" s="8"/>
      <c r="S62" s="46"/>
      <c r="T62" s="51"/>
    </row>
    <row r="63" spans="1:47" ht="15.75">
      <c r="A63" s="8"/>
      <c r="B63" s="72"/>
      <c r="C63" s="8"/>
      <c r="D63" s="72"/>
      <c r="E63" s="72"/>
      <c r="F63" s="76"/>
      <c r="G63" s="72"/>
      <c r="H63" s="72"/>
      <c r="I63" s="76"/>
      <c r="J63" s="72"/>
      <c r="K63" s="72"/>
      <c r="L63" s="72"/>
      <c r="M63" s="8"/>
      <c r="N63" s="75"/>
      <c r="O63" s="75"/>
      <c r="P63" s="75"/>
      <c r="Q63" s="8"/>
      <c r="R63" s="8"/>
      <c r="S63" s="46"/>
      <c r="T63" s="51"/>
    </row>
    <row r="64" spans="1:47" ht="15.75">
      <c r="A64" s="8"/>
      <c r="B64" s="72"/>
      <c r="C64" s="8"/>
      <c r="D64" s="72"/>
      <c r="E64" s="72"/>
      <c r="F64" s="76"/>
      <c r="G64" s="72"/>
      <c r="H64" s="72"/>
      <c r="I64" s="76"/>
      <c r="J64" s="72"/>
      <c r="K64" s="72"/>
      <c r="L64" s="72"/>
      <c r="M64" s="8"/>
      <c r="N64" s="75"/>
      <c r="O64" s="75"/>
      <c r="P64" s="75"/>
      <c r="Q64" s="8"/>
      <c r="R64" s="8"/>
      <c r="S64" s="46"/>
      <c r="T64" s="51"/>
    </row>
    <row r="65" spans="1:20" ht="15.75">
      <c r="A65" s="8"/>
      <c r="B65" s="57"/>
      <c r="C65" s="8"/>
      <c r="D65" s="57"/>
      <c r="E65" s="57"/>
      <c r="F65" s="67"/>
      <c r="G65" s="57"/>
      <c r="H65" s="57"/>
      <c r="I65" s="67"/>
      <c r="J65" s="57"/>
      <c r="K65" s="72"/>
      <c r="L65" s="72"/>
      <c r="M65" s="8"/>
      <c r="N65" s="75"/>
      <c r="O65" s="75"/>
      <c r="P65" s="75"/>
      <c r="Q65" s="8"/>
      <c r="R65" s="8"/>
      <c r="S65" s="46"/>
      <c r="T65" s="51"/>
    </row>
    <row r="66" spans="1:20" ht="15.75">
      <c r="A66" s="8"/>
      <c r="B66" s="57"/>
      <c r="C66" s="8"/>
      <c r="D66" s="57"/>
      <c r="E66" s="57"/>
      <c r="F66" s="67"/>
      <c r="G66" s="57"/>
      <c r="H66" s="57"/>
      <c r="I66" s="67"/>
      <c r="J66" s="57"/>
      <c r="K66" s="72"/>
      <c r="L66" s="72"/>
      <c r="M66" s="8"/>
      <c r="N66" s="75"/>
      <c r="O66" s="75"/>
      <c r="P66" s="75"/>
      <c r="Q66" s="8"/>
      <c r="R66" s="8"/>
      <c r="S66" s="46"/>
      <c r="T66" s="51"/>
    </row>
    <row r="67" spans="1:20" ht="15.75">
      <c r="A67" s="8"/>
      <c r="B67" s="57"/>
      <c r="C67" s="8"/>
      <c r="D67" s="57"/>
      <c r="E67" s="57"/>
      <c r="F67" s="67"/>
      <c r="G67" s="57"/>
      <c r="H67" s="57"/>
      <c r="I67" s="67"/>
      <c r="J67" s="57"/>
      <c r="K67" s="72"/>
      <c r="L67" s="72"/>
      <c r="M67" s="8"/>
      <c r="N67" s="75"/>
      <c r="O67" s="75"/>
      <c r="P67" s="75"/>
      <c r="Q67" s="8"/>
      <c r="R67" s="8"/>
      <c r="S67" s="46"/>
      <c r="T67" s="51"/>
    </row>
    <row r="68" spans="1:20" ht="15.75">
      <c r="A68" s="8"/>
      <c r="B68" s="57"/>
      <c r="C68" s="8"/>
      <c r="D68" s="57"/>
      <c r="E68" s="57"/>
      <c r="F68" s="67"/>
      <c r="G68" s="57"/>
      <c r="H68" s="57"/>
      <c r="I68" s="67"/>
      <c r="J68" s="57"/>
      <c r="K68" s="72"/>
      <c r="L68" s="72"/>
      <c r="M68" s="8"/>
      <c r="N68" s="75"/>
      <c r="O68" s="75"/>
      <c r="P68" s="75"/>
      <c r="Q68" s="8"/>
      <c r="R68" s="52"/>
      <c r="S68" s="21"/>
      <c r="T68" s="24"/>
    </row>
    <row r="69" spans="1:20">
      <c r="A69" s="8"/>
      <c r="B69" s="57"/>
      <c r="C69" s="8"/>
      <c r="D69" s="57"/>
      <c r="E69" s="57"/>
      <c r="F69" s="67"/>
      <c r="G69" s="57"/>
      <c r="H69" s="57"/>
      <c r="I69" s="67"/>
      <c r="J69" s="57"/>
      <c r="K69" s="72"/>
      <c r="L69" s="72"/>
      <c r="M69" s="8"/>
      <c r="N69" s="75"/>
      <c r="O69" s="75"/>
      <c r="P69" s="75"/>
      <c r="Q69" s="8"/>
    </row>
    <row r="70" spans="1:20">
      <c r="A70" s="8"/>
      <c r="B70" s="57"/>
      <c r="C70" s="8"/>
      <c r="D70" s="57"/>
      <c r="E70" s="57"/>
      <c r="F70" s="67"/>
      <c r="G70" s="57"/>
      <c r="H70" s="57"/>
      <c r="I70" s="67"/>
      <c r="J70" s="57"/>
      <c r="K70" s="72"/>
      <c r="L70" s="72"/>
      <c r="M70" s="8"/>
      <c r="N70" s="75"/>
      <c r="O70" s="75"/>
      <c r="P70" s="75"/>
      <c r="Q70" s="8"/>
    </row>
    <row r="71" spans="1:20" ht="15.75">
      <c r="A71" s="8"/>
      <c r="B71" s="23"/>
      <c r="C71" s="8"/>
      <c r="D71" s="23"/>
      <c r="E71" s="23"/>
      <c r="F71" s="26"/>
      <c r="G71" s="23"/>
      <c r="H71" s="23"/>
      <c r="I71" s="26"/>
      <c r="J71" s="23"/>
      <c r="K71" s="72"/>
      <c r="L71" s="72"/>
      <c r="M71" s="8"/>
      <c r="N71" s="75"/>
      <c r="O71" s="75"/>
      <c r="P71" s="75"/>
      <c r="Q71" s="8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zoomScale="70" zoomScaleNormal="70" workbookViewId="0">
      <selection activeCell="C44" sqref="C44"/>
    </sheetView>
  </sheetViews>
  <sheetFormatPr defaultColWidth="8.625" defaultRowHeight="15"/>
  <cols>
    <col min="1" max="1" width="49.5" style="10" customWidth="1"/>
    <col min="2" max="2" width="17.625" style="53" customWidth="1"/>
    <col min="3" max="3" width="17.625" style="10" customWidth="1"/>
    <col min="4" max="12" width="17.625" style="53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9" t="s">
        <v>74</v>
      </c>
      <c r="Q2" s="3"/>
      <c r="AG2" s="54"/>
      <c r="AH2" s="3"/>
    </row>
    <row r="3" spans="1:34" ht="30">
      <c r="A3" s="4">
        <v>2017</v>
      </c>
      <c r="C3" s="55" t="s">
        <v>1</v>
      </c>
      <c r="D3" s="55" t="s">
        <v>31</v>
      </c>
      <c r="E3" s="55" t="s">
        <v>2</v>
      </c>
      <c r="F3" s="56" t="s">
        <v>3</v>
      </c>
      <c r="G3" s="55" t="s">
        <v>16</v>
      </c>
      <c r="H3" s="55" t="s">
        <v>51</v>
      </c>
      <c r="I3" s="56" t="s">
        <v>5</v>
      </c>
      <c r="J3" s="55" t="s">
        <v>4</v>
      </c>
      <c r="K3" s="55" t="s">
        <v>6</v>
      </c>
      <c r="L3" s="55" t="s">
        <v>7</v>
      </c>
      <c r="M3" s="55" t="s">
        <v>67</v>
      </c>
      <c r="N3" s="56" t="s">
        <v>63</v>
      </c>
      <c r="O3" s="56" t="s">
        <v>63</v>
      </c>
      <c r="P3" s="58" t="s">
        <v>9</v>
      </c>
      <c r="Q3" s="54"/>
      <c r="AG3" s="54"/>
      <c r="AH3" s="54"/>
    </row>
    <row r="4" spans="1:34" s="30" customFormat="1" ht="11.25">
      <c r="A4" s="81" t="s">
        <v>55</v>
      </c>
      <c r="C4" s="80" t="s">
        <v>53</v>
      </c>
      <c r="D4" s="80" t="s">
        <v>54</v>
      </c>
      <c r="E4" s="28"/>
      <c r="F4" s="80" t="s">
        <v>56</v>
      </c>
      <c r="G4" s="28"/>
      <c r="H4" s="28"/>
      <c r="I4" s="80" t="s">
        <v>57</v>
      </c>
      <c r="J4" s="28"/>
      <c r="K4" s="28"/>
      <c r="L4" s="28"/>
      <c r="M4" s="28"/>
      <c r="N4" s="29"/>
      <c r="O4" s="29"/>
      <c r="P4" s="82" t="s">
        <v>61</v>
      </c>
      <c r="Q4" s="31"/>
      <c r="AG4" s="31"/>
      <c r="AH4" s="31"/>
    </row>
    <row r="5" spans="1:34" ht="15.75">
      <c r="A5" s="3" t="s">
        <v>52</v>
      </c>
      <c r="B5" s="60"/>
      <c r="C5" s="97">
        <f>[1]Solceller!$C$8</f>
        <v>5472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>
        <f>SUM(D5:N5)</f>
        <v>0</v>
      </c>
      <c r="Q5" s="54"/>
      <c r="AG5" s="54"/>
      <c r="AH5" s="54"/>
    </row>
    <row r="6" spans="1:34" ht="15.75">
      <c r="A6" s="3" t="s">
        <v>77</v>
      </c>
      <c r="B6" s="60"/>
      <c r="C6" s="127">
        <f>[1]Elproduktion!$N$202</f>
        <v>569104</v>
      </c>
      <c r="D6" s="91">
        <f>[1]Elproduktion!$N$203</f>
        <v>0</v>
      </c>
      <c r="E6" s="91">
        <f>[1]Elproduktion!$Q$204</f>
        <v>0</v>
      </c>
      <c r="F6" s="91">
        <f>[1]Elproduktion!$N$205</f>
        <v>0</v>
      </c>
      <c r="G6" s="91">
        <f>[1]Elproduktion!$R$206</f>
        <v>0</v>
      </c>
      <c r="H6" s="91">
        <f>[1]Elproduktion!$S$207</f>
        <v>0</v>
      </c>
      <c r="I6" s="91">
        <f>[1]Elproduktion!$N$208</f>
        <v>0</v>
      </c>
      <c r="J6" s="91">
        <f>[1]Elproduktion!$T$206</f>
        <v>0</v>
      </c>
      <c r="K6" s="128">
        <f>[1]Elproduktion!$U$204</f>
        <v>0</v>
      </c>
      <c r="L6" s="128">
        <f>[1]Elproduktion!$V$204</f>
        <v>0</v>
      </c>
      <c r="M6" s="128">
        <f>[1]Elproduktion!$W$204</f>
        <v>0</v>
      </c>
      <c r="N6" s="91"/>
      <c r="O6" s="91"/>
      <c r="P6" s="91">
        <f>SUM(N6:N6)</f>
        <v>0</v>
      </c>
      <c r="Q6" s="54"/>
      <c r="AG6" s="54"/>
      <c r="AH6" s="54"/>
    </row>
    <row r="7" spans="1:34" ht="15.75">
      <c r="A7" s="3" t="s">
        <v>17</v>
      </c>
      <c r="B7" s="60"/>
      <c r="C7" s="10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10">
        <v>0</v>
      </c>
      <c r="N7" s="91"/>
      <c r="O7" s="91"/>
      <c r="P7" s="91">
        <f t="shared" ref="P7:P11" si="0">SUM(D7:N7)</f>
        <v>0</v>
      </c>
      <c r="Q7" s="54"/>
      <c r="AG7" s="54"/>
      <c r="AH7" s="54"/>
    </row>
    <row r="8" spans="1:34" ht="15.75">
      <c r="A8" s="3" t="s">
        <v>10</v>
      </c>
      <c r="B8" s="60"/>
      <c r="C8" s="128">
        <f>[1]Elproduktion!$N$210</f>
        <v>27591174</v>
      </c>
      <c r="D8" s="91">
        <f>[1]Elproduktion!$N$211</f>
        <v>3261</v>
      </c>
      <c r="E8" s="91">
        <f>[1]Elproduktion!$Q$212</f>
        <v>0</v>
      </c>
      <c r="F8" s="91">
        <f>[1]Elproduktion!$N$213</f>
        <v>0</v>
      </c>
      <c r="G8" s="91">
        <f>[1]Elproduktion!$R$214</f>
        <v>0</v>
      </c>
      <c r="H8" s="91">
        <f>[1]Elproduktion!$S$215</f>
        <v>0</v>
      </c>
      <c r="I8" s="91">
        <f>[1]Elproduktion!$N$216</f>
        <v>0</v>
      </c>
      <c r="J8" s="91">
        <f>[1]Elproduktion!$T$214</f>
        <v>0</v>
      </c>
      <c r="K8" s="128">
        <f>[1]Elproduktion!$U$212</f>
        <v>0</v>
      </c>
      <c r="L8" s="128">
        <f>[1]Elproduktion!$V$212</f>
        <v>0</v>
      </c>
      <c r="M8" s="92">
        <f>[1]Elproduktion!$W$212</f>
        <v>78831925.714285716</v>
      </c>
      <c r="N8" s="91"/>
      <c r="O8" s="91"/>
      <c r="P8" s="94">
        <f>SUM(D8:N8)</f>
        <v>78835186.714285716</v>
      </c>
      <c r="Q8" s="54"/>
      <c r="AG8" s="54"/>
      <c r="AH8" s="54"/>
    </row>
    <row r="9" spans="1:34" ht="15.75">
      <c r="A9" s="3" t="s">
        <v>11</v>
      </c>
      <c r="B9" s="60"/>
      <c r="C9" s="128">
        <f>[1]Elproduktion!$N$218</f>
        <v>2557</v>
      </c>
      <c r="D9" s="91">
        <f>[1]Elproduktion!$N$219</f>
        <v>0</v>
      </c>
      <c r="E9" s="91">
        <f>[1]Elproduktion!$Q$220</f>
        <v>0</v>
      </c>
      <c r="F9" s="91">
        <f>[1]Elproduktion!$N$221</f>
        <v>0</v>
      </c>
      <c r="G9" s="91">
        <f>[1]Elproduktion!$R$222</f>
        <v>0</v>
      </c>
      <c r="H9" s="91">
        <f>[1]Elproduktion!$S$223</f>
        <v>0</v>
      </c>
      <c r="I9" s="91">
        <f>[1]Elproduktion!$N$224</f>
        <v>0</v>
      </c>
      <c r="J9" s="91">
        <f>[1]Elproduktion!$T$222</f>
        <v>0</v>
      </c>
      <c r="K9" s="128">
        <f>[1]Elproduktion!$U$220</f>
        <v>0</v>
      </c>
      <c r="L9" s="128">
        <f>[1]Elproduktion!$V$220</f>
        <v>0</v>
      </c>
      <c r="M9" s="128">
        <f>[1]Elproduktion!$W$220</f>
        <v>0</v>
      </c>
      <c r="N9" s="91"/>
      <c r="O9" s="91"/>
      <c r="P9" s="91">
        <f t="shared" si="0"/>
        <v>0</v>
      </c>
      <c r="Q9" s="54"/>
      <c r="AG9" s="54"/>
      <c r="AH9" s="54"/>
    </row>
    <row r="10" spans="1:34" ht="15.75">
      <c r="A10" s="3" t="s">
        <v>12</v>
      </c>
      <c r="B10" s="60"/>
      <c r="C10" s="95">
        <f>[1]Elproduktion!$N$226</f>
        <v>86000</v>
      </c>
      <c r="D10" s="91">
        <f>[1]Elproduktion!$N$227</f>
        <v>0</v>
      </c>
      <c r="E10" s="91">
        <f>[1]Elproduktion!$Q$228</f>
        <v>0</v>
      </c>
      <c r="F10" s="91">
        <f>[1]Elproduktion!$N$229</f>
        <v>0</v>
      </c>
      <c r="G10" s="91">
        <f>[1]Elproduktion!$R$230</f>
        <v>0</v>
      </c>
      <c r="H10" s="91">
        <f>[1]Elproduktion!$S$231</f>
        <v>0</v>
      </c>
      <c r="I10" s="91">
        <f>[1]Elproduktion!$N$232</f>
        <v>0</v>
      </c>
      <c r="J10" s="91">
        <f>[1]Elproduktion!$T$230</f>
        <v>0</v>
      </c>
      <c r="K10" s="128">
        <f>[1]Elproduktion!$U$228</f>
        <v>0</v>
      </c>
      <c r="L10" s="128">
        <f>[1]Elproduktion!$V$228</f>
        <v>0</v>
      </c>
      <c r="M10" s="128">
        <f>[1]Elproduktion!$W$228</f>
        <v>0</v>
      </c>
      <c r="N10" s="91"/>
      <c r="O10" s="91"/>
      <c r="P10" s="91">
        <f t="shared" si="0"/>
        <v>0</v>
      </c>
      <c r="Q10" s="54"/>
      <c r="R10" s="3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4"/>
      <c r="AH10" s="54"/>
    </row>
    <row r="11" spans="1:34" ht="15.75">
      <c r="A11" s="3" t="s">
        <v>13</v>
      </c>
      <c r="B11" s="60"/>
      <c r="C11" s="96">
        <f>SUM(C5:C10)</f>
        <v>28254307</v>
      </c>
      <c r="D11" s="91">
        <f t="shared" ref="D11:O11" si="1">SUM(D5:D10)</f>
        <v>3261</v>
      </c>
      <c r="E11" s="91">
        <f t="shared" si="1"/>
        <v>0</v>
      </c>
      <c r="F11" s="91">
        <f t="shared" si="1"/>
        <v>0</v>
      </c>
      <c r="G11" s="91">
        <f t="shared" si="1"/>
        <v>0</v>
      </c>
      <c r="H11" s="91">
        <f t="shared" si="1"/>
        <v>0</v>
      </c>
      <c r="I11" s="91">
        <f t="shared" si="1"/>
        <v>0</v>
      </c>
      <c r="J11" s="91">
        <f t="shared" si="1"/>
        <v>0</v>
      </c>
      <c r="K11" s="91">
        <f t="shared" si="1"/>
        <v>0</v>
      </c>
      <c r="L11" s="91">
        <f t="shared" si="1"/>
        <v>0</v>
      </c>
      <c r="M11" s="94">
        <f t="shared" si="1"/>
        <v>78831925.714285716</v>
      </c>
      <c r="N11" s="91">
        <f t="shared" si="1"/>
        <v>0</v>
      </c>
      <c r="O11" s="91">
        <f t="shared" si="1"/>
        <v>0</v>
      </c>
      <c r="P11" s="94">
        <f t="shared" si="0"/>
        <v>78835186.714285716</v>
      </c>
      <c r="Q11" s="54"/>
      <c r="R11" s="3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4"/>
      <c r="AH11" s="54"/>
    </row>
    <row r="12" spans="1:34" ht="15.7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2"/>
      <c r="R12" s="2"/>
      <c r="S12" s="2"/>
      <c r="T12" s="2"/>
    </row>
    <row r="13" spans="1:34" ht="15.7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2"/>
      <c r="R13" s="2"/>
      <c r="S13" s="2"/>
      <c r="T13" s="2"/>
    </row>
    <row r="14" spans="1:34" ht="18.75">
      <c r="A14" s="1" t="s">
        <v>14</v>
      </c>
      <c r="B14" s="5"/>
      <c r="C14" s="60"/>
      <c r="D14" s="5"/>
      <c r="E14" s="5"/>
      <c r="F14" s="5"/>
      <c r="G14" s="5"/>
      <c r="H14" s="5"/>
      <c r="I14" s="5"/>
      <c r="J14" s="60"/>
      <c r="K14" s="60"/>
      <c r="L14" s="60"/>
      <c r="M14" s="60"/>
      <c r="N14" s="60"/>
      <c r="O14" s="60"/>
      <c r="P14" s="5"/>
      <c r="Q14" s="2"/>
      <c r="R14" s="2"/>
      <c r="S14" s="2"/>
      <c r="T14" s="2"/>
    </row>
    <row r="15" spans="1:34" ht="15.75">
      <c r="A15" s="79" t="str">
        <f>A2</f>
        <v>1383 Varberg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"/>
      <c r="R15" s="2"/>
      <c r="S15" s="2"/>
      <c r="T15" s="2"/>
    </row>
    <row r="16" spans="1:34" ht="30">
      <c r="A16" s="4">
        <v>2017</v>
      </c>
      <c r="B16" s="55" t="s">
        <v>15</v>
      </c>
      <c r="C16" s="67" t="s">
        <v>8</v>
      </c>
      <c r="D16" s="55" t="s">
        <v>31</v>
      </c>
      <c r="E16" s="55" t="s">
        <v>2</v>
      </c>
      <c r="F16" s="56" t="s">
        <v>3</v>
      </c>
      <c r="G16" s="55" t="s">
        <v>16</v>
      </c>
      <c r="H16" s="55" t="s">
        <v>51</v>
      </c>
      <c r="I16" s="56" t="s">
        <v>5</v>
      </c>
      <c r="J16" s="55" t="s">
        <v>4</v>
      </c>
      <c r="K16" s="55" t="s">
        <v>6</v>
      </c>
      <c r="L16" s="55" t="s">
        <v>7</v>
      </c>
      <c r="M16" s="55" t="s">
        <v>67</v>
      </c>
      <c r="N16" s="56" t="s">
        <v>63</v>
      </c>
      <c r="O16" s="56" t="s">
        <v>63</v>
      </c>
      <c r="P16" s="58" t="s">
        <v>9</v>
      </c>
      <c r="Q16" s="54"/>
      <c r="AG16" s="54"/>
      <c r="AH16" s="54"/>
    </row>
    <row r="17" spans="1:34" s="30" customFormat="1" ht="11.25">
      <c r="A17" s="81" t="s">
        <v>55</v>
      </c>
      <c r="B17" s="80" t="s">
        <v>58</v>
      </c>
      <c r="C17" s="50"/>
      <c r="D17" s="80" t="s">
        <v>54</v>
      </c>
      <c r="E17" s="28"/>
      <c r="F17" s="80" t="s">
        <v>56</v>
      </c>
      <c r="G17" s="28"/>
      <c r="H17" s="28"/>
      <c r="I17" s="80" t="s">
        <v>57</v>
      </c>
      <c r="J17" s="28"/>
      <c r="K17" s="28"/>
      <c r="L17" s="28"/>
      <c r="M17" s="28"/>
      <c r="N17" s="29"/>
      <c r="O17" s="29"/>
      <c r="P17" s="82" t="s">
        <v>61</v>
      </c>
      <c r="Q17" s="31"/>
      <c r="AG17" s="31"/>
      <c r="AH17" s="31"/>
    </row>
    <row r="18" spans="1:34" ht="15.75">
      <c r="A18" s="3" t="s">
        <v>17</v>
      </c>
      <c r="B18" s="128">
        <f>[1]Fjärrvärmeproduktion!$N$282</f>
        <v>0</v>
      </c>
      <c r="C18" s="115"/>
      <c r="D18" s="115">
        <f>[1]Fjärrvärmeproduktion!$N$283</f>
        <v>0</v>
      </c>
      <c r="E18" s="115">
        <f>[1]Fjärrvärmeproduktion!$Q$284</f>
        <v>0</v>
      </c>
      <c r="F18" s="115">
        <f>[1]Fjärrvärmeproduktion!$N$285</f>
        <v>0</v>
      </c>
      <c r="G18" s="115">
        <f>[1]Fjärrvärmeproduktion!$R$286</f>
        <v>0</v>
      </c>
      <c r="H18" s="115">
        <f>[1]Fjärrvärmeproduktion!$S$287</f>
        <v>0</v>
      </c>
      <c r="I18" s="115">
        <f>[1]Fjärrvärmeproduktion!$N$288</f>
        <v>0</v>
      </c>
      <c r="J18" s="115">
        <f>[1]Fjärrvärmeproduktion!$T$286</f>
        <v>0</v>
      </c>
      <c r="K18" s="115">
        <f>[1]Fjärrvärmeproduktion!$U$284</f>
        <v>0</v>
      </c>
      <c r="L18" s="115">
        <f>[1]Fjärrvärmeproduktion!$V$284</f>
        <v>0</v>
      </c>
      <c r="M18" s="115"/>
      <c r="N18" s="115"/>
      <c r="O18" s="115"/>
      <c r="P18" s="115">
        <f>SUM(C18:N18)</f>
        <v>0</v>
      </c>
      <c r="Q18" s="2"/>
      <c r="R18" s="2"/>
      <c r="S18" s="2"/>
      <c r="T18" s="2"/>
    </row>
    <row r="19" spans="1:34" ht="15.75">
      <c r="A19" s="3" t="s">
        <v>18</v>
      </c>
      <c r="B19" s="128">
        <f>[1]Fjärrvärmeproduktion!$N$290+[1]Fjärrvärmeproduktion!$N$322</f>
        <v>68100</v>
      </c>
      <c r="C19" s="115"/>
      <c r="D19" s="115">
        <f>[1]Fjärrvärmeproduktion!$N$291</f>
        <v>886</v>
      </c>
      <c r="E19" s="115">
        <f>[1]Fjärrvärmeproduktion!$Q$292</f>
        <v>0</v>
      </c>
      <c r="F19" s="115">
        <f>[1]Fjärrvärmeproduktion!$N$293</f>
        <v>5610</v>
      </c>
      <c r="G19" s="115">
        <f>[1]Fjärrvärmeproduktion!$R$294</f>
        <v>2094</v>
      </c>
      <c r="H19" s="115">
        <f>[1]Fjärrvärmeproduktion!$S$295</f>
        <v>62306</v>
      </c>
      <c r="I19" s="115">
        <f>[1]Fjärrvärmeproduktion!$N$296</f>
        <v>0</v>
      </c>
      <c r="J19" s="115">
        <f>[1]Fjärrvärmeproduktion!$T$294</f>
        <v>0</v>
      </c>
      <c r="K19" s="115">
        <f>[1]Fjärrvärmeproduktion!$U$292</f>
        <v>0</v>
      </c>
      <c r="L19" s="115">
        <f>[1]Fjärrvärmeproduktion!$V$292</f>
        <v>0</v>
      </c>
      <c r="M19" s="115"/>
      <c r="N19" s="115"/>
      <c r="O19" s="115"/>
      <c r="P19" s="115">
        <f>SUM(C19:N19)</f>
        <v>70896</v>
      </c>
      <c r="Q19" s="2"/>
      <c r="R19" s="2"/>
      <c r="S19" s="2"/>
      <c r="T19" s="2"/>
    </row>
    <row r="20" spans="1:34" ht="15.75">
      <c r="A20" s="3" t="s">
        <v>19</v>
      </c>
      <c r="B20" s="118">
        <f>[1]Fjärrvärmeproduktion!$N$298</f>
        <v>500</v>
      </c>
      <c r="C20" s="120">
        <f>B20*1.015</f>
        <v>507.49999999999994</v>
      </c>
      <c r="D20" s="115">
        <f>[1]Fjärrvärmeproduktion!$N$299</f>
        <v>0</v>
      </c>
      <c r="E20" s="115">
        <f>[1]Fjärrvärmeproduktion!$Q$300</f>
        <v>0</v>
      </c>
      <c r="F20" s="115">
        <f>[1]Fjärrvärmeproduktion!$N$301</f>
        <v>0</v>
      </c>
      <c r="G20" s="115">
        <f>[1]Fjärrvärmeproduktion!$R$302</f>
        <v>0</v>
      </c>
      <c r="H20" s="115">
        <f>[1]Fjärrvärmeproduktion!$S$303</f>
        <v>0</v>
      </c>
      <c r="I20" s="115">
        <f>[1]Fjärrvärmeproduktion!$N$304</f>
        <v>0</v>
      </c>
      <c r="J20" s="115">
        <f>[1]Fjärrvärmeproduktion!$T$302</f>
        <v>0</v>
      </c>
      <c r="K20" s="115">
        <f>[1]Fjärrvärmeproduktion!$U$300</f>
        <v>0</v>
      </c>
      <c r="L20" s="115">
        <f>[1]Fjärrvärmeproduktion!$V$300</f>
        <v>0</v>
      </c>
      <c r="M20" s="115"/>
      <c r="N20" s="115"/>
      <c r="O20" s="115"/>
      <c r="P20" s="120">
        <f t="shared" ref="P20:P23" si="2">SUM(C20:N20)</f>
        <v>507.49999999999994</v>
      </c>
      <c r="Q20" s="2"/>
      <c r="R20" s="2"/>
      <c r="S20" s="2"/>
      <c r="T20" s="2"/>
    </row>
    <row r="21" spans="1:34" ht="16.5" thickBot="1">
      <c r="A21" s="3" t="s">
        <v>20</v>
      </c>
      <c r="B21" s="118">
        <f>[1]Fjärrvärmeproduktion!$N$306</f>
        <v>0</v>
      </c>
      <c r="C21" s="115"/>
      <c r="D21" s="115">
        <f>[1]Fjärrvärmeproduktion!$N$307</f>
        <v>0</v>
      </c>
      <c r="E21" s="115">
        <f>[1]Fjärrvärmeproduktion!$Q$308</f>
        <v>0</v>
      </c>
      <c r="F21" s="115">
        <f>[1]Fjärrvärmeproduktion!$N$309</f>
        <v>0</v>
      </c>
      <c r="G21" s="115">
        <f>[1]Fjärrvärmeproduktion!$R$310</f>
        <v>0</v>
      </c>
      <c r="H21" s="115">
        <f>[1]Fjärrvärmeproduktion!$S$311</f>
        <v>0</v>
      </c>
      <c r="I21" s="115">
        <f>[1]Fjärrvärmeproduktion!$N$312</f>
        <v>0</v>
      </c>
      <c r="J21" s="115">
        <f>[1]Fjärrvärmeproduktion!$T$310</f>
        <v>0</v>
      </c>
      <c r="K21" s="115">
        <f>[1]Fjärrvärmeproduktion!$U$308</f>
        <v>0</v>
      </c>
      <c r="L21" s="115">
        <f>[1]Fjärrvärmeproduktion!$V$308</f>
        <v>0</v>
      </c>
      <c r="M21" s="115"/>
      <c r="N21" s="115"/>
      <c r="O21" s="115"/>
      <c r="P21" s="115">
        <f t="shared" si="2"/>
        <v>0</v>
      </c>
      <c r="Q21" s="2"/>
      <c r="R21" s="38"/>
      <c r="S21" s="38"/>
      <c r="T21" s="38"/>
    </row>
    <row r="22" spans="1:34" ht="15.75">
      <c r="A22" s="3" t="s">
        <v>21</v>
      </c>
      <c r="B22" s="128">
        <f>[1]Fjärrvärmeproduktion!$N$314</f>
        <v>119069</v>
      </c>
      <c r="C22" s="115"/>
      <c r="D22" s="115">
        <f>[1]Fjärrvärmeproduktion!$N$315</f>
        <v>0</v>
      </c>
      <c r="E22" s="115">
        <f>[1]Fjärrvärmeproduktion!$Q$316</f>
        <v>0</v>
      </c>
      <c r="F22" s="115">
        <f>[1]Fjärrvärmeproduktion!$N$317</f>
        <v>0</v>
      </c>
      <c r="G22" s="115">
        <f>[1]Fjärrvärmeproduktion!$R$318</f>
        <v>0</v>
      </c>
      <c r="H22" s="115">
        <f>[1]Fjärrvärmeproduktion!$S$319</f>
        <v>0</v>
      </c>
      <c r="I22" s="115">
        <f>[1]Fjärrvärmeproduktion!$N$320</f>
        <v>0</v>
      </c>
      <c r="J22" s="115">
        <f>[1]Fjärrvärmeproduktion!$T$318</f>
        <v>0</v>
      </c>
      <c r="K22" s="115">
        <f>[1]Fjärrvärmeproduktion!$U$316</f>
        <v>0</v>
      </c>
      <c r="L22" s="115">
        <f>[1]Fjärrvärmeproduktion!$V$316</f>
        <v>0</v>
      </c>
      <c r="M22" s="115"/>
      <c r="N22" s="115"/>
      <c r="O22" s="115"/>
      <c r="P22" s="115">
        <f t="shared" si="2"/>
        <v>0</v>
      </c>
      <c r="Q22" s="32"/>
      <c r="R22" s="44" t="s">
        <v>23</v>
      </c>
      <c r="S22" s="89" t="str">
        <f>ROUND(P43/1000,0) &amp;" GWh"</f>
        <v>6186 GWh</v>
      </c>
      <c r="T22" s="39"/>
      <c r="U22" s="37"/>
    </row>
    <row r="23" spans="1:34" ht="15.75">
      <c r="A23" s="3" t="s">
        <v>22</v>
      </c>
      <c r="B23" s="128">
        <v>0</v>
      </c>
      <c r="C23" s="115"/>
      <c r="D23" s="115">
        <f>[1]Fjärrvärmeproduktion!$N$323</f>
        <v>0</v>
      </c>
      <c r="E23" s="115">
        <f>[1]Fjärrvärmeproduktion!$Q$324</f>
        <v>0</v>
      </c>
      <c r="F23" s="115">
        <f>[1]Fjärrvärmeproduktion!$N$325</f>
        <v>0</v>
      </c>
      <c r="G23" s="115">
        <f>[1]Fjärrvärmeproduktion!$R$326</f>
        <v>0</v>
      </c>
      <c r="H23" s="115">
        <f>[1]Fjärrvärmeproduktion!$S$327</f>
        <v>0</v>
      </c>
      <c r="I23" s="115">
        <f>[1]Fjärrvärmeproduktion!$N$328</f>
        <v>0</v>
      </c>
      <c r="J23" s="115">
        <f>[1]Fjärrvärmeproduktion!$T$326</f>
        <v>0</v>
      </c>
      <c r="K23" s="115">
        <f>[1]Fjärrvärmeproduktion!$U$324</f>
        <v>0</v>
      </c>
      <c r="L23" s="115">
        <f>[1]Fjärrvärmeproduktion!$V$324</f>
        <v>0</v>
      </c>
      <c r="M23" s="115"/>
      <c r="N23" s="115"/>
      <c r="O23" s="115"/>
      <c r="P23" s="115">
        <f t="shared" si="2"/>
        <v>0</v>
      </c>
      <c r="Q23" s="32"/>
      <c r="R23" s="42"/>
      <c r="S23" s="2"/>
      <c r="T23" s="40"/>
      <c r="U23" s="37"/>
    </row>
    <row r="24" spans="1:34" ht="15.75">
      <c r="A24" s="3" t="s">
        <v>13</v>
      </c>
      <c r="B24" s="120">
        <f>SUM(B18:B23)</f>
        <v>187669</v>
      </c>
      <c r="C24" s="120">
        <f t="shared" ref="C24:O24" si="3">SUM(C18:C23)</f>
        <v>507.49999999999994</v>
      </c>
      <c r="D24" s="115">
        <f t="shared" si="3"/>
        <v>886</v>
      </c>
      <c r="E24" s="115">
        <f t="shared" si="3"/>
        <v>0</v>
      </c>
      <c r="F24" s="115">
        <f t="shared" si="3"/>
        <v>5610</v>
      </c>
      <c r="G24" s="115">
        <f t="shared" si="3"/>
        <v>2094</v>
      </c>
      <c r="H24" s="115">
        <f t="shared" si="3"/>
        <v>62306</v>
      </c>
      <c r="I24" s="115">
        <f t="shared" si="3"/>
        <v>0</v>
      </c>
      <c r="J24" s="115">
        <f t="shared" si="3"/>
        <v>0</v>
      </c>
      <c r="K24" s="115">
        <f t="shared" si="3"/>
        <v>0</v>
      </c>
      <c r="L24" s="115">
        <f t="shared" si="3"/>
        <v>0</v>
      </c>
      <c r="M24" s="115">
        <f t="shared" si="3"/>
        <v>0</v>
      </c>
      <c r="N24" s="115">
        <f t="shared" si="3"/>
        <v>0</v>
      </c>
      <c r="O24" s="115">
        <f t="shared" si="3"/>
        <v>0</v>
      </c>
      <c r="P24" s="120">
        <f>SUM(C24:N24)</f>
        <v>71403.5</v>
      </c>
      <c r="Q24" s="32"/>
      <c r="R24" s="42"/>
      <c r="S24" s="2" t="s">
        <v>24</v>
      </c>
      <c r="T24" s="40" t="s">
        <v>25</v>
      </c>
      <c r="U24" s="37"/>
    </row>
    <row r="25" spans="1:34" ht="15.75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2"/>
      <c r="R25" s="85" t="str">
        <f>C30</f>
        <v>El</v>
      </c>
      <c r="S25" s="61" t="str">
        <f>ROUND((C43+M43)/1000,0) &amp;" GWh"</f>
        <v>1503 GWh</v>
      </c>
      <c r="T25" s="43">
        <f>C$44</f>
        <v>0.24291506924724743</v>
      </c>
      <c r="U25" s="37"/>
    </row>
    <row r="26" spans="1:34" ht="15.75"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2"/>
      <c r="R26" s="87" t="str">
        <f>D30</f>
        <v>Oljeprodukter</v>
      </c>
      <c r="S26" s="61" t="str">
        <f>ROUND(D43/1000,0) &amp;" GWh"</f>
        <v>606 GWh</v>
      </c>
      <c r="T26" s="43">
        <f>D$44</f>
        <v>9.8005541380776828E-2</v>
      </c>
      <c r="U26" s="37"/>
    </row>
    <row r="27" spans="1:34" ht="15.7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2"/>
      <c r="R27" s="87" t="str">
        <f>E30</f>
        <v>Kol och koks</v>
      </c>
      <c r="S27" s="61" t="str">
        <f>ROUND(E43/1000,0) &amp;" GWh"</f>
        <v>0 GWh</v>
      </c>
      <c r="T27" s="43">
        <f>E$44</f>
        <v>0</v>
      </c>
      <c r="U27" s="37"/>
    </row>
    <row r="28" spans="1:34" ht="18.75">
      <c r="A28" s="1" t="s">
        <v>26</v>
      </c>
      <c r="B28" s="5"/>
      <c r="C28" s="60"/>
      <c r="D28" s="5"/>
      <c r="E28" s="5"/>
      <c r="F28" s="5"/>
      <c r="G28" s="5"/>
      <c r="H28" s="5"/>
      <c r="I28" s="60"/>
      <c r="J28" s="60"/>
      <c r="K28" s="60"/>
      <c r="L28" s="60"/>
      <c r="M28" s="60"/>
      <c r="N28" s="60"/>
      <c r="O28" s="60"/>
      <c r="P28" s="60"/>
      <c r="Q28" s="32"/>
      <c r="R28" s="87" t="str">
        <f>F30</f>
        <v>Gasol/naturgas</v>
      </c>
      <c r="S28" s="61" t="str">
        <f>ROUND(F43/1000,0) &amp;" GWh"</f>
        <v>43 GWh</v>
      </c>
      <c r="T28" s="43">
        <f>F$44</f>
        <v>7.0260358691607303E-3</v>
      </c>
      <c r="U28" s="37"/>
    </row>
    <row r="29" spans="1:34" ht="15.75">
      <c r="A29" s="79" t="str">
        <f>A2</f>
        <v>1383 Varberg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2"/>
      <c r="R29" s="87" t="str">
        <f>G30</f>
        <v>Biodrivmedel</v>
      </c>
      <c r="S29" s="61" t="str">
        <f>ROUND(G43/1000,0) &amp;" GWh"</f>
        <v>182 GWh</v>
      </c>
      <c r="T29" s="43">
        <f>G$44</f>
        <v>2.933954018122124E-2</v>
      </c>
      <c r="U29" s="37"/>
    </row>
    <row r="30" spans="1:34" ht="30">
      <c r="A30" s="4">
        <v>2017</v>
      </c>
      <c r="B30" s="67" t="s">
        <v>65</v>
      </c>
      <c r="C30" s="57" t="s">
        <v>8</v>
      </c>
      <c r="D30" s="55" t="s">
        <v>31</v>
      </c>
      <c r="E30" s="55" t="s">
        <v>2</v>
      </c>
      <c r="F30" s="56" t="s">
        <v>3</v>
      </c>
      <c r="G30" s="55" t="s">
        <v>27</v>
      </c>
      <c r="H30" s="55" t="s">
        <v>51</v>
      </c>
      <c r="I30" s="56" t="s">
        <v>5</v>
      </c>
      <c r="J30" s="55" t="s">
        <v>4</v>
      </c>
      <c r="K30" s="55" t="s">
        <v>6</v>
      </c>
      <c r="L30" s="55" t="s">
        <v>7</v>
      </c>
      <c r="M30" s="55" t="s">
        <v>63</v>
      </c>
      <c r="N30" s="56" t="s">
        <v>68</v>
      </c>
      <c r="O30" s="56" t="s">
        <v>63</v>
      </c>
      <c r="P30" s="58" t="s">
        <v>28</v>
      </c>
      <c r="Q30" s="32"/>
      <c r="R30" s="85" t="str">
        <f>H30</f>
        <v>Biobränslen</v>
      </c>
      <c r="S30" s="61" t="str">
        <f>ROUND(H43/1000,0) &amp;" GWh"</f>
        <v>489 GWh</v>
      </c>
      <c r="T30" s="43">
        <f>H$44</f>
        <v>7.8989801385085587E-2</v>
      </c>
      <c r="U30" s="37"/>
    </row>
    <row r="31" spans="1:34" s="30" customFormat="1">
      <c r="A31" s="27"/>
      <c r="B31" s="80" t="s">
        <v>60</v>
      </c>
      <c r="C31" s="83" t="s">
        <v>59</v>
      </c>
      <c r="D31" s="80" t="s">
        <v>54</v>
      </c>
      <c r="E31" s="28"/>
      <c r="F31" s="80" t="s">
        <v>56</v>
      </c>
      <c r="G31" s="80" t="s">
        <v>75</v>
      </c>
      <c r="H31" s="80" t="s">
        <v>64</v>
      </c>
      <c r="I31" s="80" t="s">
        <v>57</v>
      </c>
      <c r="J31" s="28"/>
      <c r="K31" s="28"/>
      <c r="L31" s="28"/>
      <c r="M31" s="28"/>
      <c r="N31" s="29"/>
      <c r="O31" s="29"/>
      <c r="P31" s="82" t="s">
        <v>62</v>
      </c>
      <c r="Q31" s="33"/>
      <c r="R31" s="85" t="str">
        <f>I30</f>
        <v>Biogas</v>
      </c>
      <c r="S31" s="61" t="str">
        <f>ROUND(I43/1000,0) &amp;" GWh"</f>
        <v>2 GWh</v>
      </c>
      <c r="T31" s="43">
        <f>I$44</f>
        <v>2.9931180495619422E-4</v>
      </c>
      <c r="U31" s="36"/>
      <c r="AG31" s="31"/>
      <c r="AH31" s="31"/>
    </row>
    <row r="32" spans="1:34" ht="15.75">
      <c r="A32" s="3" t="s">
        <v>29</v>
      </c>
      <c r="B32" s="91">
        <f>[1]Slutanvändning!$N$413</f>
        <v>0</v>
      </c>
      <c r="C32" s="91">
        <f>[1]Slutanvändning!$N$414</f>
        <v>35051</v>
      </c>
      <c r="D32" s="91">
        <f>[1]Slutanvändning!$N$407</f>
        <v>23932</v>
      </c>
      <c r="E32" s="91">
        <f>[1]Slutanvändning!$Q$408</f>
        <v>0</v>
      </c>
      <c r="F32" s="91">
        <f>[1]Slutanvändning!$N$409</f>
        <v>0</v>
      </c>
      <c r="G32" s="91">
        <f>[1]Slutanvändning!$N$410</f>
        <v>4833</v>
      </c>
      <c r="H32" s="91">
        <f>[1]Slutanvändning!$N$411</f>
        <v>0</v>
      </c>
      <c r="I32" s="91">
        <f>[1]Slutanvändning!$N$412</f>
        <v>0</v>
      </c>
      <c r="J32" s="91">
        <v>0</v>
      </c>
      <c r="K32" s="91">
        <f>[1]Slutanvändning!$U$408</f>
        <v>0</v>
      </c>
      <c r="L32" s="91">
        <f>[1]Slutanvändning!$V$408</f>
        <v>0</v>
      </c>
      <c r="M32" s="91">
        <v>0</v>
      </c>
      <c r="N32" s="91">
        <f>[1]Slutanvändning!$X$410</f>
        <v>0</v>
      </c>
      <c r="O32" s="91"/>
      <c r="P32" s="91">
        <f t="shared" ref="P32:P40" si="4">SUM(B32:O32)</f>
        <v>63816</v>
      </c>
      <c r="Q32" s="34"/>
      <c r="R32" s="87" t="str">
        <f>J30</f>
        <v>Avlutar</v>
      </c>
      <c r="S32" s="61" t="str">
        <f>ROUND(J43/1000,0) &amp;" GWh"</f>
        <v>3145 GWh</v>
      </c>
      <c r="T32" s="43">
        <f>J$44</f>
        <v>0.50835416976826564</v>
      </c>
      <c r="U32" s="37"/>
    </row>
    <row r="33" spans="1:47" ht="15.75">
      <c r="A33" s="3" t="s">
        <v>32</v>
      </c>
      <c r="B33" s="91">
        <f>[1]Slutanvändning!$N$422</f>
        <v>10291</v>
      </c>
      <c r="C33" s="94">
        <f>[1]Slutanvändning!$N$423</f>
        <v>828646</v>
      </c>
      <c r="D33" s="91">
        <f>[1]Slutanvändning!$N$416</f>
        <v>44596</v>
      </c>
      <c r="E33" s="97">
        <f>[1]Slutanvändning!$Q$417</f>
        <v>0</v>
      </c>
      <c r="F33" s="91">
        <f>[1]Slutanvändning!$N$418</f>
        <v>21190</v>
      </c>
      <c r="G33" s="95">
        <v>0</v>
      </c>
      <c r="H33" s="97">
        <f>[1]Slutanvändning!$N$420</f>
        <v>361087</v>
      </c>
      <c r="I33" s="91">
        <f>[1]Slutanvändning!$N$421</f>
        <v>0</v>
      </c>
      <c r="J33" s="95">
        <f>[1]Slutanvändning!$T$419</f>
        <v>3144776</v>
      </c>
      <c r="K33" s="91">
        <f>[1]Slutanvändning!$U$417</f>
        <v>0</v>
      </c>
      <c r="L33" s="91">
        <f>[1]Slutanvändning!$V$417</f>
        <v>0</v>
      </c>
      <c r="M33" s="95">
        <v>0</v>
      </c>
      <c r="N33" s="95">
        <f>[1]Slutanvändning!$X$419</f>
        <v>155527</v>
      </c>
      <c r="O33" s="97">
        <f>[1]Slutanvändning!$R$419+[1]Slutanvändning!$Y$421</f>
        <v>61426</v>
      </c>
      <c r="P33" s="97">
        <f t="shared" si="4"/>
        <v>4627539</v>
      </c>
      <c r="Q33" s="34"/>
      <c r="R33" s="85" t="str">
        <f>K30</f>
        <v>Torv</v>
      </c>
      <c r="S33" s="61" t="str">
        <f>ROUND(K43/1000,0) &amp;" GWh"</f>
        <v>0 GWh</v>
      </c>
      <c r="T33" s="43">
        <f>K$44</f>
        <v>0</v>
      </c>
      <c r="U33" s="37"/>
    </row>
    <row r="34" spans="1:47" ht="15.75">
      <c r="A34" s="3" t="s">
        <v>33</v>
      </c>
      <c r="B34" s="91">
        <f>[1]Slutanvändning!$N$431</f>
        <v>11122</v>
      </c>
      <c r="C34" s="91">
        <f>[1]Slutanvändning!$N$432</f>
        <v>54704</v>
      </c>
      <c r="D34" s="91">
        <f>[1]Slutanvändning!$N$425</f>
        <v>636</v>
      </c>
      <c r="E34" s="91">
        <f>[1]Slutanvändning!$Q$426</f>
        <v>0</v>
      </c>
      <c r="F34" s="91">
        <f>[1]Slutanvändning!$N$427</f>
        <v>0</v>
      </c>
      <c r="G34" s="91">
        <f>[1]Slutanvändning!$N$428</f>
        <v>0</v>
      </c>
      <c r="H34" s="91">
        <f>[1]Slutanvändning!$N$429</f>
        <v>0</v>
      </c>
      <c r="I34" s="91">
        <f>[1]Slutanvändning!$N$430</f>
        <v>0</v>
      </c>
      <c r="J34" s="91">
        <v>0</v>
      </c>
      <c r="K34" s="91">
        <f>[1]Slutanvändning!$U$426</f>
        <v>0</v>
      </c>
      <c r="L34" s="91">
        <f>[1]Slutanvändning!$V$426</f>
        <v>0</v>
      </c>
      <c r="M34" s="91">
        <v>0</v>
      </c>
      <c r="N34" s="91">
        <f>[1]Slutanvändning!$X$428</f>
        <v>0</v>
      </c>
      <c r="O34" s="91"/>
      <c r="P34" s="91">
        <f t="shared" si="4"/>
        <v>66462</v>
      </c>
      <c r="Q34" s="34"/>
      <c r="R34" s="87" t="str">
        <f>L30</f>
        <v>Avfall</v>
      </c>
      <c r="S34" s="61" t="str">
        <f>ROUND(L43/1000,0) &amp;" GWh"</f>
        <v>0 GWh</v>
      </c>
      <c r="T34" s="43">
        <f>L$44</f>
        <v>0</v>
      </c>
      <c r="U34" s="37"/>
      <c r="V34" s="6"/>
      <c r="W34" s="59"/>
    </row>
    <row r="35" spans="1:47" ht="15.75">
      <c r="A35" s="3" t="s">
        <v>34</v>
      </c>
      <c r="B35" s="91">
        <f>[1]Slutanvändning!$N$440</f>
        <v>0</v>
      </c>
      <c r="C35" s="94">
        <f>[1]Slutanvändning!$N$441</f>
        <v>35210</v>
      </c>
      <c r="D35" s="91">
        <f>[1]Slutanvändning!$N$434</f>
        <v>528054</v>
      </c>
      <c r="E35" s="91">
        <f>[1]Slutanvändning!$Q$435</f>
        <v>0</v>
      </c>
      <c r="F35" s="91">
        <f>[1]Slutanvändning!$N$436</f>
        <v>0</v>
      </c>
      <c r="G35" s="94">
        <f>[1]Slutanvändning!$N$437</f>
        <v>174573</v>
      </c>
      <c r="H35" s="91">
        <f>[1]Slutanvändning!$N$438</f>
        <v>0</v>
      </c>
      <c r="I35" s="91">
        <f>[1]Slutanvändning!$N$439</f>
        <v>0</v>
      </c>
      <c r="J35" s="91">
        <v>0</v>
      </c>
      <c r="K35" s="91">
        <f>[1]Slutanvändning!$U$435</f>
        <v>0</v>
      </c>
      <c r="L35" s="91">
        <f>[1]Slutanvändning!$V$435</f>
        <v>0</v>
      </c>
      <c r="M35" s="91">
        <v>0</v>
      </c>
      <c r="N35" s="91">
        <f>[1]Slutanvändning!$X$437</f>
        <v>0</v>
      </c>
      <c r="O35" s="91"/>
      <c r="P35" s="91">
        <f t="shared" si="4"/>
        <v>737837</v>
      </c>
      <c r="Q35" s="34"/>
      <c r="R35" s="85" t="str">
        <f>M30</f>
        <v>Övrigt</v>
      </c>
      <c r="S35" s="61" t="str">
        <f>ROUND(M43/1000,0) &amp;" GWh"</f>
        <v>0 GWh</v>
      </c>
      <c r="T35" s="43">
        <f>M$44</f>
        <v>0</v>
      </c>
      <c r="U35" s="37"/>
    </row>
    <row r="36" spans="1:47" ht="15.75">
      <c r="A36" s="3" t="s">
        <v>35</v>
      </c>
      <c r="B36" s="91">
        <f>[1]Slutanvändning!$N$449</f>
        <v>37606</v>
      </c>
      <c r="C36" s="91">
        <f>[1]Slutanvändning!$N$450</f>
        <v>175939</v>
      </c>
      <c r="D36" s="91">
        <f>[1]Slutanvändning!$N$443</f>
        <v>3903</v>
      </c>
      <c r="E36" s="91">
        <f>[1]Slutanvändning!$Q$444</f>
        <v>0</v>
      </c>
      <c r="F36" s="91">
        <f>[1]Slutanvändning!$N$445</f>
        <v>0</v>
      </c>
      <c r="G36" s="91">
        <f>[1]Slutanvändning!$N$446</f>
        <v>0</v>
      </c>
      <c r="H36" s="91">
        <f>[1]Slutanvändning!$N$447</f>
        <v>0</v>
      </c>
      <c r="I36" s="91">
        <f>[1]Slutanvändning!$N$448</f>
        <v>0</v>
      </c>
      <c r="J36" s="91">
        <v>0</v>
      </c>
      <c r="K36" s="91">
        <f>[1]Slutanvändning!$U$444</f>
        <v>0</v>
      </c>
      <c r="L36" s="91">
        <f>[1]Slutanvändning!$V$444</f>
        <v>0</v>
      </c>
      <c r="M36" s="91">
        <v>0</v>
      </c>
      <c r="N36" s="91">
        <f>[1]Slutanvändning!$X$446</f>
        <v>0</v>
      </c>
      <c r="O36" s="91"/>
      <c r="P36" s="91">
        <f t="shared" si="4"/>
        <v>217448</v>
      </c>
      <c r="Q36" s="34"/>
      <c r="R36" s="85" t="str">
        <f>N30</f>
        <v>Beckolja</v>
      </c>
      <c r="S36" s="61" t="str">
        <f>ROUND(N43/1000,0) &amp;" GWh"</f>
        <v>156 GWh</v>
      </c>
      <c r="T36" s="43">
        <f>N$44</f>
        <v>2.5140995403662787E-2</v>
      </c>
      <c r="U36" s="37"/>
    </row>
    <row r="37" spans="1:47" ht="15.75">
      <c r="A37" s="3" t="s">
        <v>36</v>
      </c>
      <c r="B37" s="91">
        <f>[1]Slutanvändning!$N$458</f>
        <v>20098</v>
      </c>
      <c r="C37" s="91">
        <f>[1]Slutanvändning!$N$459</f>
        <v>193081</v>
      </c>
      <c r="D37" s="91">
        <f>[1]Slutanvändning!$N$452</f>
        <v>1013</v>
      </c>
      <c r="E37" s="91">
        <f>[1]Slutanvändning!$Q$453</f>
        <v>0</v>
      </c>
      <c r="F37" s="97">
        <f>[1]Slutanvändning!$N$454+'[1]Gas hushåll'!$B$3</f>
        <v>954</v>
      </c>
      <c r="G37" s="91">
        <f>[1]Slutanvändning!$N$455</f>
        <v>0</v>
      </c>
      <c r="H37" s="91">
        <f>[1]Slutanvändning!$N$456</f>
        <v>65253</v>
      </c>
      <c r="I37" s="97">
        <f>[1]Slutanvändning!$N$457+'[1]Gas hushåll'!$G$3</f>
        <v>106</v>
      </c>
      <c r="J37" s="91">
        <v>0</v>
      </c>
      <c r="K37" s="91">
        <f>[1]Slutanvändning!$U$453</f>
        <v>0</v>
      </c>
      <c r="L37" s="91">
        <f>[1]Slutanvändning!$V$453</f>
        <v>0</v>
      </c>
      <c r="M37" s="91">
        <v>0</v>
      </c>
      <c r="N37" s="91">
        <f>[1]Slutanvändning!$X$455</f>
        <v>0</v>
      </c>
      <c r="O37" s="91"/>
      <c r="P37" s="91">
        <f t="shared" si="4"/>
        <v>280505</v>
      </c>
      <c r="Q37" s="34"/>
      <c r="R37" s="87" t="str">
        <f>O30</f>
        <v>Övrigt</v>
      </c>
      <c r="S37" s="61" t="str">
        <f>ROUND(O43/1000,0) &amp;" GWh"</f>
        <v>61 GWh</v>
      </c>
      <c r="T37" s="43">
        <f>O$44</f>
        <v>9.929534959623669E-3</v>
      </c>
      <c r="U37" s="37"/>
    </row>
    <row r="38" spans="1:47" ht="15.75">
      <c r="A38" s="3" t="s">
        <v>37</v>
      </c>
      <c r="B38" s="91">
        <f>[1]Slutanvändning!$N$467</f>
        <v>70952</v>
      </c>
      <c r="C38" s="91">
        <f>[1]Slutanvändning!$N$468</f>
        <v>40989</v>
      </c>
      <c r="D38" s="91">
        <f>[1]Slutanvändning!$N$461</f>
        <v>0</v>
      </c>
      <c r="E38" s="91">
        <f>[1]Slutanvändning!$Q$462</f>
        <v>0</v>
      </c>
      <c r="F38" s="97">
        <f>[1]Slutanvändning!$N$463+'[1]Gas hushåll'!$C$3</f>
        <v>15710.4</v>
      </c>
      <c r="G38" s="91">
        <f>[1]Slutanvändning!$N$464</f>
        <v>0</v>
      </c>
      <c r="H38" s="91">
        <f>[1]Slutanvändning!$N$465</f>
        <v>0</v>
      </c>
      <c r="I38" s="97">
        <f>[1]Slutanvändning!$N$466+'[1]Gas hushåll'!$H$3</f>
        <v>1745.6000000000001</v>
      </c>
      <c r="J38" s="91">
        <v>0</v>
      </c>
      <c r="K38" s="91">
        <f>[1]Slutanvändning!$U$462</f>
        <v>0</v>
      </c>
      <c r="L38" s="91">
        <f>[1]Slutanvändning!$V$462</f>
        <v>0</v>
      </c>
      <c r="M38" s="91">
        <v>0</v>
      </c>
      <c r="N38" s="91">
        <f>[1]Slutanvändning!$X$464</f>
        <v>0</v>
      </c>
      <c r="O38" s="91"/>
      <c r="P38" s="91">
        <f t="shared" si="4"/>
        <v>129397</v>
      </c>
      <c r="Q38" s="34"/>
      <c r="R38" s="45"/>
      <c r="S38" s="30"/>
      <c r="T38" s="41"/>
      <c r="U38" s="37"/>
    </row>
    <row r="39" spans="1:47" ht="15.75">
      <c r="A39" s="3" t="s">
        <v>38</v>
      </c>
      <c r="B39" s="91">
        <f>[1]Slutanvändning!$N$476</f>
        <v>0</v>
      </c>
      <c r="C39" s="91">
        <f>[1]Slutanvändning!$N$477</f>
        <v>27279</v>
      </c>
      <c r="D39" s="91">
        <f>[1]Slutanvändning!$N$470</f>
        <v>0</v>
      </c>
      <c r="E39" s="91">
        <f>[1]Slutanvändning!$Q$471</f>
        <v>0</v>
      </c>
      <c r="F39" s="97">
        <f>[1]Slutanvändning!$N$472+'[1]Gas hushåll'!$D$3</f>
        <v>0</v>
      </c>
      <c r="G39" s="91">
        <f>[1]Slutanvändning!$N$473</f>
        <v>0</v>
      </c>
      <c r="H39" s="91">
        <f>[1]Slutanvändning!$N$474</f>
        <v>0</v>
      </c>
      <c r="I39" s="97">
        <f>[1]Slutanvändning!$N$475+'[1]Gas hushåll'!$I$3</f>
        <v>0</v>
      </c>
      <c r="J39" s="91">
        <v>0</v>
      </c>
      <c r="K39" s="91">
        <f>[1]Slutanvändning!$U$471</f>
        <v>0</v>
      </c>
      <c r="L39" s="91">
        <f>[1]Slutanvändning!$V$471</f>
        <v>0</v>
      </c>
      <c r="M39" s="91">
        <v>0</v>
      </c>
      <c r="N39" s="91">
        <f>[1]Slutanvändning!$X$473</f>
        <v>0</v>
      </c>
      <c r="O39" s="91"/>
      <c r="P39" s="91">
        <f t="shared" si="4"/>
        <v>27279</v>
      </c>
      <c r="Q39" s="34"/>
      <c r="R39" s="42"/>
      <c r="S39" s="8"/>
      <c r="T39" s="64"/>
    </row>
    <row r="40" spans="1:47" ht="15.75">
      <c r="A40" s="3" t="s">
        <v>13</v>
      </c>
      <c r="B40" s="91">
        <f>SUM(B32:B39)</f>
        <v>150069</v>
      </c>
      <c r="C40" s="91">
        <f t="shared" ref="C40:O40" si="5">SUM(C32:C39)</f>
        <v>1390899</v>
      </c>
      <c r="D40" s="91">
        <f t="shared" si="5"/>
        <v>602134</v>
      </c>
      <c r="E40" s="97">
        <f t="shared" si="5"/>
        <v>0</v>
      </c>
      <c r="F40" s="97">
        <f>SUM(F32:F39)</f>
        <v>37854.400000000001</v>
      </c>
      <c r="G40" s="94">
        <f>SUM(G32:G39)</f>
        <v>179406</v>
      </c>
      <c r="H40" s="97">
        <f t="shared" si="5"/>
        <v>426340</v>
      </c>
      <c r="I40" s="97">
        <f t="shared" si="5"/>
        <v>1851.6000000000001</v>
      </c>
      <c r="J40" s="97">
        <f t="shared" si="5"/>
        <v>3144776</v>
      </c>
      <c r="K40" s="91">
        <f t="shared" si="5"/>
        <v>0</v>
      </c>
      <c r="L40" s="91">
        <f t="shared" si="5"/>
        <v>0</v>
      </c>
      <c r="M40" s="97">
        <f>SUM(M32:M39)</f>
        <v>0</v>
      </c>
      <c r="N40" s="97">
        <f t="shared" si="5"/>
        <v>155527</v>
      </c>
      <c r="O40" s="97">
        <f t="shared" si="5"/>
        <v>61426</v>
      </c>
      <c r="P40" s="97">
        <f t="shared" si="4"/>
        <v>6150283</v>
      </c>
      <c r="Q40" s="34"/>
      <c r="R40" s="42"/>
      <c r="S40" s="8" t="s">
        <v>24</v>
      </c>
      <c r="T40" s="64" t="s">
        <v>25</v>
      </c>
    </row>
    <row r="41" spans="1:4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6"/>
      <c r="R41" s="42" t="s">
        <v>39</v>
      </c>
      <c r="S41" s="65" t="str">
        <f>ROUND((B46+C46)/1000,0) &amp;" GWh"</f>
        <v>149 GWh</v>
      </c>
      <c r="T41" s="64"/>
    </row>
    <row r="42" spans="1:47">
      <c r="A42" s="47" t="s">
        <v>42</v>
      </c>
      <c r="B42" s="102">
        <f>B39+B38+B37</f>
        <v>91050</v>
      </c>
      <c r="C42" s="102">
        <f>C39+C38+C37</f>
        <v>261349</v>
      </c>
      <c r="D42" s="102">
        <f>D39+D38+D37</f>
        <v>1013</v>
      </c>
      <c r="E42" s="102">
        <f t="shared" ref="E42:P42" si="6">E39+E38+E37</f>
        <v>0</v>
      </c>
      <c r="F42" s="103">
        <f t="shared" si="6"/>
        <v>16664.400000000001</v>
      </c>
      <c r="G42" s="102">
        <f t="shared" si="6"/>
        <v>0</v>
      </c>
      <c r="H42" s="102">
        <f t="shared" si="6"/>
        <v>65253</v>
      </c>
      <c r="I42" s="103">
        <f t="shared" si="6"/>
        <v>1851.6000000000001</v>
      </c>
      <c r="J42" s="102">
        <f t="shared" si="6"/>
        <v>0</v>
      </c>
      <c r="K42" s="102">
        <f t="shared" si="6"/>
        <v>0</v>
      </c>
      <c r="L42" s="102">
        <f t="shared" si="6"/>
        <v>0</v>
      </c>
      <c r="M42" s="102">
        <f t="shared" si="6"/>
        <v>0</v>
      </c>
      <c r="N42" s="102">
        <f t="shared" si="6"/>
        <v>0</v>
      </c>
      <c r="O42" s="102">
        <f t="shared" si="6"/>
        <v>0</v>
      </c>
      <c r="P42" s="102">
        <f t="shared" si="6"/>
        <v>437181</v>
      </c>
      <c r="Q42" s="35"/>
      <c r="R42" s="42" t="s">
        <v>40</v>
      </c>
      <c r="S42" s="9" t="str">
        <f>ROUND(P42/1000,0) &amp;" GWh"</f>
        <v>437 GWh</v>
      </c>
      <c r="T42" s="43">
        <f>P42/P40</f>
        <v>7.1083070486349972E-2</v>
      </c>
    </row>
    <row r="43" spans="1:47">
      <c r="A43" s="48" t="s">
        <v>44</v>
      </c>
      <c r="B43" s="123"/>
      <c r="C43" s="124">
        <f>C40+C24-C7+C46</f>
        <v>1502719.02</v>
      </c>
      <c r="D43" s="124">
        <f t="shared" ref="D43:O43" si="7">D11+D24+D40</f>
        <v>606281</v>
      </c>
      <c r="E43" s="124">
        <f t="shared" si="7"/>
        <v>0</v>
      </c>
      <c r="F43" s="124">
        <f>F11+F24+F40</f>
        <v>43464.4</v>
      </c>
      <c r="G43" s="124">
        <f>G11+G24+G40</f>
        <v>181500</v>
      </c>
      <c r="H43" s="124">
        <f t="shared" si="7"/>
        <v>488646</v>
      </c>
      <c r="I43" s="124">
        <f t="shared" si="7"/>
        <v>1851.6000000000001</v>
      </c>
      <c r="J43" s="124">
        <f t="shared" si="7"/>
        <v>3144776</v>
      </c>
      <c r="K43" s="124">
        <f t="shared" si="7"/>
        <v>0</v>
      </c>
      <c r="L43" s="124">
        <f t="shared" si="7"/>
        <v>0</v>
      </c>
      <c r="M43" s="124">
        <f>M24+M40</f>
        <v>0</v>
      </c>
      <c r="N43" s="124">
        <f t="shared" si="7"/>
        <v>155527</v>
      </c>
      <c r="O43" s="124">
        <f t="shared" si="7"/>
        <v>61426</v>
      </c>
      <c r="P43" s="125">
        <f>SUM(C43:O43)</f>
        <v>6186191.0199999996</v>
      </c>
      <c r="Q43" s="35"/>
      <c r="R43" s="42" t="s">
        <v>41</v>
      </c>
      <c r="S43" s="9" t="str">
        <f>ROUND(P36/1000,0) &amp;" GWh"</f>
        <v>217 GWh</v>
      </c>
      <c r="T43" s="63">
        <f>P36/P40</f>
        <v>3.53557714336072E-2</v>
      </c>
    </row>
    <row r="44" spans="1:47" ht="15.75">
      <c r="A44" s="48" t="s">
        <v>45</v>
      </c>
      <c r="B44" s="11"/>
      <c r="C44" s="13">
        <f>C43/$P$43</f>
        <v>0.24291506924724743</v>
      </c>
      <c r="D44" s="13">
        <f t="shared" ref="D44:P44" si="8">D43/$P$43</f>
        <v>9.8005541380776828E-2</v>
      </c>
      <c r="E44" s="13">
        <f t="shared" si="8"/>
        <v>0</v>
      </c>
      <c r="F44" s="13">
        <f t="shared" si="8"/>
        <v>7.0260358691607303E-3</v>
      </c>
      <c r="G44" s="13">
        <f t="shared" si="8"/>
        <v>2.933954018122124E-2</v>
      </c>
      <c r="H44" s="13">
        <f t="shared" si="8"/>
        <v>7.8989801385085587E-2</v>
      </c>
      <c r="I44" s="13">
        <f t="shared" si="8"/>
        <v>2.9931180495619422E-4</v>
      </c>
      <c r="J44" s="13">
        <f t="shared" si="8"/>
        <v>0.50835416976826564</v>
      </c>
      <c r="K44" s="13">
        <f t="shared" si="8"/>
        <v>0</v>
      </c>
      <c r="L44" s="13">
        <f t="shared" si="8"/>
        <v>0</v>
      </c>
      <c r="M44" s="13">
        <f>M43/$P$43</f>
        <v>0</v>
      </c>
      <c r="N44" s="13">
        <f t="shared" si="8"/>
        <v>2.5140995403662787E-2</v>
      </c>
      <c r="O44" s="13">
        <f t="shared" si="8"/>
        <v>9.929534959623669E-3</v>
      </c>
      <c r="P44" s="13">
        <f t="shared" si="8"/>
        <v>1</v>
      </c>
      <c r="Q44" s="35"/>
      <c r="R44" s="42" t="s">
        <v>43</v>
      </c>
      <c r="S44" s="9" t="str">
        <f>ROUND(P34/1000,0) &amp;" GWh"</f>
        <v>66 GWh</v>
      </c>
      <c r="T44" s="43">
        <f>P34/P40</f>
        <v>1.0806332001307907E-2</v>
      </c>
      <c r="U44" s="37"/>
    </row>
    <row r="45" spans="1:47" ht="15.75">
      <c r="A45" s="49"/>
      <c r="B45" s="62"/>
      <c r="C45" s="57"/>
      <c r="D45" s="57"/>
      <c r="E45" s="57"/>
      <c r="F45" s="67"/>
      <c r="G45" s="57"/>
      <c r="H45" s="57"/>
      <c r="I45" s="67"/>
      <c r="J45" s="57"/>
      <c r="K45" s="57"/>
      <c r="L45" s="57"/>
      <c r="M45" s="57"/>
      <c r="N45" s="67"/>
      <c r="O45" s="67"/>
      <c r="P45" s="67"/>
      <c r="Q45" s="35"/>
      <c r="R45" s="42" t="s">
        <v>30</v>
      </c>
      <c r="S45" s="9" t="str">
        <f>ROUND(P32/1000,0) &amp;" GWh"</f>
        <v>64 GWh</v>
      </c>
      <c r="T45" s="43">
        <f>P32/P40</f>
        <v>1.0376107896173234E-2</v>
      </c>
      <c r="U45" s="37"/>
    </row>
    <row r="46" spans="1:47">
      <c r="A46" s="49" t="s">
        <v>48</v>
      </c>
      <c r="B46" s="68">
        <f>B24-B40</f>
        <v>37600</v>
      </c>
      <c r="C46" s="68">
        <f>(C40+C24)*0.08</f>
        <v>111312.52</v>
      </c>
      <c r="D46" s="57"/>
      <c r="E46" s="57"/>
      <c r="F46" s="67"/>
      <c r="G46" s="57"/>
      <c r="H46" s="57"/>
      <c r="I46" s="67"/>
      <c r="J46" s="57"/>
      <c r="K46" s="57"/>
      <c r="L46" s="57"/>
      <c r="M46" s="57"/>
      <c r="N46" s="67"/>
      <c r="O46" s="67"/>
      <c r="P46" s="53"/>
      <c r="Q46" s="35"/>
      <c r="R46" s="42" t="s">
        <v>46</v>
      </c>
      <c r="S46" s="9" t="str">
        <f>ROUND(P33/1000,0) &amp;" GWh"</f>
        <v>4628 GWh</v>
      </c>
      <c r="T46" s="63">
        <f>P33/P40</f>
        <v>0.75241074272517217</v>
      </c>
      <c r="U46" s="37"/>
    </row>
    <row r="47" spans="1:47">
      <c r="A47" s="49" t="s">
        <v>50</v>
      </c>
      <c r="B47" s="71">
        <f>B46/B24</f>
        <v>0.20035274872248479</v>
      </c>
      <c r="C47" s="71">
        <f>C46/(C40+C24)</f>
        <v>0.08</v>
      </c>
      <c r="D47" s="57"/>
      <c r="E47" s="57"/>
      <c r="F47" s="67"/>
      <c r="G47" s="57"/>
      <c r="H47" s="57"/>
      <c r="I47" s="67"/>
      <c r="J47" s="57"/>
      <c r="K47" s="57"/>
      <c r="L47" s="57">
        <f>J40+N40+O40</f>
        <v>3361729</v>
      </c>
      <c r="M47" s="57"/>
      <c r="N47" s="67"/>
      <c r="O47" s="67"/>
      <c r="P47" s="67"/>
      <c r="Q47" s="35"/>
      <c r="R47" s="42" t="s">
        <v>47</v>
      </c>
      <c r="S47" s="9" t="str">
        <f>ROUND(P35/1000,0) &amp;" GWh"</f>
        <v>738 GWh</v>
      </c>
      <c r="T47" s="63">
        <f>P35/P40</f>
        <v>0.11996797545738952</v>
      </c>
    </row>
    <row r="48" spans="1:47" ht="15.75" thickBot="1">
      <c r="A48" s="14"/>
      <c r="B48" s="15"/>
      <c r="C48" s="17"/>
      <c r="D48" s="16"/>
      <c r="E48" s="16"/>
      <c r="F48" s="25"/>
      <c r="G48" s="16"/>
      <c r="H48" s="16"/>
      <c r="I48" s="25"/>
      <c r="J48" s="16"/>
      <c r="K48" s="16"/>
      <c r="L48" s="132"/>
      <c r="M48" s="19"/>
      <c r="N48" s="18"/>
      <c r="O48" s="18"/>
      <c r="P48" s="18"/>
      <c r="Q48" s="88"/>
      <c r="R48" s="69" t="s">
        <v>49</v>
      </c>
      <c r="S48" s="9" t="str">
        <f>ROUND(P40/1000,0) &amp;" GWh"</f>
        <v>6150 GWh</v>
      </c>
      <c r="T48" s="70">
        <f>SUM(T42:T47)</f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4"/>
      <c r="AH48" s="14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>
      <c r="A49" s="17"/>
      <c r="B49" s="15"/>
      <c r="C49" s="17"/>
      <c r="D49" s="16"/>
      <c r="E49" s="16"/>
      <c r="F49" s="25"/>
      <c r="G49" s="16"/>
      <c r="H49" s="16"/>
      <c r="I49" s="25"/>
      <c r="J49" s="16"/>
      <c r="K49" s="16"/>
      <c r="L49" s="16"/>
      <c r="M49" s="17"/>
      <c r="N49" s="18"/>
      <c r="O49" s="18"/>
      <c r="P49" s="18"/>
      <c r="Q49" s="17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4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>
      <c r="A50" s="17"/>
      <c r="B50" s="15"/>
      <c r="C50" s="19"/>
      <c r="D50" s="16"/>
      <c r="E50" s="16"/>
      <c r="F50" s="25"/>
      <c r="G50" s="16"/>
      <c r="H50" s="16"/>
      <c r="I50" s="25"/>
      <c r="J50" s="16"/>
      <c r="K50" s="16"/>
      <c r="L50" s="16"/>
      <c r="M50" s="17"/>
      <c r="N50" s="18"/>
      <c r="O50" s="18"/>
      <c r="P50" s="18"/>
      <c r="Q50" s="17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4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>
      <c r="A51" s="17"/>
      <c r="B51" s="15"/>
      <c r="C51" s="17"/>
      <c r="D51" s="16"/>
      <c r="E51" s="16"/>
      <c r="F51" s="25"/>
      <c r="G51" s="16"/>
      <c r="H51" s="16"/>
      <c r="I51" s="25"/>
      <c r="J51" s="16"/>
      <c r="K51" s="16"/>
      <c r="L51" s="16"/>
      <c r="M51" s="17"/>
      <c r="N51" s="18"/>
      <c r="O51" s="18"/>
      <c r="P51" s="18"/>
      <c r="Q51" s="17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4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>
      <c r="A52" s="17"/>
      <c r="B52" s="15"/>
      <c r="C52" s="17"/>
      <c r="D52" s="16"/>
      <c r="E52" s="16"/>
      <c r="F52" s="25"/>
      <c r="G52" s="16"/>
      <c r="H52" s="16"/>
      <c r="I52" s="25"/>
      <c r="J52" s="16"/>
      <c r="K52" s="16"/>
      <c r="L52" s="16"/>
      <c r="M52" s="17"/>
      <c r="N52" s="18"/>
      <c r="O52" s="18"/>
      <c r="P52" s="18"/>
      <c r="Q52" s="17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4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</row>
    <row r="53" spans="1:47">
      <c r="A53" s="17"/>
      <c r="B53" s="15"/>
      <c r="C53" s="17"/>
      <c r="D53" s="16"/>
      <c r="E53" s="16"/>
      <c r="F53" s="25"/>
      <c r="G53" s="16"/>
      <c r="H53" s="16"/>
      <c r="I53" s="25"/>
      <c r="J53" s="16"/>
      <c r="K53" s="16"/>
      <c r="L53" s="16"/>
      <c r="M53" s="17"/>
      <c r="N53" s="18"/>
      <c r="O53" s="18"/>
      <c r="P53" s="18"/>
      <c r="Q53" s="17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4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>
      <c r="A54" s="17"/>
      <c r="B54" s="15"/>
      <c r="C54" s="17"/>
      <c r="D54" s="16"/>
      <c r="E54" s="16"/>
      <c r="F54" s="25"/>
      <c r="G54" s="16"/>
      <c r="H54" s="16"/>
      <c r="I54" s="25"/>
      <c r="J54" s="16"/>
      <c r="K54" s="16"/>
      <c r="L54" s="16"/>
      <c r="M54" s="17"/>
      <c r="N54" s="18"/>
      <c r="O54" s="18"/>
      <c r="P54" s="18"/>
      <c r="Q54" s="17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4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15.75">
      <c r="A55" s="17"/>
      <c r="B55" s="15"/>
      <c r="C55" s="17"/>
      <c r="D55" s="16"/>
      <c r="E55" s="16"/>
      <c r="F55" s="25"/>
      <c r="G55" s="16"/>
      <c r="H55" s="16"/>
      <c r="I55" s="25"/>
      <c r="J55" s="16"/>
      <c r="K55" s="16"/>
      <c r="L55" s="16"/>
      <c r="M55" s="17"/>
      <c r="N55" s="18"/>
      <c r="O55" s="18"/>
      <c r="P55" s="18"/>
      <c r="Q55" s="17"/>
      <c r="R55" s="8"/>
      <c r="S55" s="46"/>
      <c r="T55" s="51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4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15.75">
      <c r="A56" s="17"/>
      <c r="B56" s="15"/>
      <c r="C56" s="17"/>
      <c r="D56" s="16"/>
      <c r="E56" s="16"/>
      <c r="F56" s="25"/>
      <c r="G56" s="16"/>
      <c r="H56" s="16"/>
      <c r="I56" s="25"/>
      <c r="J56" s="16"/>
      <c r="K56" s="16"/>
      <c r="L56" s="16"/>
      <c r="M56" s="17"/>
      <c r="N56" s="18"/>
      <c r="O56" s="18"/>
      <c r="P56" s="18"/>
      <c r="Q56" s="17"/>
      <c r="R56" s="8"/>
      <c r="S56" s="46"/>
      <c r="T56" s="51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4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5.75">
      <c r="A57" s="17"/>
      <c r="B57" s="15"/>
      <c r="C57" s="17"/>
      <c r="D57" s="16"/>
      <c r="E57" s="16"/>
      <c r="F57" s="25"/>
      <c r="G57" s="16"/>
      <c r="H57" s="16"/>
      <c r="I57" s="25"/>
      <c r="J57" s="16"/>
      <c r="K57" s="16"/>
      <c r="L57" s="16"/>
      <c r="M57" s="17"/>
      <c r="N57" s="18"/>
      <c r="O57" s="18"/>
      <c r="P57" s="18"/>
      <c r="Q57" s="17"/>
      <c r="R57" s="8"/>
      <c r="S57" s="46"/>
      <c r="T57" s="51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47" ht="15.75">
      <c r="A58" s="8"/>
      <c r="B58" s="72"/>
      <c r="C58" s="20"/>
      <c r="D58" s="73"/>
      <c r="E58" s="73"/>
      <c r="F58" s="74"/>
      <c r="G58" s="73"/>
      <c r="H58" s="73"/>
      <c r="I58" s="74"/>
      <c r="J58" s="73"/>
      <c r="K58" s="73"/>
      <c r="L58" s="73"/>
      <c r="M58" s="46"/>
      <c r="N58" s="84"/>
      <c r="O58" s="84"/>
      <c r="P58" s="75"/>
      <c r="Q58" s="8"/>
      <c r="R58" s="8"/>
      <c r="S58" s="46"/>
      <c r="T58" s="51"/>
    </row>
    <row r="59" spans="1:47" ht="15.75">
      <c r="A59" s="8"/>
      <c r="B59" s="72"/>
      <c r="C59" s="20"/>
      <c r="D59" s="73"/>
      <c r="E59" s="73"/>
      <c r="F59" s="74"/>
      <c r="G59" s="73"/>
      <c r="H59" s="73"/>
      <c r="I59" s="74"/>
      <c r="J59" s="73"/>
      <c r="K59" s="73"/>
      <c r="L59" s="73"/>
      <c r="M59" s="46"/>
      <c r="N59" s="84"/>
      <c r="O59" s="84"/>
      <c r="P59" s="75"/>
      <c r="Q59" s="8"/>
      <c r="R59" s="8"/>
      <c r="S59" s="21"/>
      <c r="T59" s="22"/>
    </row>
    <row r="60" spans="1:47" ht="15.75">
      <c r="A60" s="8"/>
      <c r="B60" s="72"/>
      <c r="C60" s="20"/>
      <c r="D60" s="73"/>
      <c r="E60" s="73"/>
      <c r="F60" s="74"/>
      <c r="G60" s="73"/>
      <c r="H60" s="73"/>
      <c r="I60" s="74"/>
      <c r="J60" s="73"/>
      <c r="K60" s="73"/>
      <c r="L60" s="73"/>
      <c r="M60" s="46"/>
      <c r="N60" s="84"/>
      <c r="O60" s="84"/>
      <c r="P60" s="75"/>
      <c r="Q60" s="8"/>
      <c r="R60" s="8"/>
      <c r="S60" s="8"/>
      <c r="T60" s="46"/>
    </row>
    <row r="61" spans="1:47" ht="15.75">
      <c r="A61" s="7"/>
      <c r="B61" s="72"/>
      <c r="C61" s="20"/>
      <c r="D61" s="73"/>
      <c r="E61" s="73"/>
      <c r="F61" s="74"/>
      <c r="G61" s="73"/>
      <c r="H61" s="73"/>
      <c r="I61" s="74"/>
      <c r="J61" s="73"/>
      <c r="K61" s="73"/>
      <c r="L61" s="73"/>
      <c r="M61" s="46"/>
      <c r="N61" s="84"/>
      <c r="O61" s="84"/>
      <c r="P61" s="75"/>
      <c r="Q61" s="8"/>
      <c r="R61" s="8"/>
      <c r="S61" s="77"/>
      <c r="T61" s="78"/>
    </row>
    <row r="62" spans="1:47" ht="15.75">
      <c r="A62" s="8"/>
      <c r="B62" s="72"/>
      <c r="C62" s="20"/>
      <c r="D62" s="72"/>
      <c r="E62" s="72"/>
      <c r="F62" s="76"/>
      <c r="G62" s="72"/>
      <c r="H62" s="72"/>
      <c r="I62" s="76"/>
      <c r="J62" s="72"/>
      <c r="K62" s="72"/>
      <c r="L62" s="72"/>
      <c r="M62" s="46"/>
      <c r="N62" s="84"/>
      <c r="O62" s="84"/>
      <c r="P62" s="75"/>
      <c r="Q62" s="8"/>
      <c r="R62" s="8"/>
      <c r="S62" s="46"/>
      <c r="T62" s="51"/>
    </row>
    <row r="63" spans="1:47" ht="15.75">
      <c r="A63" s="8"/>
      <c r="B63" s="72"/>
      <c r="C63" s="8"/>
      <c r="D63" s="72"/>
      <c r="E63" s="72"/>
      <c r="F63" s="76"/>
      <c r="G63" s="72"/>
      <c r="H63" s="72"/>
      <c r="I63" s="76"/>
      <c r="J63" s="72"/>
      <c r="K63" s="72"/>
      <c r="L63" s="72"/>
      <c r="M63" s="8"/>
      <c r="N63" s="75"/>
      <c r="O63" s="75"/>
      <c r="P63" s="75"/>
      <c r="Q63" s="8"/>
      <c r="R63" s="8"/>
      <c r="S63" s="46"/>
      <c r="T63" s="51"/>
    </row>
    <row r="64" spans="1:47" ht="15.75">
      <c r="A64" s="8"/>
      <c r="B64" s="72"/>
      <c r="C64" s="8"/>
      <c r="D64" s="72"/>
      <c r="E64" s="72"/>
      <c r="F64" s="76"/>
      <c r="G64" s="72"/>
      <c r="H64" s="72"/>
      <c r="I64" s="76"/>
      <c r="J64" s="72"/>
      <c r="K64" s="72"/>
      <c r="L64" s="72"/>
      <c r="M64" s="8"/>
      <c r="N64" s="75"/>
      <c r="O64" s="75"/>
      <c r="P64" s="75"/>
      <c r="Q64" s="8"/>
      <c r="R64" s="8"/>
      <c r="S64" s="46"/>
      <c r="T64" s="51"/>
    </row>
    <row r="65" spans="1:20" ht="15.75">
      <c r="A65" s="8"/>
      <c r="B65" s="57"/>
      <c r="C65" s="8"/>
      <c r="D65" s="57"/>
      <c r="E65" s="57"/>
      <c r="F65" s="67"/>
      <c r="G65" s="57"/>
      <c r="H65" s="57"/>
      <c r="I65" s="67"/>
      <c r="J65" s="57"/>
      <c r="K65" s="72"/>
      <c r="L65" s="72"/>
      <c r="M65" s="8"/>
      <c r="N65" s="75"/>
      <c r="O65" s="75"/>
      <c r="P65" s="75"/>
      <c r="Q65" s="8"/>
      <c r="R65" s="8"/>
      <c r="S65" s="46"/>
      <c r="T65" s="51"/>
    </row>
    <row r="66" spans="1:20" ht="15.75">
      <c r="A66" s="8"/>
      <c r="B66" s="57"/>
      <c r="C66" s="8"/>
      <c r="D66" s="57"/>
      <c r="E66" s="57"/>
      <c r="F66" s="67"/>
      <c r="G66" s="57"/>
      <c r="H66" s="57"/>
      <c r="I66" s="67"/>
      <c r="J66" s="57"/>
      <c r="K66" s="72"/>
      <c r="L66" s="72"/>
      <c r="M66" s="8"/>
      <c r="N66" s="75"/>
      <c r="O66" s="75"/>
      <c r="P66" s="75"/>
      <c r="Q66" s="8"/>
      <c r="R66" s="8"/>
      <c r="S66" s="46"/>
      <c r="T66" s="51"/>
    </row>
    <row r="67" spans="1:20" ht="15.75">
      <c r="A67" s="8"/>
      <c r="B67" s="57"/>
      <c r="C67" s="8"/>
      <c r="D67" s="57"/>
      <c r="E67" s="57"/>
      <c r="F67" s="67"/>
      <c r="G67" s="57"/>
      <c r="H67" s="57"/>
      <c r="I67" s="67"/>
      <c r="J67" s="57"/>
      <c r="K67" s="72"/>
      <c r="L67" s="72"/>
      <c r="M67" s="8"/>
      <c r="N67" s="75"/>
      <c r="O67" s="75"/>
      <c r="P67" s="75"/>
      <c r="Q67" s="8"/>
      <c r="R67" s="8"/>
      <c r="S67" s="46"/>
      <c r="T67" s="51"/>
    </row>
    <row r="68" spans="1:20" ht="15.75">
      <c r="A68" s="8"/>
      <c r="B68" s="57"/>
      <c r="C68" s="8"/>
      <c r="D68" s="57"/>
      <c r="E68" s="57"/>
      <c r="F68" s="67"/>
      <c r="G68" s="57"/>
      <c r="H68" s="57"/>
      <c r="I68" s="67"/>
      <c r="J68" s="57"/>
      <c r="K68" s="72"/>
      <c r="L68" s="72"/>
      <c r="M68" s="8"/>
      <c r="N68" s="75"/>
      <c r="O68" s="75"/>
      <c r="P68" s="75"/>
      <c r="Q68" s="8"/>
      <c r="R68" s="52"/>
      <c r="S68" s="21"/>
      <c r="T68" s="24"/>
    </row>
    <row r="69" spans="1:20">
      <c r="A69" s="8"/>
      <c r="B69" s="57"/>
      <c r="C69" s="8"/>
      <c r="D69" s="57"/>
      <c r="E69" s="57"/>
      <c r="F69" s="67"/>
      <c r="G69" s="57"/>
      <c r="H69" s="57"/>
      <c r="I69" s="67"/>
      <c r="J69" s="57"/>
      <c r="K69" s="72"/>
      <c r="L69" s="72"/>
      <c r="M69" s="8"/>
      <c r="N69" s="75"/>
      <c r="O69" s="75"/>
      <c r="P69" s="75"/>
      <c r="Q69" s="8"/>
    </row>
    <row r="70" spans="1:20">
      <c r="A70" s="8"/>
      <c r="B70" s="57"/>
      <c r="C70" s="8"/>
      <c r="D70" s="57"/>
      <c r="E70" s="57"/>
      <c r="F70" s="67"/>
      <c r="G70" s="57"/>
      <c r="H70" s="57"/>
      <c r="I70" s="67"/>
      <c r="J70" s="57"/>
      <c r="K70" s="72"/>
      <c r="L70" s="72"/>
      <c r="M70" s="8"/>
      <c r="N70" s="75"/>
      <c r="O70" s="75"/>
      <c r="P70" s="75"/>
      <c r="Q70" s="8"/>
    </row>
    <row r="71" spans="1:20" ht="15.75">
      <c r="A71" s="8"/>
      <c r="B71" s="23"/>
      <c r="C71" s="8"/>
      <c r="D71" s="23"/>
      <c r="E71" s="23"/>
      <c r="F71" s="26"/>
      <c r="G71" s="23"/>
      <c r="H71" s="23"/>
      <c r="I71" s="26"/>
      <c r="J71" s="23"/>
      <c r="K71" s="72"/>
      <c r="L71" s="72"/>
      <c r="M71" s="8"/>
      <c r="N71" s="75"/>
      <c r="O71" s="75"/>
      <c r="P71" s="75"/>
      <c r="Q71" s="8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242afe56b86c01acef31207d8be038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bd2847b9bd8b948a15fb83a70db4bc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738083-536C-48E5-B091-E0B18A553C06}"/>
</file>

<file path=customXml/itemProps2.xml><?xml version="1.0" encoding="utf-8"?>
<ds:datastoreItem xmlns:ds="http://schemas.openxmlformats.org/officeDocument/2006/customXml" ds:itemID="{5E7D7E67-1C4A-402F-9F98-8C69774F237D}"/>
</file>

<file path=customXml/itemProps3.xml><?xml version="1.0" encoding="utf-8"?>
<ds:datastoreItem xmlns:ds="http://schemas.openxmlformats.org/officeDocument/2006/customXml" ds:itemID="{42AE409E-91C5-4D28-B966-18FC9F78E4AD}"/>
</file>

<file path=customXml/itemProps4.xml><?xml version="1.0" encoding="utf-8"?>
<ds:datastoreItem xmlns:ds="http://schemas.openxmlformats.org/officeDocument/2006/customXml" ds:itemID="{26775692-EEB9-457C-9F41-4018AE6E2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INSTRUKTIONER</vt:lpstr>
      <vt:lpstr>Hallands län</vt:lpstr>
      <vt:lpstr>Falkenberg</vt:lpstr>
      <vt:lpstr>Halmstad</vt:lpstr>
      <vt:lpstr>Hylte</vt:lpstr>
      <vt:lpstr>Kungsbacka</vt:lpstr>
      <vt:lpstr>Laholm</vt:lpstr>
      <vt:lpstr>Varberg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Kindgren, Cristofer</cp:lastModifiedBy>
  <dcterms:created xsi:type="dcterms:W3CDTF">2016-02-06T11:09:18Z</dcterms:created>
  <dcterms:modified xsi:type="dcterms:W3CDTF">2019-11-15T13:31:20Z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