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projects\10288367\document\3_Dokument\Jämtlands län (8 kommuner)\"/>
    </mc:Choice>
  </mc:AlternateContent>
  <xr:revisionPtr revIDLastSave="0" documentId="13_ncr:1_{44A97022-78D2-4BD1-953F-448970D082EA}" xr6:coauthVersionLast="41" xr6:coauthVersionMax="41" xr10:uidLastSave="{00000000-0000-0000-0000-000000000000}"/>
  <bookViews>
    <workbookView xWindow="28680" yWindow="-120" windowWidth="29040" windowHeight="17640" tabRatio="842" activeTab="3" xr2:uid="{00000000-000D-0000-FFFF-FFFF00000000}"/>
  </bookViews>
  <sheets>
    <sheet name="INSTRUKTIONER" sheetId="52" r:id="rId1"/>
    <sheet name="FV imp-exp" sheetId="40" r:id="rId2"/>
    <sheet name="Jämtlands län" sheetId="37" r:id="rId3"/>
    <sheet name="Berg" sheetId="2" r:id="rId4"/>
    <sheet name="Bräcke" sheetId="3" r:id="rId5"/>
    <sheet name="Härjedalen" sheetId="51" r:id="rId6"/>
    <sheet name="Krokom" sheetId="41" r:id="rId7"/>
    <sheet name="Ragunda" sheetId="42" r:id="rId8"/>
    <sheet name="Strömsund" sheetId="43" r:id="rId9"/>
    <sheet name="Åre" sheetId="44" r:id="rId10"/>
    <sheet name="Östersund" sheetId="50" r:id="rId11"/>
  </sheets>
  <externalReferences>
    <externalReference r:id="rId12"/>
  </externalReferenc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3" i="2" l="1"/>
  <c r="R25" i="37"/>
  <c r="B39" i="2"/>
  <c r="C39" i="2"/>
  <c r="D39" i="2"/>
  <c r="E39" i="2"/>
  <c r="F39" i="2"/>
  <c r="G39" i="2"/>
  <c r="H39" i="2"/>
  <c r="I39" i="2"/>
  <c r="K39" i="2"/>
  <c r="L39" i="2"/>
  <c r="P39" i="2"/>
  <c r="B38" i="2"/>
  <c r="C38" i="2"/>
  <c r="D38" i="2"/>
  <c r="E38" i="2"/>
  <c r="F38" i="2"/>
  <c r="G38" i="2"/>
  <c r="H38" i="2"/>
  <c r="I38" i="2"/>
  <c r="K38" i="2"/>
  <c r="L38" i="2"/>
  <c r="P38" i="2"/>
  <c r="B37" i="2"/>
  <c r="C37" i="2"/>
  <c r="D37" i="2"/>
  <c r="E37" i="2"/>
  <c r="F37" i="2"/>
  <c r="G37" i="2"/>
  <c r="H37" i="2"/>
  <c r="I37" i="2"/>
  <c r="K37" i="2"/>
  <c r="L37" i="2"/>
  <c r="P37" i="2"/>
  <c r="P42" i="2"/>
  <c r="B39" i="3"/>
  <c r="C39" i="3"/>
  <c r="D39" i="3"/>
  <c r="E39" i="3"/>
  <c r="F39" i="3"/>
  <c r="G39" i="3"/>
  <c r="H39" i="3"/>
  <c r="I39" i="3"/>
  <c r="K39" i="3"/>
  <c r="L39" i="3"/>
  <c r="P39" i="3"/>
  <c r="B38" i="3"/>
  <c r="C38" i="3"/>
  <c r="D38" i="3"/>
  <c r="E38" i="3"/>
  <c r="F38" i="3"/>
  <c r="G38" i="3"/>
  <c r="H38" i="3"/>
  <c r="I38" i="3"/>
  <c r="K38" i="3"/>
  <c r="L38" i="3"/>
  <c r="P38" i="3"/>
  <c r="B37" i="3"/>
  <c r="C37" i="3"/>
  <c r="D37" i="3"/>
  <c r="E37" i="3"/>
  <c r="F37" i="3"/>
  <c r="G37" i="3"/>
  <c r="H37" i="3"/>
  <c r="I37" i="3"/>
  <c r="K37" i="3"/>
  <c r="L37" i="3"/>
  <c r="P37" i="3"/>
  <c r="P42" i="3"/>
  <c r="B39" i="51"/>
  <c r="C39" i="51"/>
  <c r="D39" i="51"/>
  <c r="E39" i="51"/>
  <c r="F39" i="51"/>
  <c r="G39" i="51"/>
  <c r="H39" i="51"/>
  <c r="I39" i="51"/>
  <c r="K39" i="51"/>
  <c r="L39" i="51"/>
  <c r="P39" i="51"/>
  <c r="B38" i="51"/>
  <c r="C38" i="51"/>
  <c r="D38" i="51"/>
  <c r="E38" i="51"/>
  <c r="F38" i="51"/>
  <c r="G38" i="51"/>
  <c r="H38" i="51"/>
  <c r="I38" i="51"/>
  <c r="K38" i="51"/>
  <c r="L38" i="51"/>
  <c r="P38" i="51"/>
  <c r="B37" i="51"/>
  <c r="C37" i="51"/>
  <c r="D37" i="51"/>
  <c r="E37" i="51"/>
  <c r="F37" i="51"/>
  <c r="G37" i="51"/>
  <c r="H37" i="51"/>
  <c r="I37" i="51"/>
  <c r="K37" i="51"/>
  <c r="L37" i="51"/>
  <c r="P37" i="51"/>
  <c r="P42" i="51"/>
  <c r="B39" i="41"/>
  <c r="C39" i="41"/>
  <c r="D39" i="41"/>
  <c r="E39" i="41"/>
  <c r="F39" i="41"/>
  <c r="G39" i="41"/>
  <c r="H39" i="41"/>
  <c r="I39" i="41"/>
  <c r="K39" i="41"/>
  <c r="L39" i="41"/>
  <c r="P39" i="41"/>
  <c r="B38" i="41"/>
  <c r="C38" i="41"/>
  <c r="D38" i="41"/>
  <c r="E38" i="41"/>
  <c r="F38" i="41"/>
  <c r="G38" i="41"/>
  <c r="H38" i="41"/>
  <c r="I38" i="41"/>
  <c r="K38" i="41"/>
  <c r="L38" i="41"/>
  <c r="P38" i="41"/>
  <c r="B37" i="41"/>
  <c r="C37" i="41"/>
  <c r="D37" i="41"/>
  <c r="E37" i="41"/>
  <c r="F37" i="41"/>
  <c r="G37" i="41"/>
  <c r="H37" i="41"/>
  <c r="I37" i="41"/>
  <c r="K37" i="41"/>
  <c r="L37" i="41"/>
  <c r="P37" i="41"/>
  <c r="P42" i="41"/>
  <c r="B39" i="42"/>
  <c r="C39" i="42"/>
  <c r="D39" i="42"/>
  <c r="E39" i="42"/>
  <c r="F39" i="42"/>
  <c r="G39" i="42"/>
  <c r="H39" i="42"/>
  <c r="I39" i="42"/>
  <c r="K39" i="42"/>
  <c r="L39" i="42"/>
  <c r="P39" i="42"/>
  <c r="B38" i="42"/>
  <c r="C38" i="42"/>
  <c r="D38" i="42"/>
  <c r="E38" i="42"/>
  <c r="F38" i="42"/>
  <c r="G38" i="42"/>
  <c r="H38" i="42"/>
  <c r="I38" i="42"/>
  <c r="K38" i="42"/>
  <c r="L38" i="42"/>
  <c r="P38" i="42"/>
  <c r="B37" i="42"/>
  <c r="C37" i="42"/>
  <c r="D37" i="42"/>
  <c r="E37" i="42"/>
  <c r="F37" i="42"/>
  <c r="G37" i="42"/>
  <c r="H37" i="42"/>
  <c r="I37" i="42"/>
  <c r="K37" i="42"/>
  <c r="L37" i="42"/>
  <c r="P37" i="42"/>
  <c r="P42" i="42"/>
  <c r="B39" i="43"/>
  <c r="C39" i="43"/>
  <c r="D39" i="43"/>
  <c r="E39" i="43"/>
  <c r="F39" i="43"/>
  <c r="G39" i="43"/>
  <c r="H39" i="43"/>
  <c r="I39" i="43"/>
  <c r="K39" i="43"/>
  <c r="L39" i="43"/>
  <c r="P39" i="43"/>
  <c r="B38" i="43"/>
  <c r="C38" i="43"/>
  <c r="D38" i="43"/>
  <c r="E38" i="43"/>
  <c r="F38" i="43"/>
  <c r="G38" i="43"/>
  <c r="H38" i="43"/>
  <c r="I38" i="43"/>
  <c r="K38" i="43"/>
  <c r="L38" i="43"/>
  <c r="P38" i="43"/>
  <c r="B37" i="43"/>
  <c r="C37" i="43"/>
  <c r="D37" i="43"/>
  <c r="E37" i="43"/>
  <c r="F37" i="43"/>
  <c r="G37" i="43"/>
  <c r="H37" i="43"/>
  <c r="I37" i="43"/>
  <c r="K37" i="43"/>
  <c r="L37" i="43"/>
  <c r="P37" i="43"/>
  <c r="P42" i="43"/>
  <c r="B39" i="44"/>
  <c r="C39" i="44"/>
  <c r="D39" i="44"/>
  <c r="E39" i="44"/>
  <c r="F39" i="44"/>
  <c r="G39" i="44"/>
  <c r="H39" i="44"/>
  <c r="I39" i="44"/>
  <c r="K39" i="44"/>
  <c r="L39" i="44"/>
  <c r="P39" i="44"/>
  <c r="B38" i="44"/>
  <c r="C38" i="44"/>
  <c r="D38" i="44"/>
  <c r="E38" i="44"/>
  <c r="F38" i="44"/>
  <c r="G38" i="44"/>
  <c r="H38" i="44"/>
  <c r="I38" i="44"/>
  <c r="K38" i="44"/>
  <c r="L38" i="44"/>
  <c r="P38" i="44"/>
  <c r="B37" i="44"/>
  <c r="C37" i="44"/>
  <c r="D37" i="44"/>
  <c r="E37" i="44"/>
  <c r="F37" i="44"/>
  <c r="G37" i="44"/>
  <c r="H37" i="44"/>
  <c r="I37" i="44"/>
  <c r="K37" i="44"/>
  <c r="L37" i="44"/>
  <c r="P37" i="44"/>
  <c r="P42" i="44"/>
  <c r="B39" i="50"/>
  <c r="C39" i="50"/>
  <c r="D39" i="50"/>
  <c r="E39" i="50"/>
  <c r="F39" i="50"/>
  <c r="G39" i="50"/>
  <c r="H39" i="50"/>
  <c r="I39" i="50"/>
  <c r="K39" i="50"/>
  <c r="L39" i="50"/>
  <c r="P39" i="50"/>
  <c r="B38" i="50"/>
  <c r="C38" i="50"/>
  <c r="D38" i="50"/>
  <c r="E38" i="50"/>
  <c r="F38" i="50"/>
  <c r="G38" i="50"/>
  <c r="H38" i="50"/>
  <c r="I38" i="50"/>
  <c r="K38" i="50"/>
  <c r="L38" i="50"/>
  <c r="P38" i="50"/>
  <c r="B37" i="50"/>
  <c r="C37" i="50"/>
  <c r="D37" i="50"/>
  <c r="E37" i="50"/>
  <c r="F37" i="50"/>
  <c r="G37" i="50"/>
  <c r="H37" i="50"/>
  <c r="I37" i="50"/>
  <c r="K37" i="50"/>
  <c r="L37" i="50"/>
  <c r="P37" i="50"/>
  <c r="P42" i="50"/>
  <c r="P42" i="37"/>
  <c r="B32" i="2"/>
  <c r="B33" i="2"/>
  <c r="B34" i="2"/>
  <c r="B35" i="2"/>
  <c r="B36" i="2"/>
  <c r="B40" i="2"/>
  <c r="B32" i="3"/>
  <c r="B33" i="3"/>
  <c r="B34" i="3"/>
  <c r="B35" i="3"/>
  <c r="B36" i="3"/>
  <c r="B40" i="3"/>
  <c r="B32" i="51"/>
  <c r="B33" i="51"/>
  <c r="B34" i="51"/>
  <c r="B35" i="51"/>
  <c r="B36" i="51"/>
  <c r="B40" i="51"/>
  <c r="B32" i="41"/>
  <c r="B33" i="41"/>
  <c r="B34" i="41"/>
  <c r="B35" i="41"/>
  <c r="B36" i="41"/>
  <c r="B40" i="41"/>
  <c r="B32" i="42"/>
  <c r="B33" i="42"/>
  <c r="B34" i="42"/>
  <c r="B35" i="42"/>
  <c r="B36" i="42"/>
  <c r="B40" i="42"/>
  <c r="B32" i="43"/>
  <c r="B33" i="43"/>
  <c r="B34" i="43"/>
  <c r="B35" i="43"/>
  <c r="B36" i="43"/>
  <c r="B40" i="43"/>
  <c r="B32" i="44"/>
  <c r="B33" i="44"/>
  <c r="B34" i="44"/>
  <c r="B35" i="44"/>
  <c r="B36" i="44"/>
  <c r="B40" i="44"/>
  <c r="B32" i="50"/>
  <c r="B33" i="50"/>
  <c r="B34" i="50"/>
  <c r="B35" i="50"/>
  <c r="B36" i="50"/>
  <c r="B40" i="50"/>
  <c r="B40" i="37"/>
  <c r="C32" i="2"/>
  <c r="C33" i="2"/>
  <c r="C34" i="2"/>
  <c r="C35" i="2"/>
  <c r="C36" i="2"/>
  <c r="C40" i="2"/>
  <c r="C32" i="3"/>
  <c r="C33" i="3"/>
  <c r="C34" i="3"/>
  <c r="C35" i="3"/>
  <c r="C36" i="3"/>
  <c r="C40" i="3"/>
  <c r="C32" i="51"/>
  <c r="C33" i="51"/>
  <c r="C34" i="51"/>
  <c r="C35" i="51"/>
  <c r="C36" i="51"/>
  <c r="C40" i="51"/>
  <c r="C32" i="41"/>
  <c r="C33" i="41"/>
  <c r="C34" i="41"/>
  <c r="C35" i="41"/>
  <c r="C36" i="41"/>
  <c r="C40" i="41"/>
  <c r="C32" i="42"/>
  <c r="C33" i="42"/>
  <c r="C34" i="42"/>
  <c r="C35" i="42"/>
  <c r="C36" i="42"/>
  <c r="C40" i="42"/>
  <c r="C32" i="43"/>
  <c r="C33" i="43"/>
  <c r="C34" i="43"/>
  <c r="C35" i="43"/>
  <c r="C36" i="43"/>
  <c r="C40" i="43"/>
  <c r="C32" i="44"/>
  <c r="C33" i="44"/>
  <c r="C34" i="44"/>
  <c r="C35" i="44"/>
  <c r="C36" i="44"/>
  <c r="C40" i="44"/>
  <c r="C32" i="50"/>
  <c r="C33" i="50"/>
  <c r="C34" i="50"/>
  <c r="C35" i="50"/>
  <c r="C36" i="50"/>
  <c r="C40" i="50"/>
  <c r="C40" i="37"/>
  <c r="D32" i="2"/>
  <c r="D33" i="2"/>
  <c r="D34" i="2"/>
  <c r="D35" i="2"/>
  <c r="D36" i="2"/>
  <c r="D40" i="2"/>
  <c r="D32" i="3"/>
  <c r="D33" i="3"/>
  <c r="D34" i="3"/>
  <c r="D35" i="3"/>
  <c r="D36" i="3"/>
  <c r="D40" i="3"/>
  <c r="D32" i="51"/>
  <c r="D33" i="51"/>
  <c r="D34" i="51"/>
  <c r="D35" i="51"/>
  <c r="D36" i="51"/>
  <c r="D40" i="51"/>
  <c r="D32" i="41"/>
  <c r="D33" i="41"/>
  <c r="D34" i="41"/>
  <c r="D35" i="41"/>
  <c r="D36" i="41"/>
  <c r="D40" i="41"/>
  <c r="D32" i="42"/>
  <c r="D33" i="42"/>
  <c r="D34" i="42"/>
  <c r="D35" i="42"/>
  <c r="D36" i="42"/>
  <c r="D40" i="42"/>
  <c r="D32" i="43"/>
  <c r="D33" i="43"/>
  <c r="D34" i="43"/>
  <c r="D35" i="43"/>
  <c r="D36" i="43"/>
  <c r="D40" i="43"/>
  <c r="D32" i="44"/>
  <c r="D33" i="44"/>
  <c r="D34" i="44"/>
  <c r="D35" i="44"/>
  <c r="D36" i="44"/>
  <c r="D40" i="44"/>
  <c r="D32" i="50"/>
  <c r="D33" i="50"/>
  <c r="D34" i="50"/>
  <c r="D35" i="50"/>
  <c r="D36" i="50"/>
  <c r="D40" i="50"/>
  <c r="D40" i="37"/>
  <c r="E32" i="2"/>
  <c r="E33" i="2"/>
  <c r="E34" i="2"/>
  <c r="E35" i="2"/>
  <c r="E36" i="2"/>
  <c r="E40" i="2"/>
  <c r="E32" i="3"/>
  <c r="E33" i="3"/>
  <c r="E34" i="3"/>
  <c r="E35" i="3"/>
  <c r="E36" i="3"/>
  <c r="E40" i="3"/>
  <c r="E32" i="51"/>
  <c r="E33" i="51"/>
  <c r="E34" i="51"/>
  <c r="E35" i="51"/>
  <c r="E36" i="51"/>
  <c r="E40" i="51"/>
  <c r="E32" i="41"/>
  <c r="E33" i="41"/>
  <c r="E34" i="41"/>
  <c r="E35" i="41"/>
  <c r="E36" i="41"/>
  <c r="E40" i="41"/>
  <c r="E32" i="42"/>
  <c r="E33" i="42"/>
  <c r="E34" i="42"/>
  <c r="E35" i="42"/>
  <c r="E36" i="42"/>
  <c r="E40" i="42"/>
  <c r="E32" i="43"/>
  <c r="E33" i="43"/>
  <c r="E34" i="43"/>
  <c r="E35" i="43"/>
  <c r="E36" i="43"/>
  <c r="E40" i="43"/>
  <c r="E32" i="44"/>
  <c r="E33" i="44"/>
  <c r="E34" i="44"/>
  <c r="E35" i="44"/>
  <c r="E36" i="44"/>
  <c r="E40" i="44"/>
  <c r="E32" i="50"/>
  <c r="E33" i="50"/>
  <c r="E34" i="50"/>
  <c r="E35" i="50"/>
  <c r="E36" i="50"/>
  <c r="E40" i="50"/>
  <c r="E40" i="37"/>
  <c r="F32" i="2"/>
  <c r="F33" i="2"/>
  <c r="F34" i="2"/>
  <c r="F35" i="2"/>
  <c r="F36" i="2"/>
  <c r="F40" i="2"/>
  <c r="F32" i="3"/>
  <c r="F33" i="3"/>
  <c r="F34" i="3"/>
  <c r="F35" i="3"/>
  <c r="F36" i="3"/>
  <c r="F40" i="3"/>
  <c r="F32" i="51"/>
  <c r="F33" i="51"/>
  <c r="F34" i="51"/>
  <c r="F35" i="51"/>
  <c r="F36" i="51"/>
  <c r="F40" i="51"/>
  <c r="F32" i="41"/>
  <c r="F33" i="41"/>
  <c r="F34" i="41"/>
  <c r="F35" i="41"/>
  <c r="F36" i="41"/>
  <c r="F40" i="41"/>
  <c r="F32" i="42"/>
  <c r="F33" i="42"/>
  <c r="F34" i="42"/>
  <c r="F35" i="42"/>
  <c r="F36" i="42"/>
  <c r="F40" i="42"/>
  <c r="F32" i="43"/>
  <c r="F33" i="43"/>
  <c r="F34" i="43"/>
  <c r="F35" i="43"/>
  <c r="F36" i="43"/>
  <c r="F40" i="43"/>
  <c r="F32" i="44"/>
  <c r="F33" i="44"/>
  <c r="F34" i="44"/>
  <c r="F35" i="44"/>
  <c r="F36" i="44"/>
  <c r="F40" i="44"/>
  <c r="F32" i="50"/>
  <c r="F33" i="50"/>
  <c r="F34" i="50"/>
  <c r="F35" i="50"/>
  <c r="F36" i="50"/>
  <c r="F40" i="50"/>
  <c r="F40" i="37"/>
  <c r="G32" i="2"/>
  <c r="G33" i="2"/>
  <c r="G34" i="2"/>
  <c r="G35" i="2"/>
  <c r="G36" i="2"/>
  <c r="G40" i="2"/>
  <c r="G32" i="3"/>
  <c r="G33" i="3"/>
  <c r="G34" i="3"/>
  <c r="G35" i="3"/>
  <c r="G36" i="3"/>
  <c r="G40" i="3"/>
  <c r="G32" i="51"/>
  <c r="G33" i="51"/>
  <c r="G34" i="51"/>
  <c r="G35" i="51"/>
  <c r="G36" i="51"/>
  <c r="G40" i="51"/>
  <c r="G32" i="41"/>
  <c r="G33" i="41"/>
  <c r="G34" i="41"/>
  <c r="G35" i="41"/>
  <c r="G36" i="41"/>
  <c r="G40" i="41"/>
  <c r="G32" i="42"/>
  <c r="G33" i="42"/>
  <c r="G34" i="42"/>
  <c r="G35" i="42"/>
  <c r="G36" i="42"/>
  <c r="G40" i="42"/>
  <c r="G32" i="43"/>
  <c r="G33" i="43"/>
  <c r="G34" i="43"/>
  <c r="G35" i="43"/>
  <c r="G36" i="43"/>
  <c r="G40" i="43"/>
  <c r="G32" i="44"/>
  <c r="G33" i="44"/>
  <c r="G34" i="44"/>
  <c r="G35" i="44"/>
  <c r="G36" i="44"/>
  <c r="G40" i="44"/>
  <c r="G32" i="50"/>
  <c r="G33" i="50"/>
  <c r="G34" i="50"/>
  <c r="G35" i="50"/>
  <c r="G36" i="50"/>
  <c r="G40" i="50"/>
  <c r="G40" i="37"/>
  <c r="H32" i="2"/>
  <c r="H33" i="2"/>
  <c r="H34" i="2"/>
  <c r="H35" i="2"/>
  <c r="H36" i="2"/>
  <c r="H40" i="2"/>
  <c r="H32" i="3"/>
  <c r="H33" i="3"/>
  <c r="H34" i="3"/>
  <c r="H35" i="3"/>
  <c r="H36" i="3"/>
  <c r="H40" i="3"/>
  <c r="H32" i="51"/>
  <c r="H33" i="51"/>
  <c r="H34" i="51"/>
  <c r="H35" i="51"/>
  <c r="H36" i="51"/>
  <c r="H40" i="51"/>
  <c r="H32" i="41"/>
  <c r="H33" i="41"/>
  <c r="H34" i="41"/>
  <c r="H35" i="41"/>
  <c r="H36" i="41"/>
  <c r="H40" i="41"/>
  <c r="H32" i="42"/>
  <c r="H33" i="42"/>
  <c r="H34" i="42"/>
  <c r="H35" i="42"/>
  <c r="H36" i="42"/>
  <c r="H40" i="42"/>
  <c r="H32" i="43"/>
  <c r="H33" i="43"/>
  <c r="H34" i="43"/>
  <c r="H35" i="43"/>
  <c r="H36" i="43"/>
  <c r="H40" i="43"/>
  <c r="H32" i="44"/>
  <c r="H33" i="44"/>
  <c r="H34" i="44"/>
  <c r="H35" i="44"/>
  <c r="H36" i="44"/>
  <c r="H40" i="44"/>
  <c r="H32" i="50"/>
  <c r="H33" i="50"/>
  <c r="H34" i="50"/>
  <c r="H35" i="50"/>
  <c r="H36" i="50"/>
  <c r="H40" i="50"/>
  <c r="H40" i="37"/>
  <c r="I32" i="2"/>
  <c r="I32" i="3"/>
  <c r="I32" i="51"/>
  <c r="I32" i="41"/>
  <c r="I32" i="42"/>
  <c r="I32" i="43"/>
  <c r="I32" i="44"/>
  <c r="I32" i="50"/>
  <c r="I32" i="37"/>
  <c r="I33" i="2"/>
  <c r="I33" i="3"/>
  <c r="I33" i="51"/>
  <c r="I33" i="41"/>
  <c r="I33" i="42"/>
  <c r="I33" i="43"/>
  <c r="I33" i="44"/>
  <c r="I33" i="50"/>
  <c r="I33" i="37"/>
  <c r="I34" i="2"/>
  <c r="I34" i="3"/>
  <c r="I34" i="51"/>
  <c r="I34" i="41"/>
  <c r="I34" i="42"/>
  <c r="I34" i="43"/>
  <c r="I34" i="44"/>
  <c r="I34" i="50"/>
  <c r="I34" i="37"/>
  <c r="I35" i="2"/>
  <c r="I35" i="3"/>
  <c r="I35" i="51"/>
  <c r="I35" i="41"/>
  <c r="I35" i="42"/>
  <c r="I35" i="43"/>
  <c r="I35" i="44"/>
  <c r="I35" i="50"/>
  <c r="I35" i="37"/>
  <c r="I36" i="2"/>
  <c r="I36" i="3"/>
  <c r="I36" i="51"/>
  <c r="I36" i="41"/>
  <c r="I36" i="42"/>
  <c r="I36" i="43"/>
  <c r="I36" i="44"/>
  <c r="I36" i="50"/>
  <c r="I36" i="37"/>
  <c r="I37" i="37"/>
  <c r="I38" i="37"/>
  <c r="I39" i="37"/>
  <c r="I40" i="37"/>
  <c r="J40" i="2"/>
  <c r="J40" i="3"/>
  <c r="J40" i="51"/>
  <c r="J40" i="41"/>
  <c r="J40" i="42"/>
  <c r="J40" i="43"/>
  <c r="J40" i="44"/>
  <c r="J40" i="50"/>
  <c r="J40" i="37"/>
  <c r="K32" i="2"/>
  <c r="K33" i="2"/>
  <c r="K34" i="2"/>
  <c r="K35" i="2"/>
  <c r="K36" i="2"/>
  <c r="K40" i="2"/>
  <c r="K32" i="3"/>
  <c r="K33" i="3"/>
  <c r="K34" i="3"/>
  <c r="K35" i="3"/>
  <c r="K36" i="3"/>
  <c r="K40" i="3"/>
  <c r="K32" i="51"/>
  <c r="K33" i="51"/>
  <c r="K34" i="51"/>
  <c r="K35" i="51"/>
  <c r="K36" i="51"/>
  <c r="K40" i="51"/>
  <c r="K32" i="41"/>
  <c r="K33" i="41"/>
  <c r="K34" i="41"/>
  <c r="K35" i="41"/>
  <c r="K36" i="41"/>
  <c r="K40" i="41"/>
  <c r="K32" i="42"/>
  <c r="K33" i="42"/>
  <c r="K34" i="42"/>
  <c r="K35" i="42"/>
  <c r="K36" i="42"/>
  <c r="K40" i="42"/>
  <c r="K32" i="43"/>
  <c r="K33" i="43"/>
  <c r="K34" i="43"/>
  <c r="K35" i="43"/>
  <c r="K36" i="43"/>
  <c r="K40" i="43"/>
  <c r="K32" i="44"/>
  <c r="K33" i="44"/>
  <c r="K34" i="44"/>
  <c r="K35" i="44"/>
  <c r="K36" i="44"/>
  <c r="K40" i="44"/>
  <c r="K32" i="50"/>
  <c r="K33" i="50"/>
  <c r="K34" i="50"/>
  <c r="K35" i="50"/>
  <c r="K36" i="50"/>
  <c r="K40" i="50"/>
  <c r="K40" i="37"/>
  <c r="L32" i="2"/>
  <c r="L33" i="2"/>
  <c r="L34" i="2"/>
  <c r="L35" i="2"/>
  <c r="L36" i="2"/>
  <c r="L40" i="2"/>
  <c r="L32" i="3"/>
  <c r="L33" i="3"/>
  <c r="L34" i="3"/>
  <c r="L35" i="3"/>
  <c r="L36" i="3"/>
  <c r="L40" i="3"/>
  <c r="L32" i="51"/>
  <c r="L33" i="51"/>
  <c r="L34" i="51"/>
  <c r="L35" i="51"/>
  <c r="L36" i="51"/>
  <c r="L40" i="51"/>
  <c r="L32" i="41"/>
  <c r="L33" i="41"/>
  <c r="L34" i="41"/>
  <c r="L35" i="41"/>
  <c r="L36" i="41"/>
  <c r="L40" i="41"/>
  <c r="L32" i="42"/>
  <c r="L33" i="42"/>
  <c r="L34" i="42"/>
  <c r="L35" i="42"/>
  <c r="L36" i="42"/>
  <c r="L40" i="42"/>
  <c r="L32" i="43"/>
  <c r="L33" i="43"/>
  <c r="L34" i="43"/>
  <c r="L35" i="43"/>
  <c r="L36" i="43"/>
  <c r="L40" i="43"/>
  <c r="L32" i="44"/>
  <c r="L33" i="44"/>
  <c r="L34" i="44"/>
  <c r="L35" i="44"/>
  <c r="L36" i="44"/>
  <c r="L40" i="44"/>
  <c r="L32" i="50"/>
  <c r="L33" i="50"/>
  <c r="L34" i="50"/>
  <c r="L35" i="50"/>
  <c r="L36" i="50"/>
  <c r="L40" i="50"/>
  <c r="L40" i="37"/>
  <c r="M40" i="2"/>
  <c r="M40" i="3"/>
  <c r="M40" i="51"/>
  <c r="M40" i="41"/>
  <c r="M40" i="42"/>
  <c r="M40" i="43"/>
  <c r="M40" i="44"/>
  <c r="M40" i="50"/>
  <c r="M40" i="37"/>
  <c r="N40" i="2"/>
  <c r="N40" i="3"/>
  <c r="N40" i="51"/>
  <c r="N40" i="41"/>
  <c r="N40" i="42"/>
  <c r="N40" i="43"/>
  <c r="N40" i="44"/>
  <c r="N40" i="50"/>
  <c r="N40" i="37"/>
  <c r="O40" i="2"/>
  <c r="O40" i="3"/>
  <c r="O40" i="51"/>
  <c r="O40" i="41"/>
  <c r="O40" i="42"/>
  <c r="O40" i="43"/>
  <c r="O40" i="44"/>
  <c r="O40" i="50"/>
  <c r="O40" i="37"/>
  <c r="P40" i="37"/>
  <c r="T42" i="37"/>
  <c r="P36" i="2"/>
  <c r="P36" i="3"/>
  <c r="P36" i="51"/>
  <c r="P36" i="41"/>
  <c r="P36" i="42"/>
  <c r="P36" i="43"/>
  <c r="P36" i="44"/>
  <c r="P36" i="50"/>
  <c r="P36" i="37"/>
  <c r="T43" i="37"/>
  <c r="P34" i="2"/>
  <c r="P34" i="3"/>
  <c r="P34" i="51"/>
  <c r="P34" i="41"/>
  <c r="P34" i="42"/>
  <c r="P34" i="43"/>
  <c r="P34" i="44"/>
  <c r="P34" i="50"/>
  <c r="P34" i="37"/>
  <c r="T44" i="37"/>
  <c r="P32" i="2"/>
  <c r="P32" i="3"/>
  <c r="P32" i="51"/>
  <c r="P32" i="41"/>
  <c r="P32" i="42"/>
  <c r="P32" i="43"/>
  <c r="P32" i="44"/>
  <c r="P32" i="50"/>
  <c r="P32" i="37"/>
  <c r="T45" i="37"/>
  <c r="P33" i="2"/>
  <c r="P33" i="3"/>
  <c r="P33" i="51"/>
  <c r="P33" i="41"/>
  <c r="P33" i="42"/>
  <c r="P33" i="43"/>
  <c r="P33" i="44"/>
  <c r="P33" i="50"/>
  <c r="P33" i="37"/>
  <c r="T46" i="37"/>
  <c r="B35" i="37"/>
  <c r="C35" i="37"/>
  <c r="D35" i="37"/>
  <c r="E35" i="37"/>
  <c r="F35" i="37"/>
  <c r="G35" i="37"/>
  <c r="H35" i="37"/>
  <c r="J35" i="37"/>
  <c r="K35" i="37"/>
  <c r="L35" i="37"/>
  <c r="M35" i="37"/>
  <c r="N35" i="37"/>
  <c r="O35" i="37"/>
  <c r="P35" i="37"/>
  <c r="T47" i="37"/>
  <c r="T48" i="37"/>
  <c r="I40" i="2"/>
  <c r="P40" i="2"/>
  <c r="T42" i="2"/>
  <c r="T43" i="2"/>
  <c r="T44" i="2"/>
  <c r="T45" i="2"/>
  <c r="T46" i="2"/>
  <c r="P35" i="2"/>
  <c r="T47" i="2"/>
  <c r="T48" i="2"/>
  <c r="I40" i="3"/>
  <c r="P40" i="3"/>
  <c r="T42" i="3"/>
  <c r="T43" i="3"/>
  <c r="T44" i="3"/>
  <c r="T45" i="3"/>
  <c r="T46" i="3"/>
  <c r="P35" i="3"/>
  <c r="T47" i="3"/>
  <c r="T48" i="3"/>
  <c r="I40" i="51"/>
  <c r="P40" i="51"/>
  <c r="T42" i="51"/>
  <c r="T43" i="51"/>
  <c r="T44" i="51"/>
  <c r="T45" i="51"/>
  <c r="T46" i="51"/>
  <c r="P35" i="51"/>
  <c r="T47" i="51"/>
  <c r="T48" i="51"/>
  <c r="I40" i="41"/>
  <c r="P40" i="41"/>
  <c r="T42" i="41"/>
  <c r="T43" i="41"/>
  <c r="T44" i="41"/>
  <c r="T45" i="41"/>
  <c r="T46" i="41"/>
  <c r="P35" i="41"/>
  <c r="T47" i="41"/>
  <c r="T48" i="41"/>
  <c r="I40" i="42"/>
  <c r="P40" i="42"/>
  <c r="T42" i="42"/>
  <c r="T43" i="42"/>
  <c r="T44" i="42"/>
  <c r="T45" i="42"/>
  <c r="T46" i="42"/>
  <c r="P35" i="42"/>
  <c r="T47" i="42"/>
  <c r="T48" i="42"/>
  <c r="I40" i="43"/>
  <c r="P40" i="43"/>
  <c r="T42" i="43"/>
  <c r="T43" i="43"/>
  <c r="T44" i="43"/>
  <c r="T45" i="43"/>
  <c r="T46" i="43"/>
  <c r="P35" i="43"/>
  <c r="T47" i="43"/>
  <c r="T48" i="43"/>
  <c r="I40" i="44"/>
  <c r="P40" i="44"/>
  <c r="T42" i="44"/>
  <c r="T43" i="44"/>
  <c r="T44" i="44"/>
  <c r="T45" i="44"/>
  <c r="T46" i="44"/>
  <c r="P35" i="44"/>
  <c r="T47" i="44"/>
  <c r="T48" i="44"/>
  <c r="I40" i="50"/>
  <c r="P40" i="50"/>
  <c r="T42" i="50"/>
  <c r="T43" i="50"/>
  <c r="T44" i="50"/>
  <c r="T45" i="50"/>
  <c r="T46" i="50"/>
  <c r="P35" i="50"/>
  <c r="T47" i="50"/>
  <c r="T48" i="50"/>
  <c r="B20" i="2"/>
  <c r="C20" i="2"/>
  <c r="C24" i="2"/>
  <c r="C7" i="2"/>
  <c r="C46" i="2"/>
  <c r="C7" i="3"/>
  <c r="C24" i="3"/>
  <c r="C46" i="3"/>
  <c r="C43" i="3"/>
  <c r="C7" i="51"/>
  <c r="C24" i="51"/>
  <c r="C46" i="51"/>
  <c r="C43" i="51"/>
  <c r="C7" i="41"/>
  <c r="C24" i="41"/>
  <c r="C46" i="41"/>
  <c r="C43" i="41"/>
  <c r="C7" i="42"/>
  <c r="C24" i="42"/>
  <c r="C46" i="42"/>
  <c r="C43" i="42"/>
  <c r="C7" i="43"/>
  <c r="C24" i="43"/>
  <c r="C46" i="43"/>
  <c r="C43" i="43"/>
  <c r="B20" i="44"/>
  <c r="C20" i="44"/>
  <c r="C24" i="44"/>
  <c r="C7" i="44"/>
  <c r="C46" i="44"/>
  <c r="C43" i="44"/>
  <c r="B20" i="50"/>
  <c r="C20" i="50"/>
  <c r="C24" i="50"/>
  <c r="C7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0"/>
  <c r="F8" i="50"/>
  <c r="F9" i="50"/>
  <c r="F10" i="50"/>
  <c r="F11" i="50"/>
  <c r="F11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0"/>
  <c r="I8" i="50"/>
  <c r="I9" i="50"/>
  <c r="I10" i="50"/>
  <c r="I11" i="50"/>
  <c r="I11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M18" i="2"/>
  <c r="M19" i="2"/>
  <c r="M20" i="2"/>
  <c r="M21" i="2"/>
  <c r="M22" i="2"/>
  <c r="M23" i="2"/>
  <c r="M24" i="2"/>
  <c r="M11" i="2"/>
  <c r="M43" i="2"/>
  <c r="M18" i="3"/>
  <c r="M19" i="3"/>
  <c r="M20" i="3"/>
  <c r="M21" i="3"/>
  <c r="M22" i="3"/>
  <c r="M23" i="3"/>
  <c r="M24" i="3"/>
  <c r="M11" i="3"/>
  <c r="M43" i="3"/>
  <c r="M18" i="51"/>
  <c r="M19" i="51"/>
  <c r="M20" i="51"/>
  <c r="M21" i="51"/>
  <c r="M22" i="51"/>
  <c r="M23" i="51"/>
  <c r="M24" i="51"/>
  <c r="M11" i="51"/>
  <c r="M43" i="51"/>
  <c r="M18" i="41"/>
  <c r="M19" i="41"/>
  <c r="M20" i="41"/>
  <c r="M21" i="41"/>
  <c r="M22" i="41"/>
  <c r="M23" i="41"/>
  <c r="M24" i="41"/>
  <c r="M11" i="41"/>
  <c r="M43" i="41"/>
  <c r="M18" i="42"/>
  <c r="M19" i="42"/>
  <c r="M20" i="42"/>
  <c r="M21" i="42"/>
  <c r="M22" i="42"/>
  <c r="M23" i="42"/>
  <c r="M24" i="42"/>
  <c r="M11" i="42"/>
  <c r="M43" i="42"/>
  <c r="M18" i="43"/>
  <c r="M19" i="43"/>
  <c r="M20" i="43"/>
  <c r="M21" i="43"/>
  <c r="M22" i="43"/>
  <c r="M23" i="43"/>
  <c r="M24" i="43"/>
  <c r="M11" i="43"/>
  <c r="M43" i="43"/>
  <c r="M18" i="44"/>
  <c r="M19" i="44"/>
  <c r="M20" i="44"/>
  <c r="M21" i="44"/>
  <c r="M22" i="44"/>
  <c r="M23" i="44"/>
  <c r="M24" i="44"/>
  <c r="M11" i="44"/>
  <c r="M43" i="44"/>
  <c r="M18" i="50"/>
  <c r="M19" i="50"/>
  <c r="M20" i="50"/>
  <c r="M21" i="50"/>
  <c r="M22" i="50"/>
  <c r="M23" i="50"/>
  <c r="M24" i="50"/>
  <c r="M11" i="50"/>
  <c r="M43" i="50"/>
  <c r="M43" i="37"/>
  <c r="N11" i="2"/>
  <c r="N24" i="2"/>
  <c r="N43" i="2"/>
  <c r="N11" i="3"/>
  <c r="N24" i="3"/>
  <c r="N43" i="3"/>
  <c r="N11" i="51"/>
  <c r="N24" i="51"/>
  <c r="N43" i="51"/>
  <c r="N11" i="41"/>
  <c r="N24" i="41"/>
  <c r="N43" i="41"/>
  <c r="N11" i="42"/>
  <c r="N24" i="42"/>
  <c r="N43" i="42"/>
  <c r="N11" i="43"/>
  <c r="N24" i="43"/>
  <c r="N43" i="43"/>
  <c r="N11" i="44"/>
  <c r="N24" i="44"/>
  <c r="N43" i="44"/>
  <c r="N11" i="50"/>
  <c r="N24" i="50"/>
  <c r="N43" i="50"/>
  <c r="N43" i="37"/>
  <c r="O11" i="2"/>
  <c r="O24" i="2"/>
  <c r="O43" i="2"/>
  <c r="O11" i="3"/>
  <c r="O24" i="3"/>
  <c r="O43" i="3"/>
  <c r="O11" i="51"/>
  <c r="O24" i="51"/>
  <c r="O43" i="51"/>
  <c r="O11" i="41"/>
  <c r="O24" i="41"/>
  <c r="O43" i="41"/>
  <c r="O11" i="42"/>
  <c r="O24" i="42"/>
  <c r="O43" i="42"/>
  <c r="O11" i="43"/>
  <c r="O24" i="43"/>
  <c r="O43" i="43"/>
  <c r="O11" i="44"/>
  <c r="O24" i="44"/>
  <c r="O43" i="44"/>
  <c r="O11" i="50"/>
  <c r="O24" i="50"/>
  <c r="O43" i="50"/>
  <c r="O43" i="37"/>
  <c r="P43" i="37"/>
  <c r="C5" i="2"/>
  <c r="C8" i="2"/>
  <c r="C9" i="2"/>
  <c r="C10" i="2"/>
  <c r="C11" i="2"/>
  <c r="C5" i="3"/>
  <c r="C8" i="3"/>
  <c r="C9" i="3"/>
  <c r="C10" i="3"/>
  <c r="C11" i="3"/>
  <c r="C5" i="51"/>
  <c r="C8" i="51"/>
  <c r="C9" i="51"/>
  <c r="C10" i="51"/>
  <c r="C11" i="51"/>
  <c r="C5" i="41"/>
  <c r="C8" i="41"/>
  <c r="C9" i="41"/>
  <c r="C10" i="41"/>
  <c r="C11" i="41"/>
  <c r="C5" i="42"/>
  <c r="C8" i="42"/>
  <c r="C9" i="42"/>
  <c r="C10" i="42"/>
  <c r="C11" i="42"/>
  <c r="C5" i="43"/>
  <c r="C8" i="43"/>
  <c r="C9" i="43"/>
  <c r="C10" i="43"/>
  <c r="C11" i="43"/>
  <c r="C5" i="44"/>
  <c r="C8" i="44"/>
  <c r="C9" i="44"/>
  <c r="C10" i="44"/>
  <c r="C11" i="44"/>
  <c r="C5" i="50"/>
  <c r="C8" i="50"/>
  <c r="C9" i="50"/>
  <c r="C10" i="50"/>
  <c r="C11" i="50"/>
  <c r="C11" i="37"/>
  <c r="C24" i="37"/>
  <c r="C46" i="37"/>
  <c r="B49" i="37"/>
  <c r="C10" i="37"/>
  <c r="C32" i="37"/>
  <c r="C42" i="43"/>
  <c r="B18" i="50"/>
  <c r="B19" i="50"/>
  <c r="B21" i="50"/>
  <c r="B22" i="50"/>
  <c r="B24" i="50"/>
  <c r="B25" i="50"/>
  <c r="B41" i="50"/>
  <c r="B42" i="50"/>
  <c r="B19" i="43"/>
  <c r="P19" i="50"/>
  <c r="P23" i="50"/>
  <c r="S35" i="50"/>
  <c r="M19" i="37"/>
  <c r="J20" i="37"/>
  <c r="S35" i="44"/>
  <c r="L20" i="37"/>
  <c r="I21" i="37"/>
  <c r="F22" i="37"/>
  <c r="P22" i="43"/>
  <c r="K23" i="37"/>
  <c r="S35" i="43"/>
  <c r="P19" i="42"/>
  <c r="F20" i="37"/>
  <c r="P20" i="42"/>
  <c r="P21" i="42"/>
  <c r="K21" i="37"/>
  <c r="H22" i="37"/>
  <c r="P19" i="41"/>
  <c r="P20" i="41"/>
  <c r="P22" i="41"/>
  <c r="F23" i="37"/>
  <c r="P23" i="41"/>
  <c r="P20" i="51"/>
  <c r="P23" i="51"/>
  <c r="S35" i="51"/>
  <c r="L19" i="37"/>
  <c r="P21" i="3"/>
  <c r="P22" i="3"/>
  <c r="P23" i="3"/>
  <c r="H23" i="37"/>
  <c r="L22" i="37"/>
  <c r="I23" i="37"/>
  <c r="P18" i="42"/>
  <c r="P18" i="41"/>
  <c r="P18" i="3"/>
  <c r="B19" i="44"/>
  <c r="P6" i="50"/>
  <c r="P7" i="50"/>
  <c r="P10" i="50"/>
  <c r="P6" i="44"/>
  <c r="P8" i="44"/>
  <c r="P6" i="43"/>
  <c r="P8" i="43"/>
  <c r="P9" i="43"/>
  <c r="P6" i="42"/>
  <c r="P7" i="42"/>
  <c r="P9" i="42"/>
  <c r="P10" i="42"/>
  <c r="P6" i="41"/>
  <c r="E7" i="37"/>
  <c r="P7" i="41"/>
  <c r="P9" i="41"/>
  <c r="P10" i="41"/>
  <c r="P6" i="51"/>
  <c r="P7" i="51"/>
  <c r="P8" i="51"/>
  <c r="P9" i="51"/>
  <c r="P6" i="3"/>
  <c r="P9" i="3"/>
  <c r="P10" i="3"/>
  <c r="P6" i="2"/>
  <c r="P7" i="2"/>
  <c r="K7" i="37"/>
  <c r="P9" i="2"/>
  <c r="P10" i="2"/>
  <c r="P5" i="50"/>
  <c r="P5" i="44"/>
  <c r="P5" i="43"/>
  <c r="P5" i="42"/>
  <c r="P5" i="41"/>
  <c r="P5" i="51"/>
  <c r="P5" i="3"/>
  <c r="P5" i="2"/>
  <c r="C42" i="51"/>
  <c r="C42" i="42"/>
  <c r="F42" i="50"/>
  <c r="D42" i="50"/>
  <c r="D34" i="37"/>
  <c r="B22" i="44"/>
  <c r="B21" i="44"/>
  <c r="B18" i="44"/>
  <c r="F42" i="43"/>
  <c r="K36" i="37"/>
  <c r="B22" i="43"/>
  <c r="B21" i="43"/>
  <c r="B20" i="43"/>
  <c r="B18" i="43"/>
  <c r="K42" i="42"/>
  <c r="B42" i="42"/>
  <c r="D32" i="37"/>
  <c r="B23" i="42"/>
  <c r="B18" i="42"/>
  <c r="B19" i="42"/>
  <c r="B20" i="42"/>
  <c r="B21" i="42"/>
  <c r="B22" i="42"/>
  <c r="B24" i="42"/>
  <c r="I42" i="37"/>
  <c r="B42" i="41"/>
  <c r="L42" i="41"/>
  <c r="E42" i="41"/>
  <c r="B23" i="41"/>
  <c r="B22" i="41"/>
  <c r="B21" i="41"/>
  <c r="B20" i="41"/>
  <c r="B19" i="41"/>
  <c r="B18" i="41"/>
  <c r="B24" i="41"/>
  <c r="B23" i="51"/>
  <c r="B22" i="51"/>
  <c r="B21" i="51"/>
  <c r="B20" i="51"/>
  <c r="B19" i="51"/>
  <c r="B18" i="51"/>
  <c r="B18" i="2"/>
  <c r="B18" i="3"/>
  <c r="B18" i="37"/>
  <c r="G38" i="37"/>
  <c r="D42" i="3"/>
  <c r="K42" i="3"/>
  <c r="B23" i="3"/>
  <c r="B19" i="3"/>
  <c r="B20" i="3"/>
  <c r="B21" i="3"/>
  <c r="B22" i="3"/>
  <c r="B24" i="3"/>
  <c r="K42" i="2"/>
  <c r="H32" i="37"/>
  <c r="G36" i="37"/>
  <c r="M20" i="37"/>
  <c r="B23" i="2"/>
  <c r="B23" i="37"/>
  <c r="B22" i="2"/>
  <c r="B21" i="2"/>
  <c r="B19" i="2"/>
  <c r="F9" i="37"/>
  <c r="S36" i="50"/>
  <c r="S37" i="50"/>
  <c r="O42" i="50"/>
  <c r="N42" i="50"/>
  <c r="M42" i="50"/>
  <c r="J42" i="50"/>
  <c r="G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S36" i="44"/>
  <c r="S37" i="44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S37" i="43"/>
  <c r="O42" i="43"/>
  <c r="N42" i="43"/>
  <c r="M42" i="43"/>
  <c r="J42" i="43"/>
  <c r="R37" i="43"/>
  <c r="S36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S37" i="42"/>
  <c r="O42" i="42"/>
  <c r="N42" i="42"/>
  <c r="M42" i="42"/>
  <c r="J42" i="42"/>
  <c r="H42" i="42"/>
  <c r="R37" i="42"/>
  <c r="S36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S44" i="41"/>
  <c r="S36" i="41"/>
  <c r="N24" i="37"/>
  <c r="S37" i="41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S37" i="51"/>
  <c r="O42" i="51"/>
  <c r="N42" i="51"/>
  <c r="M42" i="51"/>
  <c r="J42" i="51"/>
  <c r="R37" i="51"/>
  <c r="S36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S37" i="3"/>
  <c r="O42" i="3"/>
  <c r="N42" i="3"/>
  <c r="M42" i="3"/>
  <c r="J42" i="3"/>
  <c r="R37" i="3"/>
  <c r="S36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N11" i="37"/>
  <c r="S36" i="37"/>
  <c r="R28" i="37"/>
  <c r="R37" i="37"/>
  <c r="R36" i="37"/>
  <c r="R35" i="37"/>
  <c r="R34" i="37"/>
  <c r="R33" i="37"/>
  <c r="R32" i="37"/>
  <c r="R31" i="37"/>
  <c r="R30" i="37"/>
  <c r="R29" i="37"/>
  <c r="R27" i="37"/>
  <c r="R26" i="37"/>
  <c r="N39" i="37"/>
  <c r="N38" i="37"/>
  <c r="N37" i="37"/>
  <c r="N42" i="37"/>
  <c r="O39" i="37"/>
  <c r="O38" i="37"/>
  <c r="O37" i="37"/>
  <c r="O42" i="37"/>
  <c r="J33" i="37"/>
  <c r="M33" i="37"/>
  <c r="N33" i="37"/>
  <c r="O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J39" i="37"/>
  <c r="M39" i="37"/>
  <c r="J32" i="37"/>
  <c r="M32" i="37"/>
  <c r="N32" i="37"/>
  <c r="O32" i="37"/>
  <c r="C19" i="37"/>
  <c r="N19" i="37"/>
  <c r="O19" i="37"/>
  <c r="N20" i="37"/>
  <c r="O20" i="37"/>
  <c r="C21" i="37"/>
  <c r="N21" i="37"/>
  <c r="O21" i="37"/>
  <c r="C22" i="37"/>
  <c r="N22" i="37"/>
  <c r="O22" i="37"/>
  <c r="C23" i="37"/>
  <c r="N23" i="37"/>
  <c r="O23" i="37"/>
  <c r="O24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M11" i="37"/>
  <c r="F5" i="37"/>
  <c r="G5" i="37"/>
  <c r="H5" i="37"/>
  <c r="I5" i="37"/>
  <c r="J5" i="37"/>
  <c r="K5" i="37"/>
  <c r="L5" i="37"/>
  <c r="M5" i="37"/>
  <c r="N5" i="37"/>
  <c r="O5" i="37"/>
  <c r="E5" i="37"/>
  <c r="D5" i="37"/>
  <c r="S36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M42" i="37"/>
  <c r="D9" i="40"/>
  <c r="B9" i="40"/>
  <c r="A29" i="37"/>
  <c r="A15" i="37"/>
  <c r="J42" i="37"/>
  <c r="S37" i="2"/>
  <c r="S37" i="37"/>
  <c r="H18" i="37"/>
  <c r="G22" i="37"/>
  <c r="G42" i="3"/>
  <c r="H42" i="3"/>
  <c r="K19" i="37"/>
  <c r="S47" i="41"/>
  <c r="E42" i="43"/>
  <c r="O11" i="37"/>
  <c r="H20" i="37"/>
  <c r="M22" i="37"/>
  <c r="B42" i="2"/>
  <c r="D9" i="37"/>
  <c r="L7" i="37"/>
  <c r="B24" i="44"/>
  <c r="E42" i="3"/>
  <c r="F42" i="3"/>
  <c r="I42" i="3"/>
  <c r="B42" i="43"/>
  <c r="D42" i="43"/>
  <c r="M23" i="37"/>
  <c r="C42" i="3"/>
  <c r="B24" i="43"/>
  <c r="I42" i="44"/>
  <c r="H42" i="44"/>
  <c r="G42" i="44"/>
  <c r="F42" i="44"/>
  <c r="D42" i="44"/>
  <c r="E42" i="44"/>
  <c r="K42" i="44"/>
  <c r="J23" i="37"/>
  <c r="K37" i="37"/>
  <c r="B24" i="51"/>
  <c r="S44" i="42"/>
  <c r="K42" i="43"/>
  <c r="S47" i="43"/>
  <c r="S43" i="44"/>
  <c r="B21" i="37"/>
  <c r="L23" i="37"/>
  <c r="F38" i="37"/>
  <c r="F39" i="37"/>
  <c r="F37" i="37"/>
  <c r="F42" i="37"/>
  <c r="H9" i="37"/>
  <c r="B22" i="37"/>
  <c r="L34" i="37"/>
  <c r="D36" i="37"/>
  <c r="J9" i="37"/>
  <c r="G20" i="37"/>
  <c r="L42" i="42"/>
  <c r="L42" i="43"/>
  <c r="B19" i="37"/>
  <c r="S46" i="2"/>
  <c r="F33" i="37"/>
  <c r="G42" i="51"/>
  <c r="S47" i="2"/>
  <c r="F42" i="2"/>
  <c r="S35" i="41"/>
  <c r="K22" i="37"/>
  <c r="C42" i="2"/>
  <c r="F43" i="2"/>
  <c r="H33" i="37"/>
  <c r="F42" i="51"/>
  <c r="K39" i="37"/>
  <c r="K42" i="51"/>
  <c r="D8" i="37"/>
  <c r="J10" i="37"/>
  <c r="G33" i="37"/>
  <c r="I42" i="51"/>
  <c r="D39" i="37"/>
  <c r="D42" i="51"/>
  <c r="S46" i="50"/>
  <c r="H10" i="37"/>
  <c r="D10" i="37"/>
  <c r="F19" i="37"/>
  <c r="H19" i="37"/>
  <c r="D37" i="37"/>
  <c r="G37" i="37"/>
  <c r="E37" i="37"/>
  <c r="K38" i="37"/>
  <c r="F8" i="37"/>
  <c r="C8" i="37"/>
  <c r="D23" i="37"/>
  <c r="I19" i="37"/>
  <c r="F10" i="37"/>
  <c r="K20" i="37"/>
  <c r="E8" i="37"/>
  <c r="J8" i="37"/>
  <c r="H8" i="37"/>
  <c r="K33" i="37"/>
  <c r="B42" i="51"/>
  <c r="L9" i="37"/>
  <c r="J7" i="37"/>
  <c r="F7" i="37"/>
  <c r="J18" i="37"/>
  <c r="B38" i="37"/>
  <c r="D42" i="2"/>
  <c r="G42" i="2"/>
  <c r="H38" i="37"/>
  <c r="H42" i="2"/>
  <c r="I42" i="2"/>
  <c r="L42" i="2"/>
  <c r="L8" i="37"/>
  <c r="E20" i="37"/>
  <c r="H21" i="37"/>
  <c r="E33" i="37"/>
  <c r="B24" i="2"/>
  <c r="B24" i="37"/>
  <c r="B42" i="44"/>
  <c r="F18" i="37"/>
  <c r="L42" i="3"/>
  <c r="D7" i="37"/>
  <c r="E22" i="37"/>
  <c r="L33" i="37"/>
  <c r="L42" i="51"/>
  <c r="L10" i="37"/>
  <c r="L18" i="37"/>
  <c r="L38" i="37"/>
  <c r="C39" i="37"/>
  <c r="J21" i="37"/>
  <c r="F42" i="41"/>
  <c r="I42" i="41"/>
  <c r="E42" i="50"/>
  <c r="K42" i="50"/>
  <c r="H42" i="50"/>
  <c r="I42" i="50"/>
  <c r="H7" i="37"/>
  <c r="S26" i="42"/>
  <c r="G42" i="42"/>
  <c r="F42" i="42"/>
  <c r="D42" i="42"/>
  <c r="S30" i="50"/>
  <c r="C42" i="41"/>
  <c r="S42" i="42"/>
  <c r="S34" i="42"/>
  <c r="F43" i="41"/>
  <c r="S28" i="41"/>
  <c r="S32" i="44"/>
  <c r="F43" i="44"/>
  <c r="S28" i="44"/>
  <c r="S26" i="3"/>
  <c r="S32" i="42"/>
  <c r="S35" i="3"/>
  <c r="S46" i="42"/>
  <c r="S32" i="2"/>
  <c r="J11" i="37"/>
  <c r="S46" i="43"/>
  <c r="S45" i="44"/>
  <c r="S44" i="43"/>
  <c r="S46" i="51"/>
  <c r="K42" i="37"/>
  <c r="S27" i="43"/>
  <c r="S43" i="43"/>
  <c r="S43" i="42"/>
  <c r="S42" i="43"/>
  <c r="S46" i="3"/>
  <c r="S45" i="3"/>
  <c r="S47" i="44"/>
  <c r="C47" i="42"/>
  <c r="L11" i="37"/>
  <c r="P5" i="37"/>
  <c r="S33" i="2"/>
  <c r="S32" i="3"/>
  <c r="S28" i="2"/>
  <c r="S34" i="3"/>
  <c r="S25" i="42"/>
  <c r="S42" i="2"/>
  <c r="S43" i="41"/>
  <c r="C42" i="44"/>
  <c r="C38" i="37"/>
  <c r="S32" i="51"/>
  <c r="B46" i="50"/>
  <c r="S32" i="43"/>
  <c r="P18" i="51"/>
  <c r="D18" i="37"/>
  <c r="P7" i="43"/>
  <c r="B46" i="51"/>
  <c r="C7" i="37"/>
  <c r="F43" i="50"/>
  <c r="F36" i="37"/>
  <c r="G8" i="37"/>
  <c r="E32" i="37"/>
  <c r="L39" i="37"/>
  <c r="L42" i="50"/>
  <c r="H11" i="37"/>
  <c r="K10" i="37"/>
  <c r="E9" i="37"/>
  <c r="P9" i="44"/>
  <c r="P9" i="50"/>
  <c r="P9" i="37"/>
  <c r="P8" i="50"/>
  <c r="P20" i="3"/>
  <c r="P19" i="51"/>
  <c r="P22" i="42"/>
  <c r="P18" i="50"/>
  <c r="C37" i="37"/>
  <c r="C42" i="50"/>
  <c r="C9" i="37"/>
  <c r="F32" i="37"/>
  <c r="B39" i="37"/>
  <c r="B37" i="37"/>
  <c r="B42" i="37"/>
  <c r="L32" i="37"/>
  <c r="L36" i="37"/>
  <c r="I8" i="37"/>
  <c r="K8" i="37"/>
  <c r="P10" i="44"/>
  <c r="I43" i="50"/>
  <c r="M18" i="37"/>
  <c r="P18" i="2"/>
  <c r="P18" i="43"/>
  <c r="P18" i="44"/>
  <c r="P18" i="37"/>
  <c r="E18" i="37"/>
  <c r="G18" i="37"/>
  <c r="H34" i="37"/>
  <c r="H37" i="37"/>
  <c r="H42" i="51"/>
  <c r="G39" i="37"/>
  <c r="G42" i="37"/>
  <c r="G42" i="43"/>
  <c r="H42" i="43"/>
  <c r="I42" i="43"/>
  <c r="G34" i="37"/>
  <c r="B34" i="37"/>
  <c r="E34" i="37"/>
  <c r="L42" i="44"/>
  <c r="L37" i="37"/>
  <c r="G9" i="37"/>
  <c r="P8" i="3"/>
  <c r="P10" i="51"/>
  <c r="P10" i="43"/>
  <c r="P10" i="37"/>
  <c r="I43" i="41"/>
  <c r="I9" i="37"/>
  <c r="P7" i="44"/>
  <c r="P19" i="3"/>
  <c r="D19" i="37"/>
  <c r="F43" i="42"/>
  <c r="P21" i="43"/>
  <c r="P24" i="50"/>
  <c r="C36" i="37"/>
  <c r="F34" i="37"/>
  <c r="E38" i="37"/>
  <c r="E42" i="2"/>
  <c r="B42" i="3"/>
  <c r="P37" i="37"/>
  <c r="E42" i="51"/>
  <c r="P38" i="37"/>
  <c r="E10" i="37"/>
  <c r="P7" i="3"/>
  <c r="P7" i="37"/>
  <c r="F43" i="51"/>
  <c r="G7" i="37"/>
  <c r="G10" i="37"/>
  <c r="P11" i="42"/>
  <c r="P11" i="50"/>
  <c r="M21" i="37"/>
  <c r="P21" i="2"/>
  <c r="E21" i="37"/>
  <c r="I20" i="37"/>
  <c r="L21" i="37"/>
  <c r="P21" i="41"/>
  <c r="D21" i="37"/>
  <c r="G19" i="37"/>
  <c r="P19" i="43"/>
  <c r="P19" i="44"/>
  <c r="E19" i="37"/>
  <c r="B36" i="37"/>
  <c r="H36" i="37"/>
  <c r="E36" i="37"/>
  <c r="K34" i="37"/>
  <c r="E39" i="37"/>
  <c r="E42" i="42"/>
  <c r="K32" i="37"/>
  <c r="B33" i="37"/>
  <c r="D33" i="37"/>
  <c r="K9" i="37"/>
  <c r="P23" i="2"/>
  <c r="P23" i="42"/>
  <c r="P23" i="43"/>
  <c r="P23" i="44"/>
  <c r="P23" i="37"/>
  <c r="P19" i="2"/>
  <c r="J19" i="37"/>
  <c r="F21" i="37"/>
  <c r="P21" i="51"/>
  <c r="I22" i="37"/>
  <c r="P24" i="42"/>
  <c r="P20" i="43"/>
  <c r="D20" i="37"/>
  <c r="P22" i="50"/>
  <c r="B20" i="37"/>
  <c r="C34" i="37"/>
  <c r="D38" i="37"/>
  <c r="D42" i="37"/>
  <c r="D42" i="41"/>
  <c r="G42" i="41"/>
  <c r="H42" i="41"/>
  <c r="H39" i="37"/>
  <c r="H42" i="37"/>
  <c r="I42" i="42"/>
  <c r="I43" i="42"/>
  <c r="G32" i="37"/>
  <c r="B32" i="37"/>
  <c r="I43" i="3"/>
  <c r="I10" i="37"/>
  <c r="I18" i="37"/>
  <c r="J22" i="37"/>
  <c r="P22" i="51"/>
  <c r="K18" i="37"/>
  <c r="E23" i="37"/>
  <c r="G21" i="37"/>
  <c r="P21" i="44"/>
  <c r="P21" i="50"/>
  <c r="C20" i="37"/>
  <c r="P20" i="2"/>
  <c r="C33" i="37"/>
  <c r="C5" i="37"/>
  <c r="K42" i="41"/>
  <c r="P11" i="2"/>
  <c r="I7" i="37"/>
  <c r="P8" i="41"/>
  <c r="P8" i="42"/>
  <c r="P22" i="2"/>
  <c r="D22" i="37"/>
  <c r="P24" i="3"/>
  <c r="G23" i="37"/>
  <c r="P22" i="44"/>
  <c r="P20" i="50"/>
  <c r="F43" i="43"/>
  <c r="P8" i="2"/>
  <c r="S27" i="44"/>
  <c r="S31" i="42"/>
  <c r="S27" i="42"/>
  <c r="S27" i="50"/>
  <c r="S30" i="42"/>
  <c r="S29" i="50"/>
  <c r="S43" i="2"/>
  <c r="S44" i="44"/>
  <c r="S44" i="50"/>
  <c r="S33" i="44"/>
  <c r="B47" i="51"/>
  <c r="S29" i="44"/>
  <c r="B47" i="50"/>
  <c r="P8" i="37"/>
  <c r="S29" i="51"/>
  <c r="P20" i="44"/>
  <c r="P20" i="37"/>
  <c r="P24" i="44"/>
  <c r="S33" i="51"/>
  <c r="C47" i="3"/>
  <c r="P24" i="43"/>
  <c r="E11" i="37"/>
  <c r="S47" i="51"/>
  <c r="E24" i="37"/>
  <c r="C47" i="44"/>
  <c r="S47" i="50"/>
  <c r="S43" i="3"/>
  <c r="S47" i="42"/>
  <c r="S34" i="43"/>
  <c r="J24" i="37"/>
  <c r="D24" i="37"/>
  <c r="S46" i="44"/>
  <c r="S29" i="3"/>
  <c r="S46" i="41"/>
  <c r="S34" i="41"/>
  <c r="S42" i="41"/>
  <c r="P11" i="51"/>
  <c r="D11" i="37"/>
  <c r="I43" i="51"/>
  <c r="S45" i="2"/>
  <c r="B46" i="3"/>
  <c r="S32" i="50"/>
  <c r="L24" i="37"/>
  <c r="G11" i="37"/>
  <c r="M24" i="37"/>
  <c r="I43" i="2"/>
  <c r="P39" i="37"/>
  <c r="H24" i="37"/>
  <c r="P11" i="41"/>
  <c r="L42" i="37"/>
  <c r="S47" i="3"/>
  <c r="S30" i="3"/>
  <c r="F43" i="3"/>
  <c r="P11" i="3"/>
  <c r="K24" i="37"/>
  <c r="S31" i="3"/>
  <c r="S44" i="51"/>
  <c r="E42" i="37"/>
  <c r="S35" i="42"/>
  <c r="S27" i="51"/>
  <c r="S26" i="44"/>
  <c r="S30" i="51"/>
  <c r="S31" i="50"/>
  <c r="S26" i="50"/>
  <c r="S43" i="50"/>
  <c r="I43" i="43"/>
  <c r="P24" i="51"/>
  <c r="B46" i="41"/>
  <c r="S28" i="43"/>
  <c r="P24" i="2"/>
  <c r="C47" i="51"/>
  <c r="P22" i="37"/>
  <c r="B46" i="43"/>
  <c r="S45" i="50"/>
  <c r="S44" i="3"/>
  <c r="S45" i="51"/>
  <c r="S34" i="50"/>
  <c r="S27" i="3"/>
  <c r="S28" i="50"/>
  <c r="S45" i="42"/>
  <c r="S30" i="41"/>
  <c r="C47" i="43"/>
  <c r="S44" i="2"/>
  <c r="P24" i="41"/>
  <c r="P21" i="37"/>
  <c r="S28" i="51"/>
  <c r="S45" i="43"/>
  <c r="B46" i="44"/>
  <c r="S43" i="51"/>
  <c r="P11" i="43"/>
  <c r="P11" i="44"/>
  <c r="P11" i="37"/>
  <c r="C42" i="37"/>
  <c r="S30" i="43"/>
  <c r="C47" i="41"/>
  <c r="S30" i="44"/>
  <c r="B46" i="42"/>
  <c r="C47" i="50"/>
  <c r="P19" i="37"/>
  <c r="B46" i="2"/>
  <c r="S28" i="42"/>
  <c r="S31" i="41"/>
  <c r="I43" i="44"/>
  <c r="K11" i="37"/>
  <c r="S45" i="41"/>
  <c r="G24" i="37"/>
  <c r="P43" i="2"/>
  <c r="S25" i="2"/>
  <c r="C44" i="2"/>
  <c r="T25" i="2"/>
  <c r="S42" i="51"/>
  <c r="S25" i="3"/>
  <c r="P43" i="3"/>
  <c r="C44" i="3"/>
  <c r="T25" i="3"/>
  <c r="S33" i="43"/>
  <c r="S31" i="51"/>
  <c r="D44" i="2"/>
  <c r="T26" i="2"/>
  <c r="S26" i="2"/>
  <c r="S48" i="41"/>
  <c r="S43" i="37"/>
  <c r="S29" i="42"/>
  <c r="S31" i="43"/>
  <c r="S25" i="51"/>
  <c r="P43" i="51"/>
  <c r="S26" i="51"/>
  <c r="S41" i="44"/>
  <c r="B47" i="44"/>
  <c r="B47" i="43"/>
  <c r="S41" i="43"/>
  <c r="S33" i="42"/>
  <c r="I44" i="2"/>
  <c r="T31" i="2"/>
  <c r="S31" i="2"/>
  <c r="S46" i="37"/>
  <c r="P43" i="42"/>
  <c r="G44" i="42"/>
  <c r="T29" i="42"/>
  <c r="S48" i="50"/>
  <c r="S41" i="41"/>
  <c r="B47" i="41"/>
  <c r="S29" i="41"/>
  <c r="S34" i="2"/>
  <c r="L44" i="2"/>
  <c r="T34" i="2"/>
  <c r="S48" i="51"/>
  <c r="S48" i="44"/>
  <c r="S48" i="43"/>
  <c r="S30" i="2"/>
  <c r="H44" i="2"/>
  <c r="T30" i="2"/>
  <c r="S47" i="37"/>
  <c r="S41" i="3"/>
  <c r="B47" i="3"/>
  <c r="S32" i="41"/>
  <c r="E44" i="2"/>
  <c r="T27" i="2"/>
  <c r="S27" i="2"/>
  <c r="S41" i="51"/>
  <c r="P43" i="50"/>
  <c r="S25" i="50"/>
  <c r="S26" i="41"/>
  <c r="S34" i="44"/>
  <c r="K44" i="3"/>
  <c r="T33" i="3"/>
  <c r="S33" i="3"/>
  <c r="B47" i="2"/>
  <c r="B46" i="37"/>
  <c r="S41" i="2"/>
  <c r="S41" i="42"/>
  <c r="B47" i="42"/>
  <c r="S42" i="3"/>
  <c r="P24" i="37"/>
  <c r="S33" i="50"/>
  <c r="M44" i="2"/>
  <c r="T35" i="2"/>
  <c r="S35" i="2"/>
  <c r="S48" i="3"/>
  <c r="S41" i="50"/>
  <c r="S48" i="37"/>
  <c r="S48" i="2"/>
  <c r="S26" i="43"/>
  <c r="C47" i="37"/>
  <c r="C47" i="2"/>
  <c r="S48" i="42"/>
  <c r="S44" i="37"/>
  <c r="S29" i="2"/>
  <c r="G44" i="2"/>
  <c r="T29" i="2"/>
  <c r="S33" i="41"/>
  <c r="S42" i="44"/>
  <c r="S31" i="44"/>
  <c r="S29" i="43"/>
  <c r="F44" i="3"/>
  <c r="T28" i="3"/>
  <c r="S28" i="3"/>
  <c r="S45" i="37"/>
  <c r="S42" i="50"/>
  <c r="S27" i="41"/>
  <c r="L44" i="51"/>
  <c r="T34" i="51"/>
  <c r="S34" i="51"/>
  <c r="M44" i="51"/>
  <c r="T35" i="51"/>
  <c r="N44" i="51"/>
  <c r="T36" i="51"/>
  <c r="S22" i="51"/>
  <c r="P44" i="51"/>
  <c r="O44" i="51"/>
  <c r="T37" i="51"/>
  <c r="J44" i="51"/>
  <c r="T32" i="51"/>
  <c r="F44" i="51"/>
  <c r="T28" i="51"/>
  <c r="E44" i="51"/>
  <c r="T27" i="51"/>
  <c r="H44" i="51"/>
  <c r="T30" i="51"/>
  <c r="G44" i="51"/>
  <c r="T29" i="51"/>
  <c r="K44" i="51"/>
  <c r="T33" i="51"/>
  <c r="B47" i="37"/>
  <c r="S41" i="37"/>
  <c r="S31" i="37"/>
  <c r="S26" i="37"/>
  <c r="S25" i="43"/>
  <c r="P43" i="43"/>
  <c r="P43" i="41"/>
  <c r="P43" i="44"/>
  <c r="S42" i="37"/>
  <c r="S27" i="37"/>
  <c r="I44" i="51"/>
  <c r="T31" i="51"/>
  <c r="S25" i="44"/>
  <c r="S32" i="37"/>
  <c r="S25" i="41"/>
  <c r="S33" i="37"/>
  <c r="P44" i="50"/>
  <c r="S22" i="50"/>
  <c r="H44" i="50"/>
  <c r="T30" i="50"/>
  <c r="O44" i="50"/>
  <c r="T37" i="50"/>
  <c r="M44" i="50"/>
  <c r="T35" i="50"/>
  <c r="N44" i="50"/>
  <c r="T36" i="50"/>
  <c r="E44" i="50"/>
  <c r="T27" i="50"/>
  <c r="D44" i="50"/>
  <c r="T26" i="50"/>
  <c r="F44" i="50"/>
  <c r="T28" i="50"/>
  <c r="G44" i="50"/>
  <c r="T29" i="50"/>
  <c r="L44" i="50"/>
  <c r="T34" i="50"/>
  <c r="J44" i="50"/>
  <c r="T32" i="50"/>
  <c r="I44" i="50"/>
  <c r="T31" i="50"/>
  <c r="S30" i="37"/>
  <c r="K44" i="42"/>
  <c r="T33" i="42"/>
  <c r="S29" i="37"/>
  <c r="C44" i="50"/>
  <c r="T25" i="50"/>
  <c r="S28" i="37"/>
  <c r="S34" i="37"/>
  <c r="S22" i="42"/>
  <c r="N44" i="42"/>
  <c r="T36" i="42"/>
  <c r="L44" i="42"/>
  <c r="T34" i="42"/>
  <c r="C44" i="42"/>
  <c r="T25" i="42"/>
  <c r="O44" i="42"/>
  <c r="T37" i="42"/>
  <c r="D44" i="42"/>
  <c r="T26" i="42"/>
  <c r="J44" i="42"/>
  <c r="T32" i="42"/>
  <c r="P44" i="42"/>
  <c r="H44" i="42"/>
  <c r="T30" i="42"/>
  <c r="I44" i="42"/>
  <c r="T31" i="42"/>
  <c r="F44" i="42"/>
  <c r="T28" i="42"/>
  <c r="E44" i="42"/>
  <c r="T27" i="42"/>
  <c r="M44" i="42"/>
  <c r="T35" i="42"/>
  <c r="D44" i="51"/>
  <c r="T26" i="51"/>
  <c r="S35" i="37"/>
  <c r="K44" i="50"/>
  <c r="T33" i="50"/>
  <c r="C44" i="51"/>
  <c r="T25" i="51"/>
  <c r="O44" i="3"/>
  <c r="T37" i="3"/>
  <c r="L44" i="3"/>
  <c r="T34" i="3"/>
  <c r="S22" i="3"/>
  <c r="D44" i="3"/>
  <c r="T26" i="3"/>
  <c r="P44" i="3"/>
  <c r="M44" i="3"/>
  <c r="T35" i="3"/>
  <c r="N44" i="3"/>
  <c r="T36" i="3"/>
  <c r="J44" i="3"/>
  <c r="T32" i="3"/>
  <c r="E44" i="3"/>
  <c r="T27" i="3"/>
  <c r="I44" i="3"/>
  <c r="T31" i="3"/>
  <c r="G44" i="3"/>
  <c r="T29" i="3"/>
  <c r="H44" i="3"/>
  <c r="T30" i="3"/>
  <c r="S22" i="2"/>
  <c r="N44" i="2"/>
  <c r="T36" i="2"/>
  <c r="P44" i="2"/>
  <c r="J44" i="2"/>
  <c r="T32" i="2"/>
  <c r="O44" i="2"/>
  <c r="T37" i="2"/>
  <c r="F44" i="2"/>
  <c r="T28" i="2"/>
  <c r="K44" i="2"/>
  <c r="T33" i="2"/>
  <c r="S22" i="37"/>
  <c r="O44" i="37"/>
  <c r="T37" i="37"/>
  <c r="N44" i="37"/>
  <c r="T36" i="37"/>
  <c r="P44" i="37"/>
  <c r="K44" i="37"/>
  <c r="T33" i="37"/>
  <c r="L44" i="37"/>
  <c r="T34" i="37"/>
  <c r="M44" i="37"/>
  <c r="T35" i="37"/>
  <c r="I44" i="37"/>
  <c r="T31" i="37"/>
  <c r="J44" i="37"/>
  <c r="T32" i="37"/>
  <c r="G44" i="37"/>
  <c r="T29" i="37"/>
  <c r="D44" i="37"/>
  <c r="T26" i="37"/>
  <c r="E44" i="37"/>
  <c r="T27" i="37"/>
  <c r="F44" i="37"/>
  <c r="T28" i="37"/>
  <c r="H44" i="37"/>
  <c r="T30" i="37"/>
  <c r="O44" i="41"/>
  <c r="T37" i="41"/>
  <c r="P44" i="41"/>
  <c r="N44" i="41"/>
  <c r="T36" i="41"/>
  <c r="M44" i="41"/>
  <c r="T35" i="41"/>
  <c r="F44" i="41"/>
  <c r="T28" i="41"/>
  <c r="S22" i="41"/>
  <c r="L44" i="41"/>
  <c r="T34" i="41"/>
  <c r="I44" i="41"/>
  <c r="T31" i="41"/>
  <c r="H44" i="41"/>
  <c r="T30" i="41"/>
  <c r="G44" i="41"/>
  <c r="T29" i="41"/>
  <c r="E44" i="41"/>
  <c r="T27" i="41"/>
  <c r="J44" i="41"/>
  <c r="T32" i="41"/>
  <c r="D44" i="41"/>
  <c r="T26" i="41"/>
  <c r="K44" i="41"/>
  <c r="T33" i="41"/>
  <c r="C44" i="43"/>
  <c r="T25" i="43"/>
  <c r="S25" i="37"/>
  <c r="C44" i="37"/>
  <c r="T25" i="37"/>
  <c r="C44" i="41"/>
  <c r="T25" i="41"/>
  <c r="M44" i="44"/>
  <c r="T35" i="44"/>
  <c r="S22" i="44"/>
  <c r="P44" i="44"/>
  <c r="N44" i="44"/>
  <c r="T36" i="44"/>
  <c r="O44" i="44"/>
  <c r="T37" i="44"/>
  <c r="F44" i="44"/>
  <c r="T28" i="44"/>
  <c r="J44" i="44"/>
  <c r="T32" i="44"/>
  <c r="E44" i="44"/>
  <c r="T27" i="44"/>
  <c r="H44" i="44"/>
  <c r="T30" i="44"/>
  <c r="K44" i="44"/>
  <c r="T33" i="44"/>
  <c r="D44" i="44"/>
  <c r="T26" i="44"/>
  <c r="G44" i="44"/>
  <c r="T29" i="44"/>
  <c r="L44" i="44"/>
  <c r="T34" i="44"/>
  <c r="I44" i="44"/>
  <c r="T31" i="44"/>
  <c r="S22" i="43"/>
  <c r="M44" i="43"/>
  <c r="T35" i="43"/>
  <c r="P44" i="43"/>
  <c r="O44" i="43"/>
  <c r="T37" i="43"/>
  <c r="E44" i="43"/>
  <c r="T27" i="43"/>
  <c r="N44" i="43"/>
  <c r="T36" i="43"/>
  <c r="J44" i="43"/>
  <c r="T32" i="43"/>
  <c r="F44" i="43"/>
  <c r="T28" i="43"/>
  <c r="L44" i="43"/>
  <c r="T34" i="43"/>
  <c r="H44" i="43"/>
  <c r="T30" i="43"/>
  <c r="K44" i="43"/>
  <c r="T33" i="43"/>
  <c r="D44" i="43"/>
  <c r="T26" i="43"/>
  <c r="I44" i="43"/>
  <c r="T31" i="43"/>
  <c r="G44" i="43"/>
  <c r="T29" i="43"/>
  <c r="C44" i="44"/>
  <c r="T2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tc={F4217DBB-451C-4BEB-B01B-B4C76212F20C}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R25" authorId="1" shapeId="0" xr:uid="{F4217DBB-451C-4BEB-B01B-B4C76212F20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(netto)</t>
      </text>
    </comment>
    <comment ref="I35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4 090 MWh fordonsgas (biogas) enligt SCB. Ingår inte i KRE.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<sst xmlns="http://schemas.openxmlformats.org/spreadsheetml/2006/main" count="1011" uniqueCount="101">
  <si>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</si>
  <si>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</si>
  <si>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</si>
  <si>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</si>
  <si>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</si>
  <si>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</si>
  <si>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</si>
  <si>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</si>
  <si>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</si>
  <si>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</si>
  <si>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</si>
  <si>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</si>
  <si>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</si>
  <si>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</si>
  <si>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</si>
  <si>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</si>
  <si>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</si>
  <si>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</si>
  <si>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</si>
  <si>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</si>
  <si>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</si>
  <si>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</si>
  <si>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</si>
  <si>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</si>
  <si>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</si>
  <si>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</si>
  <si>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</si>
  <si>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</si>
  <si>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</si>
  <si>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</si>
  <si>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</si>
  <si>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</si>
  <si>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</si>
  <si>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</si>
  <si>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</si>
  <si>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</si>
  <si>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</si>
  <si>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</si>
  <si>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</si>
  <si>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</si>
  <si>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</si>
  <si>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</si>
  <si>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</si>
  <si>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</si>
  <si>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</si>
  <si>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</si>
  <si>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</si>
  <si>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</si>
  <si>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</si>
  <si>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</si>
  <si>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</si>
  <si>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</si>
  <si>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</si>
  <si>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</si>
  <si>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</si>
  <si>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</si>
  <si>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</si>
  <si>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</si>
  <si>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x</t>
  </si>
  <si>
    <t>xx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</si>
  <si>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</si>
  <si>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</si>
  <si>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</si>
  <si>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</si>
  <si>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</si>
  <si>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</si>
  <si>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</si>
  <si>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</si>
  <si>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</si>
  <si>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</si>
  <si>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</si>
  <si>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</si>
  <si>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</si>
  <si>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RT-flis</t>
  </si>
  <si>
    <t>Jämtlands län</t>
  </si>
  <si>
    <t>2326 Berg</t>
  </si>
  <si>
    <t>2305 Bräcke</t>
  </si>
  <si>
    <t>2361 Härjedalen</t>
  </si>
  <si>
    <t>2309 Krokom</t>
  </si>
  <si>
    <t>2303 Ragunda</t>
  </si>
  <si>
    <t>2313 Strömsund</t>
  </si>
  <si>
    <t>2321 Åre</t>
  </si>
  <si>
    <t>2380 Östersund</t>
  </si>
  <si>
    <t>flytande (förnybara)</t>
  </si>
  <si>
    <t>Primärvärme</t>
  </si>
  <si>
    <t>Varav primärvärme</t>
  </si>
  <si>
    <t>El Export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</si>
  <si>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</si>
  <si>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</si>
  <si>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</si>
  <si>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</si>
  <si>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</si>
  <si>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</si>
  <si>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</si>
  <si>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</si>
  <si>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</si>
  <si>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</si>
  <si>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</si>
  <si>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</si>
  <si>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 xml:space="preserve">lars.z.jonsson@lansstyrelsen.se </t>
  </si>
  <si>
    <t>Lars Jonsson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</si>
</sst>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5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9" fillId="3" borderId="0" applyNumberFormat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0" fontId="20" fillId="0" borderId="0" xfId="0" applyFont="1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7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3" fontId="13" fillId="0" borderId="1" xfId="1" applyNumberFormat="1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5" fontId="12" fillId="0" borderId="1" xfId="2" applyNumberFormat="1" applyFont="1" applyBorder="1"/>
    <xf numFmtId="3" fontId="14" fillId="0" borderId="1" xfId="1" applyNumberFormat="1" applyFont="1" applyBorder="1"/>
    <xf numFmtId="9" fontId="14" fillId="0" borderId="1" xfId="2" applyFont="1" applyBorder="1"/>
    <xf numFmtId="3" fontId="14" fillId="0" borderId="1" xfId="1" applyNumberFormat="1" applyFont="1" applyBorder="1" applyAlignment="1">
      <alignment horizontal="center"/>
    </xf>
    <xf numFmtId="9" fontId="14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0" fontId="25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Protection="1"/>
    <xf numFmtId="0" fontId="26" fillId="0" borderId="1" xfId="0" applyFont="1" applyFill="1" applyBorder="1" applyProtection="1"/>
    <xf numFmtId="0" fontId="7" fillId="0" borderId="2" xfId="1" applyFont="1" applyBorder="1"/>
    <xf numFmtId="0" fontId="26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4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4" fillId="0" borderId="9" xfId="1" applyFont="1" applyFill="1" applyBorder="1" applyProtection="1"/>
    <xf numFmtId="0" fontId="5" fillId="0" borderId="8" xfId="1" applyFont="1" applyBorder="1"/>
    <xf numFmtId="165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7" fillId="0" borderId="1" xfId="1" applyFont="1" applyBorder="1"/>
    <xf numFmtId="3" fontId="27" fillId="0" borderId="1" xfId="1" applyNumberFormat="1" applyFont="1" applyBorder="1"/>
    <xf numFmtId="3" fontId="9" fillId="0" borderId="1" xfId="1" applyNumberFormat="1" applyFont="1" applyBorder="1"/>
    <xf numFmtId="3" fontId="24" fillId="0" borderId="1" xfId="1" applyNumberFormat="1" applyFont="1" applyBorder="1" applyAlignment="1">
      <alignment horizontal="center"/>
    </xf>
    <xf numFmtId="165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5" fillId="0" borderId="9" xfId="1" applyNumberFormat="1" applyFont="1" applyBorder="1"/>
    <xf numFmtId="164" fontId="5" fillId="0" borderId="1" xfId="1" applyNumberFormat="1" applyFont="1" applyBorder="1"/>
    <xf numFmtId="0" fontId="5" fillId="0" borderId="9" xfId="1" applyFont="1" applyBorder="1"/>
    <xf numFmtId="166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2" fontId="5" fillId="0" borderId="11" xfId="1" applyNumberFormat="1" applyFont="1" applyBorder="1"/>
    <xf numFmtId="165" fontId="5" fillId="0" borderId="12" xfId="1" applyNumberFormat="1" applyFont="1" applyBorder="1"/>
    <xf numFmtId="9" fontId="19" fillId="3" borderId="1" xfId="233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3" fillId="0" borderId="1" xfId="0" applyFont="1" applyFill="1" applyBorder="1" applyProtection="1"/>
    <xf numFmtId="3" fontId="24" fillId="4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 applyProtection="1">
      <alignment horizontal="right"/>
    </xf>
    <xf numFmtId="0" fontId="24" fillId="4" borderId="1" xfId="1" applyFont="1" applyFill="1" applyBorder="1" applyAlignment="1">
      <alignment horizontal="center" wrapText="1"/>
    </xf>
    <xf numFmtId="3" fontId="24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1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3" fontId="30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33" fillId="0" borderId="1" xfId="0" applyNumberFormat="1" applyFont="1" applyFill="1" applyBorder="1" applyAlignment="1" applyProtection="1">
      <alignment horizontal="center"/>
    </xf>
    <xf numFmtId="3" fontId="33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5" fillId="0" borderId="1" xfId="1" applyNumberFormat="1" applyFont="1" applyBorder="1" applyAlignment="1">
      <alignment horizontal="center"/>
    </xf>
    <xf numFmtId="3" fontId="35" fillId="0" borderId="1" xfId="1" applyNumberFormat="1" applyFont="1" applyFill="1" applyBorder="1" applyAlignment="1">
      <alignment horizontal="center"/>
    </xf>
    <xf numFmtId="3" fontId="36" fillId="0" borderId="1" xfId="1" applyNumberFormat="1" applyFont="1" applyBorder="1" applyAlignment="1">
      <alignment horizontal="center"/>
    </xf>
    <xf numFmtId="165" fontId="35" fillId="0" borderId="1" xfId="1" applyNumberFormat="1" applyFont="1" applyBorder="1" applyAlignment="1">
      <alignment horizontal="center"/>
    </xf>
    <xf numFmtId="3" fontId="5" fillId="0" borderId="2" xfId="1" applyNumberFormat="1" applyFont="1" applyBorder="1"/>
    <xf numFmtId="3" fontId="35" fillId="5" borderId="1" xfId="1" applyNumberFormat="1" applyFont="1" applyFill="1" applyBorder="1" applyAlignment="1">
      <alignment horizontal="center"/>
    </xf>
    <xf numFmtId="3" fontId="35" fillId="2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1" fillId="0" borderId="0" xfId="0" applyNumberFormat="1" applyFont="1" applyFill="1" applyAlignment="1" applyProtection="1">
      <alignment horizontal="center"/>
    </xf>
    <xf numFmtId="3" fontId="28" fillId="0" borderId="13" xfId="1" applyNumberFormat="1" applyFont="1" applyFill="1" applyBorder="1" applyAlignment="1" applyProtection="1">
      <alignment horizontal="center"/>
    </xf>
    <xf numFmtId="3" fontId="1" fillId="0" borderId="0" xfId="0" applyNumberFormat="1" applyFont="1" applyFill="1" applyProtection="1"/>
    <xf numFmtId="3" fontId="34" fillId="0" borderId="1" xfId="0" applyNumberFormat="1" applyFont="1" applyFill="1" applyBorder="1" applyAlignment="1" applyProtection="1">
      <alignment horizontal="center"/>
    </xf>
    <xf numFmtId="3" fontId="37" fillId="0" borderId="1" xfId="1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14" fontId="0" fillId="0" borderId="15" xfId="0" applyNumberFormat="1" applyBorder="1" applyAlignment="1">
      <alignment horizontal="left"/>
    </xf>
    <xf numFmtId="0" fontId="42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5" borderId="16" xfId="0" applyFill="1" applyBorder="1"/>
    <xf numFmtId="0" fontId="0" fillId="5" borderId="17" xfId="0" applyFill="1" applyBorder="1"/>
    <xf numFmtId="0" fontId="46" fillId="5" borderId="16" xfId="0" applyFont="1" applyFill="1" applyBorder="1"/>
    <xf numFmtId="0" fontId="15" fillId="5" borderId="18" xfId="243" applyFill="1" applyBorder="1"/>
    <xf numFmtId="0" fontId="0" fillId="5" borderId="19" xfId="0" applyFill="1" applyBorder="1"/>
    <xf numFmtId="0" fontId="15" fillId="0" borderId="0" xfId="243"/>
    <xf numFmtId="0" fontId="51" fillId="0" borderId="0" xfId="0" applyFont="1" applyAlignment="1">
      <alignment vertical="center"/>
    </xf>
    <xf numFmtId="14" fontId="0" fillId="0" borderId="17" xfId="0" applyNumberForma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15" fillId="0" borderId="17" xfId="243" applyFill="1" applyBorder="1" applyAlignment="1">
      <alignment horizontal="left"/>
    </xf>
    <xf numFmtId="0" fontId="15" fillId="0" borderId="19" xfId="243" applyFill="1" applyBorder="1"/>
    <xf numFmtId="0" fontId="43" fillId="5" borderId="14" xfId="0" applyFont="1" applyFill="1" applyBorder="1" applyAlignment="1">
      <alignment vertical="center" wrapText="1"/>
    </xf>
    <xf numFmtId="0" fontId="43" fillId="5" borderId="15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43" fillId="0" borderId="22" xfId="0" applyFont="1" applyBorder="1" applyAlignment="1">
      <alignment vertical="center" wrapText="1"/>
    </xf>
    <xf numFmtId="0" fontId="43" fillId="0" borderId="23" xfId="0" applyFont="1" applyBorder="1" applyAlignment="1"/>
  </cellXfs>
  <cellStyles count="244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 2" xfId="2" xr:uid="{00000000-0005-0000-0000-0000F1000000}"/>
    <cellStyle name="Percent 3" xfId="231" xr:uid="{00000000-0005-0000-0000-0000F2000000}"/>
    <cellStyle name="Procent 2" xfId="235" xr:uid="{00000000-0005-0000-0000-0000F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J&#228;mtlands%20l&#228;n%20(8%20kommuner)/L&#228;nsdata%20J&#228;mt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Vindkraftproduktion"/>
      <sheetName val="Mindre vattenkraft"/>
      <sheetName val="Solceller"/>
      <sheetName val="Länsstyrelsen"/>
      <sheetName val="KVV Miljörapport"/>
      <sheetName val="Miljörapport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6177858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196560.1434217956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3221.466967814602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269903.48051948048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1403954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106605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1849859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518219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1188404.5330321852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5867.4669678147948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550826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273232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1627191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304331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194168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69502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  <cell r="W63"/>
        </row>
        <row r="64">
          <cell r="N64">
            <v>0</v>
          </cell>
        </row>
        <row r="66">
          <cell r="N66">
            <v>14797</v>
          </cell>
        </row>
        <row r="67">
          <cell r="N67">
            <v>448</v>
          </cell>
        </row>
        <row r="68">
          <cell r="Q68">
            <v>0</v>
          </cell>
          <cell r="U68">
            <v>0</v>
          </cell>
          <cell r="V68">
            <v>0</v>
          </cell>
        </row>
        <row r="69">
          <cell r="N69">
            <v>0</v>
          </cell>
        </row>
        <row r="70">
          <cell r="R70"/>
          <cell r="T70"/>
        </row>
        <row r="71">
          <cell r="S71">
            <v>16296</v>
          </cell>
          <cell r="W71"/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  <cell r="W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  <cell r="W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  <cell r="W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  <cell r="W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/>
          <cell r="W119"/>
        </row>
        <row r="120">
          <cell r="N120">
            <v>0</v>
          </cell>
        </row>
        <row r="122">
          <cell r="N122">
            <v>20900</v>
          </cell>
        </row>
        <row r="123">
          <cell r="N123">
            <v>507</v>
          </cell>
        </row>
        <row r="124">
          <cell r="Q124">
            <v>0</v>
          </cell>
          <cell r="U124">
            <v>0</v>
          </cell>
          <cell r="V124">
            <v>0</v>
          </cell>
        </row>
        <row r="125">
          <cell r="N125">
            <v>0</v>
          </cell>
        </row>
        <row r="126">
          <cell r="R126"/>
          <cell r="T126"/>
        </row>
        <row r="127">
          <cell r="S127">
            <v>23647</v>
          </cell>
          <cell r="W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  <cell r="W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  <cell r="W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  <cell r="W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  <cell r="W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  <cell r="W175"/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  <cell r="W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  <cell r="W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  <cell r="W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  <cell r="W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  <cell r="W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  <cell r="W231"/>
        </row>
        <row r="232">
          <cell r="N232">
            <v>0</v>
          </cell>
        </row>
        <row r="234">
          <cell r="N234">
            <v>36116</v>
          </cell>
        </row>
        <row r="235">
          <cell r="N235">
            <v>0</v>
          </cell>
        </row>
        <row r="236">
          <cell r="Q236">
            <v>0</v>
          </cell>
          <cell r="U236">
            <v>0</v>
          </cell>
          <cell r="V236">
            <v>0</v>
          </cell>
        </row>
        <row r="237">
          <cell r="N237">
            <v>0</v>
          </cell>
        </row>
        <row r="238">
          <cell r="R238">
            <v>2660</v>
          </cell>
          <cell r="T238">
            <v>0</v>
          </cell>
        </row>
        <row r="239">
          <cell r="S239">
            <v>44243</v>
          </cell>
          <cell r="W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  <cell r="W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  <cell r="W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  <cell r="W263"/>
        </row>
        <row r="264">
          <cell r="N264">
            <v>0</v>
          </cell>
        </row>
        <row r="266">
          <cell r="N266">
            <v>2479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  <cell r="W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  <cell r="W287"/>
        </row>
        <row r="288">
          <cell r="N288">
            <v>0</v>
          </cell>
        </row>
        <row r="290">
          <cell r="N290">
            <v>59115</v>
          </cell>
        </row>
        <row r="291">
          <cell r="N291">
            <v>3114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  <cell r="W295"/>
        </row>
        <row r="296">
          <cell r="N296">
            <v>0</v>
          </cell>
        </row>
        <row r="298">
          <cell r="N298">
            <v>682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  <cell r="W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  <cell r="W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  <cell r="W319"/>
        </row>
        <row r="320">
          <cell r="N320">
            <v>0</v>
          </cell>
        </row>
        <row r="322">
          <cell r="N322">
            <v>6348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  <cell r="W327"/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  <cell r="W343"/>
        </row>
        <row r="344">
          <cell r="N344">
            <v>0</v>
          </cell>
        </row>
        <row r="346">
          <cell r="N346">
            <v>12821</v>
          </cell>
        </row>
        <row r="347">
          <cell r="N347">
            <v>159</v>
          </cell>
        </row>
        <row r="348">
          <cell r="Q348">
            <v>0</v>
          </cell>
          <cell r="U348">
            <v>0</v>
          </cell>
          <cell r="V348">
            <v>0</v>
          </cell>
        </row>
        <row r="349">
          <cell r="N349">
            <v>0</v>
          </cell>
        </row>
        <row r="350">
          <cell r="R350"/>
          <cell r="T350"/>
        </row>
        <row r="351">
          <cell r="S351">
            <v>13803</v>
          </cell>
          <cell r="W351"/>
        </row>
        <row r="352">
          <cell r="N352">
            <v>0</v>
          </cell>
        </row>
        <row r="354">
          <cell r="N354">
            <v>242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  <cell r="W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  <cell r="W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  <cell r="W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  <cell r="W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  <cell r="W399"/>
        </row>
        <row r="400">
          <cell r="N400">
            <v>0</v>
          </cell>
        </row>
        <row r="402">
          <cell r="N402">
            <v>30209</v>
          </cell>
        </row>
        <row r="403">
          <cell r="N403">
            <v>90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6">
          <cell r="R406"/>
          <cell r="T406"/>
        </row>
        <row r="407">
          <cell r="S407">
            <v>35261</v>
          </cell>
          <cell r="W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  <cell r="W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  <cell r="W423"/>
        </row>
        <row r="424">
          <cell r="N424">
            <v>0</v>
          </cell>
        </row>
        <row r="426">
          <cell r="N426">
            <v>10448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  <cell r="W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  <cell r="W439"/>
        </row>
        <row r="440">
          <cell r="N440">
            <v>0</v>
          </cell>
        </row>
        <row r="450">
          <cell r="N450">
            <v>392150</v>
          </cell>
        </row>
        <row r="451">
          <cell r="N451">
            <v>0</v>
          </cell>
        </row>
        <row r="452">
          <cell r="Q452">
            <v>0</v>
          </cell>
          <cell r="U452">
            <v>48104</v>
          </cell>
          <cell r="V452">
            <v>0</v>
          </cell>
        </row>
        <row r="453">
          <cell r="N453">
            <v>0</v>
          </cell>
        </row>
        <row r="454">
          <cell r="R454"/>
          <cell r="T454"/>
        </row>
        <row r="455">
          <cell r="S455">
            <v>513115</v>
          </cell>
          <cell r="W455">
            <v>130000</v>
          </cell>
        </row>
        <row r="456">
          <cell r="N456">
            <v>0</v>
          </cell>
        </row>
        <row r="458">
          <cell r="N458">
            <v>84035</v>
          </cell>
        </row>
        <row r="459">
          <cell r="N459">
            <v>4327</v>
          </cell>
        </row>
        <row r="460">
          <cell r="Q460">
            <v>0</v>
          </cell>
          <cell r="U460">
            <v>1411</v>
          </cell>
          <cell r="V460">
            <v>0</v>
          </cell>
        </row>
        <row r="461">
          <cell r="N461">
            <v>0</v>
          </cell>
        </row>
        <row r="462">
          <cell r="R462">
            <v>447</v>
          </cell>
          <cell r="T462"/>
        </row>
        <row r="463">
          <cell r="S463">
            <v>94990</v>
          </cell>
          <cell r="W463">
            <v>0</v>
          </cell>
        </row>
        <row r="464">
          <cell r="N464">
            <v>0</v>
          </cell>
        </row>
        <row r="466">
          <cell r="N466">
            <v>627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  <cell r="W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  <cell r="W479"/>
        </row>
        <row r="480">
          <cell r="N480">
            <v>0</v>
          </cell>
        </row>
        <row r="482">
          <cell r="N482">
            <v>3295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  <cell r="W487"/>
        </row>
        <row r="488">
          <cell r="N488">
            <v>0</v>
          </cell>
        </row>
        <row r="490">
          <cell r="N490">
            <v>143501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  <cell r="W495"/>
        </row>
        <row r="496">
          <cell r="N496">
            <v>0</v>
          </cell>
        </row>
      </sheetData>
      <sheetData sheetId="2">
        <row r="83">
          <cell r="N83">
            <v>2107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489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4560</v>
          </cell>
        </row>
        <row r="92">
          <cell r="N92">
            <v>2729.6666666666665</v>
          </cell>
        </row>
        <row r="93">
          <cell r="Q93"/>
          <cell r="U93"/>
          <cell r="V93"/>
        </row>
        <row r="94">
          <cell r="N94">
            <v>2702</v>
          </cell>
        </row>
        <row r="95">
          <cell r="N95">
            <v>0</v>
          </cell>
        </row>
        <row r="96">
          <cell r="N96">
            <v>24727.333333333332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15605</v>
          </cell>
        </row>
        <row r="101">
          <cell r="N101">
            <v>58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6523</v>
          </cell>
        </row>
        <row r="108">
          <cell r="N108">
            <v>13401</v>
          </cell>
        </row>
        <row r="110">
          <cell r="N110">
            <v>58633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10186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1754</v>
          </cell>
        </row>
        <row r="119">
          <cell r="N119">
            <v>879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200</v>
          </cell>
        </row>
        <row r="126">
          <cell r="N126">
            <v>11713</v>
          </cell>
        </row>
        <row r="128">
          <cell r="N128">
            <v>109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20681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32534</v>
          </cell>
        </row>
        <row r="137">
          <cell r="N137">
            <v>0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4159</v>
          </cell>
        </row>
        <row r="144">
          <cell r="N144">
            <v>2032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4732</v>
          </cell>
        </row>
        <row r="164">
          <cell r="N164">
            <v>1687</v>
          </cell>
        </row>
        <row r="165">
          <cell r="Q165"/>
          <cell r="U165"/>
          <cell r="V165"/>
        </row>
        <row r="166">
          <cell r="N166">
            <v>0</v>
          </cell>
        </row>
        <row r="167">
          <cell r="N167">
            <v>358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5650</v>
          </cell>
        </row>
        <row r="173">
          <cell r="N173">
            <v>2602</v>
          </cell>
        </row>
        <row r="174">
          <cell r="Q174"/>
          <cell r="U174"/>
          <cell r="V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86707.915304578026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22263</v>
          </cell>
        </row>
        <row r="182">
          <cell r="N182">
            <v>215</v>
          </cell>
        </row>
        <row r="183">
          <cell r="Q183"/>
          <cell r="U183"/>
          <cell r="V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7150</v>
          </cell>
        </row>
        <row r="189">
          <cell r="N189">
            <v>9406</v>
          </cell>
        </row>
        <row r="191">
          <cell r="N191">
            <v>48075</v>
          </cell>
        </row>
        <row r="192">
          <cell r="Q192"/>
          <cell r="U192"/>
          <cell r="V192"/>
        </row>
        <row r="193">
          <cell r="N193">
            <v>0</v>
          </cell>
        </row>
        <row r="194">
          <cell r="N194">
            <v>9106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768</v>
          </cell>
        </row>
        <row r="200">
          <cell r="N200">
            <v>1982</v>
          </cell>
        </row>
        <row r="201">
          <cell r="Q201"/>
          <cell r="U201"/>
          <cell r="V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14519</v>
          </cell>
        </row>
        <row r="209">
          <cell r="N209">
            <v>261</v>
          </cell>
        </row>
        <row r="210">
          <cell r="Q210"/>
          <cell r="U210"/>
          <cell r="V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18590</v>
          </cell>
        </row>
        <row r="214">
          <cell r="N214">
            <v>0</v>
          </cell>
        </row>
        <row r="215">
          <cell r="N215">
            <v>250</v>
          </cell>
        </row>
        <row r="216">
          <cell r="N216">
            <v>37827</v>
          </cell>
        </row>
        <row r="218">
          <cell r="N218">
            <v>0</v>
          </cell>
        </row>
        <row r="219">
          <cell r="Q219"/>
          <cell r="U219"/>
          <cell r="V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10550</v>
          </cell>
        </row>
        <row r="225">
          <cell r="N225">
            <v>1904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8325</v>
          </cell>
        </row>
        <row r="245">
          <cell r="N245">
            <v>6197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1411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28991</v>
          </cell>
        </row>
        <row r="254">
          <cell r="N254">
            <v>7679</v>
          </cell>
        </row>
        <row r="255">
          <cell r="Q255"/>
          <cell r="U255"/>
          <cell r="V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19966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25685</v>
          </cell>
        </row>
        <row r="263">
          <cell r="N263">
            <v>563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20999</v>
          </cell>
        </row>
        <row r="272">
          <cell r="N272">
            <v>135568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23367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426</v>
          </cell>
        </row>
        <row r="281">
          <cell r="N281">
            <v>3034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20071</v>
          </cell>
        </row>
        <row r="290">
          <cell r="N290">
            <v>43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26424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62417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7135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17059</v>
          </cell>
        </row>
        <row r="326">
          <cell r="N326">
            <v>4107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954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8203</v>
          </cell>
        </row>
        <row r="335">
          <cell r="N335">
            <v>2893.7819712447977</v>
          </cell>
        </row>
        <row r="336">
          <cell r="Q336"/>
          <cell r="U336"/>
          <cell r="V336"/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17597.218028755204</v>
          </cell>
        </row>
        <row r="340">
          <cell r="N340">
            <v>0</v>
          </cell>
        </row>
        <row r="341">
          <cell r="N341">
            <v>2461</v>
          </cell>
        </row>
        <row r="342">
          <cell r="N342">
            <v>17028</v>
          </cell>
        </row>
        <row r="344">
          <cell r="N344">
            <v>40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10542</v>
          </cell>
        </row>
        <row r="351">
          <cell r="N351">
            <v>15164</v>
          </cell>
        </row>
        <row r="353">
          <cell r="N353">
            <v>175981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30870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616</v>
          </cell>
        </row>
        <row r="362">
          <cell r="N362">
            <v>4834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3726</v>
          </cell>
        </row>
        <row r="369">
          <cell r="N369">
            <v>35908</v>
          </cell>
        </row>
        <row r="371">
          <cell r="N371">
            <v>290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43056</v>
          </cell>
        </row>
        <row r="376">
          <cell r="N376">
            <v>0</v>
          </cell>
        </row>
        <row r="377">
          <cell r="N377">
            <v>5313</v>
          </cell>
        </row>
        <row r="378">
          <cell r="N378">
            <v>58300</v>
          </cell>
        </row>
        <row r="380">
          <cell r="N380">
            <v>0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11893</v>
          </cell>
        </row>
        <row r="387">
          <cell r="N387">
            <v>5756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13243</v>
          </cell>
        </row>
        <row r="407">
          <cell r="N407">
            <v>4540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1054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16135</v>
          </cell>
        </row>
        <row r="416">
          <cell r="N416">
            <v>803</v>
          </cell>
        </row>
        <row r="417">
          <cell r="Q417"/>
          <cell r="U417"/>
          <cell r="V417"/>
        </row>
        <row r="418">
          <cell r="N418">
            <v>13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12157</v>
          </cell>
        </row>
        <row r="425">
          <cell r="N425">
            <v>1691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9100</v>
          </cell>
        </row>
        <row r="432">
          <cell r="N432">
            <v>41919</v>
          </cell>
        </row>
        <row r="434">
          <cell r="N434">
            <v>135192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23431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8310.2000000000007</v>
          </cell>
        </row>
        <row r="443">
          <cell r="N443">
            <v>2002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22000</v>
          </cell>
        </row>
        <row r="450">
          <cell r="N450">
            <v>72518</v>
          </cell>
        </row>
        <row r="452">
          <cell r="N452">
            <v>80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23943</v>
          </cell>
        </row>
        <row r="457">
          <cell r="N457">
            <v>0</v>
          </cell>
        </row>
        <row r="458">
          <cell r="N458">
            <v>4300</v>
          </cell>
        </row>
        <row r="459">
          <cell r="N459">
            <v>52892</v>
          </cell>
        </row>
        <row r="461">
          <cell r="N461">
            <v>0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21200</v>
          </cell>
        </row>
        <row r="468">
          <cell r="N468">
            <v>9716.8000000000029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54159</v>
          </cell>
        </row>
        <row r="488">
          <cell r="N488">
            <v>5283</v>
          </cell>
        </row>
        <row r="489">
          <cell r="Q489"/>
          <cell r="U489"/>
          <cell r="V489"/>
        </row>
        <row r="490">
          <cell r="N490">
            <v>0</v>
          </cell>
        </row>
        <row r="491">
          <cell r="N491">
            <v>1227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13999</v>
          </cell>
        </row>
        <row r="497">
          <cell r="N497">
            <v>8152</v>
          </cell>
        </row>
        <row r="498">
          <cell r="Q498"/>
          <cell r="U498"/>
          <cell r="V498"/>
        </row>
        <row r="499">
          <cell r="N499">
            <v>111</v>
          </cell>
        </row>
        <row r="500">
          <cell r="N500">
            <v>0</v>
          </cell>
        </row>
        <row r="501">
          <cell r="N501">
            <v>23012</v>
          </cell>
        </row>
        <row r="502">
          <cell r="N502">
            <v>0</v>
          </cell>
        </row>
        <row r="503">
          <cell r="N503">
            <v>1804</v>
          </cell>
        </row>
        <row r="504">
          <cell r="N504">
            <v>16122</v>
          </cell>
        </row>
        <row r="506">
          <cell r="N506">
            <v>90.333333333333329</v>
          </cell>
        </row>
        <row r="507">
          <cell r="Q507"/>
          <cell r="U507"/>
          <cell r="V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4317</v>
          </cell>
        </row>
        <row r="513">
          <cell r="N513">
            <v>12901</v>
          </cell>
        </row>
        <row r="515">
          <cell r="N515">
            <v>131140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N518">
            <v>32853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152</v>
          </cell>
        </row>
        <row r="524">
          <cell r="N524">
            <v>13817</v>
          </cell>
        </row>
        <row r="525">
          <cell r="Q525"/>
          <cell r="U525"/>
          <cell r="V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44</v>
          </cell>
        </row>
        <row r="531">
          <cell r="N531">
            <v>18786</v>
          </cell>
        </row>
        <row r="533">
          <cell r="N533">
            <v>0</v>
          </cell>
        </row>
        <row r="534">
          <cell r="Q534"/>
          <cell r="U534"/>
          <cell r="V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24679</v>
          </cell>
        </row>
        <row r="538">
          <cell r="N538">
            <v>0</v>
          </cell>
        </row>
        <row r="539">
          <cell r="N539">
            <v>737</v>
          </cell>
        </row>
        <row r="540">
          <cell r="N540">
            <v>35481</v>
          </cell>
        </row>
        <row r="542">
          <cell r="N542">
            <v>0</v>
          </cell>
        </row>
        <row r="543">
          <cell r="Q543"/>
          <cell r="U543"/>
          <cell r="V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4214</v>
          </cell>
        </row>
        <row r="549">
          <cell r="N549">
            <v>1665</v>
          </cell>
        </row>
        <row r="551">
          <cell r="N551">
            <v>0</v>
          </cell>
        </row>
        <row r="552">
          <cell r="Q552"/>
          <cell r="U552"/>
          <cell r="V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26102</v>
          </cell>
        </row>
        <row r="569">
          <cell r="N569">
            <v>916</v>
          </cell>
        </row>
        <row r="570">
          <cell r="Q570"/>
          <cell r="U570"/>
          <cell r="V570"/>
        </row>
        <row r="571">
          <cell r="N571">
            <v>0</v>
          </cell>
        </row>
        <row r="572">
          <cell r="N572">
            <v>213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2541</v>
          </cell>
        </row>
        <row r="578">
          <cell r="N578">
            <v>157</v>
          </cell>
        </row>
        <row r="579">
          <cell r="Q579"/>
          <cell r="U579"/>
          <cell r="V579"/>
        </row>
        <row r="580">
          <cell r="N580">
            <v>0</v>
          </cell>
        </row>
        <row r="581">
          <cell r="N581">
            <v>0</v>
          </cell>
        </row>
        <row r="582">
          <cell r="N582">
            <v>344</v>
          </cell>
        </row>
        <row r="583">
          <cell r="N583">
            <v>0</v>
          </cell>
        </row>
        <row r="584">
          <cell r="N584">
            <v>675</v>
          </cell>
        </row>
        <row r="585">
          <cell r="N585">
            <v>62481</v>
          </cell>
        </row>
        <row r="587">
          <cell r="N587">
            <v>1150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7720</v>
          </cell>
        </row>
        <row r="594">
          <cell r="N594">
            <v>29153</v>
          </cell>
        </row>
        <row r="596">
          <cell r="N596">
            <v>203469</v>
          </cell>
        </row>
        <row r="597">
          <cell r="Q597"/>
          <cell r="U597"/>
          <cell r="V597"/>
        </row>
        <row r="598">
          <cell r="N598">
            <v>0</v>
          </cell>
        </row>
        <row r="599">
          <cell r="N599">
            <v>34408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321</v>
          </cell>
        </row>
        <row r="605">
          <cell r="N605">
            <v>2118</v>
          </cell>
        </row>
        <row r="606">
          <cell r="Q606"/>
          <cell r="U606"/>
          <cell r="V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9721</v>
          </cell>
        </row>
        <row r="612">
          <cell r="N612">
            <v>45491</v>
          </cell>
        </row>
        <row r="614">
          <cell r="N614">
            <v>132</v>
          </cell>
        </row>
        <row r="615">
          <cell r="Q615"/>
          <cell r="U615"/>
          <cell r="V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26001</v>
          </cell>
        </row>
        <row r="619">
          <cell r="N619">
            <v>0</v>
          </cell>
        </row>
        <row r="620">
          <cell r="N620">
            <v>4292</v>
          </cell>
        </row>
        <row r="621">
          <cell r="N621">
            <v>68250</v>
          </cell>
        </row>
        <row r="623">
          <cell r="N623">
            <v>0</v>
          </cell>
        </row>
        <row r="624">
          <cell r="Q624"/>
          <cell r="U624"/>
          <cell r="V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11392</v>
          </cell>
        </row>
        <row r="630">
          <cell r="N630">
            <v>3008</v>
          </cell>
        </row>
        <row r="632">
          <cell r="N632">
            <v>0</v>
          </cell>
        </row>
        <row r="633">
          <cell r="Q633"/>
          <cell r="U633"/>
          <cell r="V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82937</v>
          </cell>
        </row>
        <row r="650">
          <cell r="N650">
            <v>6278</v>
          </cell>
        </row>
        <row r="651">
          <cell r="Q651"/>
          <cell r="U651"/>
          <cell r="V651"/>
        </row>
        <row r="652">
          <cell r="N652">
            <v>0</v>
          </cell>
        </row>
        <row r="653">
          <cell r="N653">
            <v>1416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29575</v>
          </cell>
        </row>
        <row r="659">
          <cell r="N659">
            <v>7662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33326.533333333442</v>
          </cell>
        </row>
        <row r="664">
          <cell r="N664">
            <v>0</v>
          </cell>
        </row>
        <row r="665">
          <cell r="N665">
            <v>18806</v>
          </cell>
        </row>
        <row r="666">
          <cell r="N666">
            <v>103404</v>
          </cell>
        </row>
        <row r="668">
          <cell r="N668">
            <v>8473.666666666657</v>
          </cell>
        </row>
        <row r="669">
          <cell r="Q669"/>
          <cell r="U669"/>
          <cell r="V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76732</v>
          </cell>
        </row>
        <row r="675">
          <cell r="N675">
            <v>82972</v>
          </cell>
        </row>
        <row r="677">
          <cell r="N677">
            <v>462857</v>
          </cell>
        </row>
        <row r="678">
          <cell r="Q678"/>
          <cell r="U678"/>
          <cell r="V678"/>
        </row>
        <row r="679">
          <cell r="N679">
            <v>0</v>
          </cell>
        </row>
        <row r="680">
          <cell r="N680">
            <v>122833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10736.8</v>
          </cell>
        </row>
        <row r="686">
          <cell r="N686">
            <v>6953</v>
          </cell>
        </row>
        <row r="687">
          <cell r="Q687"/>
          <cell r="U687"/>
          <cell r="V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139721</v>
          </cell>
        </row>
        <row r="693">
          <cell r="N693">
            <v>164485</v>
          </cell>
        </row>
        <row r="695">
          <cell r="N695">
            <v>121</v>
          </cell>
        </row>
        <row r="696">
          <cell r="Q696"/>
          <cell r="U696"/>
          <cell r="V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37141</v>
          </cell>
        </row>
        <row r="700">
          <cell r="N700">
            <v>0</v>
          </cell>
        </row>
        <row r="701">
          <cell r="N701">
            <v>95016</v>
          </cell>
        </row>
        <row r="702">
          <cell r="N702">
            <v>131522</v>
          </cell>
        </row>
        <row r="704">
          <cell r="N704">
            <v>104.33333333334303</v>
          </cell>
        </row>
        <row r="705">
          <cell r="Q705"/>
          <cell r="U705"/>
          <cell r="V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293954</v>
          </cell>
        </row>
        <row r="711">
          <cell r="N711">
            <v>47248.666666666657</v>
          </cell>
        </row>
        <row r="713">
          <cell r="N713">
            <v>0</v>
          </cell>
        </row>
        <row r="714">
          <cell r="Q714"/>
          <cell r="U714"/>
          <cell r="V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12633</v>
          </cell>
        </row>
        <row r="728">
          <cell r="W728">
            <v>14272</v>
          </cell>
        </row>
      </sheetData>
      <sheetData sheetId="3"/>
      <sheetData sheetId="4"/>
      <sheetData sheetId="5"/>
      <sheetData sheetId="6">
        <row r="4">
          <cell r="C4">
            <v>114</v>
          </cell>
        </row>
        <row r="5">
          <cell r="C5">
            <v>228</v>
          </cell>
        </row>
        <row r="6">
          <cell r="C6">
            <v>826.5</v>
          </cell>
        </row>
        <row r="7">
          <cell r="C7">
            <v>180.5</v>
          </cell>
        </row>
        <row r="8">
          <cell r="C8">
            <v>579.5</v>
          </cell>
        </row>
        <row r="9">
          <cell r="C9">
            <v>617.5</v>
          </cell>
        </row>
        <row r="10">
          <cell r="C10">
            <v>123.5</v>
          </cell>
        </row>
        <row r="11">
          <cell r="C11">
            <v>1406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indgren, Cristofer" id="{ABB776E9-8C5C-426A-B74A-C7DCF3BD394E}" userId="S::cristofer.kindgren@wsp.com::b0a896c13f8f2fc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5" dT="2019-11-15T10:08:20.92" personId="{ABB776E9-8C5C-426A-B74A-C7DCF3BD394E}" id="{F4217DBB-451C-4BEB-B01B-B4C76212F20C}">
    <text>El (netto)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rs.z.jonsson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topLeftCell="A3" workbookViewId="0">
      <selection activeCell="B20" sqref="B20"/>
    </sheetView>
  </sheetViews>
  <sheetFormatPr defaultRowHeight="15.75"/>
  <cols>
    <col min="2" max="2" width="39.125" customWidth="1"/>
    <col min="3" max="3" width="55.75" customWidth="1"/>
    <col min="5" max="5" width="87.75" customWidth="1"/>
  </cols>
  <sheetData>
    <row r="1" spans="2:5" ht="16.5" thickBot="1">
      <c r="C1" s="120"/>
    </row>
    <row r="2" spans="2:5">
      <c r="B2" s="121" t="s">
        <v>87</v>
      </c>
      <c r="C2" s="122">
        <v>43626</v>
      </c>
    </row>
    <row r="3" spans="2:5">
      <c r="B3" s="123" t="s">
        <v>88</v>
      </c>
      <c r="C3" s="133">
        <v>43794</v>
      </c>
    </row>
    <row r="4" spans="2:5">
      <c r="B4" s="124" t="s">
        <v>89</v>
      </c>
      <c r="C4" s="134" t="s">
        <v>90</v>
      </c>
    </row>
    <row r="5" spans="2:5">
      <c r="B5" s="124" t="s">
        <v>91</v>
      </c>
      <c r="C5" s="135" t="s">
        <v>92</v>
      </c>
    </row>
    <row r="6" spans="2:5">
      <c r="B6" s="123" t="s">
        <v>93</v>
      </c>
      <c r="C6" s="134" t="s">
        <v>100</v>
      </c>
    </row>
    <row r="7" spans="2:5" ht="16.5" thickBot="1">
      <c r="B7" s="125" t="s">
        <v>91</v>
      </c>
      <c r="C7" s="136" t="s">
        <v>99</v>
      </c>
    </row>
    <row r="10" spans="2:5" ht="16.5" thickBot="1"/>
    <row r="11" spans="2:5" ht="155.25" customHeight="1">
      <c r="B11" s="137" t="s">
        <v>94</v>
      </c>
      <c r="C11" s="138"/>
      <c r="E11" s="139" t="s">
        <v>95</v>
      </c>
    </row>
    <row r="12" spans="2:5">
      <c r="B12" s="126"/>
      <c r="C12" s="127"/>
      <c r="E12" s="140"/>
    </row>
    <row r="13" spans="2:5">
      <c r="B13" s="128" t="s">
        <v>96</v>
      </c>
      <c r="C13" s="127"/>
      <c r="E13" s="140"/>
    </row>
    <row r="14" spans="2:5" ht="16.5" thickBot="1">
      <c r="B14" s="129" t="s">
        <v>97</v>
      </c>
      <c r="C14" s="130"/>
      <c r="E14" s="140"/>
    </row>
    <row r="15" spans="2:5">
      <c r="E15" s="140"/>
    </row>
    <row r="16" spans="2:5" ht="16.5" thickBot="1">
      <c r="B16" s="131"/>
      <c r="E16" s="140"/>
    </row>
    <row r="17" spans="2:5" ht="139.9" customHeight="1" thickBot="1">
      <c r="B17" s="142" t="s">
        <v>98</v>
      </c>
      <c r="C17" s="143"/>
      <c r="E17" s="140"/>
    </row>
    <row r="18" spans="2:5">
      <c r="B18" s="132"/>
      <c r="E18" s="140"/>
    </row>
    <row r="19" spans="2:5">
      <c r="E19" s="140"/>
    </row>
    <row r="20" spans="2:5">
      <c r="E20" s="140"/>
    </row>
    <row r="21" spans="2:5">
      <c r="E21" s="140"/>
    </row>
    <row r="22" spans="2:5">
      <c r="E22" s="140"/>
    </row>
    <row r="23" spans="2:5" ht="16.5" thickBot="1">
      <c r="E23" s="141"/>
    </row>
  </sheetData>
  <mergeCells count="3">
    <mergeCell ref="B11:C11"/>
    <mergeCell ref="E11:E23"/>
    <mergeCell ref="B17:C17"/>
  </mergeCells>
  <hyperlinks>
    <hyperlink ref="C5" r:id="rId1" xr:uid="{00000000-0004-0000-0000-000000000000}"/>
    <hyperlink ref="B14" r:id="rId2" xr:uid="{00000000-0004-0000-0000-000001000000}"/>
    <hyperlink ref="C7" r:id="rId3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topLeftCell="H20" zoomScale="80" zoomScaleNormal="8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81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[1]Solceller!$C$8</f>
        <v>579.5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102">
        <f>[1]Elproduktion!$N$202</f>
        <v>0</v>
      </c>
      <c r="D7" s="94">
        <f>[1]Elproduktion!$N$203</f>
        <v>0</v>
      </c>
      <c r="E7" s="94">
        <f>[1]Elproduktion!$Q$204</f>
        <v>0</v>
      </c>
      <c r="F7" s="94">
        <f>[1]Elproduktion!$N$205</f>
        <v>0</v>
      </c>
      <c r="G7" s="94">
        <f>[1]Elproduktion!$R$206</f>
        <v>0</v>
      </c>
      <c r="H7" s="94">
        <f>[1]Elproduktion!$S$207</f>
        <v>0</v>
      </c>
      <c r="I7" s="94">
        <f>[1]Elproduktion!$N$208</f>
        <v>0</v>
      </c>
      <c r="J7" s="94">
        <f>[1]Elproduktion!$T$206</f>
        <v>0</v>
      </c>
      <c r="K7" s="94">
        <f>[1]Elproduktion!U204</f>
        <v>0</v>
      </c>
      <c r="L7" s="94">
        <f>[1]Elproduktion!V204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102">
        <f>[1]Elproduktion!$N$210</f>
        <v>0</v>
      </c>
      <c r="D8" s="94">
        <f>[1]Elproduktion!$N$211</f>
        <v>0</v>
      </c>
      <c r="E8" s="94">
        <f>[1]Elproduktion!$Q$212</f>
        <v>0</v>
      </c>
      <c r="F8" s="94">
        <f>[1]Elproduktion!$N$213</f>
        <v>0</v>
      </c>
      <c r="G8" s="94">
        <f>[1]Elproduktion!$R$214</f>
        <v>0</v>
      </c>
      <c r="H8" s="94">
        <f>[1]Elproduktion!$S$215</f>
        <v>0</v>
      </c>
      <c r="I8" s="94">
        <f>[1]Elproduktion!$N$216</f>
        <v>0</v>
      </c>
      <c r="J8" s="94">
        <f>[1]Elproduktion!$T$214</f>
        <v>0</v>
      </c>
      <c r="K8" s="94">
        <f>[1]Elproduktion!U212</f>
        <v>0</v>
      </c>
      <c r="L8" s="94">
        <f>[1]Elproduktion!V212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9">
        <f>[1]Elproduktion!$N$218</f>
        <v>1188404.5330321852</v>
      </c>
      <c r="D9" s="94">
        <f>[1]Elproduktion!$N$219</f>
        <v>0</v>
      </c>
      <c r="E9" s="94">
        <f>[1]Elproduktion!$Q$220</f>
        <v>0</v>
      </c>
      <c r="F9" s="94">
        <f>[1]Elproduktion!$N$221</f>
        <v>0</v>
      </c>
      <c r="G9" s="94">
        <f>[1]Elproduktion!$R$222</f>
        <v>0</v>
      </c>
      <c r="H9" s="94">
        <f>[1]Elproduktion!$S$223</f>
        <v>0</v>
      </c>
      <c r="I9" s="94">
        <f>[1]Elproduktion!$N$224</f>
        <v>0</v>
      </c>
      <c r="J9" s="94">
        <f>[1]Elproduktion!$T$222</f>
        <v>0</v>
      </c>
      <c r="K9" s="94">
        <f>[1]Elproduktion!U220</f>
        <v>0</v>
      </c>
      <c r="L9" s="94">
        <f>[1]Elproduktion!V220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114">
        <f>[1]Elproduktion!$N$226</f>
        <v>5867.4669678147948</v>
      </c>
      <c r="D10" s="94">
        <f>[1]Elproduktion!$N$227</f>
        <v>0</v>
      </c>
      <c r="E10" s="94">
        <f>[1]Elproduktion!$Q$228</f>
        <v>0</v>
      </c>
      <c r="F10" s="94">
        <f>[1]Elproduktion!$N$229</f>
        <v>0</v>
      </c>
      <c r="G10" s="94">
        <f>[1]Elproduktion!$R$230</f>
        <v>0</v>
      </c>
      <c r="H10" s="94">
        <f>[1]Elproduktion!$S$231</f>
        <v>0</v>
      </c>
      <c r="I10" s="94">
        <f>[1]Elproduktion!$N$232</f>
        <v>0</v>
      </c>
      <c r="J10" s="94">
        <f>[1]Elproduktion!$T$230</f>
        <v>0</v>
      </c>
      <c r="K10" s="94">
        <f>[1]Elproduktion!U228</f>
        <v>0</v>
      </c>
      <c r="L10" s="94">
        <f>[1]Elproduktion!V228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101">
        <f>SUM(C5:C10)</f>
        <v>1194851.5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2321 Åre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102">
        <f>[1]Fjärrvärmeproduktion!$N$282</f>
        <v>0</v>
      </c>
      <c r="C18" s="94"/>
      <c r="D18" s="94">
        <f>[1]Fjärrvärmeproduktion!$N$283</f>
        <v>0</v>
      </c>
      <c r="E18" s="94">
        <f>[1]Fjärrvärmeproduktion!$Q$284</f>
        <v>0</v>
      </c>
      <c r="F18" s="94">
        <f>[1]Fjärrvärmeproduktion!$N$285</f>
        <v>0</v>
      </c>
      <c r="G18" s="94">
        <f>[1]Fjärrvärmeproduktion!$R$286</f>
        <v>0</v>
      </c>
      <c r="H18" s="94">
        <f>[1]Fjärrvärmeproduktion!$S$287</f>
        <v>0</v>
      </c>
      <c r="I18" s="94">
        <f>[1]Fjärrvärmeproduktion!$N$288</f>
        <v>0</v>
      </c>
      <c r="J18" s="94">
        <f>[1]Fjärrvärmeproduktion!$T$286</f>
        <v>0</v>
      </c>
      <c r="K18" s="94">
        <f>[1]Fjärrvärmeproduktion!U284</f>
        <v>0</v>
      </c>
      <c r="L18" s="94">
        <f>[1]Fjärrvärmeproduktion!V284</f>
        <v>0</v>
      </c>
      <c r="M18" s="94">
        <f>[1]Fjärrvärmeproduktion!$W$287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2">
        <f>[1]Fjärrvärmeproduktion!$N$290+[1]Fjärrvärmeproduktion!$N$322</f>
        <v>65463</v>
      </c>
      <c r="C19" s="94"/>
      <c r="D19" s="94">
        <f>[1]Fjärrvärmeproduktion!$N$291</f>
        <v>3114</v>
      </c>
      <c r="E19" s="94">
        <f>[1]Fjärrvärmeproduktion!$Q$292</f>
        <v>0</v>
      </c>
      <c r="F19" s="94">
        <f>[1]Fjärrvärmeproduktion!$N$293</f>
        <v>0</v>
      </c>
      <c r="G19" s="94">
        <f>[1]Fjärrvärmeproduktion!$R$294</f>
        <v>0</v>
      </c>
      <c r="H19" s="94">
        <f>[1]Fjärrvärmeproduktion!$S$295</f>
        <v>0</v>
      </c>
      <c r="I19" s="94">
        <f>[1]Fjärrvärmeproduktion!$N$296</f>
        <v>0</v>
      </c>
      <c r="J19" s="94">
        <f>[1]Fjärrvärmeproduktion!$T$294</f>
        <v>0</v>
      </c>
      <c r="K19" s="94">
        <f>[1]Fjärrvärmeproduktion!U292</f>
        <v>0</v>
      </c>
      <c r="L19" s="94">
        <f>[1]Fjärrvärmeproduktion!V292</f>
        <v>0</v>
      </c>
      <c r="M19" s="94">
        <f>[1]Fjärrvärmeproduktion!$W$295</f>
        <v>0</v>
      </c>
      <c r="N19" s="94"/>
      <c r="O19" s="94"/>
      <c r="P19" s="94">
        <f t="shared" ref="P19:P24" si="2">SUM(C19:O19)</f>
        <v>3114</v>
      </c>
      <c r="Q19" s="4"/>
      <c r="R19" s="4"/>
      <c r="S19" s="4"/>
      <c r="T19" s="4"/>
    </row>
    <row r="20" spans="1:34" ht="15.75">
      <c r="A20" s="5" t="s">
        <v>20</v>
      </c>
      <c r="B20" s="102">
        <f>[1]Fjärrvärmeproduktion!$N$298</f>
        <v>682</v>
      </c>
      <c r="C20" s="97">
        <f>B20*1.015</f>
        <v>692.2299999999999</v>
      </c>
      <c r="D20" s="94">
        <f>[1]Fjärrvärmeproduktion!$N$299</f>
        <v>0</v>
      </c>
      <c r="E20" s="94">
        <f>[1]Fjärrvärmeproduktion!$Q$300</f>
        <v>0</v>
      </c>
      <c r="F20" s="94">
        <f>[1]Fjärrvärmeproduktion!$N$301</f>
        <v>0</v>
      </c>
      <c r="G20" s="94">
        <f>[1]Fjärrvärmeproduktion!$R$302</f>
        <v>0</v>
      </c>
      <c r="H20" s="94">
        <f>[1]Fjärrvärmeproduktion!$S$303</f>
        <v>0</v>
      </c>
      <c r="I20" s="94">
        <f>[1]Fjärrvärmeproduktion!$N$304</f>
        <v>0</v>
      </c>
      <c r="J20" s="94">
        <f>[1]Fjärrvärmeproduktion!$T$302</f>
        <v>0</v>
      </c>
      <c r="K20" s="94">
        <f>[1]Fjärrvärmeproduktion!U300</f>
        <v>0</v>
      </c>
      <c r="L20" s="94">
        <f>[1]Fjärrvärmeproduktion!V300</f>
        <v>0</v>
      </c>
      <c r="M20" s="94">
        <f>[1]Fjärrvärmeproduktion!$W$303</f>
        <v>0</v>
      </c>
      <c r="N20" s="94"/>
      <c r="O20" s="94"/>
      <c r="P20" s="97">
        <f t="shared" si="2"/>
        <v>692.2299999999999</v>
      </c>
      <c r="Q20" s="4"/>
      <c r="R20" s="4"/>
      <c r="S20" s="4"/>
      <c r="T20" s="4"/>
    </row>
    <row r="21" spans="1:34" ht="16.5" thickBot="1">
      <c r="A21" s="5" t="s">
        <v>21</v>
      </c>
      <c r="B21" s="99">
        <f>[1]Fjärrvärmeproduktion!$N$306</f>
        <v>0</v>
      </c>
      <c r="C21" s="94"/>
      <c r="D21" s="94">
        <f>[1]Fjärrvärmeproduktion!$N$307</f>
        <v>0</v>
      </c>
      <c r="E21" s="94">
        <f>[1]Fjärrvärmeproduktion!$Q$308</f>
        <v>0</v>
      </c>
      <c r="F21" s="94">
        <f>[1]Fjärrvärmeproduktion!$N$309</f>
        <v>0</v>
      </c>
      <c r="G21" s="94">
        <f>[1]Fjärrvärmeproduktion!$R$310</f>
        <v>0</v>
      </c>
      <c r="H21" s="94">
        <f>[1]Fjärrvärmeproduktion!$S$311</f>
        <v>0</v>
      </c>
      <c r="I21" s="94">
        <f>[1]Fjärrvärmeproduktion!$N$312</f>
        <v>0</v>
      </c>
      <c r="J21" s="94">
        <f>[1]Fjärrvärmeproduktion!$T$310</f>
        <v>0</v>
      </c>
      <c r="K21" s="94">
        <f>[1]Fjärrvärmeproduktion!U308</f>
        <v>0</v>
      </c>
      <c r="L21" s="94">
        <f>[1]Fjärrvärmeproduktion!V308</f>
        <v>0</v>
      </c>
      <c r="M21" s="94">
        <f>[1]Fjärrvärmeproduktion!$W$311</f>
        <v>0</v>
      </c>
      <c r="N21" s="94"/>
      <c r="O21" s="94"/>
      <c r="P21" s="97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99">
        <f>[1]Fjärrvärmeproduktion!$N$314</f>
        <v>0</v>
      </c>
      <c r="C22" s="94"/>
      <c r="D22" s="94">
        <f>[1]Fjärrvärmeproduktion!$N$315</f>
        <v>0</v>
      </c>
      <c r="E22" s="94">
        <f>[1]Fjärrvärmeproduktion!$Q$316</f>
        <v>0</v>
      </c>
      <c r="F22" s="94">
        <f>[1]Fjärrvärmeproduktion!$N$317</f>
        <v>0</v>
      </c>
      <c r="G22" s="94">
        <f>[1]Fjärrvärmeproduktion!$R$318</f>
        <v>0</v>
      </c>
      <c r="H22" s="94">
        <f>[1]Fjärrvärmeproduktion!$S$319</f>
        <v>0</v>
      </c>
      <c r="I22" s="94">
        <f>[1]Fjärrvärmeproduktion!$N$320</f>
        <v>0</v>
      </c>
      <c r="J22" s="94">
        <f>[1]Fjärrvärmeproduktion!$T$318</f>
        <v>0</v>
      </c>
      <c r="K22" s="94">
        <f>[1]Fjärrvärmeproduktion!U316</f>
        <v>0</v>
      </c>
      <c r="L22" s="94">
        <f>[1]Fjärrvärmeproduktion!V316</f>
        <v>0</v>
      </c>
      <c r="M22" s="94">
        <f>[1]Fjärrvärmeproduktion!$W$319</f>
        <v>0</v>
      </c>
      <c r="N22" s="94"/>
      <c r="O22" s="94"/>
      <c r="P22" s="97">
        <f t="shared" si="2"/>
        <v>0</v>
      </c>
      <c r="Q22" s="33"/>
      <c r="R22" s="45" t="s">
        <v>24</v>
      </c>
      <c r="S22" s="91" t="str">
        <f>P43/1000 &amp;" GWh"</f>
        <v>485,8421684 GWh</v>
      </c>
      <c r="T22" s="40"/>
      <c r="U22" s="38"/>
    </row>
    <row r="23" spans="1:34" ht="15.75">
      <c r="A23" s="5" t="s">
        <v>23</v>
      </c>
      <c r="B23" s="99">
        <v>0</v>
      </c>
      <c r="C23" s="94"/>
      <c r="D23" s="94">
        <f>[1]Fjärrvärmeproduktion!$N$323</f>
        <v>0</v>
      </c>
      <c r="E23" s="94">
        <f>[1]Fjärrvärmeproduktion!$Q$324</f>
        <v>0</v>
      </c>
      <c r="F23" s="94">
        <f>[1]Fjärrvärmeproduktion!$N$325</f>
        <v>0</v>
      </c>
      <c r="G23" s="94">
        <f>[1]Fjärrvärmeproduktion!$R$326</f>
        <v>0</v>
      </c>
      <c r="H23" s="94">
        <f>[1]Fjärrvärmeproduktion!$S$327</f>
        <v>0</v>
      </c>
      <c r="I23" s="94">
        <f>[1]Fjärrvärmeproduktion!$N$328</f>
        <v>0</v>
      </c>
      <c r="J23" s="94">
        <f>[1]Fjärrvärmeproduktion!$T$326</f>
        <v>0</v>
      </c>
      <c r="K23" s="94">
        <f>[1]Fjärrvärmeproduktion!U324</f>
        <v>0</v>
      </c>
      <c r="L23" s="94">
        <f>[1]Fjärrvärmeproduktion!V324</f>
        <v>0</v>
      </c>
      <c r="M23" s="94">
        <f>[1]Fjärrvärmeproduktion!$W$327</f>
        <v>0</v>
      </c>
      <c r="N23" s="94"/>
      <c r="O23" s="94"/>
      <c r="P23" s="97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4">
        <f>SUM(B18:B23)</f>
        <v>66145</v>
      </c>
      <c r="C24" s="97">
        <f t="shared" ref="C24:O24" si="3">SUM(C18:C23)</f>
        <v>692.2299999999999</v>
      </c>
      <c r="D24" s="94">
        <f t="shared" si="3"/>
        <v>3114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0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7">
        <f t="shared" si="2"/>
        <v>3806.23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289,9791684 GWh</v>
      </c>
      <c r="T25" s="44">
        <f>C$44</f>
        <v>0.59685878925448987</v>
      </c>
      <c r="U25" s="38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147,422 GWh</v>
      </c>
      <c r="T26" s="44">
        <f>D$44</f>
        <v>0.30343599133335336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0,013 GWh</v>
      </c>
      <c r="T28" s="44">
        <f>F$44</f>
        <v>2.6757660914474053E-5</v>
      </c>
      <c r="U28" s="38"/>
    </row>
    <row r="29" spans="1:34" ht="15.75">
      <c r="A29" s="82" t="str">
        <f>A2</f>
        <v>2321 Åre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24,485 GWh</v>
      </c>
      <c r="T29" s="44">
        <f>G$44</f>
        <v>5.0397025191607478E-2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23,943 GWh</v>
      </c>
      <c r="T30" s="44">
        <f>H$44</f>
        <v>4.9281436559634788E-2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[1]Slutanvändning!$N$413</f>
        <v>0</v>
      </c>
      <c r="C32" s="102">
        <f>[1]Slutanvändning!$N$414</f>
        <v>16135</v>
      </c>
      <c r="D32" s="94">
        <f>[1]Slutanvändning!$N$407</f>
        <v>4540</v>
      </c>
      <c r="E32" s="94">
        <f>[1]Slutanvändning!$Q$408</f>
        <v>0</v>
      </c>
      <c r="F32" s="102">
        <f>[1]Slutanvändning!$N$409</f>
        <v>0</v>
      </c>
      <c r="G32" s="94">
        <f>[1]Slutanvändning!$N$410</f>
        <v>1054</v>
      </c>
      <c r="H32" s="94">
        <f>[1]Slutanvändning!$N$411</f>
        <v>0</v>
      </c>
      <c r="I32" s="94">
        <f>[1]Slutanvändning!$N$412</f>
        <v>0</v>
      </c>
      <c r="J32" s="94">
        <v>0</v>
      </c>
      <c r="K32" s="94">
        <f>[1]Slutanvändning!U408</f>
        <v>0</v>
      </c>
      <c r="L32" s="94">
        <f>[1]Slutanvändning!V408</f>
        <v>0</v>
      </c>
      <c r="M32" s="94"/>
      <c r="N32" s="94"/>
      <c r="O32" s="94"/>
      <c r="P32" s="94">
        <f t="shared" ref="P32:P38" si="4">SUM(B32:N32)</f>
        <v>21729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[1]Slutanvändning!$N$422</f>
        <v>0</v>
      </c>
      <c r="C33" s="102">
        <f>[1]Slutanvändning!$N$423</f>
        <v>12157</v>
      </c>
      <c r="D33" s="94">
        <f>[1]Slutanvändning!$N$416</f>
        <v>803</v>
      </c>
      <c r="E33" s="94">
        <f>[1]Slutanvändning!$Q$417</f>
        <v>0</v>
      </c>
      <c r="F33" s="99">
        <f>[1]Slutanvändning!$N$418</f>
        <v>13</v>
      </c>
      <c r="G33" s="94">
        <f>[1]Slutanvändning!$N$419</f>
        <v>0</v>
      </c>
      <c r="H33" s="94">
        <f>[1]Slutanvändning!$N$420</f>
        <v>0</v>
      </c>
      <c r="I33" s="94">
        <f>[1]Slutanvändning!$N$421</f>
        <v>0</v>
      </c>
      <c r="J33" s="94">
        <v>0</v>
      </c>
      <c r="K33" s="94">
        <f>[1]Slutanvändning!U417</f>
        <v>0</v>
      </c>
      <c r="L33" s="94">
        <f>[1]Slutanvändning!V417</f>
        <v>0</v>
      </c>
      <c r="M33" s="94"/>
      <c r="N33" s="94"/>
      <c r="O33" s="94"/>
      <c r="P33" s="94">
        <f t="shared" si="4"/>
        <v>12973</v>
      </c>
      <c r="Q33" s="35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8">
        <f>[1]Slutanvändning!$N$431</f>
        <v>9100</v>
      </c>
      <c r="C34" s="102">
        <f>[1]Slutanvändning!$N$432</f>
        <v>41919</v>
      </c>
      <c r="D34" s="94">
        <f>[1]Slutanvändning!$N$425</f>
        <v>1691</v>
      </c>
      <c r="E34" s="94">
        <f>[1]Slutanvändning!$Q$426</f>
        <v>0</v>
      </c>
      <c r="F34" s="102">
        <f>[1]Slutanvändning!$N$427</f>
        <v>0</v>
      </c>
      <c r="G34" s="94">
        <f>[1]Slutanvändning!$N$428</f>
        <v>0</v>
      </c>
      <c r="H34" s="94">
        <f>[1]Slutanvändning!$N$429</f>
        <v>0</v>
      </c>
      <c r="I34" s="94">
        <f>[1]Slutanvändning!$N$430</f>
        <v>0</v>
      </c>
      <c r="J34" s="94">
        <v>0</v>
      </c>
      <c r="K34" s="94">
        <f>[1]Slutanvändning!U426</f>
        <v>0</v>
      </c>
      <c r="L34" s="94">
        <f>[1]Slutanvändning!V426</f>
        <v>0</v>
      </c>
      <c r="M34" s="94"/>
      <c r="N34" s="94"/>
      <c r="O34" s="94"/>
      <c r="P34" s="98">
        <f t="shared" si="4"/>
        <v>52710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[1]Slutanvändning!$N$440</f>
        <v>0</v>
      </c>
      <c r="C35" s="99">
        <f>[1]Slutanvändning!$N$441</f>
        <v>8310.2000000000007</v>
      </c>
      <c r="D35" s="94">
        <f>[1]Slutanvändning!$N$434</f>
        <v>135192</v>
      </c>
      <c r="E35" s="94">
        <f>[1]Slutanvändning!$Q$435</f>
        <v>0</v>
      </c>
      <c r="F35" s="102">
        <f>[1]Slutanvändning!$N$436</f>
        <v>0</v>
      </c>
      <c r="G35" s="94">
        <f>[1]Slutanvändning!$N$437</f>
        <v>23431</v>
      </c>
      <c r="H35" s="94">
        <f>[1]Slutanvändning!$N$438</f>
        <v>0</v>
      </c>
      <c r="I35" s="94">
        <f>[1]Slutanvändning!$N$439</f>
        <v>0</v>
      </c>
      <c r="J35" s="94">
        <v>0</v>
      </c>
      <c r="K35" s="94">
        <f>[1]Slutanvändning!U435</f>
        <v>0</v>
      </c>
      <c r="L35" s="94">
        <f>[1]Slutanvändning!V435</f>
        <v>0</v>
      </c>
      <c r="M35" s="94"/>
      <c r="N35" s="94"/>
      <c r="O35" s="94"/>
      <c r="P35" s="94">
        <f>SUM(B35:N35)</f>
        <v>166933.20000000001</v>
      </c>
      <c r="Q35" s="35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 ht="15.75">
      <c r="A36" s="5" t="s">
        <v>36</v>
      </c>
      <c r="B36" s="98">
        <f>[1]Slutanvändning!$N$449</f>
        <v>22000</v>
      </c>
      <c r="C36" s="102">
        <f>[1]Slutanvändning!$N$450</f>
        <v>72518</v>
      </c>
      <c r="D36" s="94">
        <f>[1]Slutanvändning!$N$443</f>
        <v>2002</v>
      </c>
      <c r="E36" s="94">
        <f>[1]Slutanvändning!$Q$444</f>
        <v>0</v>
      </c>
      <c r="F36" s="102">
        <f>[1]Slutanvändning!$N$445</f>
        <v>0</v>
      </c>
      <c r="G36" s="94">
        <f>[1]Slutanvändning!$N$446</f>
        <v>0</v>
      </c>
      <c r="H36" s="94">
        <f>[1]Slutanvändning!$N$447</f>
        <v>0</v>
      </c>
      <c r="I36" s="94">
        <f>[1]Slutanvändning!$N$448</f>
        <v>0</v>
      </c>
      <c r="J36" s="94">
        <v>0</v>
      </c>
      <c r="K36" s="94">
        <f>[1]Slutanvändning!U444</f>
        <v>0</v>
      </c>
      <c r="L36" s="94">
        <f>[1]Slutanvändning!V444</f>
        <v>0</v>
      </c>
      <c r="M36" s="94"/>
      <c r="N36" s="94"/>
      <c r="O36" s="94"/>
      <c r="P36" s="98">
        <f t="shared" si="4"/>
        <v>96520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8">
        <f>[1]Slutanvändning!$N$458</f>
        <v>4300</v>
      </c>
      <c r="C37" s="102">
        <f>[1]Slutanvändning!$N$459</f>
        <v>52892</v>
      </c>
      <c r="D37" s="94">
        <f>[1]Slutanvändning!$N$452</f>
        <v>80</v>
      </c>
      <c r="E37" s="94">
        <f>[1]Slutanvändning!$Q$453</f>
        <v>0</v>
      </c>
      <c r="F37" s="102">
        <f>[1]Slutanvändning!$N$454</f>
        <v>0</v>
      </c>
      <c r="G37" s="94">
        <f>[1]Slutanvändning!$N$455</f>
        <v>0</v>
      </c>
      <c r="H37" s="94">
        <f>[1]Slutanvändning!$N$456</f>
        <v>23943</v>
      </c>
      <c r="I37" s="94">
        <f>[1]Slutanvändning!$N$457</f>
        <v>0</v>
      </c>
      <c r="J37" s="94">
        <v>0</v>
      </c>
      <c r="K37" s="94">
        <f>[1]Slutanvändning!U453</f>
        <v>0</v>
      </c>
      <c r="L37" s="94">
        <f>[1]Slutanvändning!V453</f>
        <v>0</v>
      </c>
      <c r="M37" s="94"/>
      <c r="N37" s="94"/>
      <c r="O37" s="94"/>
      <c r="P37" s="98">
        <f t="shared" si="4"/>
        <v>81215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8">
        <f>[1]Slutanvändning!$N$467</f>
        <v>21200</v>
      </c>
      <c r="C38" s="99">
        <f>[1]Slutanvändning!$N$468</f>
        <v>9716.8000000000029</v>
      </c>
      <c r="D38" s="94">
        <f>[1]Slutanvändning!$N$461</f>
        <v>0</v>
      </c>
      <c r="E38" s="94">
        <f>[1]Slutanvändning!$Q$462</f>
        <v>0</v>
      </c>
      <c r="F38" s="102">
        <f>[1]Slutanvändning!$N$463</f>
        <v>0</v>
      </c>
      <c r="G38" s="94">
        <f>[1]Slutanvändning!$N$464</f>
        <v>0</v>
      </c>
      <c r="H38" s="94">
        <f>[1]Slutanvändning!$N$465</f>
        <v>0</v>
      </c>
      <c r="I38" s="94">
        <f>[1]Slutanvändning!$N$466</f>
        <v>0</v>
      </c>
      <c r="J38" s="94">
        <v>0</v>
      </c>
      <c r="K38" s="94">
        <f>[1]Slutanvändning!U462</f>
        <v>0</v>
      </c>
      <c r="L38" s="94">
        <f>[1]Slutanvändning!V462</f>
        <v>0</v>
      </c>
      <c r="M38" s="94"/>
      <c r="N38" s="94"/>
      <c r="O38" s="94"/>
      <c r="P38" s="101">
        <f t="shared" si="4"/>
        <v>30916.800000000003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[1]Slutanvändning!$N$476</f>
        <v>0</v>
      </c>
      <c r="C39" s="102">
        <f>[1]Slutanvändning!$N$477</f>
        <v>54159</v>
      </c>
      <c r="D39" s="94">
        <f>[1]Slutanvändning!$N$470</f>
        <v>0</v>
      </c>
      <c r="E39" s="94">
        <f>[1]Slutanvändning!$Q$471</f>
        <v>0</v>
      </c>
      <c r="F39" s="102">
        <f>[1]Slutanvändning!$N$472</f>
        <v>0</v>
      </c>
      <c r="G39" s="94">
        <f>[1]Slutanvändning!$N$473</f>
        <v>0</v>
      </c>
      <c r="H39" s="94">
        <f>[1]Slutanvändning!$N$474</f>
        <v>0</v>
      </c>
      <c r="I39" s="94">
        <f>[1]Slutanvändning!$N$475</f>
        <v>0</v>
      </c>
      <c r="J39" s="94">
        <v>0</v>
      </c>
      <c r="K39" s="94">
        <f>[1]Slutanvändning!U471</f>
        <v>0</v>
      </c>
      <c r="L39" s="94">
        <f>[1]Slutanvändning!V471</f>
        <v>0</v>
      </c>
      <c r="M39" s="94"/>
      <c r="N39" s="94"/>
      <c r="O39" s="94"/>
      <c r="P39" s="94">
        <f>SUM(B39:N39)</f>
        <v>54159</v>
      </c>
      <c r="Q39" s="35"/>
      <c r="R39" s="43"/>
      <c r="S39" s="10"/>
      <c r="T39" s="66"/>
    </row>
    <row r="40" spans="1:47" ht="15.75">
      <c r="A40" s="5" t="s">
        <v>14</v>
      </c>
      <c r="B40" s="98">
        <f>SUM(B32:B39)</f>
        <v>56600</v>
      </c>
      <c r="C40" s="97">
        <f t="shared" ref="C40:O40" si="5">SUM(C32:C39)</f>
        <v>267807</v>
      </c>
      <c r="D40" s="94">
        <f t="shared" si="5"/>
        <v>144308</v>
      </c>
      <c r="E40" s="94">
        <f t="shared" si="5"/>
        <v>0</v>
      </c>
      <c r="F40" s="94">
        <f>SUM(F32:F39)</f>
        <v>13</v>
      </c>
      <c r="G40" s="94">
        <f t="shared" si="5"/>
        <v>24485</v>
      </c>
      <c r="H40" s="94">
        <f t="shared" si="5"/>
        <v>23943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101">
        <f>SUM(B40:N40)</f>
        <v>517156</v>
      </c>
      <c r="Q40" s="35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31,0249384 GWh</v>
      </c>
      <c r="T41" s="66"/>
    </row>
    <row r="42" spans="1:47">
      <c r="A42" s="48" t="s">
        <v>43</v>
      </c>
      <c r="B42" s="103">
        <f>B39+B38+B37</f>
        <v>25500</v>
      </c>
      <c r="C42" s="103">
        <f>C39+C38+C37</f>
        <v>116767.8</v>
      </c>
      <c r="D42" s="103">
        <f>D39+D38+D37</f>
        <v>80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23943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166290.79999999999</v>
      </c>
      <c r="Q42" s="36"/>
      <c r="R42" s="43" t="s">
        <v>41</v>
      </c>
      <c r="S42" s="11" t="str">
        <f>P42/1000 &amp;" GWh"</f>
        <v>166,2908 GWh</v>
      </c>
      <c r="T42" s="44">
        <f>P42/P40</f>
        <v>0.32154862362613984</v>
      </c>
    </row>
    <row r="43" spans="1:47">
      <c r="A43" s="49" t="s">
        <v>45</v>
      </c>
      <c r="B43" s="108"/>
      <c r="C43" s="109">
        <f>C40+C24-C7+C46</f>
        <v>289979.16839999997</v>
      </c>
      <c r="D43" s="109">
        <f t="shared" ref="D43:O43" si="7">D11+D24+D40</f>
        <v>147422</v>
      </c>
      <c r="E43" s="109">
        <f t="shared" si="7"/>
        <v>0</v>
      </c>
      <c r="F43" s="109">
        <f t="shared" si="7"/>
        <v>13</v>
      </c>
      <c r="G43" s="109">
        <f t="shared" si="7"/>
        <v>24485</v>
      </c>
      <c r="H43" s="109">
        <f t="shared" si="7"/>
        <v>23943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485842.16839999997</v>
      </c>
      <c r="Q43" s="36"/>
      <c r="R43" s="43" t="s">
        <v>42</v>
      </c>
      <c r="S43" s="11" t="str">
        <f>P36/1000 &amp;" GWh"</f>
        <v>96,52 GWh</v>
      </c>
      <c r="T43" s="64">
        <f>P36/P40</f>
        <v>0.18663614073896465</v>
      </c>
    </row>
    <row r="44" spans="1:47" ht="15.75">
      <c r="A44" s="49" t="s">
        <v>46</v>
      </c>
      <c r="B44" s="13"/>
      <c r="C44" s="14">
        <f>C43/$P$43</f>
        <v>0.59685878925448987</v>
      </c>
      <c r="D44" s="14">
        <f t="shared" ref="D44:P44" si="8">D43/$P$43</f>
        <v>0.30343599133335336</v>
      </c>
      <c r="E44" s="14">
        <f t="shared" si="8"/>
        <v>0</v>
      </c>
      <c r="F44" s="14">
        <f t="shared" si="8"/>
        <v>2.6757660914474053E-5</v>
      </c>
      <c r="G44" s="14">
        <f t="shared" si="8"/>
        <v>5.0397025191607478E-2</v>
      </c>
      <c r="H44" s="14">
        <f t="shared" si="8"/>
        <v>4.9281436559634788E-2</v>
      </c>
      <c r="I44" s="14">
        <f t="shared" si="8"/>
        <v>0</v>
      </c>
      <c r="J44" s="14">
        <f t="shared" si="8"/>
        <v>0</v>
      </c>
      <c r="K44" s="14">
        <f t="shared" si="8"/>
        <v>0</v>
      </c>
      <c r="L44" s="14">
        <f t="shared" si="8"/>
        <v>0</v>
      </c>
      <c r="M44" s="14">
        <f t="shared" si="8"/>
        <v>0</v>
      </c>
      <c r="N44" s="14">
        <f t="shared" si="8"/>
        <v>0</v>
      </c>
      <c r="O44" s="14">
        <f t="shared" si="8"/>
        <v>0</v>
      </c>
      <c r="P44" s="14">
        <f t="shared" si="8"/>
        <v>1</v>
      </c>
      <c r="Q44" s="36"/>
      <c r="R44" s="43" t="s">
        <v>44</v>
      </c>
      <c r="S44" s="11" t="str">
        <f>P34/1000 &amp;" GWh"</f>
        <v>52,71 GWh</v>
      </c>
      <c r="T44" s="44">
        <f>P34/P40</f>
        <v>0.10192282406082498</v>
      </c>
      <c r="U44" s="38"/>
    </row>
    <row r="45" spans="1:47" ht="15.75">
      <c r="A45" s="50"/>
      <c r="B45" s="63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21,729 GWh</v>
      </c>
      <c r="T45" s="44">
        <f>P32/P40</f>
        <v>4.2016335496445949E-2</v>
      </c>
      <c r="U45" s="38"/>
    </row>
    <row r="46" spans="1:47">
      <c r="A46" s="50" t="s">
        <v>49</v>
      </c>
      <c r="B46" s="70">
        <f>B24-B40</f>
        <v>9545</v>
      </c>
      <c r="C46" s="70">
        <f>(C40+C24)*0.08</f>
        <v>21479.938399999999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12,973 GWh</v>
      </c>
      <c r="T46" s="64">
        <f>P33/P40</f>
        <v>2.5085274075907462E-2</v>
      </c>
      <c r="U46" s="38"/>
    </row>
    <row r="47" spans="1:47">
      <c r="A47" s="50" t="s">
        <v>51</v>
      </c>
      <c r="B47" s="74">
        <f>B46/B24</f>
        <v>0.14430418021014438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166,9332 GWh</v>
      </c>
      <c r="T47" s="64">
        <f>P35/P40</f>
        <v>0.32279080200171711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517,156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topLeftCell="E10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82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[1]Solceller!$C$11</f>
        <v>1406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94">
        <f>[1]Elproduktion!$N$322</f>
        <v>194168</v>
      </c>
      <c r="D7" s="94">
        <f>[1]Elproduktion!$N$323</f>
        <v>0</v>
      </c>
      <c r="E7" s="97">
        <f>[1]Elproduktion!$Q$324</f>
        <v>0</v>
      </c>
      <c r="F7" s="94">
        <f>[1]Elproduktion!$N$325</f>
        <v>0</v>
      </c>
      <c r="G7" s="94">
        <f>[1]Elproduktion!$R$326</f>
        <v>0</v>
      </c>
      <c r="H7" s="97">
        <f>[1]Elproduktion!$S$327</f>
        <v>0</v>
      </c>
      <c r="I7" s="94">
        <f>[1]Elproduktion!$N$328</f>
        <v>0</v>
      </c>
      <c r="J7" s="94">
        <f>[1]Elproduktion!$T$326</f>
        <v>0</v>
      </c>
      <c r="K7" s="94">
        <f>[1]Elproduktion!U324</f>
        <v>0</v>
      </c>
      <c r="L7" s="94">
        <f>[1]Elproduktion!V324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94">
        <f>[1]Elproduktion!$N$330</f>
        <v>0</v>
      </c>
      <c r="D8" s="94">
        <f>[1]Elproduktion!$N$331</f>
        <v>0</v>
      </c>
      <c r="E8" s="94">
        <f>[1]Elproduktion!$Q$332</f>
        <v>0</v>
      </c>
      <c r="F8" s="94">
        <f>[1]Elproduktion!$N$333</f>
        <v>0</v>
      </c>
      <c r="G8" s="94">
        <f>[1]Elproduktion!$R$334</f>
        <v>0</v>
      </c>
      <c r="H8" s="94">
        <f>[1]Elproduktion!$S$335</f>
        <v>0</v>
      </c>
      <c r="I8" s="94">
        <f>[1]Elproduktion!$N$336</f>
        <v>0</v>
      </c>
      <c r="J8" s="94">
        <f>[1]Elproduktion!$T$334</f>
        <v>0</v>
      </c>
      <c r="K8" s="94">
        <f>[1]Elproduktion!U332</f>
        <v>0</v>
      </c>
      <c r="L8" s="94">
        <f>[1]Elproduktion!V332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4">
        <f>[1]Elproduktion!$N$338</f>
        <v>69502</v>
      </c>
      <c r="D9" s="94">
        <f>[1]Elproduktion!$N$339</f>
        <v>0</v>
      </c>
      <c r="E9" s="94">
        <f>[1]Elproduktion!$Q$340</f>
        <v>0</v>
      </c>
      <c r="F9" s="94">
        <f>[1]Elproduktion!$N$341</f>
        <v>0</v>
      </c>
      <c r="G9" s="94">
        <f>[1]Elproduktion!$R$342</f>
        <v>0</v>
      </c>
      <c r="H9" s="94">
        <f>[1]Elproduktion!$S$343</f>
        <v>0</v>
      </c>
      <c r="I9" s="94">
        <f>[1]Elproduktion!$N$344</f>
        <v>0</v>
      </c>
      <c r="J9" s="94">
        <f>[1]Elproduktion!$T$342</f>
        <v>0</v>
      </c>
      <c r="K9" s="94">
        <f>[1]Elproduktion!U340</f>
        <v>0</v>
      </c>
      <c r="L9" s="94">
        <f>[1]Elproduktion!V340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94">
        <f>[1]Elproduktion!$N$346</f>
        <v>0</v>
      </c>
      <c r="D10" s="94">
        <f>[1]Elproduktion!$N$347</f>
        <v>0</v>
      </c>
      <c r="E10" s="94">
        <f>[1]Elproduktion!$Q$348</f>
        <v>0</v>
      </c>
      <c r="F10" s="94">
        <f>[1]Elproduktion!$N$349</f>
        <v>0</v>
      </c>
      <c r="G10" s="94">
        <f>[1]Elproduktion!$R$350</f>
        <v>0</v>
      </c>
      <c r="H10" s="94">
        <f>[1]Elproduktion!$S$351</f>
        <v>0</v>
      </c>
      <c r="I10" s="94">
        <f>[1]Elproduktion!$N$352</f>
        <v>0</v>
      </c>
      <c r="J10" s="94">
        <f>[1]Elproduktion!$T$350</f>
        <v>0</v>
      </c>
      <c r="K10" s="94">
        <f>[1]Elproduktion!U348</f>
        <v>0</v>
      </c>
      <c r="L10" s="94">
        <f>[1]Elproduktion!V348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98">
        <f>SUM(C5:C10)</f>
        <v>265076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2380 Östersund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94">
        <f>[1]Fjärrvärmeproduktion!$N$450+[1]Fjärrvärmeproduktion!$N$490*([1]Fjärrvärmeproduktion!$N$450/([1]Fjärrvärmeproduktion!$N$450+[1]Fjärrvärmeproduktion!$N$458))</f>
        <v>510326.58504572802</v>
      </c>
      <c r="C18" s="94"/>
      <c r="D18" s="94">
        <f>[1]Fjärrvärmeproduktion!$N$451</f>
        <v>0</v>
      </c>
      <c r="E18" s="94">
        <f>[1]Fjärrvärmeproduktion!$Q$452</f>
        <v>0</v>
      </c>
      <c r="F18" s="94">
        <f>[1]Fjärrvärmeproduktion!$N$453</f>
        <v>0</v>
      </c>
      <c r="G18" s="94">
        <f>[1]Fjärrvärmeproduktion!$R$454</f>
        <v>0</v>
      </c>
      <c r="H18" s="98">
        <f>[1]Fjärrvärmeproduktion!$S$455</f>
        <v>513115</v>
      </c>
      <c r="I18" s="94">
        <f>[1]Fjärrvärmeproduktion!$N$456</f>
        <v>0</v>
      </c>
      <c r="J18" s="94">
        <f>[1]Fjärrvärmeproduktion!$T$454</f>
        <v>0</v>
      </c>
      <c r="K18" s="94">
        <f>[1]Fjärrvärmeproduktion!U452</f>
        <v>48104</v>
      </c>
      <c r="L18" s="94">
        <f>[1]Fjärrvärmeproduktion!V452</f>
        <v>0</v>
      </c>
      <c r="M18" s="98">
        <f>[1]Fjärrvärmeproduktion!$W$455</f>
        <v>130000</v>
      </c>
      <c r="N18" s="94"/>
      <c r="O18" s="94"/>
      <c r="P18" s="94">
        <f>SUM(C18:O18)</f>
        <v>691219</v>
      </c>
      <c r="Q18" s="4"/>
      <c r="R18" s="4"/>
      <c r="S18" s="4"/>
      <c r="T18" s="4"/>
    </row>
    <row r="19" spans="1:34" ht="15.75">
      <c r="A19" s="5" t="s">
        <v>19</v>
      </c>
      <c r="B19" s="94">
        <f>[1]Fjärrvärmeproduktion!$N$458+([1]Fjärrvärmeproduktion!$N$490*([1]Fjärrvärmeproduktion!$N$458/([1]Fjärrvärmeproduktion!$N$458+[1]Fjärrvärmeproduktion!$N$450)))</f>
        <v>109359.41495427197</v>
      </c>
      <c r="C19" s="94"/>
      <c r="D19" s="94">
        <f>[1]Fjärrvärmeproduktion!$N$459</f>
        <v>4327</v>
      </c>
      <c r="E19" s="94">
        <f>[1]Fjärrvärmeproduktion!$Q$460</f>
        <v>0</v>
      </c>
      <c r="F19" s="94">
        <f>[1]Fjärrvärmeproduktion!$N$461</f>
        <v>0</v>
      </c>
      <c r="G19" s="94">
        <f>[1]Fjärrvärmeproduktion!$R$462</f>
        <v>447</v>
      </c>
      <c r="H19" s="94">
        <f>[1]Fjärrvärmeproduktion!$S$463</f>
        <v>94990</v>
      </c>
      <c r="I19" s="94">
        <f>[1]Fjärrvärmeproduktion!$N$464</f>
        <v>0</v>
      </c>
      <c r="J19" s="94">
        <f>[1]Fjärrvärmeproduktion!$T$462</f>
        <v>0</v>
      </c>
      <c r="K19" s="94">
        <f>[1]Fjärrvärmeproduktion!U460</f>
        <v>1411</v>
      </c>
      <c r="L19" s="94">
        <f>[1]Fjärrvärmeproduktion!V460</f>
        <v>0</v>
      </c>
      <c r="M19" s="94">
        <f>[1]Fjärrvärmeproduktion!$W$463</f>
        <v>0</v>
      </c>
      <c r="N19" s="94"/>
      <c r="O19" s="94"/>
      <c r="P19" s="94">
        <f t="shared" ref="P19:P24" si="2">SUM(C19:O19)</f>
        <v>101175</v>
      </c>
      <c r="Q19" s="4"/>
      <c r="R19" s="4"/>
      <c r="S19" s="4"/>
      <c r="T19" s="4"/>
    </row>
    <row r="20" spans="1:34" ht="15.75">
      <c r="A20" s="5" t="s">
        <v>20</v>
      </c>
      <c r="B20" s="94">
        <f>[1]Fjärrvärmeproduktion!$N$466</f>
        <v>627</v>
      </c>
      <c r="C20" s="97">
        <f>B20*1.05</f>
        <v>658.35</v>
      </c>
      <c r="D20" s="94">
        <f>[1]Fjärrvärmeproduktion!$N$467</f>
        <v>0</v>
      </c>
      <c r="E20" s="94">
        <f>[1]Fjärrvärmeproduktion!$Q$468</f>
        <v>0</v>
      </c>
      <c r="F20" s="94">
        <f>[1]Fjärrvärmeproduktion!$N$469</f>
        <v>0</v>
      </c>
      <c r="G20" s="94">
        <f>[1]Fjärrvärmeproduktion!$R$470</f>
        <v>0</v>
      </c>
      <c r="H20" s="94">
        <f>[1]Fjärrvärmeproduktion!$S$471</f>
        <v>0</v>
      </c>
      <c r="I20" s="94">
        <f>[1]Fjärrvärmeproduktion!$N$472</f>
        <v>0</v>
      </c>
      <c r="J20" s="94">
        <f>[1]Fjärrvärmeproduktion!$T$470</f>
        <v>0</v>
      </c>
      <c r="K20" s="94">
        <f>[1]Fjärrvärmeproduktion!U468</f>
        <v>0</v>
      </c>
      <c r="L20" s="94">
        <f>[1]Fjärrvärmeproduktion!V468</f>
        <v>0</v>
      </c>
      <c r="M20" s="94">
        <f>[1]Fjärrvärmeproduktion!$W$471</f>
        <v>0</v>
      </c>
      <c r="N20" s="94"/>
      <c r="O20" s="94"/>
      <c r="P20" s="97">
        <f t="shared" si="2"/>
        <v>658.35</v>
      </c>
      <c r="Q20" s="4"/>
      <c r="R20" s="4"/>
      <c r="S20" s="4"/>
      <c r="T20" s="4"/>
    </row>
    <row r="21" spans="1:34" ht="16.5" thickBot="1">
      <c r="A21" s="5" t="s">
        <v>21</v>
      </c>
      <c r="B21" s="94">
        <f>[1]Fjärrvärmeproduktion!$N$474</f>
        <v>0</v>
      </c>
      <c r="C21" s="94"/>
      <c r="D21" s="94">
        <f>[1]Fjärrvärmeproduktion!$N$475</f>
        <v>0</v>
      </c>
      <c r="E21" s="94">
        <f>[1]Fjärrvärmeproduktion!$Q$476</f>
        <v>0</v>
      </c>
      <c r="F21" s="94">
        <f>[1]Fjärrvärmeproduktion!$N$477</f>
        <v>0</v>
      </c>
      <c r="G21" s="94">
        <f>[1]Fjärrvärmeproduktion!$R$478</f>
        <v>0</v>
      </c>
      <c r="H21" s="94">
        <f>[1]Fjärrvärmeproduktion!$S$479</f>
        <v>0</v>
      </c>
      <c r="I21" s="94">
        <f>[1]Fjärrvärmeproduktion!$N$480</f>
        <v>0</v>
      </c>
      <c r="J21" s="94">
        <f>[1]Fjärrvärmeproduktion!$T$478</f>
        <v>0</v>
      </c>
      <c r="K21" s="94">
        <f>[1]Fjärrvärmeproduktion!U476</f>
        <v>0</v>
      </c>
      <c r="L21" s="94">
        <f>[1]Fjärrvärmeproduktion!V476</f>
        <v>0</v>
      </c>
      <c r="M21" s="94">
        <f>[1]Fjärrvärmeproduktion!$W$479</f>
        <v>0</v>
      </c>
      <c r="N21" s="94"/>
      <c r="O21" s="94"/>
      <c r="P21" s="94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94">
        <f>[1]Fjärrvärmeproduktion!$N$482</f>
        <v>3295</v>
      </c>
      <c r="C22" s="94"/>
      <c r="D22" s="94">
        <f>[1]Fjärrvärmeproduktion!$N$483</f>
        <v>0</v>
      </c>
      <c r="E22" s="94">
        <f>[1]Fjärrvärmeproduktion!$Q$484</f>
        <v>0</v>
      </c>
      <c r="F22" s="94">
        <f>[1]Fjärrvärmeproduktion!$N$485</f>
        <v>0</v>
      </c>
      <c r="G22" s="94">
        <f>[1]Fjärrvärmeproduktion!$R$486</f>
        <v>0</v>
      </c>
      <c r="H22" s="94">
        <f>[1]Fjärrvärmeproduktion!$S$487</f>
        <v>0</v>
      </c>
      <c r="I22" s="94">
        <f>[1]Fjärrvärmeproduktion!$N$488</f>
        <v>0</v>
      </c>
      <c r="J22" s="94">
        <f>[1]Fjärrvärmeproduktion!$T$486</f>
        <v>0</v>
      </c>
      <c r="K22" s="94">
        <f>[1]Fjärrvärmeproduktion!U484</f>
        <v>0</v>
      </c>
      <c r="L22" s="94">
        <f>[1]Fjärrvärmeproduktion!V484</f>
        <v>0</v>
      </c>
      <c r="M22" s="94">
        <f>[1]Fjärrvärmeproduktion!$W$487</f>
        <v>0</v>
      </c>
      <c r="N22" s="94"/>
      <c r="O22" s="94"/>
      <c r="P22" s="94">
        <f t="shared" si="2"/>
        <v>0</v>
      </c>
      <c r="Q22" s="33"/>
      <c r="R22" s="45" t="s">
        <v>24</v>
      </c>
      <c r="S22" s="91" t="str">
        <f>P43/1000 &amp;" GWh"</f>
        <v>1915,28513533333 GWh</v>
      </c>
      <c r="T22" s="40"/>
      <c r="U22" s="38"/>
    </row>
    <row r="23" spans="1:34" ht="15.75">
      <c r="A23" s="5" t="s">
        <v>23</v>
      </c>
      <c r="B23" s="94">
        <v>0</v>
      </c>
      <c r="C23" s="94"/>
      <c r="D23" s="94">
        <f>[1]Fjärrvärmeproduktion!$N$491</f>
        <v>0</v>
      </c>
      <c r="E23" s="94">
        <f>[1]Fjärrvärmeproduktion!$Q$492</f>
        <v>0</v>
      </c>
      <c r="F23" s="94">
        <f>[1]Fjärrvärmeproduktion!$N$493</f>
        <v>0</v>
      </c>
      <c r="G23" s="94">
        <f>[1]Fjärrvärmeproduktion!$R$494</f>
        <v>0</v>
      </c>
      <c r="H23" s="94">
        <f>[1]Fjärrvärmeproduktion!$S$495</f>
        <v>0</v>
      </c>
      <c r="I23" s="94">
        <f>[1]Fjärrvärmeproduktion!$N$496</f>
        <v>0</v>
      </c>
      <c r="J23" s="94">
        <f>[1]Fjärrvärmeproduktion!$T$494</f>
        <v>0</v>
      </c>
      <c r="K23" s="94">
        <f>[1]Fjärrvärmeproduktion!U492</f>
        <v>0</v>
      </c>
      <c r="L23" s="94">
        <f>[1]Fjärrvärmeproduktion!V492</f>
        <v>0</v>
      </c>
      <c r="M23" s="94">
        <f>[1]Fjärrvärmeproduktion!$W$495</f>
        <v>0</v>
      </c>
      <c r="N23" s="94"/>
      <c r="O23" s="94"/>
      <c r="P23" s="94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4">
        <f>SUM(B18:B23)</f>
        <v>623608</v>
      </c>
      <c r="C24" s="97">
        <f t="shared" ref="C24:O24" si="3">SUM(C18:C23)</f>
        <v>658.35</v>
      </c>
      <c r="D24" s="94">
        <f t="shared" si="3"/>
        <v>4327</v>
      </c>
      <c r="E24" s="94">
        <f t="shared" si="3"/>
        <v>0</v>
      </c>
      <c r="F24" s="94">
        <f t="shared" si="3"/>
        <v>0</v>
      </c>
      <c r="G24" s="94">
        <f t="shared" si="3"/>
        <v>447</v>
      </c>
      <c r="H24" s="94">
        <f t="shared" si="3"/>
        <v>608105</v>
      </c>
      <c r="I24" s="94">
        <f t="shared" si="3"/>
        <v>0</v>
      </c>
      <c r="J24" s="94">
        <f t="shared" si="3"/>
        <v>0</v>
      </c>
      <c r="K24" s="94">
        <f t="shared" si="3"/>
        <v>49515</v>
      </c>
      <c r="L24" s="94">
        <f t="shared" si="3"/>
        <v>0</v>
      </c>
      <c r="M24" s="94">
        <f t="shared" si="3"/>
        <v>130000</v>
      </c>
      <c r="N24" s="94">
        <f t="shared" si="3"/>
        <v>0</v>
      </c>
      <c r="O24" s="94">
        <f t="shared" si="3"/>
        <v>0</v>
      </c>
      <c r="P24" s="97">
        <f t="shared" si="2"/>
        <v>793052.35</v>
      </c>
      <c r="Q24" s="33"/>
      <c r="R24" s="43"/>
      <c r="S24" s="4" t="s">
        <v>25</v>
      </c>
      <c r="T24" s="41" t="s">
        <v>26</v>
      </c>
      <c r="U24" s="38"/>
    </row>
    <row r="25" spans="1:34" ht="15.75">
      <c r="A25" s="12" t="s">
        <v>84</v>
      </c>
      <c r="B25" s="98">
        <f>[1]Slutanvändning!$W$728</f>
        <v>14272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435,725602 GWh</v>
      </c>
      <c r="T25" s="44">
        <f>C$44</f>
        <v>0.22749907779353537</v>
      </c>
      <c r="U25" s="38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496,776 GWh</v>
      </c>
      <c r="T26" s="44">
        <f>D$44</f>
        <v>0.25937443508302582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 GWh</v>
      </c>
      <c r="T28" s="44">
        <f>F$44</f>
        <v>0</v>
      </c>
      <c r="U28" s="38"/>
    </row>
    <row r="29" spans="1:34" ht="15.75">
      <c r="A29" s="82" t="str">
        <f>A2</f>
        <v>2380 Östersund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124,696 GWh</v>
      </c>
      <c r="T29" s="44">
        <f>G$44</f>
        <v>6.5105710737058523E-2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678,572533333333 GWh</v>
      </c>
      <c r="T30" s="44">
        <f>H$44</f>
        <v>0.35429321765985289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[1]Slutanvändning!$N$656</f>
        <v>0</v>
      </c>
      <c r="C32" s="102">
        <f>[1]Slutanvändning!$N$657</f>
        <v>29575</v>
      </c>
      <c r="D32" s="102">
        <f>[1]Slutanvändning!$N$650</f>
        <v>6278</v>
      </c>
      <c r="E32" s="94">
        <f>[1]Slutanvändning!$Q$651</f>
        <v>0</v>
      </c>
      <c r="F32" s="102">
        <f>[1]Slutanvändning!$N$652</f>
        <v>0</v>
      </c>
      <c r="G32" s="94">
        <f>[1]Slutanvändning!$N$653</f>
        <v>1416</v>
      </c>
      <c r="H32" s="102">
        <f>[1]Slutanvändning!$N$654</f>
        <v>0</v>
      </c>
      <c r="I32" s="94">
        <f>[1]Slutanvändning!$N$655</f>
        <v>0</v>
      </c>
      <c r="J32" s="94">
        <v>0</v>
      </c>
      <c r="K32" s="94">
        <f>[1]Slutanvändning!U651</f>
        <v>0</v>
      </c>
      <c r="L32" s="94">
        <f>[1]Slutanvändning!V651</f>
        <v>0</v>
      </c>
      <c r="M32" s="94"/>
      <c r="N32" s="94"/>
      <c r="O32" s="94"/>
      <c r="P32" s="94">
        <f t="shared" ref="P32:P38" si="4">SUM(B32:N32)</f>
        <v>37269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[1]Slutanvändning!$N$665</f>
        <v>18806</v>
      </c>
      <c r="C33" s="102">
        <f>[1]Slutanvändning!$N$666</f>
        <v>103404</v>
      </c>
      <c r="D33" s="102">
        <f>[1]Slutanvändning!$N$659</f>
        <v>7662</v>
      </c>
      <c r="E33" s="94">
        <f>[1]Slutanvändning!$Q$660</f>
        <v>0</v>
      </c>
      <c r="F33" s="99">
        <f>[1]Slutanvändning!$N$661</f>
        <v>0</v>
      </c>
      <c r="G33" s="94">
        <f>[1]Slutanvändning!$N$662</f>
        <v>0</v>
      </c>
      <c r="H33" s="99">
        <f>[1]Slutanvändning!$N$663</f>
        <v>33326.533333333442</v>
      </c>
      <c r="I33" s="94">
        <f>[1]Slutanvändning!$N$664</f>
        <v>0</v>
      </c>
      <c r="J33" s="94">
        <v>0</v>
      </c>
      <c r="K33" s="94">
        <f>[1]Slutanvändning!U660</f>
        <v>0</v>
      </c>
      <c r="L33" s="94">
        <f>[1]Slutanvändning!V660</f>
        <v>0</v>
      </c>
      <c r="M33" s="94"/>
      <c r="N33" s="94"/>
      <c r="O33" s="94"/>
      <c r="P33" s="94">
        <f t="shared" si="4"/>
        <v>163198.53333333344</v>
      </c>
      <c r="Q33" s="35"/>
      <c r="R33" s="88" t="str">
        <f>K30</f>
        <v>Torv</v>
      </c>
      <c r="S33" s="62" t="str">
        <f>K43/1000&amp;" GWh"</f>
        <v>49,515 GWh</v>
      </c>
      <c r="T33" s="44">
        <f>K$44</f>
        <v>2.5852547532763306E-2</v>
      </c>
      <c r="U33" s="38"/>
    </row>
    <row r="34" spans="1:47" ht="15.75">
      <c r="A34" s="5" t="s">
        <v>34</v>
      </c>
      <c r="B34" s="94">
        <f>[1]Slutanvändning!$N$674</f>
        <v>76732</v>
      </c>
      <c r="C34" s="102">
        <f>[1]Slutanvändning!$N$675</f>
        <v>82972</v>
      </c>
      <c r="D34" s="99">
        <f>[1]Slutanvändning!$N$668</f>
        <v>8473.666666666657</v>
      </c>
      <c r="E34" s="94">
        <f>[1]Slutanvändning!$Q$669</f>
        <v>0</v>
      </c>
      <c r="F34" s="102">
        <f>[1]Slutanvändning!$N$670</f>
        <v>0</v>
      </c>
      <c r="G34" s="94">
        <f>[1]Slutanvändning!$N$671</f>
        <v>0</v>
      </c>
      <c r="H34" s="102">
        <f>[1]Slutanvändning!$N$672</f>
        <v>0</v>
      </c>
      <c r="I34" s="94">
        <f>[1]Slutanvändning!$N$673</f>
        <v>0</v>
      </c>
      <c r="J34" s="94">
        <v>0</v>
      </c>
      <c r="K34" s="94">
        <f>[1]Slutanvändning!U669</f>
        <v>0</v>
      </c>
      <c r="L34" s="94">
        <f>[1]Slutanvändning!V669</f>
        <v>0</v>
      </c>
      <c r="M34" s="94"/>
      <c r="N34" s="94"/>
      <c r="O34" s="94"/>
      <c r="P34" s="97">
        <f t="shared" si="4"/>
        <v>168177.66666666666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[1]Slutanvändning!$N$683</f>
        <v>0</v>
      </c>
      <c r="C35" s="99">
        <f>[1]Slutanvändning!$N$684</f>
        <v>10736.8</v>
      </c>
      <c r="D35" s="102">
        <f>[1]Slutanvändning!$N$677</f>
        <v>462857</v>
      </c>
      <c r="E35" s="94">
        <f>[1]Slutanvändning!$Q$678</f>
        <v>0</v>
      </c>
      <c r="F35" s="102">
        <f>[1]Slutanvändning!$N$679</f>
        <v>0</v>
      </c>
      <c r="G35" s="94">
        <f>[1]Slutanvändning!$N$680</f>
        <v>122833</v>
      </c>
      <c r="H35" s="102">
        <f>[1]Slutanvändning!$N$681</f>
        <v>0</v>
      </c>
      <c r="I35" s="94">
        <f>[1]Slutanvändning!$N$682</f>
        <v>0</v>
      </c>
      <c r="J35" s="94">
        <v>0</v>
      </c>
      <c r="K35" s="94">
        <f>[1]Slutanvändning!U678</f>
        <v>0</v>
      </c>
      <c r="L35" s="94">
        <f>[1]Slutanvändning!V678</f>
        <v>0</v>
      </c>
      <c r="M35" s="94"/>
      <c r="N35" s="94"/>
      <c r="O35" s="94"/>
      <c r="P35" s="97">
        <f>SUM(B35:N35)</f>
        <v>596426.80000000005</v>
      </c>
      <c r="Q35" s="35"/>
      <c r="R35" s="88" t="str">
        <f>M30</f>
        <v>RT-flis</v>
      </c>
      <c r="S35" s="62" t="str">
        <f>M43/1000&amp;" GWh"</f>
        <v>130 GWh</v>
      </c>
      <c r="T35" s="44">
        <f>M$44</f>
        <v>6.7875011193764101E-2</v>
      </c>
      <c r="U35" s="38"/>
    </row>
    <row r="36" spans="1:47" ht="15.75">
      <c r="A36" s="5" t="s">
        <v>36</v>
      </c>
      <c r="B36" s="94">
        <f>[1]Slutanvändning!$N$692</f>
        <v>139721</v>
      </c>
      <c r="C36" s="102">
        <f>[1]Slutanvändning!$N$693</f>
        <v>164485</v>
      </c>
      <c r="D36" s="102">
        <f>[1]Slutanvändning!$N$686</f>
        <v>6953</v>
      </c>
      <c r="E36" s="94">
        <f>[1]Slutanvändning!$Q$687</f>
        <v>0</v>
      </c>
      <c r="F36" s="102">
        <f>[1]Slutanvändning!$N$688</f>
        <v>0</v>
      </c>
      <c r="G36" s="94">
        <f>[1]Slutanvändning!$N$689</f>
        <v>0</v>
      </c>
      <c r="H36" s="102">
        <f>[1]Slutanvändning!$N$690</f>
        <v>0</v>
      </c>
      <c r="I36" s="94">
        <f>[1]Slutanvändning!$N$691</f>
        <v>0</v>
      </c>
      <c r="J36" s="94">
        <v>0</v>
      </c>
      <c r="K36" s="94">
        <f>[1]Slutanvändning!U687</f>
        <v>0</v>
      </c>
      <c r="L36" s="94">
        <f>[1]Slutanvändning!V687</f>
        <v>0</v>
      </c>
      <c r="M36" s="94"/>
      <c r="N36" s="94"/>
      <c r="O36" s="94"/>
      <c r="P36" s="94">
        <f t="shared" si="4"/>
        <v>311159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4">
        <f>[1]Slutanvändning!$N$701</f>
        <v>95016</v>
      </c>
      <c r="C37" s="102">
        <f>[1]Slutanvändning!$N$702</f>
        <v>131522</v>
      </c>
      <c r="D37" s="102">
        <f>[1]Slutanvändning!$N$695</f>
        <v>121</v>
      </c>
      <c r="E37" s="94">
        <f>[1]Slutanvändning!$Q$696</f>
        <v>0</v>
      </c>
      <c r="F37" s="102">
        <f>[1]Slutanvändning!$N$697</f>
        <v>0</v>
      </c>
      <c r="G37" s="94">
        <f>[1]Slutanvändning!$N$698</f>
        <v>0</v>
      </c>
      <c r="H37" s="102">
        <f>[1]Slutanvändning!$N$699</f>
        <v>37141</v>
      </c>
      <c r="I37" s="94">
        <f>[1]Slutanvändning!$N$700</f>
        <v>0</v>
      </c>
      <c r="J37" s="94">
        <v>0</v>
      </c>
      <c r="K37" s="94">
        <f>[1]Slutanvändning!U696</f>
        <v>0</v>
      </c>
      <c r="L37" s="94">
        <f>[1]Slutanvändning!V696</f>
        <v>0</v>
      </c>
      <c r="M37" s="94"/>
      <c r="N37" s="94"/>
      <c r="O37" s="94"/>
      <c r="P37" s="94">
        <f t="shared" si="4"/>
        <v>263800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4">
        <f>[1]Slutanvändning!$N$710</f>
        <v>293954</v>
      </c>
      <c r="C38" s="99">
        <f>[1]Slutanvändning!$N$711</f>
        <v>47248.666666666657</v>
      </c>
      <c r="D38" s="99">
        <f>[1]Slutanvändning!$N$704</f>
        <v>104.33333333334303</v>
      </c>
      <c r="E38" s="94">
        <f>[1]Slutanvändning!$Q$705</f>
        <v>0</v>
      </c>
      <c r="F38" s="102">
        <f>[1]Slutanvändning!$N$706</f>
        <v>0</v>
      </c>
      <c r="G38" s="94">
        <f>[1]Slutanvändning!$N$707</f>
        <v>0</v>
      </c>
      <c r="H38" s="102">
        <f>[1]Slutanvändning!$N$708</f>
        <v>0</v>
      </c>
      <c r="I38" s="94">
        <f>[1]Slutanvändning!$N$709</f>
        <v>0</v>
      </c>
      <c r="J38" s="94">
        <v>0</v>
      </c>
      <c r="K38" s="94">
        <f>[1]Slutanvändning!U705</f>
        <v>0</v>
      </c>
      <c r="L38" s="94">
        <f>[1]Slutanvändning!V705</f>
        <v>0</v>
      </c>
      <c r="M38" s="94"/>
      <c r="N38" s="94"/>
      <c r="O38" s="94"/>
      <c r="P38" s="94">
        <f t="shared" si="4"/>
        <v>341307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[1]Slutanvändning!$N$719</f>
        <v>0</v>
      </c>
      <c r="C39" s="102">
        <f>[1]Slutanvändning!$N$720</f>
        <v>12633</v>
      </c>
      <c r="D39" s="102">
        <f>[1]Slutanvändning!$N$713</f>
        <v>0</v>
      </c>
      <c r="E39" s="94">
        <f>[1]Slutanvändning!$Q$714</f>
        <v>0</v>
      </c>
      <c r="F39" s="102">
        <f>[1]Slutanvändning!$N$715</f>
        <v>0</v>
      </c>
      <c r="G39" s="94">
        <f>[1]Slutanvändning!$N$716</f>
        <v>0</v>
      </c>
      <c r="H39" s="102">
        <f>[1]Slutanvändning!$N$717</f>
        <v>0</v>
      </c>
      <c r="I39" s="94">
        <f>[1]Slutanvändning!$N$718</f>
        <v>0</v>
      </c>
      <c r="J39" s="94">
        <v>0</v>
      </c>
      <c r="K39" s="94">
        <f>[1]Slutanvändning!U714</f>
        <v>0</v>
      </c>
      <c r="L39" s="94">
        <f>[1]Slutanvändning!V714</f>
        <v>0</v>
      </c>
      <c r="M39" s="94"/>
      <c r="N39" s="94"/>
      <c r="O39" s="94"/>
      <c r="P39" s="94">
        <f>SUM(B39:N39)</f>
        <v>12633</v>
      </c>
      <c r="Q39" s="35"/>
      <c r="R39" s="43"/>
      <c r="S39" s="10"/>
      <c r="T39" s="66"/>
    </row>
    <row r="40" spans="1:47" ht="15.75">
      <c r="A40" s="5" t="s">
        <v>14</v>
      </c>
      <c r="B40" s="94">
        <f>SUM(B32:B39)</f>
        <v>624229</v>
      </c>
      <c r="C40" s="97">
        <f t="shared" ref="C40:O40" si="5">SUM(C32:C39)</f>
        <v>582576.46666666667</v>
      </c>
      <c r="D40" s="97">
        <f t="shared" si="5"/>
        <v>492449</v>
      </c>
      <c r="E40" s="94">
        <f t="shared" si="5"/>
        <v>0</v>
      </c>
      <c r="F40" s="94">
        <f>SUM(F32:F39)</f>
        <v>0</v>
      </c>
      <c r="G40" s="94">
        <f t="shared" si="5"/>
        <v>124249</v>
      </c>
      <c r="H40" s="94">
        <f t="shared" si="5"/>
        <v>70467.533333333442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7">
        <f>SUM(B40:N40)</f>
        <v>1893971.0000000002</v>
      </c>
      <c r="Q40" s="35"/>
      <c r="R40" s="43"/>
      <c r="S40" s="10" t="s">
        <v>25</v>
      </c>
      <c r="T40" s="66" t="s">
        <v>26</v>
      </c>
    </row>
    <row r="41" spans="1:47">
      <c r="A41" s="12" t="s">
        <v>85</v>
      </c>
      <c r="B41" s="61">
        <f>B25</f>
        <v>14272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60,3097853333333 GWh</v>
      </c>
      <c r="T41" s="66"/>
    </row>
    <row r="42" spans="1:47">
      <c r="A42" s="48" t="s">
        <v>43</v>
      </c>
      <c r="B42" s="103">
        <f>B39+B38+B37</f>
        <v>388970</v>
      </c>
      <c r="C42" s="103">
        <f>C39+C38+C37</f>
        <v>191403.66666666666</v>
      </c>
      <c r="D42" s="103">
        <f>D39+D38+D37</f>
        <v>225.33333333334303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37141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617740</v>
      </c>
      <c r="Q42" s="36"/>
      <c r="R42" s="43" t="s">
        <v>41</v>
      </c>
      <c r="S42" s="11" t="str">
        <f>P42/1000 &amp;" GWh"</f>
        <v>617,74 GWh</v>
      </c>
      <c r="T42" s="44">
        <f>P42/P40</f>
        <v>0.32616127702060904</v>
      </c>
    </row>
    <row r="43" spans="1:47">
      <c r="A43" s="49" t="s">
        <v>45</v>
      </c>
      <c r="B43" s="108"/>
      <c r="C43" s="109">
        <f>C40+C24-C7+C46</f>
        <v>435725.60199999996</v>
      </c>
      <c r="D43" s="109">
        <f t="shared" ref="D43:O43" si="7">D11+D24+D40</f>
        <v>496776</v>
      </c>
      <c r="E43" s="109">
        <f t="shared" si="7"/>
        <v>0</v>
      </c>
      <c r="F43" s="109">
        <f t="shared" si="7"/>
        <v>0</v>
      </c>
      <c r="G43" s="109">
        <f t="shared" si="7"/>
        <v>124696</v>
      </c>
      <c r="H43" s="109">
        <f t="shared" si="7"/>
        <v>678572.53333333344</v>
      </c>
      <c r="I43" s="109">
        <f t="shared" si="7"/>
        <v>0</v>
      </c>
      <c r="J43" s="109">
        <f t="shared" si="7"/>
        <v>0</v>
      </c>
      <c r="K43" s="109">
        <f t="shared" si="7"/>
        <v>49515</v>
      </c>
      <c r="L43" s="109">
        <f t="shared" si="7"/>
        <v>0</v>
      </c>
      <c r="M43" s="109">
        <f t="shared" si="7"/>
        <v>130000</v>
      </c>
      <c r="N43" s="109">
        <f t="shared" si="7"/>
        <v>0</v>
      </c>
      <c r="O43" s="109">
        <f t="shared" si="7"/>
        <v>0</v>
      </c>
      <c r="P43" s="110">
        <f>SUM(C43:O43)</f>
        <v>1915285.1353333334</v>
      </c>
      <c r="Q43" s="36"/>
      <c r="R43" s="43" t="s">
        <v>42</v>
      </c>
      <c r="S43" s="11" t="str">
        <f>P36/1000 &amp;" GWh"</f>
        <v>311,159 GWh</v>
      </c>
      <c r="T43" s="64">
        <f>P36/P40</f>
        <v>0.1642892103416578</v>
      </c>
    </row>
    <row r="44" spans="1:47" ht="15.75">
      <c r="A44" s="49" t="s">
        <v>46</v>
      </c>
      <c r="B44" s="13"/>
      <c r="C44" s="14">
        <f>C43/$P$43</f>
        <v>0.22749907779353537</v>
      </c>
      <c r="D44" s="14">
        <f t="shared" ref="D44:P44" si="8">D43/$P$43</f>
        <v>0.25937443508302582</v>
      </c>
      <c r="E44" s="14">
        <f t="shared" si="8"/>
        <v>0</v>
      </c>
      <c r="F44" s="14">
        <f t="shared" si="8"/>
        <v>0</v>
      </c>
      <c r="G44" s="14">
        <f t="shared" si="8"/>
        <v>6.5105710737058523E-2</v>
      </c>
      <c r="H44" s="14">
        <f t="shared" si="8"/>
        <v>0.35429321765985289</v>
      </c>
      <c r="I44" s="14">
        <f t="shared" si="8"/>
        <v>0</v>
      </c>
      <c r="J44" s="14">
        <f t="shared" si="8"/>
        <v>0</v>
      </c>
      <c r="K44" s="14">
        <f t="shared" si="8"/>
        <v>2.5852547532763306E-2</v>
      </c>
      <c r="L44" s="14">
        <f t="shared" si="8"/>
        <v>0</v>
      </c>
      <c r="M44" s="14">
        <f t="shared" si="8"/>
        <v>6.7875011193764101E-2</v>
      </c>
      <c r="N44" s="14">
        <f t="shared" si="8"/>
        <v>0</v>
      </c>
      <c r="O44" s="14">
        <f t="shared" si="8"/>
        <v>0</v>
      </c>
      <c r="P44" s="14">
        <f t="shared" si="8"/>
        <v>1</v>
      </c>
      <c r="Q44" s="36"/>
      <c r="R44" s="43" t="s">
        <v>44</v>
      </c>
      <c r="S44" s="11" t="str">
        <f>P34/1000 &amp;" GWh"</f>
        <v>168,177666666667 GWh</v>
      </c>
      <c r="T44" s="44">
        <f>P34/P40</f>
        <v>8.8796326166908912E-2</v>
      </c>
      <c r="U44" s="38"/>
    </row>
    <row r="45" spans="1:47" ht="15.75">
      <c r="A45" s="50"/>
      <c r="B45" s="63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37,269 GWh</v>
      </c>
      <c r="T45" s="44">
        <f>P32/P40</f>
        <v>1.9677703618482013E-2</v>
      </c>
      <c r="U45" s="38"/>
    </row>
    <row r="46" spans="1:47">
      <c r="A46" s="50" t="s">
        <v>49</v>
      </c>
      <c r="B46" s="70">
        <f>B24-(B40-B41)</f>
        <v>13651</v>
      </c>
      <c r="C46" s="70">
        <f>(C40+C24)*0.08</f>
        <v>46658.785333333333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163,198533333333 GWh</v>
      </c>
      <c r="T46" s="64">
        <f>P33/P40</f>
        <v>8.6167387638635129E-2</v>
      </c>
      <c r="U46" s="38"/>
    </row>
    <row r="47" spans="1:47">
      <c r="A47" s="50" t="s">
        <v>51</v>
      </c>
      <c r="B47" s="74">
        <f>B46/B24</f>
        <v>2.1890354196867263E-2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596,4268 GWh</v>
      </c>
      <c r="T47" s="64">
        <f>P35/P40</f>
        <v>0.31490809521370705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1893,971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D8" sqref="D8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</cols>
  <sheetData>
    <row r="1" spans="1:9">
      <c r="A1" s="2" t="s">
        <v>54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A4" t="s">
        <v>58</v>
      </c>
      <c r="B4" s="1" t="s">
        <v>59</v>
      </c>
      <c r="C4" s="1" t="s">
        <v>58</v>
      </c>
      <c r="D4" s="1" t="s">
        <v>58</v>
      </c>
    </row>
    <row r="5" spans="1:9">
      <c r="B5" s="1"/>
      <c r="H5" s="1"/>
      <c r="I5" s="1"/>
    </row>
    <row r="6" spans="1:9">
      <c r="A6" t="s">
        <v>58</v>
      </c>
      <c r="B6" s="1" t="s">
        <v>58</v>
      </c>
      <c r="C6" s="1" t="s">
        <v>58</v>
      </c>
      <c r="D6" s="1" t="s">
        <v>58</v>
      </c>
    </row>
    <row r="7" spans="1:9">
      <c r="A7" t="s">
        <v>58</v>
      </c>
      <c r="B7" s="1" t="s">
        <v>58</v>
      </c>
      <c r="C7" s="1" t="s">
        <v>58</v>
      </c>
      <c r="D7" s="1" t="s">
        <v>58</v>
      </c>
    </row>
    <row r="8" spans="1:9">
      <c r="A8" t="s">
        <v>58</v>
      </c>
      <c r="B8" s="1" t="s">
        <v>58</v>
      </c>
    </row>
    <row r="9" spans="1:9">
      <c r="B9" s="1">
        <f>SUM(B6:B8)</f>
        <v>0</v>
      </c>
      <c r="D9" s="1">
        <f>SUM(D6:D8)</f>
        <v>0</v>
      </c>
    </row>
    <row r="10" spans="1:9">
      <c r="B10" s="1"/>
      <c r="C10" s="1"/>
      <c r="D10" s="1"/>
    </row>
    <row r="11" spans="1:9">
      <c r="B11" s="1"/>
      <c r="C11" s="1" t="s">
        <v>58</v>
      </c>
      <c r="D11" s="1" t="s">
        <v>58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zoomScale="60" zoomScaleNormal="60" workbookViewId="0">
      <selection activeCell="C43" sqref="C43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74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29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SUM(Berg:Östersund!C5)</f>
        <v>4075.5</v>
      </c>
      <c r="D5" s="94">
        <f>SUM(Berg:Östersund!D5)</f>
        <v>0</v>
      </c>
      <c r="E5" s="94">
        <f>SUM(Berg:Östersund!E5)</f>
        <v>0</v>
      </c>
      <c r="F5" s="94">
        <f>SUM(Berg:Östersund!F5)</f>
        <v>0</v>
      </c>
      <c r="G5" s="94">
        <f>SUM(Berg:Östersund!G5)</f>
        <v>0</v>
      </c>
      <c r="H5" s="94">
        <f>SUM(Berg:Östersund!H5)</f>
        <v>0</v>
      </c>
      <c r="I5" s="94">
        <f>SUM(Berg:Östersund!I5)</f>
        <v>0</v>
      </c>
      <c r="J5" s="94">
        <f>SUM(Berg:Östersund!J5)</f>
        <v>0</v>
      </c>
      <c r="K5" s="94">
        <f>SUM(Berg:Östersund!K5)</f>
        <v>0</v>
      </c>
      <c r="L5" s="94">
        <f>SUM(Berg:Östersund!L5)</f>
        <v>0</v>
      </c>
      <c r="M5" s="94">
        <f>SUM(Berg:Östersund!M5)</f>
        <v>0</v>
      </c>
      <c r="N5" s="94">
        <f>SUM(Berg:Östersund!N5)</f>
        <v>0</v>
      </c>
      <c r="O5" s="94">
        <f>SUM(Berg:Östersund!O5)</f>
        <v>0</v>
      </c>
      <c r="P5" s="94">
        <f>SUM(Berg:Östersund!P5)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55"/>
      <c r="AG6" s="55"/>
      <c r="AH6" s="55"/>
    </row>
    <row r="7" spans="1:34" ht="15.75">
      <c r="A7" s="5" t="s">
        <v>10</v>
      </c>
      <c r="C7" s="94">
        <f>SUM(Berg:Östersund!C7)</f>
        <v>194168</v>
      </c>
      <c r="D7" s="94">
        <f>SUM(Berg:Östersund!D7)</f>
        <v>0</v>
      </c>
      <c r="E7" s="94">
        <f>SUM(Berg:Östersund!E7)</f>
        <v>0</v>
      </c>
      <c r="F7" s="94">
        <f>SUM(Berg:Östersund!F7)</f>
        <v>0</v>
      </c>
      <c r="G7" s="94">
        <f>SUM(Berg:Östersund!G7)</f>
        <v>0</v>
      </c>
      <c r="H7" s="94">
        <f>SUM(Berg:Östersund!H7)</f>
        <v>0</v>
      </c>
      <c r="I7" s="94">
        <f>SUM(Berg:Östersund!I7)</f>
        <v>0</v>
      </c>
      <c r="J7" s="94">
        <f>SUM(Berg:Östersund!J7)</f>
        <v>0</v>
      </c>
      <c r="K7" s="94">
        <f>SUM(Berg:Östersund!K7)</f>
        <v>0</v>
      </c>
      <c r="L7" s="94">
        <f>SUM(Berg:Östersund!L7)</f>
        <v>0</v>
      </c>
      <c r="M7" s="94">
        <f>SUM(Berg:Östersund!M7)</f>
        <v>0</v>
      </c>
      <c r="N7" s="94">
        <f>SUM(Berg:Östersund!N7)</f>
        <v>0</v>
      </c>
      <c r="O7" s="94">
        <f>SUM(Berg:Östersund!O7)</f>
        <v>0</v>
      </c>
      <c r="P7" s="94">
        <f>SUM(Berg:Östersund!P7)</f>
        <v>0</v>
      </c>
      <c r="Q7" s="55"/>
      <c r="AG7" s="55"/>
      <c r="AH7" s="55"/>
    </row>
    <row r="8" spans="1:34" ht="15.75">
      <c r="A8" s="5" t="s">
        <v>11</v>
      </c>
      <c r="C8" s="94">
        <f>SUM(Berg:Östersund!C8)</f>
        <v>0</v>
      </c>
      <c r="D8" s="94">
        <f>SUM(Berg:Östersund!D8)</f>
        <v>0</v>
      </c>
      <c r="E8" s="94">
        <f>SUM(Berg:Östersund!E8)</f>
        <v>0</v>
      </c>
      <c r="F8" s="94">
        <f>SUM(Berg:Östersund!F8)</f>
        <v>0</v>
      </c>
      <c r="G8" s="94">
        <f>SUM(Berg:Östersund!G8)</f>
        <v>0</v>
      </c>
      <c r="H8" s="94">
        <f>SUM(Berg:Östersund!H8)</f>
        <v>0</v>
      </c>
      <c r="I8" s="94">
        <f>SUM(Berg:Östersund!I8)</f>
        <v>0</v>
      </c>
      <c r="J8" s="94">
        <f>SUM(Berg:Östersund!J8)</f>
        <v>0</v>
      </c>
      <c r="K8" s="94">
        <f>SUM(Berg:Östersund!K8)</f>
        <v>0</v>
      </c>
      <c r="L8" s="94">
        <f>SUM(Berg:Östersund!L8)</f>
        <v>0</v>
      </c>
      <c r="M8" s="94">
        <f>SUM(Berg:Östersund!M8)</f>
        <v>0</v>
      </c>
      <c r="N8" s="94">
        <f>SUM(Berg:Östersund!N8)</f>
        <v>0</v>
      </c>
      <c r="O8" s="94">
        <f>SUM(Berg:Östersund!O8)</f>
        <v>0</v>
      </c>
      <c r="P8" s="94">
        <f>SUM(Berg:Östersund!P8)</f>
        <v>0</v>
      </c>
      <c r="Q8" s="55"/>
      <c r="AG8" s="55"/>
      <c r="AH8" s="55"/>
    </row>
    <row r="9" spans="1:34" ht="15.75">
      <c r="A9" s="5" t="s">
        <v>12</v>
      </c>
      <c r="C9" s="94">
        <f>SUM(Berg:Östersund!C9)</f>
        <v>12870815.999999998</v>
      </c>
      <c r="D9" s="94">
        <f>SUM(Berg:Östersund!D9)</f>
        <v>0</v>
      </c>
      <c r="E9" s="94">
        <f>SUM(Berg:Östersund!E9)</f>
        <v>0</v>
      </c>
      <c r="F9" s="94">
        <f>SUM(Berg:Östersund!F9)</f>
        <v>0</v>
      </c>
      <c r="G9" s="94">
        <f>SUM(Berg:Östersund!G9)</f>
        <v>0</v>
      </c>
      <c r="H9" s="94">
        <f>SUM(Berg:Östersund!H9)</f>
        <v>0</v>
      </c>
      <c r="I9" s="94">
        <f>SUM(Berg:Östersund!I9)</f>
        <v>0</v>
      </c>
      <c r="J9" s="94">
        <f>SUM(Berg:Östersund!J9)</f>
        <v>0</v>
      </c>
      <c r="K9" s="94">
        <f>SUM(Berg:Östersund!K9)</f>
        <v>0</v>
      </c>
      <c r="L9" s="94">
        <f>SUM(Berg:Östersund!L9)</f>
        <v>0</v>
      </c>
      <c r="M9" s="94">
        <f>SUM(Berg:Östersund!M9)</f>
        <v>0</v>
      </c>
      <c r="N9" s="94">
        <f>SUM(Berg:Östersund!N9)</f>
        <v>0</v>
      </c>
      <c r="O9" s="94">
        <f>SUM(Berg:Östersund!O9)</f>
        <v>0</v>
      </c>
      <c r="P9" s="94">
        <f>SUM(Berg:Östersund!P9)</f>
        <v>0</v>
      </c>
      <c r="Q9" s="55"/>
      <c r="AG9" s="55"/>
      <c r="AH9" s="55"/>
    </row>
    <row r="10" spans="1:34" ht="15.75">
      <c r="A10" s="5" t="s">
        <v>13</v>
      </c>
      <c r="C10" s="94">
        <f>SUM(Berg:Östersund!C10)</f>
        <v>1674718.0909090911</v>
      </c>
      <c r="D10" s="94">
        <f>SUM(Berg:Östersund!D10)</f>
        <v>0</v>
      </c>
      <c r="E10" s="94">
        <f>SUM(Berg:Östersund!E10)</f>
        <v>0</v>
      </c>
      <c r="F10" s="94">
        <f>SUM(Berg:Östersund!F10)</f>
        <v>0</v>
      </c>
      <c r="G10" s="94">
        <f>SUM(Berg:Östersund!G10)</f>
        <v>0</v>
      </c>
      <c r="H10" s="94">
        <f>SUM(Berg:Östersund!H10)</f>
        <v>0</v>
      </c>
      <c r="I10" s="94">
        <f>SUM(Berg:Östersund!I10)</f>
        <v>0</v>
      </c>
      <c r="J10" s="94">
        <f>SUM(Berg:Östersund!J10)</f>
        <v>0</v>
      </c>
      <c r="K10" s="94">
        <f>SUM(Berg:Östersund!K10)</f>
        <v>0</v>
      </c>
      <c r="L10" s="94">
        <f>SUM(Berg:Östersund!L10)</f>
        <v>0</v>
      </c>
      <c r="M10" s="94">
        <f>SUM(Berg:Östersund!M10)</f>
        <v>0</v>
      </c>
      <c r="N10" s="94">
        <f>SUM(Berg:Östersund!N10)</f>
        <v>0</v>
      </c>
      <c r="O10" s="94">
        <f>SUM(Berg:Östersund!O10)</f>
        <v>0</v>
      </c>
      <c r="P10" s="94">
        <f>SUM(Berg:Östersund!P10)</f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98">
        <f>SUM(Berg:Östersund!C11)</f>
        <v>14743777.59090909</v>
      </c>
      <c r="D11" s="94">
        <f>SUM(Berg:Östersund!D11)</f>
        <v>0</v>
      </c>
      <c r="E11" s="94">
        <f>SUM(Berg:Östersund!E11)</f>
        <v>0</v>
      </c>
      <c r="F11" s="94">
        <f>SUM(Berg:Östersund!F11)</f>
        <v>0</v>
      </c>
      <c r="G11" s="94">
        <f>SUM(Berg:Östersund!G11)</f>
        <v>0</v>
      </c>
      <c r="H11" s="94">
        <f>SUM(Berg:Östersund!H11)</f>
        <v>0</v>
      </c>
      <c r="I11" s="94">
        <f>SUM(Berg:Östersund!I11)</f>
        <v>0</v>
      </c>
      <c r="J11" s="94">
        <f>SUM(Berg:Östersund!J11)</f>
        <v>0</v>
      </c>
      <c r="K11" s="94">
        <f>SUM(Berg:Östersund!K11)</f>
        <v>0</v>
      </c>
      <c r="L11" s="94">
        <f>SUM(Berg:Östersund!L11)</f>
        <v>0</v>
      </c>
      <c r="M11" s="94">
        <f>SUM(Berg:Östersund!M11)</f>
        <v>0</v>
      </c>
      <c r="N11" s="94">
        <f>SUM(Berg:Östersund!N11)</f>
        <v>0</v>
      </c>
      <c r="O11" s="94">
        <f>SUM(Berg:Östersund!O11)</f>
        <v>0</v>
      </c>
      <c r="P11" s="94">
        <f>SUM(Berg:Östersund!P11)</f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92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Jämtlands län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29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94">
        <f>SUM(Berg:Östersund!B18)</f>
        <v>510326.58504572802</v>
      </c>
      <c r="C18" s="94">
        <f>SUM(Berg:Östersund!C18)</f>
        <v>0</v>
      </c>
      <c r="D18" s="94">
        <f>SUM(Berg:Östersund!D18)</f>
        <v>0</v>
      </c>
      <c r="E18" s="94">
        <f>SUM(Berg:Östersund!E18)</f>
        <v>0</v>
      </c>
      <c r="F18" s="94">
        <f>SUM(Berg:Östersund!F18)</f>
        <v>0</v>
      </c>
      <c r="G18" s="94">
        <f>SUM(Berg:Östersund!G18)</f>
        <v>0</v>
      </c>
      <c r="H18" s="98">
        <f>SUM(Berg:Östersund!H18)</f>
        <v>513115</v>
      </c>
      <c r="I18" s="94">
        <f>SUM(Berg:Östersund!I18)</f>
        <v>0</v>
      </c>
      <c r="J18" s="94">
        <f>SUM(Berg:Östersund!J18)</f>
        <v>0</v>
      </c>
      <c r="K18" s="94">
        <f>SUM(Berg:Östersund!K18)</f>
        <v>48104</v>
      </c>
      <c r="L18" s="94">
        <f>SUM(Berg:Östersund!L18)</f>
        <v>0</v>
      </c>
      <c r="M18" s="98">
        <f>SUM(Berg:Östersund!M18)</f>
        <v>130000</v>
      </c>
      <c r="N18" s="94">
        <f>SUM(Berg:Östersund!N18)</f>
        <v>0</v>
      </c>
      <c r="O18" s="94">
        <f>SUM(Berg:Östersund!O18)</f>
        <v>0</v>
      </c>
      <c r="P18" s="94">
        <f>SUM(Berg:Östersund!P18)</f>
        <v>691219</v>
      </c>
      <c r="Q18" s="4"/>
      <c r="R18" s="4"/>
      <c r="S18" s="4"/>
      <c r="T18" s="4"/>
    </row>
    <row r="19" spans="1:34" ht="15.75">
      <c r="A19" s="5" t="s">
        <v>19</v>
      </c>
      <c r="B19" s="94">
        <f>SUM(Berg:Östersund!B19)</f>
        <v>292144.41495427198</v>
      </c>
      <c r="C19" s="94">
        <f>SUM(Berg:Östersund!C19)</f>
        <v>0</v>
      </c>
      <c r="D19" s="94">
        <f>SUM(Berg:Östersund!D19)</f>
        <v>8645</v>
      </c>
      <c r="E19" s="94">
        <f>SUM(Berg:Östersund!E19)</f>
        <v>0</v>
      </c>
      <c r="F19" s="94">
        <f>SUM(Berg:Östersund!F19)</f>
        <v>0</v>
      </c>
      <c r="G19" s="94">
        <f>SUM(Berg:Östersund!G19)</f>
        <v>3107</v>
      </c>
      <c r="H19" s="94">
        <f>SUM(Berg:Östersund!H19)</f>
        <v>228240</v>
      </c>
      <c r="I19" s="94">
        <f>SUM(Berg:Östersund!I19)</f>
        <v>0</v>
      </c>
      <c r="J19" s="94">
        <f>SUM(Berg:Östersund!J19)</f>
        <v>0</v>
      </c>
      <c r="K19" s="94">
        <f>SUM(Berg:Östersund!K19)</f>
        <v>1411</v>
      </c>
      <c r="L19" s="94">
        <f>SUM(Berg:Östersund!L19)</f>
        <v>0</v>
      </c>
      <c r="M19" s="94">
        <f>SUM(Berg:Östersund!M19)</f>
        <v>0</v>
      </c>
      <c r="N19" s="94">
        <f>SUM(Berg:Östersund!N19)</f>
        <v>0</v>
      </c>
      <c r="O19" s="94">
        <f>SUM(Berg:Östersund!O19)</f>
        <v>0</v>
      </c>
      <c r="P19" s="94">
        <f>SUM(Berg:Östersund!P19)</f>
        <v>241403</v>
      </c>
      <c r="Q19" s="4"/>
      <c r="R19" s="4"/>
      <c r="S19" s="4"/>
      <c r="T19" s="4"/>
    </row>
    <row r="20" spans="1:34" ht="15.75">
      <c r="A20" s="5" t="s">
        <v>20</v>
      </c>
      <c r="B20" s="94">
        <f>SUM(Berg:Östersund!B20)</f>
        <v>1551</v>
      </c>
      <c r="C20" s="97">
        <f>SUM(Berg:Östersund!C20)</f>
        <v>1596.21</v>
      </c>
      <c r="D20" s="94">
        <f>SUM(Berg:Östersund!D20)</f>
        <v>0</v>
      </c>
      <c r="E20" s="94">
        <f>SUM(Berg:Östersund!E20)</f>
        <v>0</v>
      </c>
      <c r="F20" s="94">
        <f>SUM(Berg:Östersund!F20)</f>
        <v>0</v>
      </c>
      <c r="G20" s="94">
        <f>SUM(Berg:Östersund!G20)</f>
        <v>0</v>
      </c>
      <c r="H20" s="94">
        <f>SUM(Berg:Östersund!H20)</f>
        <v>0</v>
      </c>
      <c r="I20" s="94">
        <f>SUM(Berg:Östersund!I20)</f>
        <v>0</v>
      </c>
      <c r="J20" s="94">
        <f>SUM(Berg:Östersund!J20)</f>
        <v>0</v>
      </c>
      <c r="K20" s="94">
        <f>SUM(Berg:Östersund!K20)</f>
        <v>0</v>
      </c>
      <c r="L20" s="94">
        <f>SUM(Berg:Östersund!L20)</f>
        <v>0</v>
      </c>
      <c r="M20" s="94">
        <f>SUM(Berg:Östersund!M20)</f>
        <v>0</v>
      </c>
      <c r="N20" s="94">
        <f>SUM(Berg:Östersund!N20)</f>
        <v>0</v>
      </c>
      <c r="O20" s="94">
        <f>SUM(Berg:Östersund!O20)</f>
        <v>0</v>
      </c>
      <c r="P20" s="94">
        <f>SUM(Berg:Östersund!P20)</f>
        <v>1596.21</v>
      </c>
      <c r="Q20" s="4"/>
      <c r="R20" s="4"/>
      <c r="S20" s="4"/>
      <c r="T20" s="4"/>
    </row>
    <row r="21" spans="1:34" ht="16.5" thickBot="1">
      <c r="A21" s="5" t="s">
        <v>21</v>
      </c>
      <c r="B21" s="94">
        <f>SUM(Berg:Östersund!B21)</f>
        <v>0</v>
      </c>
      <c r="C21" s="94">
        <f>SUM(Berg:Östersund!C21)</f>
        <v>0</v>
      </c>
      <c r="D21" s="94">
        <f>SUM(Berg:Östersund!D21)</f>
        <v>0</v>
      </c>
      <c r="E21" s="94">
        <f>SUM(Berg:Östersund!E21)</f>
        <v>0</v>
      </c>
      <c r="F21" s="94">
        <f>SUM(Berg:Östersund!F21)</f>
        <v>0</v>
      </c>
      <c r="G21" s="94">
        <f>SUM(Berg:Östersund!G21)</f>
        <v>0</v>
      </c>
      <c r="H21" s="94">
        <f>SUM(Berg:Östersund!H21)</f>
        <v>0</v>
      </c>
      <c r="I21" s="94">
        <f>SUM(Berg:Östersund!I21)</f>
        <v>0</v>
      </c>
      <c r="J21" s="94">
        <f>SUM(Berg:Östersund!J21)</f>
        <v>0</v>
      </c>
      <c r="K21" s="94">
        <f>SUM(Berg:Östersund!K21)</f>
        <v>0</v>
      </c>
      <c r="L21" s="94">
        <f>SUM(Berg:Östersund!L21)</f>
        <v>0</v>
      </c>
      <c r="M21" s="94">
        <f>SUM(Berg:Östersund!M21)</f>
        <v>0</v>
      </c>
      <c r="N21" s="94">
        <f>SUM(Berg:Östersund!N21)</f>
        <v>0</v>
      </c>
      <c r="O21" s="94">
        <f>SUM(Berg:Östersund!O21)</f>
        <v>0</v>
      </c>
      <c r="P21" s="94">
        <f>SUM(Berg:Östersund!P21)</f>
        <v>0</v>
      </c>
      <c r="Q21" s="4"/>
      <c r="R21" s="39"/>
      <c r="S21" s="39"/>
      <c r="T21" s="39"/>
    </row>
    <row r="22" spans="1:34" ht="15.75">
      <c r="A22" s="5" t="s">
        <v>22</v>
      </c>
      <c r="B22" s="94">
        <f>SUM(Berg:Östersund!B22)</f>
        <v>13743</v>
      </c>
      <c r="C22" s="94">
        <f>SUM(Berg:Östersund!C22)</f>
        <v>0</v>
      </c>
      <c r="D22" s="94">
        <f>SUM(Berg:Östersund!D22)</f>
        <v>0</v>
      </c>
      <c r="E22" s="94">
        <f>SUM(Berg:Östersund!E22)</f>
        <v>0</v>
      </c>
      <c r="F22" s="94">
        <f>SUM(Berg:Östersund!F22)</f>
        <v>0</v>
      </c>
      <c r="G22" s="94">
        <f>SUM(Berg:Östersund!G22)</f>
        <v>0</v>
      </c>
      <c r="H22" s="94">
        <f>SUM(Berg:Östersund!H22)</f>
        <v>0</v>
      </c>
      <c r="I22" s="94">
        <f>SUM(Berg:Östersund!I22)</f>
        <v>0</v>
      </c>
      <c r="J22" s="94">
        <f>SUM(Berg:Östersund!J22)</f>
        <v>0</v>
      </c>
      <c r="K22" s="94">
        <f>SUM(Berg:Östersund!K22)</f>
        <v>0</v>
      </c>
      <c r="L22" s="94">
        <f>SUM(Berg:Östersund!L22)</f>
        <v>0</v>
      </c>
      <c r="M22" s="94">
        <f>SUM(Berg:Östersund!M22)</f>
        <v>0</v>
      </c>
      <c r="N22" s="94">
        <f>SUM(Berg:Östersund!N22)</f>
        <v>0</v>
      </c>
      <c r="O22" s="94">
        <f>SUM(Berg:Östersund!O22)</f>
        <v>0</v>
      </c>
      <c r="P22" s="94">
        <f>SUM(Berg:Östersund!P22)</f>
        <v>0</v>
      </c>
      <c r="Q22" s="33"/>
      <c r="R22" s="45" t="s">
        <v>24</v>
      </c>
      <c r="S22" s="91" t="str">
        <f>ROUND(P43/1000,0) &amp;" GWh"</f>
        <v>4868 GWh</v>
      </c>
      <c r="T22" s="40"/>
      <c r="U22" s="38"/>
    </row>
    <row r="23" spans="1:34" ht="15.75">
      <c r="A23" s="5" t="s">
        <v>23</v>
      </c>
      <c r="B23" s="94">
        <f>SUM(Berg:Östersund!B23)</f>
        <v>0</v>
      </c>
      <c r="C23" s="94">
        <f>SUM(Berg:Östersund!C23)</f>
        <v>0</v>
      </c>
      <c r="D23" s="94">
        <f>SUM(Berg:Östersund!D23)</f>
        <v>0</v>
      </c>
      <c r="E23" s="94">
        <f>SUM(Berg:Östersund!E23)</f>
        <v>0</v>
      </c>
      <c r="F23" s="94">
        <f>SUM(Berg:Östersund!F23)</f>
        <v>0</v>
      </c>
      <c r="G23" s="94">
        <f>SUM(Berg:Östersund!G23)</f>
        <v>0</v>
      </c>
      <c r="H23" s="94">
        <f>SUM(Berg:Östersund!H23)</f>
        <v>0</v>
      </c>
      <c r="I23" s="94">
        <f>SUM(Berg:Östersund!I23)</f>
        <v>0</v>
      </c>
      <c r="J23" s="94">
        <f>SUM(Berg:Östersund!J23)</f>
        <v>0</v>
      </c>
      <c r="K23" s="94">
        <f>SUM(Berg:Östersund!K23)</f>
        <v>0</v>
      </c>
      <c r="L23" s="94">
        <f>SUM(Berg:Östersund!L23)</f>
        <v>0</v>
      </c>
      <c r="M23" s="94">
        <f>SUM(Berg:Östersund!M23)</f>
        <v>0</v>
      </c>
      <c r="N23" s="94">
        <f>SUM(Berg:Östersund!N23)</f>
        <v>0</v>
      </c>
      <c r="O23" s="94">
        <f>SUM(Berg:Östersund!O23)</f>
        <v>0</v>
      </c>
      <c r="P23" s="94">
        <f>SUM(Berg:Östersund!P23)</f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4">
        <f>SUM(Berg:Östersund!B24)</f>
        <v>817765</v>
      </c>
      <c r="C24" s="97">
        <f>SUM(Berg:Östersund!C24)</f>
        <v>1596.21</v>
      </c>
      <c r="D24" s="94">
        <f>SUM(Berg:Östersund!D24)</f>
        <v>8645</v>
      </c>
      <c r="E24" s="94">
        <f>SUM(Berg:Östersund!E24)</f>
        <v>0</v>
      </c>
      <c r="F24" s="94">
        <f>SUM(Berg:Östersund!F24)</f>
        <v>0</v>
      </c>
      <c r="G24" s="94">
        <f>SUM(Berg:Östersund!G24)</f>
        <v>3107</v>
      </c>
      <c r="H24" s="98">
        <f>SUM(Berg:Östersund!H24)</f>
        <v>741355</v>
      </c>
      <c r="I24" s="94">
        <f>SUM(Berg:Östersund!I24)</f>
        <v>0</v>
      </c>
      <c r="J24" s="94">
        <f>SUM(Berg:Östersund!J24)</f>
        <v>0</v>
      </c>
      <c r="K24" s="94">
        <f>SUM(Berg:Östersund!K24)</f>
        <v>49515</v>
      </c>
      <c r="L24" s="94">
        <f>SUM(Berg:Östersund!L24)</f>
        <v>0</v>
      </c>
      <c r="M24" s="98">
        <f>SUM(Berg:Östersund!M24)</f>
        <v>130000</v>
      </c>
      <c r="N24" s="94">
        <f>SUM(Berg:Östersund!N24)</f>
        <v>0</v>
      </c>
      <c r="O24" s="94">
        <f>SUM(Berg:Östersund!O24)</f>
        <v>0</v>
      </c>
      <c r="P24" s="94">
        <f>SUM(Berg:Östersund!P24)</f>
        <v>934218.21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33"/>
      <c r="R25" s="88" t="str">
        <f>C30</f>
        <v>El</v>
      </c>
      <c r="S25" s="62" t="str">
        <f>ROUND(C43/1000,0) &amp;" GWh"</f>
        <v>1745 GWh</v>
      </c>
      <c r="T25" s="44">
        <f>C$44</f>
        <v>0.35839183842098193</v>
      </c>
      <c r="U25" s="38"/>
    </row>
    <row r="26" spans="1:34" ht="15.75">
      <c r="B26" s="10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ROUND(D43/1000,0) &amp;" GWh"</f>
        <v>1472 GWh</v>
      </c>
      <c r="T26" s="44">
        <f>D$44</f>
        <v>0.30243375909796938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62" t="str">
        <f>ROUND(E43/1000,0)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2" t="str">
        <f>ROUND(F43/1000,0) &amp;" GWh"</f>
        <v>3 GWh</v>
      </c>
      <c r="T28" s="44">
        <f>F$44</f>
        <v>5.8046822370209721E-4</v>
      </c>
      <c r="U28" s="38"/>
    </row>
    <row r="29" spans="1:34" ht="15.75">
      <c r="A29" s="82" t="str">
        <f>A2</f>
        <v>Jämtlands län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ROUND(G43/1000,0) &amp;" GWh"</f>
        <v>297 GWh</v>
      </c>
      <c r="T29" s="44">
        <f>G$44</f>
        <v>6.1062751219685261E-2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6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ROUND(H43/1000,0) &amp;" GWh"</f>
        <v>1168 GWh</v>
      </c>
      <c r="T30" s="44">
        <f>H$44</f>
        <v>0.23981820773234511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29"/>
      <c r="O31" s="30"/>
      <c r="P31" s="85" t="s">
        <v>69</v>
      </c>
      <c r="Q31" s="34"/>
      <c r="R31" s="88" t="str">
        <f>I30</f>
        <v>Biogas</v>
      </c>
      <c r="S31" s="62" t="str">
        <f>ROUND(I43/1000,0) &amp;" GWh"</f>
        <v>4 GWh</v>
      </c>
      <c r="T31" s="44">
        <f>I$44</f>
        <v>8.4009732305080588E-4</v>
      </c>
      <c r="U31" s="37"/>
      <c r="AG31" s="32"/>
      <c r="AH31" s="32"/>
    </row>
    <row r="32" spans="1:34" ht="15.75">
      <c r="A32" s="5" t="s">
        <v>30</v>
      </c>
      <c r="B32" s="94">
        <f>SUM(Berg:Östersund!B32)</f>
        <v>0</v>
      </c>
      <c r="C32" s="94">
        <f>SUM(Berg:Östersund!C32)</f>
        <v>109654</v>
      </c>
      <c r="D32" s="94">
        <f>SUM(Berg:Östersund!D32)</f>
        <v>31115</v>
      </c>
      <c r="E32" s="94">
        <f>SUM(Berg:Östersund!E32)</f>
        <v>0</v>
      </c>
      <c r="F32" s="94">
        <f>SUM(Berg:Östersund!F32)</f>
        <v>0</v>
      </c>
      <c r="G32" s="94">
        <f>SUM(Berg:Östersund!G32)</f>
        <v>7122</v>
      </c>
      <c r="H32" s="94">
        <f>SUM(Berg:Östersund!H32)</f>
        <v>0</v>
      </c>
      <c r="I32" s="94">
        <f>SUM(Berg:Östersund!I32)</f>
        <v>0</v>
      </c>
      <c r="J32" s="94">
        <f>SUM(Berg:Östersund!J32)</f>
        <v>0</v>
      </c>
      <c r="K32" s="94">
        <f>SUM(Berg:Östersund!K32)</f>
        <v>0</v>
      </c>
      <c r="L32" s="94">
        <f>SUM(Berg:Östersund!L32)</f>
        <v>0</v>
      </c>
      <c r="M32" s="94">
        <f>SUM(Berg:Östersund!M32)</f>
        <v>0</v>
      </c>
      <c r="N32" s="94">
        <f>SUM(Berg:Östersund!N32)</f>
        <v>0</v>
      </c>
      <c r="O32" s="94">
        <f>SUM(Berg:Östersund!O32)</f>
        <v>0</v>
      </c>
      <c r="P32" s="94">
        <f>SUM(Berg:Östersund!P32)</f>
        <v>147891</v>
      </c>
      <c r="Q32" s="35"/>
      <c r="R32" s="89" t="str">
        <f>J30</f>
        <v>Avlutar</v>
      </c>
      <c r="S32" s="62" t="str">
        <f>ROUND(J43/1000,0)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SUM(Berg:Östersund!B33)</f>
        <v>23746</v>
      </c>
      <c r="C33" s="94">
        <f>SUM(Berg:Östersund!C33)</f>
        <v>274745</v>
      </c>
      <c r="D33" s="97">
        <f>SUM(Berg:Östersund!D33)</f>
        <v>32678.448637911464</v>
      </c>
      <c r="E33" s="94">
        <f>SUM(Berg:Östersund!E33)</f>
        <v>0</v>
      </c>
      <c r="F33" s="115">
        <f>SUM(Berg:Östersund!F33)</f>
        <v>2826</v>
      </c>
      <c r="G33" s="94">
        <f>SUM(Berg:Östersund!G33)</f>
        <v>0</v>
      </c>
      <c r="H33" s="94">
        <f>SUM(Berg:Östersund!H33)</f>
        <v>205681</v>
      </c>
      <c r="I33" s="94">
        <f>SUM(Berg:Östersund!I33)</f>
        <v>0</v>
      </c>
      <c r="J33" s="94">
        <f>SUM(Berg:Östersund!J33)</f>
        <v>0</v>
      </c>
      <c r="K33" s="94">
        <f>SUM(Berg:Östersund!K33)</f>
        <v>0</v>
      </c>
      <c r="L33" s="94">
        <f>SUM(Berg:Östersund!L33)</f>
        <v>0</v>
      </c>
      <c r="M33" s="94">
        <f>SUM(Berg:Östersund!M33)</f>
        <v>0</v>
      </c>
      <c r="N33" s="94">
        <f>SUM(Berg:Östersund!N33)</f>
        <v>0</v>
      </c>
      <c r="O33" s="94">
        <f>SUM(Berg:Östersund!O33)</f>
        <v>0</v>
      </c>
      <c r="P33" s="115">
        <f>SUM(Berg:Östersund!P33)</f>
        <v>539676.44863791147</v>
      </c>
      <c r="Q33" s="35"/>
      <c r="R33" s="88" t="str">
        <f>K30</f>
        <v>Torv</v>
      </c>
      <c r="S33" s="62" t="str">
        <f>ROUND(K43/1000,0) &amp;" GWh"</f>
        <v>50 GWh</v>
      </c>
      <c r="T33" s="44">
        <f>K$44</f>
        <v>1.0170518080895025E-2</v>
      </c>
      <c r="U33" s="38"/>
    </row>
    <row r="34" spans="1:47" ht="15.75">
      <c r="A34" s="5" t="s">
        <v>34</v>
      </c>
      <c r="B34" s="98">
        <f>SUM(Berg:Östersund!B34)</f>
        <v>122084</v>
      </c>
      <c r="C34" s="94">
        <f>SUM(Berg:Östersund!C34)</f>
        <v>225915</v>
      </c>
      <c r="D34" s="94">
        <f>SUM(Berg:Östersund!D34)</f>
        <v>12280.999999999989</v>
      </c>
      <c r="E34" s="94">
        <f>SUM(Berg:Östersund!E34)</f>
        <v>0</v>
      </c>
      <c r="F34" s="94">
        <f>SUM(Berg:Östersund!F34)</f>
        <v>0</v>
      </c>
      <c r="G34" s="94">
        <f>SUM(Berg:Östersund!G34)</f>
        <v>0</v>
      </c>
      <c r="H34" s="94">
        <f>SUM(Berg:Östersund!H34)</f>
        <v>0</v>
      </c>
      <c r="I34" s="94">
        <f>SUM(Berg:Östersund!I34)</f>
        <v>0</v>
      </c>
      <c r="J34" s="94">
        <f>SUM(Berg:Östersund!J34)</f>
        <v>0</v>
      </c>
      <c r="K34" s="94">
        <f>SUM(Berg:Östersund!K34)</f>
        <v>0</v>
      </c>
      <c r="L34" s="94">
        <f>SUM(Berg:Östersund!L34)</f>
        <v>0</v>
      </c>
      <c r="M34" s="94">
        <f>SUM(Berg:Östersund!M34)</f>
        <v>0</v>
      </c>
      <c r="N34" s="94">
        <f>SUM(Berg:Östersund!N34)</f>
        <v>0</v>
      </c>
      <c r="O34" s="94">
        <f>SUM(Berg:Östersund!O34)</f>
        <v>0</v>
      </c>
      <c r="P34" s="98">
        <f>SUM(Berg:Östersund!P34)</f>
        <v>360280</v>
      </c>
      <c r="Q34" s="35"/>
      <c r="R34" s="89" t="str">
        <f>L30</f>
        <v>Avfall</v>
      </c>
      <c r="S34" s="62" t="str">
        <f>ROUND(L43/1000,0) 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SUM(Berg:Östersund!B35)</f>
        <v>0</v>
      </c>
      <c r="C35" s="94">
        <f>SUM(Berg:Östersund!C35)</f>
        <v>23084</v>
      </c>
      <c r="D35" s="94">
        <f>SUM(Berg:Östersund!D35)</f>
        <v>1350915</v>
      </c>
      <c r="E35" s="94">
        <f>SUM(Berg:Östersund!E35)</f>
        <v>0</v>
      </c>
      <c r="F35" s="94">
        <f>SUM(Berg:Östersund!F35)</f>
        <v>0</v>
      </c>
      <c r="G35" s="94">
        <f>SUM(Berg:Östersund!G35)</f>
        <v>287054</v>
      </c>
      <c r="H35" s="94">
        <f>SUM(Berg:Östersund!H35)</f>
        <v>0</v>
      </c>
      <c r="I35" s="98">
        <f>SUM(Berg:Östersund!I35)+4090</f>
        <v>4090</v>
      </c>
      <c r="J35" s="94">
        <f>SUM(Berg:Östersund!J35)</f>
        <v>0</v>
      </c>
      <c r="K35" s="94">
        <f>SUM(Berg:Östersund!K35)</f>
        <v>0</v>
      </c>
      <c r="L35" s="94">
        <f>SUM(Berg:Östersund!L35)</f>
        <v>0</v>
      </c>
      <c r="M35" s="94">
        <f>SUM(Berg:Östersund!M35)</f>
        <v>0</v>
      </c>
      <c r="N35" s="94">
        <f>SUM(Berg:Östersund!N35)</f>
        <v>0</v>
      </c>
      <c r="O35" s="94">
        <f>SUM(Berg:Östersund!O35)</f>
        <v>0</v>
      </c>
      <c r="P35" s="98">
        <f>SUM(B35:O35)</f>
        <v>1665143</v>
      </c>
      <c r="Q35" s="35"/>
      <c r="R35" s="88" t="str">
        <f>M30</f>
        <v>RT-flis</v>
      </c>
      <c r="S35" s="62" t="str">
        <f>ROUND(M43/1000,0) &amp;" GWh"</f>
        <v>130 GWh</v>
      </c>
      <c r="T35" s="44">
        <f>M$44</f>
        <v>2.6702359901370359E-2</v>
      </c>
      <c r="U35" s="38"/>
    </row>
    <row r="36" spans="1:47" ht="15.75">
      <c r="A36" s="5" t="s">
        <v>36</v>
      </c>
      <c r="B36" s="98">
        <f>SUM(Berg:Östersund!B36)</f>
        <v>175412</v>
      </c>
      <c r="C36" s="94">
        <f>SUM(Berg:Östersund!C36)</f>
        <v>383491</v>
      </c>
      <c r="D36" s="94">
        <f>SUM(Berg:Östersund!D36)</f>
        <v>35619</v>
      </c>
      <c r="E36" s="94">
        <f>SUM(Berg:Östersund!E36)</f>
        <v>0</v>
      </c>
      <c r="F36" s="94">
        <f>SUM(Berg:Östersund!F36)</f>
        <v>0</v>
      </c>
      <c r="G36" s="94">
        <f>SUM(Berg:Östersund!G36)</f>
        <v>0</v>
      </c>
      <c r="H36" s="94">
        <f>SUM(Berg:Östersund!H36)</f>
        <v>0</v>
      </c>
      <c r="I36" s="94">
        <f>SUM(Berg:Östersund!I36)</f>
        <v>0</v>
      </c>
      <c r="J36" s="94">
        <f>SUM(Berg:Östersund!J36)</f>
        <v>0</v>
      </c>
      <c r="K36" s="94">
        <f>SUM(Berg:Östersund!K36)</f>
        <v>0</v>
      </c>
      <c r="L36" s="94">
        <f>SUM(Berg:Östersund!L36)</f>
        <v>0</v>
      </c>
      <c r="M36" s="94">
        <f>SUM(Berg:Östersund!M36)</f>
        <v>0</v>
      </c>
      <c r="N36" s="94">
        <f>SUM(Berg:Östersund!N36)</f>
        <v>0</v>
      </c>
      <c r="O36" s="94">
        <f>SUM(Berg:Östersund!O36)</f>
        <v>0</v>
      </c>
      <c r="P36" s="98">
        <f>SUM(Berg:Östersund!P36)</f>
        <v>594522</v>
      </c>
      <c r="Q36" s="35"/>
      <c r="R36" s="88" t="str">
        <f>N30</f>
        <v>Övrigt</v>
      </c>
      <c r="S36" s="62" t="str">
        <f>ROUND(N43/1000,0) &amp;" GWh"</f>
        <v>0 GWh</v>
      </c>
      <c r="T36" s="44">
        <f>N$44</f>
        <v>0</v>
      </c>
      <c r="U36" s="38"/>
    </row>
    <row r="37" spans="1:47" ht="15.75">
      <c r="A37" s="5" t="s">
        <v>37</v>
      </c>
      <c r="B37" s="98">
        <f>SUM(Berg:Östersund!B37)</f>
        <v>109908</v>
      </c>
      <c r="C37" s="94">
        <f>SUM(Berg:Östersund!C37)</f>
        <v>479223</v>
      </c>
      <c r="D37" s="94">
        <f>SUM(Berg:Östersund!D37)</f>
        <v>1036</v>
      </c>
      <c r="E37" s="94">
        <f>SUM(Berg:Östersund!E37)</f>
        <v>0</v>
      </c>
      <c r="F37" s="94">
        <f>SUM(Berg:Östersund!F37)</f>
        <v>0</v>
      </c>
      <c r="G37" s="94">
        <f>SUM(Berg:Östersund!G37)</f>
        <v>0</v>
      </c>
      <c r="H37" s="94">
        <f>SUM(Berg:Östersund!H37)</f>
        <v>220515</v>
      </c>
      <c r="I37" s="94">
        <f>SUM(Berg:Östersund!I37)</f>
        <v>0</v>
      </c>
      <c r="J37" s="94">
        <f>SUM(Berg:Östersund!J37)</f>
        <v>0</v>
      </c>
      <c r="K37" s="94">
        <f>SUM(Berg:Östersund!K37)</f>
        <v>0</v>
      </c>
      <c r="L37" s="94">
        <f>SUM(Berg:Östersund!L37)</f>
        <v>0</v>
      </c>
      <c r="M37" s="94">
        <f>SUM(Berg:Östersund!M37)</f>
        <v>0</v>
      </c>
      <c r="N37" s="94">
        <f>SUM(Berg:Östersund!N37)</f>
        <v>0</v>
      </c>
      <c r="O37" s="94">
        <f>SUM(Berg:Östersund!O37)</f>
        <v>0</v>
      </c>
      <c r="P37" s="98">
        <f>SUM(Berg:Östersund!P37)</f>
        <v>810682</v>
      </c>
      <c r="Q37" s="35"/>
      <c r="R37" s="89" t="str">
        <f>O30</f>
        <v>Övrigt</v>
      </c>
      <c r="S37" s="62" t="str">
        <f>ROUND(O43/1000,0) &amp;" GWh"</f>
        <v>0 GWh</v>
      </c>
      <c r="T37" s="44">
        <f>O$44</f>
        <v>0</v>
      </c>
      <c r="U37" s="38"/>
    </row>
    <row r="38" spans="1:47" ht="15.75">
      <c r="A38" s="5" t="s">
        <v>38</v>
      </c>
      <c r="B38" s="98">
        <f>SUM(Berg:Östersund!B38)</f>
        <v>357362</v>
      </c>
      <c r="C38" s="97">
        <f>SUM(Berg:Östersund!C38)</f>
        <v>78465.46666666666</v>
      </c>
      <c r="D38" s="97">
        <f>SUM(Berg:Östersund!D38)</f>
        <v>104.33333333334303</v>
      </c>
      <c r="E38" s="94">
        <f>SUM(Berg:Östersund!E38)</f>
        <v>0</v>
      </c>
      <c r="F38" s="94">
        <f>SUM(Berg:Östersund!F38)</f>
        <v>0</v>
      </c>
      <c r="G38" s="94">
        <f>SUM(Berg:Östersund!G38)</f>
        <v>0</v>
      </c>
      <c r="H38" s="94">
        <f>SUM(Berg:Östersund!H38)</f>
        <v>0</v>
      </c>
      <c r="I38" s="94">
        <f>SUM(Berg:Östersund!I38)</f>
        <v>0</v>
      </c>
      <c r="J38" s="94">
        <f>SUM(Berg:Östersund!J38)</f>
        <v>0</v>
      </c>
      <c r="K38" s="94">
        <f>SUM(Berg:Östersund!K38)</f>
        <v>0</v>
      </c>
      <c r="L38" s="94">
        <f>SUM(Berg:Östersund!L38)</f>
        <v>0</v>
      </c>
      <c r="M38" s="94">
        <f>SUM(Berg:Östersund!M38)</f>
        <v>0</v>
      </c>
      <c r="N38" s="94">
        <f>SUM(Berg:Östersund!N38)</f>
        <v>0</v>
      </c>
      <c r="O38" s="94">
        <f>SUM(Berg:Östersund!O38)</f>
        <v>0</v>
      </c>
      <c r="P38" s="101">
        <f>SUM(Berg:Östersund!P38)</f>
        <v>435931.8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SUM(Berg:Östersund!B39)</f>
        <v>0</v>
      </c>
      <c r="C39" s="94">
        <f>SUM(Berg:Östersund!C39)</f>
        <v>219190</v>
      </c>
      <c r="D39" s="94">
        <f>SUM(Berg:Östersund!D39)</f>
        <v>0</v>
      </c>
      <c r="E39" s="94">
        <f>SUM(Berg:Östersund!E39)</f>
        <v>0</v>
      </c>
      <c r="F39" s="94">
        <f>SUM(Berg:Östersund!F39)</f>
        <v>0</v>
      </c>
      <c r="G39" s="94">
        <f>SUM(Berg:Östersund!G39)</f>
        <v>0</v>
      </c>
      <c r="H39" s="94">
        <f>SUM(Berg:Östersund!H39)</f>
        <v>0</v>
      </c>
      <c r="I39" s="94">
        <f>SUM(Berg:Östersund!I39)</f>
        <v>0</v>
      </c>
      <c r="J39" s="94">
        <f>SUM(Berg:Östersund!J39)</f>
        <v>0</v>
      </c>
      <c r="K39" s="94">
        <f>SUM(Berg:Östersund!K39)</f>
        <v>0</v>
      </c>
      <c r="L39" s="94">
        <f>SUM(Berg:Östersund!L39)</f>
        <v>0</v>
      </c>
      <c r="M39" s="94">
        <f>SUM(Berg:Östersund!M39)</f>
        <v>0</v>
      </c>
      <c r="N39" s="94">
        <f>SUM(Berg:Östersund!N39)</f>
        <v>0</v>
      </c>
      <c r="O39" s="94">
        <f>SUM(Berg:Östersund!O39)</f>
        <v>0</v>
      </c>
      <c r="P39" s="94">
        <f>SUM(Berg:Östersund!P39)</f>
        <v>219190</v>
      </c>
      <c r="Q39" s="35"/>
      <c r="R39" s="43"/>
      <c r="S39" s="10"/>
      <c r="T39" s="66"/>
      <c r="U39" s="38"/>
    </row>
    <row r="40" spans="1:47" ht="15.75">
      <c r="A40" s="5" t="s">
        <v>14</v>
      </c>
      <c r="B40" s="98">
        <f>SUM(Berg:Östersund!B40)</f>
        <v>788512</v>
      </c>
      <c r="C40" s="97">
        <f>SUM(Berg:Östersund!C40)</f>
        <v>1793767.4666666668</v>
      </c>
      <c r="D40" s="94">
        <f>SUM(Berg:Östersund!D40)</f>
        <v>1463748.7819712448</v>
      </c>
      <c r="E40" s="94">
        <f>SUM(Berg:Östersund!E40)</f>
        <v>0</v>
      </c>
      <c r="F40" s="115">
        <f>SUM(Berg:Östersund!F40)</f>
        <v>2826</v>
      </c>
      <c r="G40" s="94">
        <f>SUM(Berg:Östersund!G40)</f>
        <v>294176</v>
      </c>
      <c r="H40" s="94">
        <f>SUM(Berg:Östersund!H40)</f>
        <v>426196</v>
      </c>
      <c r="I40" s="98">
        <f>SUM(I32:I39)</f>
        <v>4090</v>
      </c>
      <c r="J40" s="94">
        <f>SUM(Berg:Östersund!J40)</f>
        <v>0</v>
      </c>
      <c r="K40" s="94">
        <f>SUM(Berg:Östersund!K40)</f>
        <v>0</v>
      </c>
      <c r="L40" s="94">
        <f>SUM(Berg:Östersund!L40)</f>
        <v>0</v>
      </c>
      <c r="M40" s="94">
        <f>SUM(Berg:Östersund!M40)</f>
        <v>0</v>
      </c>
      <c r="N40" s="94">
        <f>SUM(Berg:Östersund!N40)</f>
        <v>0</v>
      </c>
      <c r="O40" s="94">
        <f>SUM(Berg:Östersund!O40)</f>
        <v>0</v>
      </c>
      <c r="P40" s="118">
        <f>SUM(B40:O40)</f>
        <v>4773316.2486379119</v>
      </c>
      <c r="Q40" s="35"/>
      <c r="R40" s="43"/>
      <c r="S40" s="10" t="s">
        <v>25</v>
      </c>
      <c r="T40" s="66" t="s">
        <v>26</v>
      </c>
      <c r="U40" s="38"/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94"/>
      <c r="Q41" s="68"/>
      <c r="R41" s="43" t="s">
        <v>40</v>
      </c>
      <c r="S41" s="67" t="str">
        <f>ROUND((B46+C46)/1000,0) &amp;" GWh"</f>
        <v>187 GWh</v>
      </c>
      <c r="T41" s="66"/>
      <c r="U41" s="38"/>
    </row>
    <row r="42" spans="1:47">
      <c r="A42" s="48" t="s">
        <v>43</v>
      </c>
      <c r="B42" s="103">
        <f>B39+B38+B37</f>
        <v>467270</v>
      </c>
      <c r="C42" s="103">
        <f>C39+C38+C37</f>
        <v>776878.46666666667</v>
      </c>
      <c r="D42" s="103">
        <f>D39+D38+D37</f>
        <v>1140.333333333343</v>
      </c>
      <c r="E42" s="103">
        <f t="shared" ref="E42:O42" si="0">E39+E38+E37</f>
        <v>0</v>
      </c>
      <c r="F42" s="104">
        <f t="shared" si="0"/>
        <v>0</v>
      </c>
      <c r="G42" s="103">
        <f t="shared" si="0"/>
        <v>0</v>
      </c>
      <c r="H42" s="103">
        <f t="shared" si="0"/>
        <v>220515</v>
      </c>
      <c r="I42" s="104">
        <f t="shared" si="0"/>
        <v>0</v>
      </c>
      <c r="J42" s="103">
        <f>J39+J38+J37</f>
        <v>0</v>
      </c>
      <c r="K42" s="103">
        <f>K39+K38+K37</f>
        <v>0</v>
      </c>
      <c r="L42" s="103">
        <f>L39+L38+L37</f>
        <v>0</v>
      </c>
      <c r="M42" s="103">
        <f t="shared" si="0"/>
        <v>0</v>
      </c>
      <c r="N42" s="103">
        <f t="shared" si="0"/>
        <v>0</v>
      </c>
      <c r="O42" s="103">
        <f t="shared" si="0"/>
        <v>0</v>
      </c>
      <c r="P42" s="94">
        <f>SUM(Berg:Östersund!P42)</f>
        <v>1465803.8</v>
      </c>
      <c r="Q42" s="36"/>
      <c r="R42" s="43" t="s">
        <v>41</v>
      </c>
      <c r="S42" s="11" t="str">
        <f>ROUND(P42/1000,0) &amp;" GWh"</f>
        <v>1466 GWh</v>
      </c>
      <c r="T42" s="44">
        <f>P42/P40</f>
        <v>0.30708290078585804</v>
      </c>
      <c r="U42" s="38"/>
    </row>
    <row r="43" spans="1:47">
      <c r="A43" s="49" t="s">
        <v>45</v>
      </c>
      <c r="B43" s="105"/>
      <c r="C43" s="70">
        <f>SUM(Berg:Östersund!C43)</f>
        <v>1744824.7708000001</v>
      </c>
      <c r="D43" s="70">
        <f>SUM(Berg:Östersund!D43)</f>
        <v>1472393.7819712448</v>
      </c>
      <c r="E43" s="70">
        <f>SUM(Berg:Östersund!E43)</f>
        <v>0</v>
      </c>
      <c r="F43" s="70">
        <f>F40+F24+F11</f>
        <v>2826</v>
      </c>
      <c r="G43" s="70">
        <f>SUM(Berg:Östersund!G43)</f>
        <v>297283</v>
      </c>
      <c r="H43" s="70">
        <f>SUM(Berg:Östersund!H43)</f>
        <v>1167551</v>
      </c>
      <c r="I43" s="70">
        <f>I40+I24+I11</f>
        <v>4090</v>
      </c>
      <c r="J43" s="70">
        <f>SUM(Berg:Östersund!J43)</f>
        <v>0</v>
      </c>
      <c r="K43" s="70">
        <f>SUM(Berg:Östersund!K43)</f>
        <v>49515</v>
      </c>
      <c r="L43" s="70">
        <f>SUM(Berg:Östersund!L43)</f>
        <v>0</v>
      </c>
      <c r="M43" s="70">
        <f>SUM(Berg:Östersund!M43)</f>
        <v>130000</v>
      </c>
      <c r="N43" s="70">
        <f>SUM(Berg:Östersund!N43)</f>
        <v>0</v>
      </c>
      <c r="O43" s="70">
        <f>SUM(Berg:Östersund!O43)</f>
        <v>0</v>
      </c>
      <c r="P43" s="69">
        <f>SUM(C43:O43)</f>
        <v>4868483.5527712451</v>
      </c>
      <c r="Q43" s="36"/>
      <c r="R43" s="43" t="s">
        <v>42</v>
      </c>
      <c r="S43" s="11" t="str">
        <f>ROUND(P36/1000,0) &amp;" GWh"</f>
        <v>595 GWh</v>
      </c>
      <c r="T43" s="64">
        <f>P36/P40</f>
        <v>0.1245511441169752</v>
      </c>
      <c r="U43" s="38"/>
    </row>
    <row r="44" spans="1:47">
      <c r="A44" s="49" t="s">
        <v>46</v>
      </c>
      <c r="B44" s="105"/>
      <c r="C44" s="106">
        <f>C43/$P$43</f>
        <v>0.35839183842098193</v>
      </c>
      <c r="D44" s="106">
        <f t="shared" ref="D44:P44" si="1">D43/$P$43</f>
        <v>0.30243375909796938</v>
      </c>
      <c r="E44" s="106">
        <f t="shared" si="1"/>
        <v>0</v>
      </c>
      <c r="F44" s="106">
        <f t="shared" si="1"/>
        <v>5.8046822370209721E-4</v>
      </c>
      <c r="G44" s="106">
        <f t="shared" si="1"/>
        <v>6.1062751219685261E-2</v>
      </c>
      <c r="H44" s="106">
        <f t="shared" si="1"/>
        <v>0.23981820773234511</v>
      </c>
      <c r="I44" s="106">
        <f t="shared" si="1"/>
        <v>8.4009732305080588E-4</v>
      </c>
      <c r="J44" s="106">
        <f t="shared" si="1"/>
        <v>0</v>
      </c>
      <c r="K44" s="106">
        <f t="shared" si="1"/>
        <v>1.0170518080895025E-2</v>
      </c>
      <c r="L44" s="106">
        <f t="shared" si="1"/>
        <v>0</v>
      </c>
      <c r="M44" s="106">
        <f t="shared" si="1"/>
        <v>2.6702359901370359E-2</v>
      </c>
      <c r="N44" s="106">
        <f t="shared" si="1"/>
        <v>0</v>
      </c>
      <c r="O44" s="106">
        <f t="shared" si="1"/>
        <v>0</v>
      </c>
      <c r="P44" s="106">
        <f t="shared" si="1"/>
        <v>1</v>
      </c>
      <c r="Q44" s="36"/>
      <c r="R44" s="43" t="s">
        <v>44</v>
      </c>
      <c r="S44" s="11" t="str">
        <f>ROUND(P34/1000,0) &amp;" GWh"</f>
        <v>360 GWh</v>
      </c>
      <c r="T44" s="44">
        <f>P34/P40</f>
        <v>7.5477923781565398E-2</v>
      </c>
      <c r="U44" s="38"/>
    </row>
    <row r="45" spans="1:47">
      <c r="A45" s="50"/>
      <c r="B45" s="102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58"/>
      <c r="O45" s="69"/>
      <c r="P45" s="69"/>
      <c r="Q45" s="36"/>
      <c r="R45" s="43" t="s">
        <v>31</v>
      </c>
      <c r="S45" s="11" t="str">
        <f>ROUND(P32/1000,0) &amp;" GWh"</f>
        <v>148 GWh</v>
      </c>
      <c r="T45" s="44">
        <f>P32/P40</f>
        <v>3.0982862290383838E-2</v>
      </c>
      <c r="U45" s="38"/>
    </row>
    <row r="46" spans="1:47">
      <c r="A46" s="50" t="s">
        <v>49</v>
      </c>
      <c r="B46" s="70">
        <f>SUM(Berg:Östersund!B46)</f>
        <v>43525</v>
      </c>
      <c r="C46" s="70">
        <f>SUM(Berg:Östersund!C46)</f>
        <v>143629.09413333333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58"/>
      <c r="O46" s="69"/>
      <c r="P46" s="54"/>
      <c r="Q46" s="36"/>
      <c r="R46" s="43" t="s">
        <v>47</v>
      </c>
      <c r="S46" s="11" t="str">
        <f>ROUND(P33/1000,0) &amp;" GWh"</f>
        <v>540 GWh</v>
      </c>
      <c r="T46" s="64">
        <f>P33/P40</f>
        <v>0.11306111318140939</v>
      </c>
      <c r="U46" s="38"/>
    </row>
    <row r="47" spans="1:47">
      <c r="A47" s="50" t="s">
        <v>51</v>
      </c>
      <c r="B47" s="74">
        <f>B46/B24</f>
        <v>5.3224337065049247E-2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58"/>
      <c r="O47" s="69"/>
      <c r="P47" s="69"/>
      <c r="Q47" s="10"/>
      <c r="R47" s="43" t="s">
        <v>48</v>
      </c>
      <c r="S47" s="11" t="str">
        <f>ROUND(P35/1000,0) &amp;" GWh"</f>
        <v>1665 GWh</v>
      </c>
      <c r="T47" s="64">
        <f>P35/P40</f>
        <v>0.34884405584380801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8"/>
      <c r="O48" s="19"/>
      <c r="P48" s="19"/>
      <c r="Q48" s="15"/>
      <c r="R48" s="71" t="s">
        <v>50</v>
      </c>
      <c r="S48" s="11" t="str">
        <f>ROUND(P40/1000,0) &amp;" GWh"</f>
        <v>4773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5" t="s">
        <v>86</v>
      </c>
      <c r="B49" s="119">
        <f>C11-C24-C40-C46</f>
        <v>12804784.820109088</v>
      </c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8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8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8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8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8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8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8"/>
      <c r="O55" s="19"/>
      <c r="P55" s="19"/>
      <c r="Q55" s="18"/>
      <c r="R55" s="15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8"/>
      <c r="O56" s="19"/>
      <c r="P56" s="19"/>
      <c r="Q56" s="18"/>
      <c r="R56" s="15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8"/>
      <c r="O57" s="19"/>
      <c r="P57" s="19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4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47"/>
      <c r="O59" s="87"/>
      <c r="P59" s="78"/>
      <c r="Q59" s="10"/>
      <c r="R59" s="10"/>
      <c r="S59" s="47"/>
      <c r="T59" s="52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47"/>
      <c r="O60" s="87"/>
      <c r="P60" s="78"/>
      <c r="Q60" s="10"/>
      <c r="R60" s="10"/>
      <c r="S60" s="47"/>
      <c r="T60" s="52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47"/>
      <c r="O61" s="87"/>
      <c r="P61" s="78"/>
      <c r="Q61" s="10"/>
      <c r="R61" s="10"/>
      <c r="S61" s="47"/>
      <c r="T61" s="52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47"/>
      <c r="O62" s="87"/>
      <c r="P62" s="78"/>
      <c r="Q62" s="10"/>
      <c r="R62" s="10"/>
      <c r="S62" s="22"/>
      <c r="T62" s="23"/>
    </row>
    <row r="63" spans="1:47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10"/>
      <c r="O63" s="78"/>
      <c r="P63" s="78"/>
      <c r="Q63" s="10"/>
      <c r="R63" s="10"/>
      <c r="S63" s="10"/>
      <c r="T63" s="47"/>
    </row>
    <row r="64" spans="1:47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10"/>
      <c r="O64" s="78"/>
      <c r="P64" s="78"/>
      <c r="Q64" s="10"/>
      <c r="R64" s="10"/>
      <c r="S64" s="80"/>
      <c r="T64" s="81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10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10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10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10"/>
      <c r="O68" s="78"/>
      <c r="P68" s="78"/>
      <c r="Q68" s="10"/>
      <c r="R68" s="10"/>
      <c r="S68" s="47"/>
      <c r="T68" s="52"/>
    </row>
    <row r="69" spans="1:20" ht="15.75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10"/>
      <c r="O69" s="78"/>
      <c r="P69" s="78"/>
      <c r="Q69" s="10"/>
      <c r="R69" s="10"/>
      <c r="S69" s="47"/>
      <c r="T69" s="52"/>
    </row>
    <row r="70" spans="1:20" ht="15.75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10"/>
      <c r="O70" s="78"/>
      <c r="P70" s="78"/>
      <c r="Q70" s="10"/>
      <c r="R70" s="10"/>
      <c r="S70" s="47"/>
      <c r="T70" s="52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10"/>
      <c r="O71" s="78"/>
      <c r="P71" s="78"/>
      <c r="Q71" s="10"/>
      <c r="R71" s="53"/>
      <c r="S71" s="22"/>
      <c r="T71" s="25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tabSelected="1" zoomScale="70" zoomScaleNormal="70" workbookViewId="0">
      <selection activeCell="C44" sqref="C44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75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[1]Solceller!$C$9</f>
        <v>617.5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97">
        <f>[1]Elproduktion!$N$242</f>
        <v>0</v>
      </c>
      <c r="D7" s="97">
        <f>[1]Elproduktion!$N$243</f>
        <v>0</v>
      </c>
      <c r="E7" s="94">
        <f>[1]Elproduktion!$Q$244</f>
        <v>0</v>
      </c>
      <c r="F7" s="94">
        <f>[1]Elproduktion!$N$245</f>
        <v>0</v>
      </c>
      <c r="G7" s="94">
        <f>[1]Elproduktion!$R$246</f>
        <v>0</v>
      </c>
      <c r="H7" s="94">
        <f>[1]Elproduktion!$S$247</f>
        <v>0</v>
      </c>
      <c r="I7" s="94">
        <f>[1]Elproduktion!$N$248</f>
        <v>0</v>
      </c>
      <c r="J7" s="94">
        <f>[1]Elproduktion!$T$246</f>
        <v>0</v>
      </c>
      <c r="K7" s="94">
        <f>[1]Elproduktion!U244</f>
        <v>0</v>
      </c>
      <c r="L7" s="94">
        <f>[1]Elproduktion!V244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94">
        <f>[1]Elproduktion!$N$250</f>
        <v>0</v>
      </c>
      <c r="D8" s="94">
        <f>[1]Elproduktion!$N$251</f>
        <v>0</v>
      </c>
      <c r="E8" s="94">
        <f>[1]Elproduktion!$Q$252</f>
        <v>0</v>
      </c>
      <c r="F8" s="94">
        <f>[1]Elproduktion!$N$253</f>
        <v>0</v>
      </c>
      <c r="G8" s="94">
        <f>[1]Elproduktion!$R$254</f>
        <v>0</v>
      </c>
      <c r="H8" s="94">
        <f>[1]Elproduktion!$S$255</f>
        <v>0</v>
      </c>
      <c r="I8" s="94">
        <f>[1]Elproduktion!$N$256</f>
        <v>0</v>
      </c>
      <c r="J8" s="94">
        <f>[1]Elproduktion!$T$254</f>
        <v>0</v>
      </c>
      <c r="K8" s="94">
        <f>[1]Elproduktion!U252</f>
        <v>0</v>
      </c>
      <c r="L8" s="94">
        <f>[1]Elproduktion!V252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4">
        <f>[1]Elproduktion!$N$258</f>
        <v>550826</v>
      </c>
      <c r="D9" s="94">
        <f>[1]Elproduktion!$N$259</f>
        <v>0</v>
      </c>
      <c r="E9" s="94">
        <f>[1]Elproduktion!$Q$260</f>
        <v>0</v>
      </c>
      <c r="F9" s="94">
        <f>[1]Elproduktion!$N$261</f>
        <v>0</v>
      </c>
      <c r="G9" s="94">
        <f>[1]Elproduktion!$R$262</f>
        <v>0</v>
      </c>
      <c r="H9" s="94">
        <f>[1]Elproduktion!$S$263</f>
        <v>0</v>
      </c>
      <c r="I9" s="94">
        <f>[1]Elproduktion!$N$264</f>
        <v>0</v>
      </c>
      <c r="J9" s="94">
        <f>[1]Elproduktion!$T$262</f>
        <v>0</v>
      </c>
      <c r="K9" s="94">
        <f>[1]Elproduktion!U260</f>
        <v>0</v>
      </c>
      <c r="L9" s="94">
        <f>[1]Elproduktion!V260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94">
        <f>[1]Elproduktion!$N$266</f>
        <v>273232</v>
      </c>
      <c r="D10" s="94">
        <f>[1]Elproduktion!$N$267</f>
        <v>0</v>
      </c>
      <c r="E10" s="94">
        <f>[1]Elproduktion!$Q$268</f>
        <v>0</v>
      </c>
      <c r="F10" s="94">
        <f>[1]Elproduktion!$N$269</f>
        <v>0</v>
      </c>
      <c r="G10" s="94">
        <f>[1]Elproduktion!$R$270</f>
        <v>0</v>
      </c>
      <c r="H10" s="94">
        <f>[1]Elproduktion!$S$271</f>
        <v>0</v>
      </c>
      <c r="I10" s="94">
        <f>[1]Elproduktion!$N$272</f>
        <v>0</v>
      </c>
      <c r="J10" s="94">
        <f>[1]Elproduktion!$T$270</f>
        <v>0</v>
      </c>
      <c r="K10" s="94">
        <f>[1]Elproduktion!U268</f>
        <v>0</v>
      </c>
      <c r="L10" s="94">
        <f>[1]Elproduktion!V268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98">
        <f>SUM(C5:C10)</f>
        <v>824675.5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2326 Berg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102">
        <f>[1]Fjärrvärmeproduktion!$N$338</f>
        <v>0</v>
      </c>
      <c r="C18" s="94"/>
      <c r="D18" s="94">
        <f>[1]Fjärrvärmeproduktion!$N$339</f>
        <v>0</v>
      </c>
      <c r="E18" s="94">
        <f>[1]Fjärrvärmeproduktion!$Q$340</f>
        <v>0</v>
      </c>
      <c r="F18" s="94">
        <f>[1]Fjärrvärmeproduktion!$N$341</f>
        <v>0</v>
      </c>
      <c r="G18" s="94">
        <f>[1]Fjärrvärmeproduktion!$R$342</f>
        <v>0</v>
      </c>
      <c r="H18" s="94">
        <f>[1]Fjärrvärmeproduktion!$S$343</f>
        <v>0</v>
      </c>
      <c r="I18" s="94">
        <f>[1]Fjärrvärmeproduktion!$N$344</f>
        <v>0</v>
      </c>
      <c r="J18" s="94">
        <f>[1]Fjärrvärmeproduktion!$T$342</f>
        <v>0</v>
      </c>
      <c r="K18" s="94">
        <f>[1]Fjärrvärmeproduktion!U340</f>
        <v>0</v>
      </c>
      <c r="L18" s="94">
        <f>[1]Fjärrvärmeproduktion!V340</f>
        <v>0</v>
      </c>
      <c r="M18" s="94">
        <f>[1]Fjärrvärmeproduktion!$W$343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2">
        <f>[1]Fjärrvärmeproduktion!$N$346</f>
        <v>12821</v>
      </c>
      <c r="C19" s="94"/>
      <c r="D19" s="94">
        <f>[1]Fjärrvärmeproduktion!$N$347</f>
        <v>159</v>
      </c>
      <c r="E19" s="94">
        <f>[1]Fjärrvärmeproduktion!$Q$348</f>
        <v>0</v>
      </c>
      <c r="F19" s="94">
        <f>[1]Fjärrvärmeproduktion!$N$349</f>
        <v>0</v>
      </c>
      <c r="G19" s="94">
        <f>[1]Fjärrvärmeproduktion!$R$350</f>
        <v>0</v>
      </c>
      <c r="H19" s="94">
        <f>[1]Fjärrvärmeproduktion!$S$351</f>
        <v>13803</v>
      </c>
      <c r="I19" s="94">
        <f>[1]Fjärrvärmeproduktion!$N$352</f>
        <v>0</v>
      </c>
      <c r="J19" s="94">
        <f>[1]Fjärrvärmeproduktion!$T$350</f>
        <v>0</v>
      </c>
      <c r="K19" s="94">
        <f>[1]Fjärrvärmeproduktion!U348</f>
        <v>0</v>
      </c>
      <c r="L19" s="94">
        <f>[1]Fjärrvärmeproduktion!V348</f>
        <v>0</v>
      </c>
      <c r="M19" s="94">
        <f>[1]Fjärrvärmeproduktion!$W$351</f>
        <v>0</v>
      </c>
      <c r="N19" s="94"/>
      <c r="O19" s="94"/>
      <c r="P19" s="94">
        <f t="shared" ref="P19:P24" si="2">SUM(C19:O19)</f>
        <v>13962</v>
      </c>
      <c r="Q19" s="4"/>
      <c r="R19" s="4"/>
      <c r="S19" s="4"/>
      <c r="T19" s="4"/>
    </row>
    <row r="20" spans="1:34" ht="15.75">
      <c r="A20" s="5" t="s">
        <v>20</v>
      </c>
      <c r="B20" s="102">
        <f>[1]Fjärrvärmeproduktion!$N$354</f>
        <v>242</v>
      </c>
      <c r="C20" s="97">
        <f>B20*1.015</f>
        <v>245.62999999999997</v>
      </c>
      <c r="D20" s="94">
        <f>[1]Fjärrvärmeproduktion!$N$355</f>
        <v>0</v>
      </c>
      <c r="E20" s="94">
        <f>[1]Fjärrvärmeproduktion!$Q$356</f>
        <v>0</v>
      </c>
      <c r="F20" s="94">
        <f>[1]Fjärrvärmeproduktion!$N$357</f>
        <v>0</v>
      </c>
      <c r="G20" s="94">
        <f>[1]Fjärrvärmeproduktion!$R$358</f>
        <v>0</v>
      </c>
      <c r="H20" s="94">
        <f>[1]Fjärrvärmeproduktion!$S$359</f>
        <v>0</v>
      </c>
      <c r="I20" s="94">
        <f>[1]Fjärrvärmeproduktion!$N$360</f>
        <v>0</v>
      </c>
      <c r="J20" s="94">
        <f>[1]Fjärrvärmeproduktion!$T$358</f>
        <v>0</v>
      </c>
      <c r="K20" s="94">
        <f>[1]Fjärrvärmeproduktion!U356</f>
        <v>0</v>
      </c>
      <c r="L20" s="94">
        <f>[1]Fjärrvärmeproduktion!V356</f>
        <v>0</v>
      </c>
      <c r="M20" s="94">
        <f>[1]Fjärrvärmeproduktion!$W$359</f>
        <v>0</v>
      </c>
      <c r="N20" s="94"/>
      <c r="O20" s="94"/>
      <c r="P20" s="97">
        <f t="shared" si="2"/>
        <v>245.62999999999997</v>
      </c>
      <c r="Q20" s="4"/>
      <c r="R20" s="4"/>
      <c r="S20" s="4"/>
      <c r="T20" s="4"/>
    </row>
    <row r="21" spans="1:34" ht="16.5" thickBot="1">
      <c r="A21" s="5" t="s">
        <v>21</v>
      </c>
      <c r="B21" s="99">
        <f>[1]Fjärrvärmeproduktion!$N$362</f>
        <v>0</v>
      </c>
      <c r="C21" s="94"/>
      <c r="D21" s="94">
        <f>[1]Fjärrvärmeproduktion!$N$363</f>
        <v>0</v>
      </c>
      <c r="E21" s="94">
        <f>[1]Fjärrvärmeproduktion!$Q$364</f>
        <v>0</v>
      </c>
      <c r="F21" s="94">
        <f>[1]Fjärrvärmeproduktion!$N$365</f>
        <v>0</v>
      </c>
      <c r="G21" s="94">
        <f>[1]Fjärrvärmeproduktion!$R$366</f>
        <v>0</v>
      </c>
      <c r="H21" s="94">
        <f>[1]Fjärrvärmeproduktion!$S$367</f>
        <v>0</v>
      </c>
      <c r="I21" s="94">
        <f>[1]Fjärrvärmeproduktion!$N$368</f>
        <v>0</v>
      </c>
      <c r="J21" s="94">
        <f>[1]Fjärrvärmeproduktion!$T$366</f>
        <v>0</v>
      </c>
      <c r="K21" s="94">
        <f>[1]Fjärrvärmeproduktion!U364</f>
        <v>0</v>
      </c>
      <c r="L21" s="94">
        <f>[1]Fjärrvärmeproduktion!V364</f>
        <v>0</v>
      </c>
      <c r="M21" s="94">
        <f>[1]Fjärrvärmeproduktion!$W$367</f>
        <v>0</v>
      </c>
      <c r="N21" s="94"/>
      <c r="O21" s="94"/>
      <c r="P21" s="94">
        <f>SUM(C21:O21)</f>
        <v>0</v>
      </c>
      <c r="Q21" s="4"/>
      <c r="R21" s="39"/>
      <c r="S21" s="39"/>
      <c r="T21" s="39"/>
    </row>
    <row r="22" spans="1:34" ht="15.75">
      <c r="A22" s="5" t="s">
        <v>22</v>
      </c>
      <c r="B22" s="99">
        <f>[1]Fjärrvärmeproduktion!$N$370</f>
        <v>0</v>
      </c>
      <c r="C22" s="94"/>
      <c r="D22" s="94">
        <f>[1]Fjärrvärmeproduktion!$N$371</f>
        <v>0</v>
      </c>
      <c r="E22" s="94">
        <f>[1]Fjärrvärmeproduktion!$Q$372</f>
        <v>0</v>
      </c>
      <c r="F22" s="94">
        <f>[1]Fjärrvärmeproduktion!$N$373</f>
        <v>0</v>
      </c>
      <c r="G22" s="94">
        <f>[1]Fjärrvärmeproduktion!$R$374</f>
        <v>0</v>
      </c>
      <c r="H22" s="94">
        <f>[1]Fjärrvärmeproduktion!$S$375</f>
        <v>0</v>
      </c>
      <c r="I22" s="94">
        <f>[1]Fjärrvärmeproduktion!$N$376</f>
        <v>0</v>
      </c>
      <c r="J22" s="94">
        <f>[1]Fjärrvärmeproduktion!$T$374</f>
        <v>0</v>
      </c>
      <c r="K22" s="94">
        <f>[1]Fjärrvärmeproduktion!U372</f>
        <v>0</v>
      </c>
      <c r="L22" s="94">
        <f>[1]Fjärrvärmeproduktion!V372</f>
        <v>0</v>
      </c>
      <c r="M22" s="94">
        <f>[1]Fjärrvärmeproduktion!$W$375</f>
        <v>0</v>
      </c>
      <c r="N22" s="94"/>
      <c r="O22" s="94"/>
      <c r="P22" s="94">
        <f t="shared" si="2"/>
        <v>0</v>
      </c>
      <c r="Q22" s="33"/>
      <c r="R22" s="45" t="s">
        <v>24</v>
      </c>
      <c r="S22" s="91" t="str">
        <f>P43/1000 &amp;" GWh"</f>
        <v>389,816253733333 GWh</v>
      </c>
      <c r="T22" s="40"/>
      <c r="U22" s="38"/>
    </row>
    <row r="23" spans="1:34" ht="15.75">
      <c r="A23" s="5" t="s">
        <v>23</v>
      </c>
      <c r="B23" s="99">
        <f>[1]Fjärrvärmeproduktion!$N$378</f>
        <v>0</v>
      </c>
      <c r="C23" s="94"/>
      <c r="D23" s="94">
        <f>[1]Fjärrvärmeproduktion!$N$379</f>
        <v>0</v>
      </c>
      <c r="E23" s="94">
        <f>[1]Fjärrvärmeproduktion!$Q$380</f>
        <v>0</v>
      </c>
      <c r="F23" s="94">
        <f>[1]Fjärrvärmeproduktion!$N$381</f>
        <v>0</v>
      </c>
      <c r="G23" s="94">
        <f>[1]Fjärrvärmeproduktion!$R$382</f>
        <v>0</v>
      </c>
      <c r="H23" s="94">
        <f>[1]Fjärrvärmeproduktion!$S$383</f>
        <v>0</v>
      </c>
      <c r="I23" s="94">
        <f>[1]Fjärrvärmeproduktion!$N$384</f>
        <v>0</v>
      </c>
      <c r="J23" s="94">
        <f>[1]Fjärrvärmeproduktion!$T$382</f>
        <v>0</v>
      </c>
      <c r="K23" s="94">
        <f>[1]Fjärrvärmeproduktion!U380</f>
        <v>0</v>
      </c>
      <c r="L23" s="94">
        <f>[1]Fjärrvärmeproduktion!V380</f>
        <v>0</v>
      </c>
      <c r="M23" s="94">
        <f>[1]Fjärrvärmeproduktion!$W$383</f>
        <v>0</v>
      </c>
      <c r="N23" s="94"/>
      <c r="O23" s="94"/>
      <c r="P23" s="94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7">
        <f>SUM(B18:B23)</f>
        <v>13063</v>
      </c>
      <c r="C24" s="97">
        <f t="shared" ref="C24:O24" si="3">SUM(C18:C23)</f>
        <v>245.62999999999997</v>
      </c>
      <c r="D24" s="94">
        <f t="shared" si="3"/>
        <v>159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13803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4">
        <f t="shared" si="2"/>
        <v>14207.63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135,4899204 GWh</v>
      </c>
      <c r="T25" s="44">
        <f>C$44</f>
        <v>0.34757380971776092</v>
      </c>
      <c r="U25" s="38"/>
    </row>
    <row r="26" spans="1:34" ht="15.75">
      <c r="B26" s="10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158,641333333333 GWh</v>
      </c>
      <c r="T26" s="44">
        <f>D$44</f>
        <v>0.40696438851381805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0,111 GWh</v>
      </c>
      <c r="T28" s="44">
        <f>F$44</f>
        <v>2.8474954273182568E-4</v>
      </c>
      <c r="U28" s="38"/>
    </row>
    <row r="29" spans="1:34" ht="15.75">
      <c r="A29" s="82" t="str">
        <f>A2</f>
        <v>2326 Berg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34,08 GWh</v>
      </c>
      <c r="T29" s="44">
        <f>G$44</f>
        <v>8.7425805552257832E-2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61,494 GWh</v>
      </c>
      <c r="T30" s="44">
        <f>H$44</f>
        <v>0.15775124667343143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>
      <c r="A32" s="5" t="s">
        <v>30</v>
      </c>
      <c r="B32" s="94">
        <f>[1]Slutanvändning!$N$494</f>
        <v>0</v>
      </c>
      <c r="C32" s="94">
        <f>[1]Slutanvändning!$N$495</f>
        <v>13999</v>
      </c>
      <c r="D32" s="102">
        <f>[1]Slutanvändning!$N$488</f>
        <v>5283</v>
      </c>
      <c r="E32" s="94">
        <f>[1]Slutanvändning!$Q$489</f>
        <v>0</v>
      </c>
      <c r="F32" s="94">
        <f>[1]Slutanvändning!$N$490</f>
        <v>0</v>
      </c>
      <c r="G32" s="94">
        <f>[1]Slutanvändning!$N$491</f>
        <v>1227</v>
      </c>
      <c r="H32" s="102">
        <f>[1]Slutanvändning!$N$492</f>
        <v>0</v>
      </c>
      <c r="I32" s="94">
        <f>[1]Slutanvändning!$N$493</f>
        <v>0</v>
      </c>
      <c r="J32" s="94">
        <v>0</v>
      </c>
      <c r="K32" s="94">
        <f>[1]Slutanvändning!U489</f>
        <v>0</v>
      </c>
      <c r="L32" s="94">
        <f>[1]Slutanvändning!V489</f>
        <v>0</v>
      </c>
      <c r="M32" s="94"/>
      <c r="N32" s="94"/>
      <c r="O32" s="94"/>
      <c r="P32" s="94">
        <f t="shared" ref="P32:P38" si="4">SUM(B32:N32)</f>
        <v>20509</v>
      </c>
      <c r="Q32" s="107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>
      <c r="A33" s="5" t="s">
        <v>33</v>
      </c>
      <c r="B33" s="94">
        <f>[1]Slutanvändning!$N$503</f>
        <v>1804</v>
      </c>
      <c r="C33" s="94">
        <f>[1]Slutanvändning!$N$504</f>
        <v>16122</v>
      </c>
      <c r="D33" s="95">
        <f>[1]Slutanvändning!$N$497</f>
        <v>8152</v>
      </c>
      <c r="E33" s="94">
        <f>[1]Slutanvändning!$Q$498</f>
        <v>0</v>
      </c>
      <c r="F33" s="94">
        <f>[1]Slutanvändning!$N$499</f>
        <v>111</v>
      </c>
      <c r="G33" s="94">
        <f>[1]Slutanvändning!$N$500</f>
        <v>0</v>
      </c>
      <c r="H33" s="96">
        <f>[1]Slutanvändning!$N$501</f>
        <v>23012</v>
      </c>
      <c r="I33" s="94">
        <f>[1]Slutanvändning!$N$502</f>
        <v>0</v>
      </c>
      <c r="J33" s="94">
        <v>0</v>
      </c>
      <c r="K33" s="94">
        <f>[1]Slutanvändning!U498</f>
        <v>0</v>
      </c>
      <c r="L33" s="94">
        <f>[1]Slutanvändning!V498</f>
        <v>0</v>
      </c>
      <c r="M33" s="94"/>
      <c r="N33" s="94"/>
      <c r="O33" s="94"/>
      <c r="P33" s="115">
        <f t="shared" si="4"/>
        <v>49201</v>
      </c>
      <c r="Q33" s="107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4">
        <f>[1]Slutanvändning!$N$512</f>
        <v>4317</v>
      </c>
      <c r="C34" s="94">
        <f>[1]Slutanvändning!$N$513</f>
        <v>12901</v>
      </c>
      <c r="D34" s="95">
        <f>[1]Slutanvändning!$N$506</f>
        <v>90.333333333333329</v>
      </c>
      <c r="E34" s="94">
        <f>[1]Slutanvändning!$Q$507</f>
        <v>0</v>
      </c>
      <c r="F34" s="94">
        <f>[1]Slutanvändning!$N$508</f>
        <v>0</v>
      </c>
      <c r="G34" s="94">
        <f>[1]Slutanvändning!$N$509</f>
        <v>0</v>
      </c>
      <c r="H34" s="102">
        <f>[1]Slutanvändning!$N$510</f>
        <v>0</v>
      </c>
      <c r="I34" s="94">
        <f>[1]Slutanvändning!$N$511</f>
        <v>0</v>
      </c>
      <c r="J34" s="94">
        <v>0</v>
      </c>
      <c r="K34" s="94">
        <f>[1]Slutanvändning!U507</f>
        <v>0</v>
      </c>
      <c r="L34" s="94">
        <f>[1]Slutanvändning!V507</f>
        <v>0</v>
      </c>
      <c r="M34" s="94"/>
      <c r="N34" s="94"/>
      <c r="O34" s="94"/>
      <c r="P34" s="97">
        <f t="shared" si="4"/>
        <v>17308.333333333332</v>
      </c>
      <c r="Q34" s="107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>
      <c r="A35" s="5" t="s">
        <v>35</v>
      </c>
      <c r="B35" s="94">
        <f>[1]Slutanvändning!$N$521</f>
        <v>0</v>
      </c>
      <c r="C35" s="94">
        <f>[1]Slutanvändning!$N$522</f>
        <v>152</v>
      </c>
      <c r="D35" s="102">
        <f>[1]Slutanvändning!$N$515</f>
        <v>131140</v>
      </c>
      <c r="E35" s="94">
        <f>[1]Slutanvändning!$Q$516</f>
        <v>0</v>
      </c>
      <c r="F35" s="94">
        <f>[1]Slutanvändning!$N$517</f>
        <v>0</v>
      </c>
      <c r="G35" s="94">
        <f>[1]Slutanvändning!$N$518</f>
        <v>32853</v>
      </c>
      <c r="H35" s="102">
        <f>[1]Slutanvändning!$N$519</f>
        <v>0</v>
      </c>
      <c r="I35" s="94">
        <f>[1]Slutanvändning!$N$520</f>
        <v>0</v>
      </c>
      <c r="J35" s="94">
        <v>0</v>
      </c>
      <c r="K35" s="94">
        <f>[1]Slutanvändning!U516</f>
        <v>0</v>
      </c>
      <c r="L35" s="94">
        <f>[1]Slutanvändning!V516</f>
        <v>0</v>
      </c>
      <c r="M35" s="94"/>
      <c r="N35" s="94"/>
      <c r="O35" s="94"/>
      <c r="P35" s="94">
        <f>SUM(B35:N35)</f>
        <v>164145</v>
      </c>
      <c r="Q35" s="107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>
      <c r="A36" s="5" t="s">
        <v>36</v>
      </c>
      <c r="B36" s="94">
        <f>[1]Slutanvändning!$N$530</f>
        <v>44</v>
      </c>
      <c r="C36" s="94">
        <f>[1]Slutanvändning!$N$531</f>
        <v>18786</v>
      </c>
      <c r="D36" s="102">
        <f>[1]Slutanvändning!$N$524</f>
        <v>13817</v>
      </c>
      <c r="E36" s="94">
        <f>[1]Slutanvändning!$Q$525</f>
        <v>0</v>
      </c>
      <c r="F36" s="94">
        <f>[1]Slutanvändning!$N$526</f>
        <v>0</v>
      </c>
      <c r="G36" s="94">
        <f>[1]Slutanvändning!$N$527</f>
        <v>0</v>
      </c>
      <c r="H36" s="102">
        <f>[1]Slutanvändning!$N$528</f>
        <v>0</v>
      </c>
      <c r="I36" s="94">
        <f>[1]Slutanvändning!$N$529</f>
        <v>0</v>
      </c>
      <c r="J36" s="94">
        <v>0</v>
      </c>
      <c r="K36" s="94">
        <f>[1]Slutanvändning!U525</f>
        <v>0</v>
      </c>
      <c r="L36" s="94">
        <f>[1]Slutanvändning!V525</f>
        <v>0</v>
      </c>
      <c r="M36" s="94"/>
      <c r="N36" s="94"/>
      <c r="O36" s="94"/>
      <c r="P36" s="94">
        <f t="shared" si="4"/>
        <v>32647</v>
      </c>
      <c r="Q36" s="107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>
      <c r="A37" s="5" t="s">
        <v>37</v>
      </c>
      <c r="B37" s="94">
        <f>[1]Slutanvändning!$N$539</f>
        <v>737</v>
      </c>
      <c r="C37" s="94">
        <f>[1]Slutanvändning!$N$540</f>
        <v>35481</v>
      </c>
      <c r="D37" s="102">
        <f>[1]Slutanvändning!$N$533</f>
        <v>0</v>
      </c>
      <c r="E37" s="94">
        <f>[1]Slutanvändning!$Q$534</f>
        <v>0</v>
      </c>
      <c r="F37" s="94">
        <f>[1]Slutanvändning!$N$535</f>
        <v>0</v>
      </c>
      <c r="G37" s="94">
        <f>[1]Slutanvändning!$N$536</f>
        <v>0</v>
      </c>
      <c r="H37" s="102">
        <f>[1]Slutanvändning!$N$537</f>
        <v>24679</v>
      </c>
      <c r="I37" s="94">
        <f>[1]Slutanvändning!$N$538</f>
        <v>0</v>
      </c>
      <c r="J37" s="94">
        <v>0</v>
      </c>
      <c r="K37" s="94">
        <f>[1]Slutanvändning!U534</f>
        <v>0</v>
      </c>
      <c r="L37" s="94">
        <f>[1]Slutanvändning!V534</f>
        <v>0</v>
      </c>
      <c r="M37" s="94"/>
      <c r="N37" s="94"/>
      <c r="O37" s="94"/>
      <c r="P37" s="94">
        <f t="shared" si="4"/>
        <v>60897</v>
      </c>
      <c r="Q37" s="107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>
      <c r="A38" s="5" t="s">
        <v>38</v>
      </c>
      <c r="B38" s="94">
        <f>[1]Slutanvändning!$N$548</f>
        <v>4214</v>
      </c>
      <c r="C38" s="94">
        <f>[1]Slutanvändning!$N$549</f>
        <v>1665</v>
      </c>
      <c r="D38" s="102">
        <f>[1]Slutanvändning!$N$542</f>
        <v>0</v>
      </c>
      <c r="E38" s="94">
        <f>[1]Slutanvändning!$Q$543</f>
        <v>0</v>
      </c>
      <c r="F38" s="94">
        <f>[1]Slutanvändning!$N$544</f>
        <v>0</v>
      </c>
      <c r="G38" s="94">
        <f>[1]Slutanvändning!$N$545</f>
        <v>0</v>
      </c>
      <c r="H38" s="102">
        <f>[1]Slutanvändning!$N$546</f>
        <v>0</v>
      </c>
      <c r="I38" s="94">
        <f>[1]Slutanvändning!$N$547</f>
        <v>0</v>
      </c>
      <c r="J38" s="94">
        <v>0</v>
      </c>
      <c r="K38" s="94">
        <f>[1]Slutanvändning!U543</f>
        <v>0</v>
      </c>
      <c r="L38" s="94">
        <f>[1]Slutanvändning!V543</f>
        <v>0</v>
      </c>
      <c r="M38" s="94"/>
      <c r="N38" s="94"/>
      <c r="O38" s="94"/>
      <c r="P38" s="94">
        <f t="shared" si="4"/>
        <v>5879</v>
      </c>
      <c r="Q38" s="107"/>
      <c r="R38" s="46"/>
      <c r="S38" s="31"/>
      <c r="T38" s="42"/>
      <c r="U38" s="38"/>
    </row>
    <row r="39" spans="1:47">
      <c r="A39" s="5" t="s">
        <v>39</v>
      </c>
      <c r="B39" s="94">
        <f>[1]Slutanvändning!$N$557</f>
        <v>0</v>
      </c>
      <c r="C39" s="94">
        <f>[1]Slutanvändning!$N$558</f>
        <v>26102</v>
      </c>
      <c r="D39" s="102">
        <f>[1]Slutanvändning!$N$551</f>
        <v>0</v>
      </c>
      <c r="E39" s="94">
        <f>[1]Slutanvändning!$Q$552</f>
        <v>0</v>
      </c>
      <c r="F39" s="94">
        <f>[1]Slutanvändning!$N$553</f>
        <v>0</v>
      </c>
      <c r="G39" s="94">
        <f>[1]Slutanvändning!$N$554</f>
        <v>0</v>
      </c>
      <c r="H39" s="102">
        <f>[1]Slutanvändning!$N$555</f>
        <v>0</v>
      </c>
      <c r="I39" s="94">
        <f>[1]Slutanvändning!$N$556</f>
        <v>0</v>
      </c>
      <c r="J39" s="94">
        <v>0</v>
      </c>
      <c r="K39" s="94">
        <f>[1]Slutanvändning!U552</f>
        <v>0</v>
      </c>
      <c r="L39" s="94">
        <f>[1]Slutanvändning!V552</f>
        <v>0</v>
      </c>
      <c r="M39" s="94"/>
      <c r="N39" s="94"/>
      <c r="O39" s="94"/>
      <c r="P39" s="94">
        <f>SUM(B39:N39)</f>
        <v>26102</v>
      </c>
      <c r="Q39" s="107"/>
      <c r="R39" s="43"/>
      <c r="S39" s="10"/>
      <c r="T39" s="66"/>
    </row>
    <row r="40" spans="1:47">
      <c r="A40" s="5" t="s">
        <v>14</v>
      </c>
      <c r="B40" s="94">
        <f>SUM(B32:B39)</f>
        <v>11116</v>
      </c>
      <c r="C40" s="94">
        <f t="shared" ref="C40:O40" si="5">SUM(C32:C39)</f>
        <v>125208</v>
      </c>
      <c r="D40" s="97">
        <f t="shared" si="5"/>
        <v>158482.33333333334</v>
      </c>
      <c r="E40" s="94">
        <f t="shared" si="5"/>
        <v>0</v>
      </c>
      <c r="F40" s="94">
        <f>SUM(F32:F39)</f>
        <v>111</v>
      </c>
      <c r="G40" s="94">
        <f t="shared" si="5"/>
        <v>34080</v>
      </c>
      <c r="H40" s="116">
        <f t="shared" si="5"/>
        <v>47691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4">
        <f>SUM(B40:N40)</f>
        <v>376688.33333333337</v>
      </c>
      <c r="Q40" s="107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11,9832904 GWh</v>
      </c>
      <c r="T41" s="66"/>
    </row>
    <row r="42" spans="1:47">
      <c r="A42" s="48" t="s">
        <v>43</v>
      </c>
      <c r="B42" s="103">
        <f>B39+B38+B37</f>
        <v>4951</v>
      </c>
      <c r="C42" s="103">
        <f>C39+C38+C37</f>
        <v>63248</v>
      </c>
      <c r="D42" s="103">
        <f>D39+D38+D37</f>
        <v>0</v>
      </c>
      <c r="E42" s="103">
        <f t="shared" ref="E42:I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24679</v>
      </c>
      <c r="I42" s="104">
        <f t="shared" si="6"/>
        <v>0</v>
      </c>
      <c r="J42" s="103">
        <f t="shared" ref="J42:P42" si="7">J39+J38+J37</f>
        <v>0</v>
      </c>
      <c r="K42" s="103">
        <f t="shared" si="7"/>
        <v>0</v>
      </c>
      <c r="L42" s="103">
        <f t="shared" si="7"/>
        <v>0</v>
      </c>
      <c r="M42" s="103">
        <f t="shared" si="7"/>
        <v>0</v>
      </c>
      <c r="N42" s="103">
        <f t="shared" si="7"/>
        <v>0</v>
      </c>
      <c r="O42" s="103">
        <f t="shared" si="7"/>
        <v>0</v>
      </c>
      <c r="P42" s="103">
        <f t="shared" si="7"/>
        <v>92878</v>
      </c>
      <c r="Q42" s="36"/>
      <c r="R42" s="43" t="s">
        <v>41</v>
      </c>
      <c r="S42" s="11" t="str">
        <f>P42/1000 &amp;" GWh"</f>
        <v>92,878 GWh</v>
      </c>
      <c r="T42" s="44">
        <f>P42/P40</f>
        <v>0.24656457814373506</v>
      </c>
    </row>
    <row r="43" spans="1:47">
      <c r="A43" s="49" t="s">
        <v>45</v>
      </c>
      <c r="B43" s="108"/>
      <c r="C43" s="109">
        <f>C40+C24-C7+C46</f>
        <v>135489.9204</v>
      </c>
      <c r="D43" s="109">
        <f t="shared" ref="D43:O43" si="8">D11+D24+D40</f>
        <v>158641.33333333334</v>
      </c>
      <c r="E43" s="109">
        <f t="shared" si="8"/>
        <v>0</v>
      </c>
      <c r="F43" s="109">
        <f t="shared" si="8"/>
        <v>111</v>
      </c>
      <c r="G43" s="109">
        <f t="shared" si="8"/>
        <v>34080</v>
      </c>
      <c r="H43" s="109">
        <f t="shared" si="8"/>
        <v>61494</v>
      </c>
      <c r="I43" s="109">
        <f t="shared" si="8"/>
        <v>0</v>
      </c>
      <c r="J43" s="109">
        <f t="shared" si="8"/>
        <v>0</v>
      </c>
      <c r="K43" s="109">
        <f t="shared" si="8"/>
        <v>0</v>
      </c>
      <c r="L43" s="109">
        <f t="shared" si="8"/>
        <v>0</v>
      </c>
      <c r="M43" s="109">
        <f t="shared" si="8"/>
        <v>0</v>
      </c>
      <c r="N43" s="109">
        <f t="shared" si="8"/>
        <v>0</v>
      </c>
      <c r="O43" s="109">
        <f t="shared" si="8"/>
        <v>0</v>
      </c>
      <c r="P43" s="110">
        <f>SUM(C43:O43)</f>
        <v>389816.25373333332</v>
      </c>
      <c r="Q43" s="36"/>
      <c r="R43" s="43" t="s">
        <v>42</v>
      </c>
      <c r="S43" s="11" t="str">
        <f>P36/1000 &amp;" GWh"</f>
        <v>32,647 GWh</v>
      </c>
      <c r="T43" s="64">
        <f>P36/P40</f>
        <v>8.6668465973196218E-2</v>
      </c>
    </row>
    <row r="44" spans="1:47">
      <c r="A44" s="49" t="s">
        <v>46</v>
      </c>
      <c r="B44" s="105"/>
      <c r="C44" s="106">
        <f>C43/$P$43</f>
        <v>0.34757380971776092</v>
      </c>
      <c r="D44" s="106">
        <f t="shared" ref="D44:P44" si="9">D43/$P$43</f>
        <v>0.40696438851381805</v>
      </c>
      <c r="E44" s="106">
        <f t="shared" si="9"/>
        <v>0</v>
      </c>
      <c r="F44" s="106">
        <f t="shared" si="9"/>
        <v>2.8474954273182568E-4</v>
      </c>
      <c r="G44" s="106">
        <f t="shared" si="9"/>
        <v>8.7425805552257832E-2</v>
      </c>
      <c r="H44" s="106">
        <f t="shared" si="9"/>
        <v>0.15775124667343143</v>
      </c>
      <c r="I44" s="106">
        <f t="shared" si="9"/>
        <v>0</v>
      </c>
      <c r="J44" s="106">
        <f t="shared" si="9"/>
        <v>0</v>
      </c>
      <c r="K44" s="106">
        <f t="shared" si="9"/>
        <v>0</v>
      </c>
      <c r="L44" s="106">
        <f t="shared" si="9"/>
        <v>0</v>
      </c>
      <c r="M44" s="106">
        <f t="shared" si="9"/>
        <v>0</v>
      </c>
      <c r="N44" s="106">
        <f t="shared" si="9"/>
        <v>0</v>
      </c>
      <c r="O44" s="106">
        <f t="shared" si="9"/>
        <v>0</v>
      </c>
      <c r="P44" s="106">
        <f t="shared" si="9"/>
        <v>1</v>
      </c>
      <c r="Q44" s="36"/>
      <c r="R44" s="43" t="s">
        <v>44</v>
      </c>
      <c r="S44" s="11" t="str">
        <f>P34/1000 &amp;" GWh"</f>
        <v>17,3083333333333 GWh</v>
      </c>
      <c r="T44" s="44">
        <f>P34/P40</f>
        <v>4.5948684367713356E-2</v>
      </c>
      <c r="U44" s="38"/>
    </row>
    <row r="45" spans="1:47">
      <c r="A45" s="50"/>
      <c r="B45" s="102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20,509 GWh</v>
      </c>
      <c r="T45" s="44">
        <f>P32/P40</f>
        <v>5.4445540743231581E-2</v>
      </c>
      <c r="U45" s="38"/>
    </row>
    <row r="46" spans="1:47">
      <c r="A46" s="50" t="s">
        <v>49</v>
      </c>
      <c r="B46" s="70">
        <f>B24-B40</f>
        <v>1947</v>
      </c>
      <c r="C46" s="70">
        <f>(C40+C24)*0.08</f>
        <v>10036.2904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49,201 GWh</v>
      </c>
      <c r="T46" s="64">
        <f>P33/P40</f>
        <v>0.13061461066398833</v>
      </c>
      <c r="U46" s="38"/>
    </row>
    <row r="47" spans="1:47">
      <c r="A47" s="50" t="s">
        <v>51</v>
      </c>
      <c r="B47" s="74">
        <f>B46/B24</f>
        <v>0.14904692643343795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164,145 GWh</v>
      </c>
      <c r="T47" s="64">
        <f>P35/P40</f>
        <v>0.43575812010813531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376,688333333333 GWh</v>
      </c>
      <c r="T48" s="73">
        <f>SUM(T42:T47)</f>
        <v>0.99999999999999989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topLeftCell="A16" zoomScale="70" zoomScaleNormal="70" workbookViewId="0">
      <pane xSplit="1" topLeftCell="K1" activePane="topRight" state="frozen"/>
      <selection pane="topRight"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76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[1]Solceller!$C$5</f>
        <v>228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102">
        <f>[1]Elproduktion!$N$82</f>
        <v>0</v>
      </c>
      <c r="D7" s="94">
        <f>[1]Elproduktion!$N$83</f>
        <v>0</v>
      </c>
      <c r="E7" s="94">
        <f>[1]Elproduktion!$Q$84</f>
        <v>0</v>
      </c>
      <c r="F7" s="94">
        <f>[1]Elproduktion!$N$85</f>
        <v>0</v>
      </c>
      <c r="G7" s="94">
        <f>[1]Elproduktion!$R$86</f>
        <v>0</v>
      </c>
      <c r="H7" s="94">
        <f>[1]Elproduktion!$S$87</f>
        <v>0</v>
      </c>
      <c r="I7" s="94">
        <f>[1]Elproduktion!$N$88</f>
        <v>0</v>
      </c>
      <c r="J7" s="94">
        <f>[1]Elproduktion!$T$86</f>
        <v>0</v>
      </c>
      <c r="K7" s="94">
        <f>[1]Elproduktion!U84</f>
        <v>0</v>
      </c>
      <c r="L7" s="94">
        <f>[1]Elproduktion!V84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102">
        <f>[1]Elproduktion!$N$90</f>
        <v>0</v>
      </c>
      <c r="D8" s="94">
        <f>[1]Elproduktion!$N$91</f>
        <v>0</v>
      </c>
      <c r="E8" s="94">
        <f>[1]Elproduktion!$Q$92</f>
        <v>0</v>
      </c>
      <c r="F8" s="94">
        <f>[1]Elproduktion!$N$93</f>
        <v>0</v>
      </c>
      <c r="G8" s="94">
        <f>[1]Elproduktion!$R$94</f>
        <v>0</v>
      </c>
      <c r="H8" s="94">
        <f>[1]Elproduktion!$S$95</f>
        <v>0</v>
      </c>
      <c r="I8" s="94">
        <f>[1]Elproduktion!$N$96</f>
        <v>0</v>
      </c>
      <c r="J8" s="94">
        <f>[1]Elproduktion!$T$94</f>
        <v>0</v>
      </c>
      <c r="K8" s="94">
        <f>[1]Elproduktion!U92</f>
        <v>0</v>
      </c>
      <c r="L8" s="94">
        <f>[1]Elproduktion!V92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5">
        <f>[1]Elproduktion!$N$98</f>
        <v>3221.466967814602</v>
      </c>
      <c r="D9" s="94">
        <f>[1]Elproduktion!$N$99</f>
        <v>0</v>
      </c>
      <c r="E9" s="94">
        <f>[1]Elproduktion!$Q$100</f>
        <v>0</v>
      </c>
      <c r="F9" s="94">
        <f>[1]Elproduktion!$N$101</f>
        <v>0</v>
      </c>
      <c r="G9" s="94">
        <f>[1]Elproduktion!$R$102</f>
        <v>0</v>
      </c>
      <c r="H9" s="94">
        <f>[1]Elproduktion!$S$103</f>
        <v>0</v>
      </c>
      <c r="I9" s="94">
        <f>[1]Elproduktion!$N$104</f>
        <v>0</v>
      </c>
      <c r="J9" s="94">
        <f>[1]Elproduktion!$T$102</f>
        <v>0</v>
      </c>
      <c r="K9" s="94">
        <f>[1]Elproduktion!U100</f>
        <v>0</v>
      </c>
      <c r="L9" s="94">
        <f>[1]Elproduktion!V100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100">
        <f>[1]Elproduktion!$N$106</f>
        <v>269903.48051948048</v>
      </c>
      <c r="D10" s="94">
        <f>[1]Elproduktion!$N$107</f>
        <v>0</v>
      </c>
      <c r="E10" s="94">
        <f>[1]Elproduktion!$Q$108</f>
        <v>0</v>
      </c>
      <c r="F10" s="94">
        <f>[1]Elproduktion!$N$109</f>
        <v>0</v>
      </c>
      <c r="G10" s="94">
        <f>[1]Elproduktion!$R$110</f>
        <v>0</v>
      </c>
      <c r="H10" s="94">
        <f>[1]Elproduktion!$S$111</f>
        <v>0</v>
      </c>
      <c r="I10" s="94">
        <f>[1]Elproduktion!$N$112</f>
        <v>0</v>
      </c>
      <c r="J10" s="94">
        <f>[1]Elproduktion!$T$110</f>
        <v>0</v>
      </c>
      <c r="K10" s="94">
        <f>[1]Elproduktion!U108</f>
        <v>0</v>
      </c>
      <c r="L10" s="94">
        <f>[1]Elproduktion!V108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101">
        <f>SUM(C5:C10)</f>
        <v>273352.94748729508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2305 Bräcke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102">
        <f>[1]Fjärrvärmeproduktion!$N$114</f>
        <v>0</v>
      </c>
      <c r="C18" s="94"/>
      <c r="D18" s="94">
        <f>[1]Fjärrvärmeproduktion!$N$115</f>
        <v>0</v>
      </c>
      <c r="E18" s="94">
        <f>[1]Fjärrvärmeproduktion!$Q$116</f>
        <v>0</v>
      </c>
      <c r="F18" s="94">
        <f>[1]Fjärrvärmeproduktion!$N$117</f>
        <v>0</v>
      </c>
      <c r="G18" s="94">
        <f>[1]Fjärrvärmeproduktion!$R$118</f>
        <v>0</v>
      </c>
      <c r="H18" s="94">
        <f>[1]Fjärrvärmeproduktion!$S$119</f>
        <v>0</v>
      </c>
      <c r="I18" s="94">
        <f>[1]Fjärrvärmeproduktion!$N$120</f>
        <v>0</v>
      </c>
      <c r="J18" s="94">
        <f>[1]Fjärrvärmeproduktion!$T$118</f>
        <v>0</v>
      </c>
      <c r="K18" s="94">
        <f>[1]Fjärrvärmeproduktion!U116</f>
        <v>0</v>
      </c>
      <c r="L18" s="94">
        <f>[1]Fjärrvärmeproduktion!V116</f>
        <v>0</v>
      </c>
      <c r="M18" s="94">
        <f>[1]Fjärrvärmeproduktion!$W$119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2">
        <f>[1]Fjärrvärmeproduktion!$N$122</f>
        <v>20900</v>
      </c>
      <c r="C19" s="94"/>
      <c r="D19" s="94">
        <f>[1]Fjärrvärmeproduktion!$N$123</f>
        <v>507</v>
      </c>
      <c r="E19" s="94">
        <f>[1]Fjärrvärmeproduktion!$Q$124</f>
        <v>0</v>
      </c>
      <c r="F19" s="94">
        <f>[1]Fjärrvärmeproduktion!$N$125</f>
        <v>0</v>
      </c>
      <c r="G19" s="94">
        <f>[1]Fjärrvärmeproduktion!$R$126</f>
        <v>0</v>
      </c>
      <c r="H19" s="94">
        <f>[1]Fjärrvärmeproduktion!$S$127</f>
        <v>23647</v>
      </c>
      <c r="I19" s="94">
        <f>[1]Fjärrvärmeproduktion!$N$128</f>
        <v>0</v>
      </c>
      <c r="J19" s="94">
        <f>[1]Fjärrvärmeproduktion!$T$126</f>
        <v>0</v>
      </c>
      <c r="K19" s="94">
        <f>[1]Fjärrvärmeproduktion!U124</f>
        <v>0</v>
      </c>
      <c r="L19" s="94">
        <f>[1]Fjärrvärmeproduktion!V124</f>
        <v>0</v>
      </c>
      <c r="M19" s="94">
        <f>[1]Fjärrvärmeproduktion!$W$127</f>
        <v>0</v>
      </c>
      <c r="N19" s="94"/>
      <c r="O19" s="94"/>
      <c r="P19" s="94">
        <f t="shared" ref="P19:P24" si="2">SUM(C19:O19)</f>
        <v>24154</v>
      </c>
      <c r="Q19" s="4"/>
      <c r="R19" s="4"/>
      <c r="S19" s="4"/>
      <c r="T19" s="4"/>
    </row>
    <row r="20" spans="1:34" ht="15.75">
      <c r="A20" s="5" t="s">
        <v>20</v>
      </c>
      <c r="B20" s="99">
        <f>[1]Fjärrvärmeproduktion!$N$130</f>
        <v>0</v>
      </c>
      <c r="C20" s="94"/>
      <c r="D20" s="94">
        <f>[1]Fjärrvärmeproduktion!$N$131</f>
        <v>0</v>
      </c>
      <c r="E20" s="94">
        <f>[1]Fjärrvärmeproduktion!$Q$132</f>
        <v>0</v>
      </c>
      <c r="F20" s="94">
        <f>[1]Fjärrvärmeproduktion!$N$133</f>
        <v>0</v>
      </c>
      <c r="G20" s="94">
        <f>[1]Fjärrvärmeproduktion!$R$134</f>
        <v>0</v>
      </c>
      <c r="H20" s="94">
        <f>[1]Fjärrvärmeproduktion!$S$135</f>
        <v>0</v>
      </c>
      <c r="I20" s="94">
        <f>[1]Fjärrvärmeproduktion!$N$136</f>
        <v>0</v>
      </c>
      <c r="J20" s="94">
        <f>[1]Fjärrvärmeproduktion!$T$134</f>
        <v>0</v>
      </c>
      <c r="K20" s="94">
        <f>[1]Fjärrvärmeproduktion!U132</f>
        <v>0</v>
      </c>
      <c r="L20" s="94">
        <f>[1]Fjärrvärmeproduktion!V132</f>
        <v>0</v>
      </c>
      <c r="M20" s="94">
        <f>[1]Fjärrvärmeproduktion!$W$135</f>
        <v>0</v>
      </c>
      <c r="N20" s="94"/>
      <c r="O20" s="94"/>
      <c r="P20" s="9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9">
        <f>[1]Fjärrvärmeproduktion!$N$138</f>
        <v>0</v>
      </c>
      <c r="C21" s="94"/>
      <c r="D21" s="94">
        <f>[1]Fjärrvärmeproduktion!$N$139</f>
        <v>0</v>
      </c>
      <c r="E21" s="94">
        <f>[1]Fjärrvärmeproduktion!$Q$140</f>
        <v>0</v>
      </c>
      <c r="F21" s="94">
        <f>[1]Fjärrvärmeproduktion!$N$141</f>
        <v>0</v>
      </c>
      <c r="G21" s="94">
        <f>[1]Fjärrvärmeproduktion!$R$142</f>
        <v>0</v>
      </c>
      <c r="H21" s="94">
        <f>[1]Fjärrvärmeproduktion!$S$143</f>
        <v>0</v>
      </c>
      <c r="I21" s="94">
        <f>[1]Fjärrvärmeproduktion!$N$144</f>
        <v>0</v>
      </c>
      <c r="J21" s="94">
        <f>[1]Fjärrvärmeproduktion!$T$142</f>
        <v>0</v>
      </c>
      <c r="K21" s="94">
        <f>[1]Fjärrvärmeproduktion!U140</f>
        <v>0</v>
      </c>
      <c r="L21" s="94">
        <f>[1]Fjärrvärmeproduktion!V140</f>
        <v>0</v>
      </c>
      <c r="M21" s="94">
        <f>[1]Fjärrvärmeproduktion!$W$143</f>
        <v>0</v>
      </c>
      <c r="N21" s="94"/>
      <c r="O21" s="94"/>
      <c r="P21" s="97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99">
        <f>[1]Fjärrvärmeproduktion!$N$146</f>
        <v>0</v>
      </c>
      <c r="C22" s="94"/>
      <c r="D22" s="94">
        <f>[1]Fjärrvärmeproduktion!$N$147</f>
        <v>0</v>
      </c>
      <c r="E22" s="94">
        <f>[1]Fjärrvärmeproduktion!$Q$148</f>
        <v>0</v>
      </c>
      <c r="F22" s="94">
        <f>[1]Fjärrvärmeproduktion!$N$149</f>
        <v>0</v>
      </c>
      <c r="G22" s="94">
        <f>[1]Fjärrvärmeproduktion!$R$150</f>
        <v>0</v>
      </c>
      <c r="H22" s="94">
        <f>[1]Fjärrvärmeproduktion!$S$151</f>
        <v>0</v>
      </c>
      <c r="I22" s="94">
        <f>[1]Fjärrvärmeproduktion!$N$152</f>
        <v>0</v>
      </c>
      <c r="J22" s="94">
        <f>[1]Fjärrvärmeproduktion!$T$150</f>
        <v>0</v>
      </c>
      <c r="K22" s="94">
        <f>[1]Fjärrvärmeproduktion!U148</f>
        <v>0</v>
      </c>
      <c r="L22" s="94">
        <f>[1]Fjärrvärmeproduktion!V148</f>
        <v>0</v>
      </c>
      <c r="M22" s="94">
        <f>[1]Fjärrvärmeproduktion!$W$151</f>
        <v>0</v>
      </c>
      <c r="N22" s="94"/>
      <c r="O22" s="94"/>
      <c r="P22" s="97">
        <f t="shared" si="2"/>
        <v>0</v>
      </c>
      <c r="Q22" s="33"/>
      <c r="R22" s="45" t="s">
        <v>24</v>
      </c>
      <c r="S22" s="91" t="str">
        <f>P43/1000 &amp;" GWh"</f>
        <v>302,452875304578 GWh</v>
      </c>
      <c r="T22" s="40"/>
      <c r="U22" s="38"/>
    </row>
    <row r="23" spans="1:34" ht="15.75">
      <c r="A23" s="5" t="s">
        <v>23</v>
      </c>
      <c r="B23" s="99">
        <f>[1]Fjärrvärmeproduktion!$N$154</f>
        <v>0</v>
      </c>
      <c r="C23" s="94"/>
      <c r="D23" s="94">
        <f>[1]Fjärrvärmeproduktion!$N$155</f>
        <v>0</v>
      </c>
      <c r="E23" s="94">
        <f>[1]Fjärrvärmeproduktion!$Q$156</f>
        <v>0</v>
      </c>
      <c r="F23" s="94">
        <f>[1]Fjärrvärmeproduktion!$N$157</f>
        <v>0</v>
      </c>
      <c r="G23" s="94">
        <f>[1]Fjärrvärmeproduktion!$R$158</f>
        <v>0</v>
      </c>
      <c r="H23" s="94">
        <f>[1]Fjärrvärmeproduktion!$S$159</f>
        <v>0</v>
      </c>
      <c r="I23" s="94">
        <f>[1]Fjärrvärmeproduktion!$N$160</f>
        <v>0</v>
      </c>
      <c r="J23" s="94">
        <f>[1]Fjärrvärmeproduktion!$T$158</f>
        <v>0</v>
      </c>
      <c r="K23" s="94">
        <f>[1]Fjärrvärmeproduktion!U156</f>
        <v>0</v>
      </c>
      <c r="L23" s="94">
        <f>[1]Fjärrvärmeproduktion!V156</f>
        <v>0</v>
      </c>
      <c r="M23" s="94">
        <f>[1]Fjärrvärmeproduktion!$W$159</f>
        <v>0</v>
      </c>
      <c r="N23" s="94"/>
      <c r="O23" s="94"/>
      <c r="P23" s="97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7">
        <f>SUM(B18:B23)</f>
        <v>20900</v>
      </c>
      <c r="C24" s="94">
        <f t="shared" ref="C24:O24" si="3">SUM(C18:C23)</f>
        <v>0</v>
      </c>
      <c r="D24" s="94">
        <f t="shared" si="3"/>
        <v>507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23647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7">
        <f t="shared" si="2"/>
        <v>24154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108,71496 GWh</v>
      </c>
      <c r="T25" s="44">
        <f>C$44</f>
        <v>0.35944429323252808</v>
      </c>
      <c r="U25" s="38"/>
    </row>
    <row r="26" spans="1:34" ht="15.75">
      <c r="B26" s="10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55,329 GWh</v>
      </c>
      <c r="T26" s="44">
        <f>D$44</f>
        <v>0.18293428337979009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 GWh</v>
      </c>
      <c r="T28" s="44">
        <f>F$44</f>
        <v>0</v>
      </c>
      <c r="U28" s="38"/>
    </row>
    <row r="29" spans="1:34" ht="15.75">
      <c r="A29" s="82" t="str">
        <f>A2</f>
        <v>2305 Bräcke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9,464 GWh</v>
      </c>
      <c r="T29" s="44">
        <f>G$44</f>
        <v>3.1290825026773182E-2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128,944915304578 GWh</v>
      </c>
      <c r="T30" s="44">
        <f>H$44</f>
        <v>0.42633059836090859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[1]Slutanvändning!$N$170</f>
        <v>0</v>
      </c>
      <c r="C32" s="94">
        <f>[1]Slutanvändning!$N$171</f>
        <v>5650</v>
      </c>
      <c r="D32" s="94">
        <f>[1]Slutanvändning!$N$164</f>
        <v>1687</v>
      </c>
      <c r="E32" s="94">
        <f>[1]Slutanvändning!$Q$165</f>
        <v>0</v>
      </c>
      <c r="F32" s="94">
        <f>[1]Slutanvändning!$N$166</f>
        <v>0</v>
      </c>
      <c r="G32" s="94">
        <f>[1]Slutanvändning!$N$167</f>
        <v>358</v>
      </c>
      <c r="H32" s="102">
        <f>[1]Slutanvändning!$N$168</f>
        <v>0</v>
      </c>
      <c r="I32" s="94">
        <f>[1]Slutanvändning!$N$169</f>
        <v>0</v>
      </c>
      <c r="J32" s="94">
        <v>0</v>
      </c>
      <c r="K32" s="94">
        <f>[1]Slutanvändning!U165</f>
        <v>0</v>
      </c>
      <c r="L32" s="94">
        <f>[1]Slutanvändning!V165</f>
        <v>0</v>
      </c>
      <c r="M32" s="94"/>
      <c r="N32" s="94"/>
      <c r="O32" s="94"/>
      <c r="P32" s="94">
        <f t="shared" ref="P32:P38" si="4">SUM(B32:N32)</f>
        <v>7695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[1]Slutanvändning!$N$179</f>
        <v>0</v>
      </c>
      <c r="C33" s="94">
        <f>[1]Slutanvändning!$N$180</f>
        <v>22263</v>
      </c>
      <c r="D33" s="97">
        <f>[1]Slutanvändning!$N$173</f>
        <v>2602</v>
      </c>
      <c r="E33" s="94">
        <f>[1]Slutanvändning!$Q$174</f>
        <v>0</v>
      </c>
      <c r="F33" s="94">
        <f>[1]Slutanvändning!$N$175</f>
        <v>0</v>
      </c>
      <c r="G33" s="94">
        <f>[1]Slutanvändning!$N$176</f>
        <v>0</v>
      </c>
      <c r="H33" s="117">
        <f>[1]Slutanvändning!$N$177</f>
        <v>86707.915304578026</v>
      </c>
      <c r="I33" s="94">
        <f>[1]Slutanvändning!$N$178</f>
        <v>0</v>
      </c>
      <c r="J33" s="94">
        <v>0</v>
      </c>
      <c r="K33" s="94">
        <f>[1]Slutanvändning!U174</f>
        <v>0</v>
      </c>
      <c r="L33" s="94">
        <f>[1]Slutanvändning!V174</f>
        <v>0</v>
      </c>
      <c r="M33" s="94"/>
      <c r="N33" s="94"/>
      <c r="O33" s="94"/>
      <c r="P33" s="115">
        <f t="shared" si="4"/>
        <v>111572.91530457803</v>
      </c>
      <c r="Q33" s="35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4">
        <f>[1]Slutanvändning!$N$188</f>
        <v>7150</v>
      </c>
      <c r="C34" s="94">
        <f>[1]Slutanvändning!$N$189</f>
        <v>9406</v>
      </c>
      <c r="D34" s="94">
        <f>[1]Slutanvändning!$N$182</f>
        <v>215</v>
      </c>
      <c r="E34" s="94">
        <f>[1]Slutanvändning!$Q$183</f>
        <v>0</v>
      </c>
      <c r="F34" s="94">
        <f>[1]Slutanvändning!$N$184</f>
        <v>0</v>
      </c>
      <c r="G34" s="94">
        <f>[1]Slutanvändning!$N$185</f>
        <v>0</v>
      </c>
      <c r="H34" s="102">
        <f>[1]Slutanvändning!$N$186</f>
        <v>0</v>
      </c>
      <c r="I34" s="94">
        <f>[1]Slutanvändning!$N$187</f>
        <v>0</v>
      </c>
      <c r="J34" s="94">
        <v>0</v>
      </c>
      <c r="K34" s="94">
        <f>[1]Slutanvändning!U183</f>
        <v>0</v>
      </c>
      <c r="L34" s="94">
        <f>[1]Slutanvändning!V183</f>
        <v>0</v>
      </c>
      <c r="M34" s="94"/>
      <c r="N34" s="94"/>
      <c r="O34" s="94"/>
      <c r="P34" s="94">
        <f t="shared" si="4"/>
        <v>16771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[1]Slutanvändning!$N$197</f>
        <v>0</v>
      </c>
      <c r="C35" s="94">
        <f>[1]Slutanvändning!$N$198</f>
        <v>768</v>
      </c>
      <c r="D35" s="94">
        <f>[1]Slutanvändning!$N$191</f>
        <v>48075</v>
      </c>
      <c r="E35" s="94">
        <f>[1]Slutanvändning!$Q$192</f>
        <v>0</v>
      </c>
      <c r="F35" s="94">
        <f>[1]Slutanvändning!$N$193</f>
        <v>0</v>
      </c>
      <c r="G35" s="94">
        <f>[1]Slutanvändning!$N$194</f>
        <v>9106</v>
      </c>
      <c r="H35" s="102">
        <f>[1]Slutanvändning!$N$195</f>
        <v>0</v>
      </c>
      <c r="I35" s="94">
        <f>[1]Slutanvändning!$N$196</f>
        <v>0</v>
      </c>
      <c r="J35" s="94">
        <v>0</v>
      </c>
      <c r="K35" s="94">
        <f>[1]Slutanvändning!U192</f>
        <v>0</v>
      </c>
      <c r="L35" s="94">
        <f>[1]Slutanvändning!V192</f>
        <v>0</v>
      </c>
      <c r="M35" s="94"/>
      <c r="N35" s="94"/>
      <c r="O35" s="94"/>
      <c r="P35" s="94">
        <f>SUM(B35:N35)</f>
        <v>57949</v>
      </c>
      <c r="Q35" s="35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 ht="15.75">
      <c r="A36" s="5" t="s">
        <v>36</v>
      </c>
      <c r="B36" s="94">
        <f>[1]Slutanvändning!$N$206</f>
        <v>0</v>
      </c>
      <c r="C36" s="94">
        <f>[1]Slutanvändning!$N$207</f>
        <v>14519</v>
      </c>
      <c r="D36" s="94">
        <f>[1]Slutanvändning!$N$200</f>
        <v>1982</v>
      </c>
      <c r="E36" s="94">
        <f>[1]Slutanvändning!$Q$201</f>
        <v>0</v>
      </c>
      <c r="F36" s="94">
        <f>[1]Slutanvändning!$N$202</f>
        <v>0</v>
      </c>
      <c r="G36" s="94">
        <f>[1]Slutanvändning!$N$203</f>
        <v>0</v>
      </c>
      <c r="H36" s="102">
        <f>[1]Slutanvändning!$N$204</f>
        <v>0</v>
      </c>
      <c r="I36" s="94">
        <f>[1]Slutanvändning!$N$205</f>
        <v>0</v>
      </c>
      <c r="J36" s="94">
        <v>0</v>
      </c>
      <c r="K36" s="94">
        <f>[1]Slutanvändning!U201</f>
        <v>0</v>
      </c>
      <c r="L36" s="94">
        <f>[1]Slutanvändning!V201</f>
        <v>0</v>
      </c>
      <c r="M36" s="94"/>
      <c r="N36" s="94"/>
      <c r="O36" s="94"/>
      <c r="P36" s="94">
        <f t="shared" si="4"/>
        <v>16501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4">
        <f>[1]Slutanvändning!$N$215</f>
        <v>250</v>
      </c>
      <c r="C37" s="94">
        <f>[1]Slutanvändning!$N$216</f>
        <v>37827</v>
      </c>
      <c r="D37" s="94">
        <f>[1]Slutanvändning!$N$209</f>
        <v>261</v>
      </c>
      <c r="E37" s="94">
        <f>[1]Slutanvändning!$Q$210</f>
        <v>0</v>
      </c>
      <c r="F37" s="94">
        <f>[1]Slutanvändning!$N$211</f>
        <v>0</v>
      </c>
      <c r="G37" s="94">
        <f>[1]Slutanvändning!$N$212</f>
        <v>0</v>
      </c>
      <c r="H37" s="102">
        <f>[1]Slutanvändning!$N$213</f>
        <v>18590</v>
      </c>
      <c r="I37" s="94">
        <f>[1]Slutanvändning!$N$214</f>
        <v>0</v>
      </c>
      <c r="J37" s="94">
        <v>0</v>
      </c>
      <c r="K37" s="94">
        <f>[1]Slutanvändning!U210</f>
        <v>0</v>
      </c>
      <c r="L37" s="94">
        <f>[1]Slutanvändning!V210</f>
        <v>0</v>
      </c>
      <c r="M37" s="94"/>
      <c r="N37" s="94"/>
      <c r="O37" s="94"/>
      <c r="P37" s="94">
        <f t="shared" si="4"/>
        <v>56928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4">
        <f>[1]Slutanvändning!$N$224</f>
        <v>10550</v>
      </c>
      <c r="C38" s="94">
        <f>[1]Slutanvändning!$N$225</f>
        <v>1904</v>
      </c>
      <c r="D38" s="94">
        <f>[1]Slutanvändning!$N$218</f>
        <v>0</v>
      </c>
      <c r="E38" s="94">
        <f>[1]Slutanvändning!$Q$219</f>
        <v>0</v>
      </c>
      <c r="F38" s="94">
        <f>[1]Slutanvändning!$N$220</f>
        <v>0</v>
      </c>
      <c r="G38" s="94">
        <f>[1]Slutanvändning!$N$221</f>
        <v>0</v>
      </c>
      <c r="H38" s="102">
        <f>[1]Slutanvändning!$N$222</f>
        <v>0</v>
      </c>
      <c r="I38" s="94">
        <f>[1]Slutanvändning!$N$223</f>
        <v>0</v>
      </c>
      <c r="J38" s="94">
        <v>0</v>
      </c>
      <c r="K38" s="94">
        <f>[1]Slutanvändning!U219</f>
        <v>0</v>
      </c>
      <c r="L38" s="94">
        <f>[1]Slutanvändning!V219</f>
        <v>0</v>
      </c>
      <c r="M38" s="94"/>
      <c r="N38" s="94"/>
      <c r="O38" s="94"/>
      <c r="P38" s="94">
        <f t="shared" si="4"/>
        <v>12454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[1]Slutanvändning!$N$233</f>
        <v>0</v>
      </c>
      <c r="C39" s="94">
        <f>[1]Slutanvändning!$N$234</f>
        <v>8325</v>
      </c>
      <c r="D39" s="94">
        <f>[1]Slutanvändning!$N$227</f>
        <v>0</v>
      </c>
      <c r="E39" s="94">
        <f>[1]Slutanvändning!$Q$228</f>
        <v>0</v>
      </c>
      <c r="F39" s="94">
        <f>[1]Slutanvändning!$N$229</f>
        <v>0</v>
      </c>
      <c r="G39" s="94">
        <f>[1]Slutanvändning!$N$230</f>
        <v>0</v>
      </c>
      <c r="H39" s="102">
        <f>[1]Slutanvändning!$N$231</f>
        <v>0</v>
      </c>
      <c r="I39" s="94">
        <f>[1]Slutanvändning!$N$232</f>
        <v>0</v>
      </c>
      <c r="J39" s="94">
        <v>0</v>
      </c>
      <c r="K39" s="94">
        <f>[1]Slutanvändning!U228</f>
        <v>0</v>
      </c>
      <c r="L39" s="94">
        <f>[1]Slutanvändning!V228</f>
        <v>0</v>
      </c>
      <c r="M39" s="94"/>
      <c r="N39" s="94"/>
      <c r="O39" s="94"/>
      <c r="P39" s="94">
        <f>SUM(B39:N39)</f>
        <v>8325</v>
      </c>
      <c r="Q39" s="35"/>
      <c r="R39" s="43"/>
      <c r="S39" s="10"/>
      <c r="T39" s="66"/>
    </row>
    <row r="40" spans="1:47" ht="15.75">
      <c r="A40" s="5" t="s">
        <v>14</v>
      </c>
      <c r="B40" s="94">
        <f>SUM(B32:B39)</f>
        <v>17950</v>
      </c>
      <c r="C40" s="94">
        <f t="shared" ref="C40:O40" si="5">SUM(C32:C39)</f>
        <v>100662</v>
      </c>
      <c r="D40" s="97">
        <f t="shared" si="5"/>
        <v>54822</v>
      </c>
      <c r="E40" s="94">
        <f t="shared" si="5"/>
        <v>0</v>
      </c>
      <c r="F40" s="94">
        <f>SUM(F32:F39)</f>
        <v>0</v>
      </c>
      <c r="G40" s="94">
        <f t="shared" si="5"/>
        <v>9464</v>
      </c>
      <c r="H40" s="115">
        <f t="shared" si="5"/>
        <v>105297.91530457803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115">
        <f>SUM(B40:N40)</f>
        <v>288195.91530457803</v>
      </c>
      <c r="Q40" s="35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11,00296 GWh</v>
      </c>
      <c r="T41" s="66"/>
    </row>
    <row r="42" spans="1:47">
      <c r="A42" s="48" t="s">
        <v>43</v>
      </c>
      <c r="B42" s="103">
        <f>B39+B38+B37</f>
        <v>10800</v>
      </c>
      <c r="C42" s="103">
        <f>C39+C38+C37</f>
        <v>48056</v>
      </c>
      <c r="D42" s="103">
        <f>D39+D38+D37</f>
        <v>261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18590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77707</v>
      </c>
      <c r="Q42" s="36"/>
      <c r="R42" s="43" t="s">
        <v>41</v>
      </c>
      <c r="S42" s="11" t="str">
        <f>P42/1000 &amp;" GWh"</f>
        <v>77,707 GWh</v>
      </c>
      <c r="T42" s="44">
        <f>P42/P40</f>
        <v>0.26963255158518068</v>
      </c>
    </row>
    <row r="43" spans="1:47">
      <c r="A43" s="49" t="s">
        <v>45</v>
      </c>
      <c r="B43" s="108"/>
      <c r="C43" s="109">
        <f>C40+C24-C7+C46</f>
        <v>108714.96</v>
      </c>
      <c r="D43" s="109">
        <f t="shared" ref="D43:O43" si="7">D11+D24+D40</f>
        <v>55329</v>
      </c>
      <c r="E43" s="109">
        <f t="shared" si="7"/>
        <v>0</v>
      </c>
      <c r="F43" s="109">
        <f t="shared" si="7"/>
        <v>0</v>
      </c>
      <c r="G43" s="109">
        <f t="shared" si="7"/>
        <v>9464</v>
      </c>
      <c r="H43" s="109">
        <f t="shared" si="7"/>
        <v>128944.91530457803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302452.87530457805</v>
      </c>
      <c r="Q43" s="36"/>
      <c r="R43" s="43" t="s">
        <v>42</v>
      </c>
      <c r="S43" s="11" t="str">
        <f>P36/1000 &amp;" GWh"</f>
        <v>16,501 GWh</v>
      </c>
      <c r="T43" s="64">
        <f>P36/P40</f>
        <v>5.7256189708868782E-2</v>
      </c>
    </row>
    <row r="44" spans="1:47">
      <c r="A44" s="49" t="s">
        <v>46</v>
      </c>
      <c r="B44" s="105"/>
      <c r="C44" s="106">
        <f>C43/$P$43</f>
        <v>0.35944429323252808</v>
      </c>
      <c r="D44" s="106">
        <f t="shared" ref="D44:P44" si="8">D43/$P$43</f>
        <v>0.18293428337979009</v>
      </c>
      <c r="E44" s="106">
        <f t="shared" si="8"/>
        <v>0</v>
      </c>
      <c r="F44" s="106">
        <f t="shared" si="8"/>
        <v>0</v>
      </c>
      <c r="G44" s="106">
        <f t="shared" si="8"/>
        <v>3.1290825026773182E-2</v>
      </c>
      <c r="H44" s="106">
        <f t="shared" si="8"/>
        <v>0.42633059836090859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6"/>
      <c r="R44" s="43" t="s">
        <v>44</v>
      </c>
      <c r="S44" s="11" t="str">
        <f>P34/1000 &amp;" GWh"</f>
        <v>16,771 GWh</v>
      </c>
      <c r="T44" s="44">
        <f>P34/P40</f>
        <v>5.8193052397275215E-2</v>
      </c>
      <c r="U44" s="38"/>
    </row>
    <row r="45" spans="1:47">
      <c r="A45" s="50"/>
      <c r="B45" s="102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7,695 GWh</v>
      </c>
      <c r="T45" s="44">
        <f>P32/P40</f>
        <v>2.6700586619583376E-2</v>
      </c>
      <c r="U45" s="38"/>
    </row>
    <row r="46" spans="1:47">
      <c r="A46" s="50" t="s">
        <v>49</v>
      </c>
      <c r="B46" s="70">
        <f>B24-B40</f>
        <v>2950</v>
      </c>
      <c r="C46" s="70">
        <f>(C40+C24)*0.08</f>
        <v>8052.96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111,572915304578 GWh</v>
      </c>
      <c r="T46" s="64">
        <f>P33/P40</f>
        <v>0.38714259772440873</v>
      </c>
      <c r="U46" s="38"/>
    </row>
    <row r="47" spans="1:47">
      <c r="A47" s="50" t="s">
        <v>51</v>
      </c>
      <c r="B47" s="74">
        <f>B46/B24</f>
        <v>0.14114832535885166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57,949 GWh</v>
      </c>
      <c r="T47" s="64">
        <f>P35/P40</f>
        <v>0.20107502196468319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288,195915304578 GWh</v>
      </c>
      <c r="T48" s="73">
        <f>SUM(T42:T47)</f>
        <v>0.99999999999999989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topLeftCell="H25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77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[1]Solceller!$C$10</f>
        <v>123.5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94">
        <f>[1]Elproduktion!$N$282</f>
        <v>0</v>
      </c>
      <c r="D7" s="94">
        <f>[1]Elproduktion!$N$283</f>
        <v>0</v>
      </c>
      <c r="E7" s="94">
        <f>[1]Elproduktion!$Q$284</f>
        <v>0</v>
      </c>
      <c r="F7" s="94">
        <f>[1]Elproduktion!$N$285</f>
        <v>0</v>
      </c>
      <c r="G7" s="94">
        <f>[1]Elproduktion!$R$286</f>
        <v>0</v>
      </c>
      <c r="H7" s="94">
        <f>[1]Elproduktion!$S$287</f>
        <v>0</v>
      </c>
      <c r="I7" s="94">
        <f>[1]Elproduktion!$N$288</f>
        <v>0</v>
      </c>
      <c r="J7" s="94">
        <f>[1]Elproduktion!$T$286</f>
        <v>0</v>
      </c>
      <c r="K7" s="94">
        <f>[1]Elproduktion!U284</f>
        <v>0</v>
      </c>
      <c r="L7" s="94">
        <f>[1]Elproduktion!V284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94">
        <f>[1]Elproduktion!$N$290</f>
        <v>0</v>
      </c>
      <c r="D8" s="94">
        <f>[1]Elproduktion!$N$291</f>
        <v>0</v>
      </c>
      <c r="E8" s="94">
        <f>[1]Elproduktion!$Q$292</f>
        <v>0</v>
      </c>
      <c r="F8" s="94">
        <f>[1]Elproduktion!$N$293</f>
        <v>0</v>
      </c>
      <c r="G8" s="94">
        <f>[1]Elproduktion!$R$294</f>
        <v>0</v>
      </c>
      <c r="H8" s="94">
        <f>[1]Elproduktion!$S$295</f>
        <v>0</v>
      </c>
      <c r="I8" s="94">
        <f>[1]Elproduktion!$N$296</f>
        <v>0</v>
      </c>
      <c r="J8" s="94">
        <f>[1]Elproduktion!$T$294</f>
        <v>0</v>
      </c>
      <c r="K8" s="94">
        <f>[1]Elproduktion!U292</f>
        <v>0</v>
      </c>
      <c r="L8" s="94">
        <f>[1]Elproduktion!V292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4">
        <f>[1]Elproduktion!$N$298</f>
        <v>1627191</v>
      </c>
      <c r="D9" s="94">
        <f>[1]Elproduktion!$N$299</f>
        <v>0</v>
      </c>
      <c r="E9" s="94">
        <f>[1]Elproduktion!$Q$300</f>
        <v>0</v>
      </c>
      <c r="F9" s="94">
        <f>[1]Elproduktion!$N$301</f>
        <v>0</v>
      </c>
      <c r="G9" s="94">
        <f>[1]Elproduktion!$R$302</f>
        <v>0</v>
      </c>
      <c r="H9" s="94">
        <f>[1]Elproduktion!$S$303</f>
        <v>0</v>
      </c>
      <c r="I9" s="94">
        <f>[1]Elproduktion!$N$304</f>
        <v>0</v>
      </c>
      <c r="J9" s="94">
        <f>[1]Elproduktion!$T$302</f>
        <v>0</v>
      </c>
      <c r="K9" s="94">
        <f>[1]Elproduktion!U300</f>
        <v>0</v>
      </c>
      <c r="L9" s="94">
        <f>[1]Elproduktion!V300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94">
        <f>[1]Elproduktion!$N$306</f>
        <v>304331</v>
      </c>
      <c r="D10" s="94">
        <f>[1]Elproduktion!$N$307</f>
        <v>0</v>
      </c>
      <c r="E10" s="94">
        <f>[1]Elproduktion!$Q$308</f>
        <v>0</v>
      </c>
      <c r="F10" s="94">
        <f>[1]Elproduktion!$N$309</f>
        <v>0</v>
      </c>
      <c r="G10" s="94">
        <f>[1]Elproduktion!$R$310</f>
        <v>0</v>
      </c>
      <c r="H10" s="94">
        <f>[1]Elproduktion!$S$311</f>
        <v>0</v>
      </c>
      <c r="I10" s="94">
        <f>[1]Elproduktion!$N$312</f>
        <v>0</v>
      </c>
      <c r="J10" s="94">
        <f>[1]Elproduktion!$T$310</f>
        <v>0</v>
      </c>
      <c r="K10" s="94">
        <f>[1]Elproduktion!U308</f>
        <v>0</v>
      </c>
      <c r="L10" s="94">
        <f>[1]Elproduktion!V308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98">
        <f>SUM(C5:C10)</f>
        <v>1931645.5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2361 Härjedalen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94">
        <f>[1]Fjärrvärmeproduktion!$N$394</f>
        <v>0</v>
      </c>
      <c r="C18" s="94"/>
      <c r="D18" s="94">
        <f>[1]Fjärrvärmeproduktion!$N$395</f>
        <v>0</v>
      </c>
      <c r="E18" s="94">
        <f>[1]Fjärrvärmeproduktion!$Q$396</f>
        <v>0</v>
      </c>
      <c r="F18" s="94">
        <f>[1]Fjärrvärmeproduktion!$N$397</f>
        <v>0</v>
      </c>
      <c r="G18" s="94">
        <f>[1]Fjärrvärmeproduktion!$R$398</f>
        <v>0</v>
      </c>
      <c r="H18" s="94">
        <f>[1]Fjärrvärmeproduktion!$S$399</f>
        <v>0</v>
      </c>
      <c r="I18" s="94">
        <f>[1]Fjärrvärmeproduktion!$N$400</f>
        <v>0</v>
      </c>
      <c r="J18" s="94">
        <f>[1]Fjärrvärmeproduktion!$T$398</f>
        <v>0</v>
      </c>
      <c r="K18" s="94">
        <f>[1]Fjärrvärmeproduktion!U396</f>
        <v>0</v>
      </c>
      <c r="L18" s="94">
        <f>[1]Fjärrvärmeproduktion!V396</f>
        <v>0</v>
      </c>
      <c r="M18" s="94">
        <f>[1]Fjärrvärmeproduktion!$W$399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94">
        <f>[1]Fjärrvärmeproduktion!$N$402</f>
        <v>30209</v>
      </c>
      <c r="C19" s="94"/>
      <c r="D19" s="94">
        <f>[1]Fjärrvärmeproduktion!$N$403</f>
        <v>90</v>
      </c>
      <c r="E19" s="94">
        <f>[1]Fjärrvärmeproduktion!$Q$404</f>
        <v>0</v>
      </c>
      <c r="F19" s="94">
        <f>[1]Fjärrvärmeproduktion!$N$405</f>
        <v>0</v>
      </c>
      <c r="G19" s="94">
        <f>[1]Fjärrvärmeproduktion!$R$406</f>
        <v>0</v>
      </c>
      <c r="H19" s="94">
        <f>[1]Fjärrvärmeproduktion!$S$407</f>
        <v>35261</v>
      </c>
      <c r="I19" s="94">
        <f>[1]Fjärrvärmeproduktion!$N$408</f>
        <v>0</v>
      </c>
      <c r="J19" s="94">
        <f>[1]Fjärrvärmeproduktion!$T$406</f>
        <v>0</v>
      </c>
      <c r="K19" s="94">
        <f>[1]Fjärrvärmeproduktion!U404</f>
        <v>0</v>
      </c>
      <c r="L19" s="94">
        <f>[1]Fjärrvärmeproduktion!V404</f>
        <v>0</v>
      </c>
      <c r="M19" s="94">
        <f>[1]Fjärrvärmeproduktion!$W$407</f>
        <v>0</v>
      </c>
      <c r="N19" s="94"/>
      <c r="O19" s="94"/>
      <c r="P19" s="94">
        <f t="shared" ref="P19:P24" si="2">SUM(C19:O19)</f>
        <v>35351</v>
      </c>
      <c r="Q19" s="4"/>
      <c r="R19" s="4"/>
      <c r="S19" s="4"/>
      <c r="T19" s="4"/>
    </row>
    <row r="20" spans="1:34" ht="15.75">
      <c r="A20" s="5" t="s">
        <v>20</v>
      </c>
      <c r="B20" s="94">
        <f>[1]Fjärrvärmeproduktion!$N$410</f>
        <v>0</v>
      </c>
      <c r="C20" s="94"/>
      <c r="D20" s="94">
        <f>[1]Fjärrvärmeproduktion!$N$411</f>
        <v>0</v>
      </c>
      <c r="E20" s="94">
        <f>[1]Fjärrvärmeproduktion!$Q$412</f>
        <v>0</v>
      </c>
      <c r="F20" s="94">
        <f>[1]Fjärrvärmeproduktion!$N$413</f>
        <v>0</v>
      </c>
      <c r="G20" s="94">
        <f>[1]Fjärrvärmeproduktion!$R$414</f>
        <v>0</v>
      </c>
      <c r="H20" s="94">
        <f>[1]Fjärrvärmeproduktion!$S$415</f>
        <v>0</v>
      </c>
      <c r="I20" s="94">
        <f>[1]Fjärrvärmeproduktion!$N$416</f>
        <v>0</v>
      </c>
      <c r="J20" s="94">
        <f>[1]Fjärrvärmeproduktion!$T$414</f>
        <v>0</v>
      </c>
      <c r="K20" s="94">
        <f>[1]Fjärrvärmeproduktion!U412</f>
        <v>0</v>
      </c>
      <c r="L20" s="94">
        <f>[1]Fjärrvärmeproduktion!V412</f>
        <v>0</v>
      </c>
      <c r="M20" s="94">
        <f>[1]Fjärrvärmeproduktion!$W$415</f>
        <v>0</v>
      </c>
      <c r="N20" s="94"/>
      <c r="O20" s="94"/>
      <c r="P20" s="9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4">
        <f>[1]Fjärrvärmeproduktion!$N$418</f>
        <v>0</v>
      </c>
      <c r="C21" s="94"/>
      <c r="D21" s="94">
        <f>[1]Fjärrvärmeproduktion!$N$419</f>
        <v>0</v>
      </c>
      <c r="E21" s="94">
        <f>[1]Fjärrvärmeproduktion!$Q$420</f>
        <v>0</v>
      </c>
      <c r="F21" s="94">
        <f>[1]Fjärrvärmeproduktion!$N$421</f>
        <v>0</v>
      </c>
      <c r="G21" s="94">
        <f>[1]Fjärrvärmeproduktion!$R$422</f>
        <v>0</v>
      </c>
      <c r="H21" s="94">
        <f>[1]Fjärrvärmeproduktion!$S$423</f>
        <v>0</v>
      </c>
      <c r="I21" s="94">
        <f>[1]Fjärrvärmeproduktion!$N$424</f>
        <v>0</v>
      </c>
      <c r="J21" s="94">
        <f>[1]Fjärrvärmeproduktion!$T$422</f>
        <v>0</v>
      </c>
      <c r="K21" s="94">
        <f>[1]Fjärrvärmeproduktion!U420</f>
        <v>0</v>
      </c>
      <c r="L21" s="94">
        <f>[1]Fjärrvärmeproduktion!V420</f>
        <v>0</v>
      </c>
      <c r="M21" s="94">
        <f>[1]Fjärrvärmeproduktion!$W$423</f>
        <v>0</v>
      </c>
      <c r="N21" s="94"/>
      <c r="O21" s="94"/>
      <c r="P21" s="94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94">
        <f>[1]Fjärrvärmeproduktion!$N$426</f>
        <v>10448</v>
      </c>
      <c r="C22" s="94"/>
      <c r="D22" s="94">
        <f>[1]Fjärrvärmeproduktion!$N$427</f>
        <v>0</v>
      </c>
      <c r="E22" s="94">
        <f>[1]Fjärrvärmeproduktion!$Q$428</f>
        <v>0</v>
      </c>
      <c r="F22" s="94">
        <f>[1]Fjärrvärmeproduktion!$N$429</f>
        <v>0</v>
      </c>
      <c r="G22" s="94">
        <f>[1]Fjärrvärmeproduktion!$R$430</f>
        <v>0</v>
      </c>
      <c r="H22" s="94">
        <f>[1]Fjärrvärmeproduktion!$S$431</f>
        <v>0</v>
      </c>
      <c r="I22" s="94">
        <f>[1]Fjärrvärmeproduktion!$N$432</f>
        <v>0</v>
      </c>
      <c r="J22" s="94">
        <f>[1]Fjärrvärmeproduktion!$T$430</f>
        <v>0</v>
      </c>
      <c r="K22" s="94">
        <f>[1]Fjärrvärmeproduktion!U428</f>
        <v>0</v>
      </c>
      <c r="L22" s="94">
        <f>[1]Fjärrvärmeproduktion!V428</f>
        <v>0</v>
      </c>
      <c r="M22" s="94">
        <f>[1]Fjärrvärmeproduktion!$W$431</f>
        <v>0</v>
      </c>
      <c r="N22" s="94"/>
      <c r="O22" s="94"/>
      <c r="P22" s="94">
        <f t="shared" si="2"/>
        <v>0</v>
      </c>
      <c r="Q22" s="33"/>
      <c r="R22" s="45" t="s">
        <v>24</v>
      </c>
      <c r="S22" s="91" t="str">
        <f>P43/1000 &amp;" GWh"</f>
        <v>621,97556 GWh</v>
      </c>
      <c r="T22" s="40"/>
      <c r="U22" s="38"/>
    </row>
    <row r="23" spans="1:34" ht="15.75">
      <c r="A23" s="5" t="s">
        <v>23</v>
      </c>
      <c r="B23" s="94">
        <f>[1]Fjärrvärmeproduktion!$N$434</f>
        <v>0</v>
      </c>
      <c r="C23" s="94"/>
      <c r="D23" s="94">
        <f>[1]Fjärrvärmeproduktion!$N$435</f>
        <v>0</v>
      </c>
      <c r="E23" s="94">
        <f>[1]Fjärrvärmeproduktion!$Q$436</f>
        <v>0</v>
      </c>
      <c r="F23" s="94">
        <f>[1]Fjärrvärmeproduktion!$N$437</f>
        <v>0</v>
      </c>
      <c r="G23" s="94">
        <f>[1]Fjärrvärmeproduktion!$R$438</f>
        <v>0</v>
      </c>
      <c r="H23" s="94">
        <f>[1]Fjärrvärmeproduktion!$S$439</f>
        <v>0</v>
      </c>
      <c r="I23" s="94">
        <f>[1]Fjärrvärmeproduktion!$N$440</f>
        <v>0</v>
      </c>
      <c r="J23" s="94">
        <f>[1]Fjärrvärmeproduktion!$T$438</f>
        <v>0</v>
      </c>
      <c r="K23" s="94">
        <f>[1]Fjärrvärmeproduktion!U436</f>
        <v>0</v>
      </c>
      <c r="L23" s="94">
        <f>[1]Fjärrvärmeproduktion!V436</f>
        <v>0</v>
      </c>
      <c r="M23" s="94">
        <f>[1]Fjärrvärmeproduktion!$W$439</f>
        <v>0</v>
      </c>
      <c r="N23" s="94"/>
      <c r="O23" s="94"/>
      <c r="P23" s="94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4">
        <f>SUM(B18:B23)</f>
        <v>40657</v>
      </c>
      <c r="C24" s="94">
        <f t="shared" ref="C24:O24" si="3">SUM(C18:C23)</f>
        <v>0</v>
      </c>
      <c r="D24" s="94">
        <f t="shared" si="3"/>
        <v>90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35261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4">
        <f t="shared" si="2"/>
        <v>35351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317,71656 GWh</v>
      </c>
      <c r="T25" s="44">
        <f>C$44</f>
        <v>0.51081839935961471</v>
      </c>
      <c r="U25" s="38"/>
    </row>
    <row r="26" spans="1:34" ht="15.75">
      <c r="B26" s="10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208,032 GWh</v>
      </c>
      <c r="T26" s="44">
        <f>D$44</f>
        <v>0.33446973382684037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 GWh</v>
      </c>
      <c r="T28" s="44">
        <f>F$44</f>
        <v>0</v>
      </c>
      <c r="U28" s="38"/>
    </row>
    <row r="29" spans="1:34" ht="15.75">
      <c r="A29" s="82" t="str">
        <f>A2</f>
        <v>2361 Härjedalen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34,621 GWh</v>
      </c>
      <c r="T29" s="44">
        <f>G$44</f>
        <v>5.5662958846807414E-2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61,606 GWh</v>
      </c>
      <c r="T30" s="44">
        <f>H$44</f>
        <v>9.9048907966737459E-2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[1]Slutanvändning!$N$575</f>
        <v>0</v>
      </c>
      <c r="C32" s="94">
        <f>[1]Slutanvändning!$N$576</f>
        <v>2541</v>
      </c>
      <c r="D32" s="94">
        <f>[1]Slutanvändning!$N$569</f>
        <v>916</v>
      </c>
      <c r="E32" s="94">
        <f>[1]Slutanvändning!$Q$570</f>
        <v>0</v>
      </c>
      <c r="F32" s="94">
        <f>[1]Slutanvändning!$N$571</f>
        <v>0</v>
      </c>
      <c r="G32" s="94">
        <f>[1]Slutanvändning!$N$572</f>
        <v>213</v>
      </c>
      <c r="H32" s="94">
        <f>[1]Slutanvändning!$N$573</f>
        <v>0</v>
      </c>
      <c r="I32" s="94">
        <f>[1]Slutanvändning!$N$574</f>
        <v>0</v>
      </c>
      <c r="J32" s="94">
        <v>0</v>
      </c>
      <c r="K32" s="94">
        <f>[1]Slutanvändning!U570</f>
        <v>0</v>
      </c>
      <c r="L32" s="94">
        <f>[1]Slutanvändning!V570</f>
        <v>0</v>
      </c>
      <c r="M32" s="94"/>
      <c r="N32" s="94"/>
      <c r="O32" s="94"/>
      <c r="P32" s="94">
        <f t="shared" ref="P32:P38" si="4">SUM(B32:N32)</f>
        <v>3670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[1]Slutanvändning!$N$584</f>
        <v>675</v>
      </c>
      <c r="C33" s="94">
        <f>[1]Slutanvändning!$N$585</f>
        <v>62481</v>
      </c>
      <c r="D33" s="94">
        <f>[1]Slutanvändning!$N$578</f>
        <v>157</v>
      </c>
      <c r="E33" s="94">
        <f>[1]Slutanvändning!$Q$579</f>
        <v>0</v>
      </c>
      <c r="F33" s="94">
        <f>[1]Slutanvändning!$N$580</f>
        <v>0</v>
      </c>
      <c r="G33" s="94">
        <f>[1]Slutanvändning!$N$581</f>
        <v>0</v>
      </c>
      <c r="H33" s="94">
        <f>[1]Slutanvändning!$N$582</f>
        <v>344</v>
      </c>
      <c r="I33" s="94">
        <f>[1]Slutanvändning!$N$583</f>
        <v>0</v>
      </c>
      <c r="J33" s="94">
        <v>0</v>
      </c>
      <c r="K33" s="94">
        <f>[1]Slutanvändning!U579</f>
        <v>0</v>
      </c>
      <c r="L33" s="94">
        <f>[1]Slutanvändning!V579</f>
        <v>0</v>
      </c>
      <c r="M33" s="94"/>
      <c r="N33" s="94"/>
      <c r="O33" s="94"/>
      <c r="P33" s="94">
        <f t="shared" si="4"/>
        <v>63657</v>
      </c>
      <c r="Q33" s="35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4">
        <f>[1]Slutanvändning!$N$593</f>
        <v>7720</v>
      </c>
      <c r="C34" s="94">
        <f>[1]Slutanvändning!$N$594</f>
        <v>29153</v>
      </c>
      <c r="D34" s="94">
        <f>[1]Slutanvändning!$N$587</f>
        <v>1150</v>
      </c>
      <c r="E34" s="94">
        <f>[1]Slutanvändning!$Q$588</f>
        <v>0</v>
      </c>
      <c r="F34" s="94">
        <f>[1]Slutanvändning!$N$589</f>
        <v>0</v>
      </c>
      <c r="G34" s="94">
        <f>[1]Slutanvändning!$N$590</f>
        <v>0</v>
      </c>
      <c r="H34" s="94">
        <f>[1]Slutanvändning!$N$591</f>
        <v>0</v>
      </c>
      <c r="I34" s="94">
        <f>[1]Slutanvändning!$N$592</f>
        <v>0</v>
      </c>
      <c r="J34" s="94">
        <v>0</v>
      </c>
      <c r="K34" s="94">
        <f>[1]Slutanvändning!U588</f>
        <v>0</v>
      </c>
      <c r="L34" s="94">
        <f>[1]Slutanvändning!V588</f>
        <v>0</v>
      </c>
      <c r="M34" s="94"/>
      <c r="N34" s="94"/>
      <c r="O34" s="94"/>
      <c r="P34" s="94">
        <f t="shared" si="4"/>
        <v>38023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[1]Slutanvändning!$N$602</f>
        <v>0</v>
      </c>
      <c r="C35" s="94">
        <f>[1]Slutanvändning!$N$603</f>
        <v>321</v>
      </c>
      <c r="D35" s="94">
        <f>[1]Slutanvändning!$N$596</f>
        <v>203469</v>
      </c>
      <c r="E35" s="94">
        <f>[1]Slutanvändning!$Q$597</f>
        <v>0</v>
      </c>
      <c r="F35" s="94">
        <f>[1]Slutanvändning!$N$598</f>
        <v>0</v>
      </c>
      <c r="G35" s="94">
        <f>[1]Slutanvändning!$N$599</f>
        <v>34408</v>
      </c>
      <c r="H35" s="94">
        <f>[1]Slutanvändning!$N$600</f>
        <v>0</v>
      </c>
      <c r="I35" s="94">
        <f>[1]Slutanvändning!$N$601</f>
        <v>0</v>
      </c>
      <c r="J35" s="94">
        <v>0</v>
      </c>
      <c r="K35" s="94">
        <f>[1]Slutanvändning!U597</f>
        <v>0</v>
      </c>
      <c r="L35" s="94">
        <f>[1]Slutanvändning!V597</f>
        <v>0</v>
      </c>
      <c r="M35" s="94"/>
      <c r="N35" s="94"/>
      <c r="O35" s="94"/>
      <c r="P35" s="94">
        <f>SUM(B35:N35)</f>
        <v>238198</v>
      </c>
      <c r="Q35" s="35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 ht="15.75">
      <c r="A36" s="5" t="s">
        <v>36</v>
      </c>
      <c r="B36" s="94">
        <f>[1]Slutanvändning!$N$611</f>
        <v>9721</v>
      </c>
      <c r="C36" s="94">
        <f>[1]Slutanvändning!$N$612</f>
        <v>45491</v>
      </c>
      <c r="D36" s="94">
        <f>[1]Slutanvändning!$N$605</f>
        <v>2118</v>
      </c>
      <c r="E36" s="94">
        <f>[1]Slutanvändning!$Q$606</f>
        <v>0</v>
      </c>
      <c r="F36" s="94">
        <f>[1]Slutanvändning!$N$607</f>
        <v>0</v>
      </c>
      <c r="G36" s="94">
        <f>[1]Slutanvändning!$N$608</f>
        <v>0</v>
      </c>
      <c r="H36" s="94">
        <f>[1]Slutanvändning!$N$609</f>
        <v>0</v>
      </c>
      <c r="I36" s="94">
        <f>[1]Slutanvändning!$N$610</f>
        <v>0</v>
      </c>
      <c r="J36" s="94">
        <v>0</v>
      </c>
      <c r="K36" s="94">
        <f>[1]Slutanvändning!U606</f>
        <v>0</v>
      </c>
      <c r="L36" s="94">
        <f>[1]Slutanvändning!V606</f>
        <v>0</v>
      </c>
      <c r="M36" s="94"/>
      <c r="N36" s="94"/>
      <c r="O36" s="94"/>
      <c r="P36" s="94">
        <f t="shared" si="4"/>
        <v>57330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4">
        <f>[1]Slutanvändning!$N$620</f>
        <v>4292</v>
      </c>
      <c r="C37" s="94">
        <f>[1]Slutanvändning!$N$621</f>
        <v>68250</v>
      </c>
      <c r="D37" s="94">
        <f>[1]Slutanvändning!$N$614</f>
        <v>132</v>
      </c>
      <c r="E37" s="94">
        <f>[1]Slutanvändning!$Q$615</f>
        <v>0</v>
      </c>
      <c r="F37" s="94">
        <f>[1]Slutanvändning!$N$616</f>
        <v>0</v>
      </c>
      <c r="G37" s="94">
        <f>[1]Slutanvändning!$N$617</f>
        <v>0</v>
      </c>
      <c r="H37" s="94">
        <f>[1]Slutanvändning!$N$618</f>
        <v>26001</v>
      </c>
      <c r="I37" s="94">
        <f>[1]Slutanvändning!$N$619</f>
        <v>0</v>
      </c>
      <c r="J37" s="94">
        <v>0</v>
      </c>
      <c r="K37" s="94">
        <f>[1]Slutanvändning!U615</f>
        <v>0</v>
      </c>
      <c r="L37" s="94">
        <f>[1]Slutanvändning!V615</f>
        <v>0</v>
      </c>
      <c r="M37" s="94"/>
      <c r="N37" s="94"/>
      <c r="O37" s="94"/>
      <c r="P37" s="94">
        <f t="shared" si="4"/>
        <v>98675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4">
        <f>[1]Slutanvändning!$N$629</f>
        <v>11392</v>
      </c>
      <c r="C38" s="94">
        <f>[1]Slutanvändning!$N$630</f>
        <v>3008</v>
      </c>
      <c r="D38" s="94">
        <f>[1]Slutanvändning!$N$623</f>
        <v>0</v>
      </c>
      <c r="E38" s="94">
        <f>[1]Slutanvändning!$Q$624</f>
        <v>0</v>
      </c>
      <c r="F38" s="94">
        <f>[1]Slutanvändning!$N$625</f>
        <v>0</v>
      </c>
      <c r="G38" s="94">
        <f>[1]Slutanvändning!$N$626</f>
        <v>0</v>
      </c>
      <c r="H38" s="94">
        <f>[1]Slutanvändning!$N$627</f>
        <v>0</v>
      </c>
      <c r="I38" s="94">
        <f>[1]Slutanvändning!$N$628</f>
        <v>0</v>
      </c>
      <c r="J38" s="94">
        <v>0</v>
      </c>
      <c r="K38" s="94">
        <f>[1]Slutanvändning!U624</f>
        <v>0</v>
      </c>
      <c r="L38" s="94">
        <f>[1]Slutanvändning!V624</f>
        <v>0</v>
      </c>
      <c r="M38" s="94"/>
      <c r="N38" s="94"/>
      <c r="O38" s="94"/>
      <c r="P38" s="94">
        <f t="shared" si="4"/>
        <v>14400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[1]Slutanvändning!$N$638</f>
        <v>0</v>
      </c>
      <c r="C39" s="94">
        <f>[1]Slutanvändning!$N$639</f>
        <v>82937</v>
      </c>
      <c r="D39" s="94">
        <f>[1]Slutanvändning!$N$632</f>
        <v>0</v>
      </c>
      <c r="E39" s="94">
        <f>[1]Slutanvändning!$Q$633</f>
        <v>0</v>
      </c>
      <c r="F39" s="94">
        <f>[1]Slutanvändning!$N$634</f>
        <v>0</v>
      </c>
      <c r="G39" s="94">
        <f>[1]Slutanvändning!$N$635</f>
        <v>0</v>
      </c>
      <c r="H39" s="94">
        <f>[1]Slutanvändning!$N$636</f>
        <v>0</v>
      </c>
      <c r="I39" s="94">
        <f>[1]Slutanvändning!$N$637</f>
        <v>0</v>
      </c>
      <c r="J39" s="94">
        <v>0</v>
      </c>
      <c r="K39" s="94">
        <f>[1]Slutanvändning!U633</f>
        <v>0</v>
      </c>
      <c r="L39" s="94">
        <f>[1]Slutanvändning!V633</f>
        <v>0</v>
      </c>
      <c r="M39" s="94"/>
      <c r="N39" s="94"/>
      <c r="O39" s="94"/>
      <c r="P39" s="94">
        <f>SUM(B39:N39)</f>
        <v>82937</v>
      </c>
      <c r="Q39" s="35"/>
      <c r="R39" s="43"/>
      <c r="S39" s="10"/>
      <c r="T39" s="66"/>
    </row>
    <row r="40" spans="1:47" ht="15.75">
      <c r="A40" s="5" t="s">
        <v>14</v>
      </c>
      <c r="B40" s="94">
        <f>SUM(B32:B39)</f>
        <v>33800</v>
      </c>
      <c r="C40" s="94">
        <f t="shared" ref="C40:O40" si="5">SUM(C32:C39)</f>
        <v>294182</v>
      </c>
      <c r="D40" s="94">
        <f t="shared" si="5"/>
        <v>207942</v>
      </c>
      <c r="E40" s="94">
        <f t="shared" si="5"/>
        <v>0</v>
      </c>
      <c r="F40" s="94">
        <f>SUM(F32:F39)</f>
        <v>0</v>
      </c>
      <c r="G40" s="94">
        <f t="shared" si="5"/>
        <v>34621</v>
      </c>
      <c r="H40" s="94">
        <f t="shared" si="5"/>
        <v>26345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4">
        <f>SUM(B40:N40)</f>
        <v>596890</v>
      </c>
      <c r="Q40" s="35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30,39156 GWh</v>
      </c>
      <c r="T41" s="66"/>
    </row>
    <row r="42" spans="1:47">
      <c r="A42" s="48" t="s">
        <v>43</v>
      </c>
      <c r="B42" s="103">
        <f>B39+B38+B37</f>
        <v>15684</v>
      </c>
      <c r="C42" s="103">
        <f>C39+C38+C37</f>
        <v>154195</v>
      </c>
      <c r="D42" s="103">
        <f>D39+D38+D37</f>
        <v>132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26001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196012</v>
      </c>
      <c r="Q42" s="36"/>
      <c r="R42" s="43" t="s">
        <v>41</v>
      </c>
      <c r="S42" s="11" t="str">
        <f>P42/1000 &amp;" GWh"</f>
        <v>196,012 GWh</v>
      </c>
      <c r="T42" s="44">
        <f>P42/P40</f>
        <v>0.32838881535961401</v>
      </c>
    </row>
    <row r="43" spans="1:47">
      <c r="A43" s="49" t="s">
        <v>45</v>
      </c>
      <c r="B43" s="108"/>
      <c r="C43" s="109">
        <f>C40+C24-C7+C46</f>
        <v>317716.56</v>
      </c>
      <c r="D43" s="109">
        <f t="shared" ref="D43:O43" si="7">D11+D24+D40</f>
        <v>208032</v>
      </c>
      <c r="E43" s="109">
        <f t="shared" si="7"/>
        <v>0</v>
      </c>
      <c r="F43" s="109">
        <f t="shared" si="7"/>
        <v>0</v>
      </c>
      <c r="G43" s="109">
        <f t="shared" si="7"/>
        <v>34621</v>
      </c>
      <c r="H43" s="109">
        <f t="shared" si="7"/>
        <v>61606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621975.56000000006</v>
      </c>
      <c r="Q43" s="36"/>
      <c r="R43" s="43" t="s">
        <v>42</v>
      </c>
      <c r="S43" s="11" t="str">
        <f>P36/1000 &amp;" GWh"</f>
        <v>57,33 GWh</v>
      </c>
      <c r="T43" s="64">
        <f>P36/P40</f>
        <v>9.6047848012196554E-2</v>
      </c>
    </row>
    <row r="44" spans="1:47">
      <c r="A44" s="49" t="s">
        <v>46</v>
      </c>
      <c r="B44" s="105"/>
      <c r="C44" s="106">
        <f>C43/$P$43</f>
        <v>0.51081839935961471</v>
      </c>
      <c r="D44" s="106">
        <f t="shared" ref="D44:P44" si="8">D43/$P$43</f>
        <v>0.33446973382684037</v>
      </c>
      <c r="E44" s="106">
        <f t="shared" si="8"/>
        <v>0</v>
      </c>
      <c r="F44" s="106">
        <f t="shared" si="8"/>
        <v>0</v>
      </c>
      <c r="G44" s="106">
        <f t="shared" si="8"/>
        <v>5.5662958846807414E-2</v>
      </c>
      <c r="H44" s="106">
        <f t="shared" si="8"/>
        <v>9.9048907966737459E-2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6"/>
      <c r="R44" s="43" t="s">
        <v>44</v>
      </c>
      <c r="S44" s="11" t="str">
        <f>P34/1000 &amp;" GWh"</f>
        <v>38,023 GWh</v>
      </c>
      <c r="T44" s="44">
        <f>P34/P40</f>
        <v>6.3701854613077785E-2</v>
      </c>
      <c r="U44" s="38"/>
    </row>
    <row r="45" spans="1:47">
      <c r="A45" s="50"/>
      <c r="B45" s="102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3,67 GWh</v>
      </c>
      <c r="T45" s="44">
        <f>P32/P40</f>
        <v>6.1485365812796325E-3</v>
      </c>
      <c r="U45" s="38"/>
    </row>
    <row r="46" spans="1:47">
      <c r="A46" s="50" t="s">
        <v>49</v>
      </c>
      <c r="B46" s="70">
        <f>B24-B40</f>
        <v>6857</v>
      </c>
      <c r="C46" s="70">
        <f>(C40+C24)*0.08</f>
        <v>23534.560000000001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63,657 GWh</v>
      </c>
      <c r="T46" s="64">
        <f>P33/P40</f>
        <v>0.10664779105027727</v>
      </c>
      <c r="U46" s="38"/>
    </row>
    <row r="47" spans="1:47">
      <c r="A47" s="50" t="s">
        <v>51</v>
      </c>
      <c r="B47" s="74">
        <f>B46/B24</f>
        <v>0.16865484418427332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238,198 GWh</v>
      </c>
      <c r="T47" s="64">
        <f>P35/P40</f>
        <v>0.39906515438355478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596,89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opLeftCell="I24" zoomScale="65" zoomScaleNormal="85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78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[1]Solceller!$C$6</f>
        <v>826.5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94">
        <f>[1]Elproduktion!$N$122</f>
        <v>0</v>
      </c>
      <c r="D7" s="94">
        <f>[1]Elproduktion!$N$123</f>
        <v>0</v>
      </c>
      <c r="E7" s="94">
        <f>[1]Elproduktion!$Q$124</f>
        <v>0</v>
      </c>
      <c r="F7" s="94">
        <f>[1]Elproduktion!$N$125</f>
        <v>0</v>
      </c>
      <c r="G7" s="94">
        <f>[1]Elproduktion!$R$126</f>
        <v>0</v>
      </c>
      <c r="H7" s="94">
        <f>[1]Elproduktion!$S$127</f>
        <v>0</v>
      </c>
      <c r="I7" s="94">
        <f>[1]Elproduktion!$N$128</f>
        <v>0</v>
      </c>
      <c r="J7" s="94">
        <f>[1]Elproduktion!$T$126</f>
        <v>0</v>
      </c>
      <c r="K7" s="94">
        <f>[1]Elproduktion!U124</f>
        <v>0</v>
      </c>
      <c r="L7" s="94">
        <f>[1]Elproduktion!V124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94">
        <f>[1]Elproduktion!$N$130</f>
        <v>0</v>
      </c>
      <c r="D8" s="94">
        <f>[1]Elproduktion!$N$131</f>
        <v>0</v>
      </c>
      <c r="E8" s="94">
        <f>[1]Elproduktion!$Q$132</f>
        <v>0</v>
      </c>
      <c r="F8" s="94">
        <f>[1]Elproduktion!$N$133</f>
        <v>0</v>
      </c>
      <c r="G8" s="94">
        <f>[1]Elproduktion!$R$134</f>
        <v>0</v>
      </c>
      <c r="H8" s="94">
        <f>[1]Elproduktion!$S$135</f>
        <v>0</v>
      </c>
      <c r="I8" s="94">
        <f>[1]Elproduktion!$N$136</f>
        <v>0</v>
      </c>
      <c r="J8" s="94">
        <f>[1]Elproduktion!$T$134</f>
        <v>0</v>
      </c>
      <c r="K8" s="94">
        <f>[1]Elproduktion!U132</f>
        <v>0</v>
      </c>
      <c r="L8" s="94">
        <f>[1]Elproduktion!V132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4">
        <f>[1]Elproduktion!$N$138</f>
        <v>1403954</v>
      </c>
      <c r="D9" s="94">
        <f>[1]Elproduktion!$N$139</f>
        <v>0</v>
      </c>
      <c r="E9" s="94">
        <f>[1]Elproduktion!$Q$140</f>
        <v>0</v>
      </c>
      <c r="F9" s="94">
        <f>[1]Elproduktion!$N$141</f>
        <v>0</v>
      </c>
      <c r="G9" s="94">
        <f>[1]Elproduktion!$R$142</f>
        <v>0</v>
      </c>
      <c r="H9" s="94">
        <f>[1]Elproduktion!$S$143</f>
        <v>0</v>
      </c>
      <c r="I9" s="94">
        <f>[1]Elproduktion!$N$144</f>
        <v>0</v>
      </c>
      <c r="J9" s="94">
        <f>[1]Elproduktion!$T$142</f>
        <v>0</v>
      </c>
      <c r="K9" s="94">
        <f>[1]Elproduktion!U140</f>
        <v>0</v>
      </c>
      <c r="L9" s="94">
        <f>[1]Elproduktion!V140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94">
        <f>[1]Elproduktion!$N$146</f>
        <v>106605</v>
      </c>
      <c r="D10" s="94">
        <f>[1]Elproduktion!$N$147</f>
        <v>0</v>
      </c>
      <c r="E10" s="94">
        <f>[1]Elproduktion!$Q$148</f>
        <v>0</v>
      </c>
      <c r="F10" s="94">
        <f>[1]Elproduktion!$N$149</f>
        <v>0</v>
      </c>
      <c r="G10" s="94">
        <f>[1]Elproduktion!$R$150</f>
        <v>0</v>
      </c>
      <c r="H10" s="94">
        <f>[1]Elproduktion!$S$151</f>
        <v>0</v>
      </c>
      <c r="I10" s="94">
        <f>[1]Elproduktion!$N$152</f>
        <v>0</v>
      </c>
      <c r="J10" s="94">
        <f>[1]Elproduktion!$T$150</f>
        <v>0</v>
      </c>
      <c r="K10" s="94">
        <f>[1]Elproduktion!U148</f>
        <v>0</v>
      </c>
      <c r="L10" s="94">
        <f>[1]Elproduktion!V148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98">
        <f>SUM(C5:C10)</f>
        <v>1511385.5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2309 Krokom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94">
        <f>[1]Fjärrvärmeproduktion!$N$170</f>
        <v>0</v>
      </c>
      <c r="C18" s="94"/>
      <c r="D18" s="94">
        <f>[1]Fjärrvärmeproduktion!$N$171</f>
        <v>0</v>
      </c>
      <c r="E18" s="94">
        <f>[1]Fjärrvärmeproduktion!$Q$172</f>
        <v>0</v>
      </c>
      <c r="F18" s="94">
        <f>[1]Fjärrvärmeproduktion!$N$173</f>
        <v>0</v>
      </c>
      <c r="G18" s="94">
        <f>[1]Fjärrvärmeproduktion!$R$174</f>
        <v>0</v>
      </c>
      <c r="H18" s="94">
        <f>[1]Fjärrvärmeproduktion!$S$175</f>
        <v>0</v>
      </c>
      <c r="I18" s="94">
        <f>[1]Fjärrvärmeproduktion!$N$176</f>
        <v>0</v>
      </c>
      <c r="J18" s="94">
        <f>[1]Fjärrvärmeproduktion!$T$174</f>
        <v>0</v>
      </c>
      <c r="K18" s="94">
        <f>[1]Fjärrvärmeproduktion!U172</f>
        <v>0</v>
      </c>
      <c r="L18" s="94">
        <f>[1]Fjärrvärmeproduktion!V172</f>
        <v>0</v>
      </c>
      <c r="M18" s="94">
        <f>[1]Fjärrvärmeproduktion!$W$175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94">
        <f>[1]Fjärrvärmeproduktion!$N$178</f>
        <v>0</v>
      </c>
      <c r="C19" s="94"/>
      <c r="D19" s="94">
        <f>[1]Fjärrvärmeproduktion!$N$179</f>
        <v>0</v>
      </c>
      <c r="E19" s="94">
        <f>[1]Fjärrvärmeproduktion!$Q$180</f>
        <v>0</v>
      </c>
      <c r="F19" s="94">
        <f>[1]Fjärrvärmeproduktion!$N$181</f>
        <v>0</v>
      </c>
      <c r="G19" s="94">
        <f>[1]Fjärrvärmeproduktion!$R$182</f>
        <v>0</v>
      </c>
      <c r="H19" s="94">
        <f>[1]Fjärrvärmeproduktion!$S$183</f>
        <v>0</v>
      </c>
      <c r="I19" s="94">
        <f>[1]Fjärrvärmeproduktion!$N$184</f>
        <v>0</v>
      </c>
      <c r="J19" s="94">
        <f>[1]Fjärrvärmeproduktion!$T$182</f>
        <v>0</v>
      </c>
      <c r="K19" s="94">
        <f>[1]Fjärrvärmeproduktion!U180</f>
        <v>0</v>
      </c>
      <c r="L19" s="94">
        <f>[1]Fjärrvärmeproduktion!V180</f>
        <v>0</v>
      </c>
      <c r="M19" s="94">
        <f>[1]Fjärrvärmeproduktion!$W$183</f>
        <v>0</v>
      </c>
      <c r="N19" s="94"/>
      <c r="O19" s="94"/>
      <c r="P19" s="9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94">
        <f>[1]Fjärrvärmeproduktion!$N$186</f>
        <v>0</v>
      </c>
      <c r="C20" s="94"/>
      <c r="D20" s="94">
        <f>[1]Fjärrvärmeproduktion!$N$187</f>
        <v>0</v>
      </c>
      <c r="E20" s="94">
        <f>[1]Fjärrvärmeproduktion!$Q$188</f>
        <v>0</v>
      </c>
      <c r="F20" s="94">
        <f>[1]Fjärrvärmeproduktion!$N$189</f>
        <v>0</v>
      </c>
      <c r="G20" s="94">
        <f>[1]Fjärrvärmeproduktion!$R$190</f>
        <v>0</v>
      </c>
      <c r="H20" s="94">
        <f>[1]Fjärrvärmeproduktion!$S$191</f>
        <v>0</v>
      </c>
      <c r="I20" s="94">
        <f>[1]Fjärrvärmeproduktion!$N$192</f>
        <v>0</v>
      </c>
      <c r="J20" s="94">
        <f>[1]Fjärrvärmeproduktion!$T$190</f>
        <v>0</v>
      </c>
      <c r="K20" s="94">
        <f>[1]Fjärrvärmeproduktion!U188</f>
        <v>0</v>
      </c>
      <c r="L20" s="94">
        <f>[1]Fjärrvärmeproduktion!V188</f>
        <v>0</v>
      </c>
      <c r="M20" s="94">
        <f>[1]Fjärrvärmeproduktion!$W$191</f>
        <v>0</v>
      </c>
      <c r="N20" s="94"/>
      <c r="O20" s="94"/>
      <c r="P20" s="9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4">
        <f>[1]Fjärrvärmeproduktion!$N$194</f>
        <v>0</v>
      </c>
      <c r="C21" s="94"/>
      <c r="D21" s="94">
        <f>[1]Fjärrvärmeproduktion!$N$195</f>
        <v>0</v>
      </c>
      <c r="E21" s="94">
        <f>[1]Fjärrvärmeproduktion!$Q$196</f>
        <v>0</v>
      </c>
      <c r="F21" s="94">
        <f>[1]Fjärrvärmeproduktion!$N$197</f>
        <v>0</v>
      </c>
      <c r="G21" s="94">
        <f>[1]Fjärrvärmeproduktion!$R$198</f>
        <v>0</v>
      </c>
      <c r="H21" s="94">
        <f>[1]Fjärrvärmeproduktion!$S$199</f>
        <v>0</v>
      </c>
      <c r="I21" s="94">
        <f>[1]Fjärrvärmeproduktion!$N$200</f>
        <v>0</v>
      </c>
      <c r="J21" s="94">
        <f>[1]Fjärrvärmeproduktion!$T$198</f>
        <v>0</v>
      </c>
      <c r="K21" s="94">
        <f>[1]Fjärrvärmeproduktion!U196</f>
        <v>0</v>
      </c>
      <c r="L21" s="94">
        <f>[1]Fjärrvärmeproduktion!V196</f>
        <v>0</v>
      </c>
      <c r="M21" s="94">
        <f>[1]Fjärrvärmeproduktion!$W$199</f>
        <v>0</v>
      </c>
      <c r="N21" s="94"/>
      <c r="O21" s="94"/>
      <c r="P21" s="94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94">
        <f>[1]Fjärrvärmeproduktion!$N$202</f>
        <v>0</v>
      </c>
      <c r="C22" s="94"/>
      <c r="D22" s="94">
        <f>[1]Fjärrvärmeproduktion!$N$203</f>
        <v>0</v>
      </c>
      <c r="E22" s="94">
        <f>[1]Fjärrvärmeproduktion!$Q$204</f>
        <v>0</v>
      </c>
      <c r="F22" s="94">
        <f>[1]Fjärrvärmeproduktion!$N$205</f>
        <v>0</v>
      </c>
      <c r="G22" s="94">
        <f>[1]Fjärrvärmeproduktion!$R$206</f>
        <v>0</v>
      </c>
      <c r="H22" s="94">
        <f>[1]Fjärrvärmeproduktion!$S$207</f>
        <v>0</v>
      </c>
      <c r="I22" s="94">
        <f>[1]Fjärrvärmeproduktion!$N$208</f>
        <v>0</v>
      </c>
      <c r="J22" s="94">
        <f>[1]Fjärrvärmeproduktion!$T$206</f>
        <v>0</v>
      </c>
      <c r="K22" s="94">
        <f>[1]Fjärrvärmeproduktion!U204</f>
        <v>0</v>
      </c>
      <c r="L22" s="94">
        <f>[1]Fjärrvärmeproduktion!V204</f>
        <v>0</v>
      </c>
      <c r="M22" s="94">
        <f>[1]Fjärrvärmeproduktion!$W$207</f>
        <v>0</v>
      </c>
      <c r="N22" s="94"/>
      <c r="O22" s="94"/>
      <c r="P22" s="94">
        <f t="shared" si="2"/>
        <v>0</v>
      </c>
      <c r="Q22" s="33"/>
      <c r="R22" s="45" t="s">
        <v>24</v>
      </c>
      <c r="S22" s="91" t="str">
        <f>P43/1000 &amp;" GWh"</f>
        <v>421,65764 GWh</v>
      </c>
      <c r="T22" s="40"/>
      <c r="U22" s="38"/>
    </row>
    <row r="23" spans="1:34" ht="15.75">
      <c r="A23" s="5" t="s">
        <v>23</v>
      </c>
      <c r="B23" s="94">
        <f>[1]Fjärrvärmeproduktion!$N$210</f>
        <v>0</v>
      </c>
      <c r="C23" s="94"/>
      <c r="D23" s="94">
        <f>[1]Fjärrvärmeproduktion!$N$211</f>
        <v>0</v>
      </c>
      <c r="E23" s="94">
        <f>[1]Fjärrvärmeproduktion!$Q$212</f>
        <v>0</v>
      </c>
      <c r="F23" s="94">
        <f>[1]Fjärrvärmeproduktion!$N$213</f>
        <v>0</v>
      </c>
      <c r="G23" s="94">
        <f>[1]Fjärrvärmeproduktion!$R$214</f>
        <v>0</v>
      </c>
      <c r="H23" s="94">
        <f>[1]Fjärrvärmeproduktion!$S$215</f>
        <v>0</v>
      </c>
      <c r="I23" s="94">
        <f>[1]Fjärrvärmeproduktion!$N$216</f>
        <v>0</v>
      </c>
      <c r="J23" s="94">
        <f>[1]Fjärrvärmeproduktion!$T$214</f>
        <v>0</v>
      </c>
      <c r="K23" s="94">
        <f>[1]Fjärrvärmeproduktion!U212</f>
        <v>0</v>
      </c>
      <c r="L23" s="94">
        <f>[1]Fjärrvärmeproduktion!V212</f>
        <v>0</v>
      </c>
      <c r="M23" s="94">
        <f>[1]Fjärrvärmeproduktion!$W$215</f>
        <v>0</v>
      </c>
      <c r="N23" s="94"/>
      <c r="O23" s="94"/>
      <c r="P23" s="94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4">
        <f>SUM(B18:B23)</f>
        <v>0</v>
      </c>
      <c r="C24" s="94">
        <f t="shared" ref="C24:O24" si="3">SUM(C18:C23)</f>
        <v>0</v>
      </c>
      <c r="D24" s="94">
        <f t="shared" si="3"/>
        <v>0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0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4">
        <f t="shared" si="2"/>
        <v>0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197,40564 GWh</v>
      </c>
      <c r="T25" s="44">
        <f>C$44</f>
        <v>0.46816569006078013</v>
      </c>
      <c r="U25" s="38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153,084 GWh</v>
      </c>
      <c r="T26" s="44">
        <f>D$44</f>
        <v>0.36305283120210985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 GWh</v>
      </c>
      <c r="T28" s="44">
        <f>F$44</f>
        <v>0</v>
      </c>
      <c r="U28" s="38"/>
    </row>
    <row r="29" spans="1:34" ht="15.75">
      <c r="A29" s="82" t="str">
        <f>A2</f>
        <v>2309 Krokom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24,778 GWh</v>
      </c>
      <c r="T29" s="44">
        <f>G$44</f>
        <v>5.8763313288951673E-2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46,39 GWh</v>
      </c>
      <c r="T30" s="44">
        <f>H$44</f>
        <v>0.11001816544815836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[1]Slutanvändning!$N$251</f>
        <v>0</v>
      </c>
      <c r="C32" s="94">
        <f>[1]Slutanvändning!$N$252</f>
        <v>28991</v>
      </c>
      <c r="D32" s="111">
        <f>[1]Slutanvändning!$N$245</f>
        <v>6197</v>
      </c>
      <c r="E32" s="94">
        <f>[1]Slutanvändning!$Q$246</f>
        <v>0</v>
      </c>
      <c r="F32" s="94">
        <f>[1]Slutanvändning!$N$247</f>
        <v>0</v>
      </c>
      <c r="G32" s="94">
        <f>[1]Slutanvändning!$N$248</f>
        <v>1411</v>
      </c>
      <c r="H32" s="102">
        <f>[1]Slutanvändning!$N$249</f>
        <v>0</v>
      </c>
      <c r="I32" s="94">
        <f>[1]Slutanvändning!$N$250</f>
        <v>0</v>
      </c>
      <c r="J32" s="94">
        <v>0</v>
      </c>
      <c r="K32" s="94">
        <f>[1]Slutanvändning!U246</f>
        <v>0</v>
      </c>
      <c r="L32" s="94">
        <f>[1]Slutanvändning!V246</f>
        <v>0</v>
      </c>
      <c r="M32" s="94"/>
      <c r="N32" s="94"/>
      <c r="O32" s="94"/>
      <c r="P32" s="94">
        <f t="shared" ref="P32:P38" si="4">SUM(B32:N32)</f>
        <v>36599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[1]Slutanvändning!$N$260</f>
        <v>0</v>
      </c>
      <c r="C33" s="94">
        <f>[1]Slutanvändning!$N$261</f>
        <v>25685</v>
      </c>
      <c r="D33" s="99">
        <f>[1]Slutanvändning!$N$254</f>
        <v>7679</v>
      </c>
      <c r="E33" s="94">
        <f>[1]Slutanvändning!$Q$255</f>
        <v>0</v>
      </c>
      <c r="F33" s="94">
        <f>[1]Slutanvändning!$N$256</f>
        <v>0</v>
      </c>
      <c r="G33" s="94">
        <f>[1]Slutanvändning!$N$257</f>
        <v>0</v>
      </c>
      <c r="H33" s="99">
        <f>[1]Slutanvändning!$N$258</f>
        <v>19966</v>
      </c>
      <c r="I33" s="94">
        <f>[1]Slutanvändning!$N$259</f>
        <v>0</v>
      </c>
      <c r="J33" s="94">
        <v>0</v>
      </c>
      <c r="K33" s="94">
        <f>[1]Slutanvändning!U255</f>
        <v>0</v>
      </c>
      <c r="L33" s="94">
        <f>[1]Slutanvändning!V255</f>
        <v>0</v>
      </c>
      <c r="M33" s="94"/>
      <c r="N33" s="94"/>
      <c r="O33" s="94"/>
      <c r="P33" s="97">
        <f t="shared" si="4"/>
        <v>53330</v>
      </c>
      <c r="Q33" s="35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4">
        <f>[1]Slutanvändning!$N$269</f>
        <v>0</v>
      </c>
      <c r="C34" s="94">
        <f>[1]Slutanvändning!$N$270</f>
        <v>20999</v>
      </c>
      <c r="D34" s="102">
        <f>[1]Slutanvändning!$N$263</f>
        <v>563</v>
      </c>
      <c r="E34" s="94">
        <f>[1]Slutanvändning!$Q$264</f>
        <v>0</v>
      </c>
      <c r="F34" s="94">
        <f>[1]Slutanvändning!$N$265</f>
        <v>0</v>
      </c>
      <c r="G34" s="94">
        <f>[1]Slutanvändning!$N$266</f>
        <v>0</v>
      </c>
      <c r="H34" s="102">
        <f>[1]Slutanvändning!$N$267</f>
        <v>0</v>
      </c>
      <c r="I34" s="94">
        <f>[1]Slutanvändning!$N$268</f>
        <v>0</v>
      </c>
      <c r="J34" s="94">
        <v>0</v>
      </c>
      <c r="K34" s="94">
        <f>[1]Slutanvändning!U264</f>
        <v>0</v>
      </c>
      <c r="L34" s="94">
        <f>[1]Slutanvändning!V264</f>
        <v>0</v>
      </c>
      <c r="M34" s="94"/>
      <c r="N34" s="94"/>
      <c r="O34" s="94"/>
      <c r="P34" s="94">
        <f t="shared" si="4"/>
        <v>21562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[1]Slutanvändning!$N$278</f>
        <v>0</v>
      </c>
      <c r="C35" s="94">
        <f>[1]Slutanvändning!$N$279</f>
        <v>426</v>
      </c>
      <c r="D35" s="102">
        <f>[1]Slutanvändning!$N$272</f>
        <v>135568</v>
      </c>
      <c r="E35" s="94">
        <f>[1]Slutanvändning!$Q$273</f>
        <v>0</v>
      </c>
      <c r="F35" s="94">
        <f>[1]Slutanvändning!$N$274</f>
        <v>0</v>
      </c>
      <c r="G35" s="94">
        <f>[1]Slutanvändning!$N$275</f>
        <v>23367</v>
      </c>
      <c r="H35" s="102">
        <f>[1]Slutanvändning!$N$276</f>
        <v>0</v>
      </c>
      <c r="I35" s="94">
        <f>[1]Slutanvändning!$N$277</f>
        <v>0</v>
      </c>
      <c r="J35" s="94">
        <v>0</v>
      </c>
      <c r="K35" s="94">
        <f>[1]Slutanvändning!U273</f>
        <v>0</v>
      </c>
      <c r="L35" s="94">
        <f>[1]Slutanvändning!V273</f>
        <v>0</v>
      </c>
      <c r="M35" s="94"/>
      <c r="N35" s="94"/>
      <c r="O35" s="94"/>
      <c r="P35" s="94">
        <f>SUM(B35:N35)</f>
        <v>159361</v>
      </c>
      <c r="Q35" s="35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 ht="15.75">
      <c r="A36" s="5" t="s">
        <v>36</v>
      </c>
      <c r="B36" s="94">
        <f>[1]Slutanvändning!$N$287</f>
        <v>0</v>
      </c>
      <c r="C36" s="94">
        <f>[1]Slutanvändning!$N$288</f>
        <v>20071</v>
      </c>
      <c r="D36" s="102">
        <f>[1]Slutanvändning!$N$281</f>
        <v>3034</v>
      </c>
      <c r="E36" s="94">
        <f>[1]Slutanvändning!$Q$282</f>
        <v>0</v>
      </c>
      <c r="F36" s="94">
        <f>[1]Slutanvändning!$N$283</f>
        <v>0</v>
      </c>
      <c r="G36" s="94">
        <f>[1]Slutanvändning!$N$284</f>
        <v>0</v>
      </c>
      <c r="H36" s="102">
        <f>[1]Slutanvändning!$N$285</f>
        <v>0</v>
      </c>
      <c r="I36" s="94">
        <f>[1]Slutanvändning!$N$286</f>
        <v>0</v>
      </c>
      <c r="J36" s="94">
        <v>0</v>
      </c>
      <c r="K36" s="94">
        <f>[1]Slutanvändning!U282</f>
        <v>0</v>
      </c>
      <c r="L36" s="94">
        <f>[1]Slutanvändning!V282</f>
        <v>0</v>
      </c>
      <c r="M36" s="94"/>
      <c r="N36" s="94"/>
      <c r="O36" s="94"/>
      <c r="P36" s="94">
        <f t="shared" si="4"/>
        <v>23105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4">
        <f>[1]Slutanvändning!$N$296</f>
        <v>0</v>
      </c>
      <c r="C37" s="94">
        <f>[1]Slutanvändning!$N$297</f>
        <v>62417</v>
      </c>
      <c r="D37" s="102">
        <f>[1]Slutanvändning!$N$290</f>
        <v>43</v>
      </c>
      <c r="E37" s="94">
        <f>[1]Slutanvändning!$Q$291</f>
        <v>0</v>
      </c>
      <c r="F37" s="94">
        <f>[1]Slutanvändning!$N$292</f>
        <v>0</v>
      </c>
      <c r="G37" s="94">
        <f>[1]Slutanvändning!$N$293</f>
        <v>0</v>
      </c>
      <c r="H37" s="102">
        <f>[1]Slutanvändning!$N$294</f>
        <v>26424</v>
      </c>
      <c r="I37" s="94">
        <f>[1]Slutanvändning!$N$295</f>
        <v>0</v>
      </c>
      <c r="J37" s="94">
        <v>0</v>
      </c>
      <c r="K37" s="94">
        <f>[1]Slutanvändning!U291</f>
        <v>0</v>
      </c>
      <c r="L37" s="94">
        <f>[1]Slutanvändning!V291</f>
        <v>0</v>
      </c>
      <c r="M37" s="94"/>
      <c r="N37" s="94"/>
      <c r="O37" s="94"/>
      <c r="P37" s="94">
        <f t="shared" si="4"/>
        <v>88884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4">
        <f>[1]Slutanvändning!$N$305</f>
        <v>0</v>
      </c>
      <c r="C38" s="94">
        <f>[1]Slutanvändning!$N$306</f>
        <v>7135</v>
      </c>
      <c r="D38" s="102">
        <f>[1]Slutanvändning!$N$299</f>
        <v>0</v>
      </c>
      <c r="E38" s="94">
        <f>[1]Slutanvändning!$Q$300</f>
        <v>0</v>
      </c>
      <c r="F38" s="94">
        <f>[1]Slutanvändning!$N$301</f>
        <v>0</v>
      </c>
      <c r="G38" s="94">
        <f>[1]Slutanvändning!$N$302</f>
        <v>0</v>
      </c>
      <c r="H38" s="102">
        <f>[1]Slutanvändning!$N$303</f>
        <v>0</v>
      </c>
      <c r="I38" s="94">
        <f>[1]Slutanvändning!$N$304</f>
        <v>0</v>
      </c>
      <c r="J38" s="94">
        <v>0</v>
      </c>
      <c r="K38" s="94">
        <f>[1]Slutanvändning!U300</f>
        <v>0</v>
      </c>
      <c r="L38" s="94">
        <f>[1]Slutanvändning!V300</f>
        <v>0</v>
      </c>
      <c r="M38" s="94"/>
      <c r="N38" s="94"/>
      <c r="O38" s="94"/>
      <c r="P38" s="94">
        <f t="shared" si="4"/>
        <v>7135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[1]Slutanvändning!$N$314</f>
        <v>0</v>
      </c>
      <c r="C39" s="94">
        <f>[1]Slutanvändning!$N$315</f>
        <v>17059</v>
      </c>
      <c r="D39" s="102">
        <f>[1]Slutanvändning!$N$308</f>
        <v>0</v>
      </c>
      <c r="E39" s="94">
        <f>[1]Slutanvändning!$Q$309</f>
        <v>0</v>
      </c>
      <c r="F39" s="94">
        <f>[1]Slutanvändning!$N$310</f>
        <v>0</v>
      </c>
      <c r="G39" s="94">
        <f>[1]Slutanvändning!$N$311</f>
        <v>0</v>
      </c>
      <c r="H39" s="102">
        <f>[1]Slutanvändning!$N$312</f>
        <v>0</v>
      </c>
      <c r="I39" s="94">
        <f>[1]Slutanvändning!$N$313</f>
        <v>0</v>
      </c>
      <c r="J39" s="94">
        <v>0</v>
      </c>
      <c r="K39" s="94">
        <f>[1]Slutanvändning!U309</f>
        <v>0</v>
      </c>
      <c r="L39" s="94">
        <f>[1]Slutanvändning!V309</f>
        <v>0</v>
      </c>
      <c r="M39" s="94"/>
      <c r="N39" s="94"/>
      <c r="O39" s="94"/>
      <c r="P39" s="94">
        <f>SUM(B39:N39)</f>
        <v>17059</v>
      </c>
      <c r="Q39" s="35"/>
      <c r="R39" s="43"/>
      <c r="S39" s="10"/>
      <c r="T39" s="66"/>
    </row>
    <row r="40" spans="1:47" ht="15.75">
      <c r="A40" s="5" t="s">
        <v>14</v>
      </c>
      <c r="B40" s="94">
        <f>SUM(B32:B39)</f>
        <v>0</v>
      </c>
      <c r="C40" s="94">
        <f t="shared" ref="C40:O40" si="5">SUM(C32:C39)</f>
        <v>182783</v>
      </c>
      <c r="D40" s="97">
        <f t="shared" si="5"/>
        <v>153084</v>
      </c>
      <c r="E40" s="94">
        <f t="shared" si="5"/>
        <v>0</v>
      </c>
      <c r="F40" s="94">
        <f>SUM(F32:F39)</f>
        <v>0</v>
      </c>
      <c r="G40" s="94">
        <f t="shared" si="5"/>
        <v>24778</v>
      </c>
      <c r="H40" s="97">
        <f t="shared" si="5"/>
        <v>46390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7">
        <f>SUM(B40:N40)</f>
        <v>407035</v>
      </c>
      <c r="Q40" s="35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14,62264 GWh</v>
      </c>
      <c r="T41" s="66"/>
    </row>
    <row r="42" spans="1:47">
      <c r="A42" s="48" t="s">
        <v>43</v>
      </c>
      <c r="B42" s="103">
        <f>B39+B38+B37</f>
        <v>0</v>
      </c>
      <c r="C42" s="103">
        <f>C39+C38+C37</f>
        <v>86611</v>
      </c>
      <c r="D42" s="103">
        <f>D39+D38+D37</f>
        <v>43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26424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113078</v>
      </c>
      <c r="Q42" s="36"/>
      <c r="R42" s="43" t="s">
        <v>41</v>
      </c>
      <c r="S42" s="11" t="str">
        <f>P42/1000 &amp;" GWh"</f>
        <v>113,078 GWh</v>
      </c>
      <c r="T42" s="44">
        <f>P42/P40</f>
        <v>0.27780903362118736</v>
      </c>
    </row>
    <row r="43" spans="1:47">
      <c r="A43" s="49" t="s">
        <v>45</v>
      </c>
      <c r="B43" s="108"/>
      <c r="C43" s="109">
        <f>C40+C24-C7+C46</f>
        <v>197405.64</v>
      </c>
      <c r="D43" s="109">
        <f t="shared" ref="D43:O43" si="7">D11+D24+D40</f>
        <v>153084</v>
      </c>
      <c r="E43" s="109">
        <f t="shared" si="7"/>
        <v>0</v>
      </c>
      <c r="F43" s="109">
        <f t="shared" si="7"/>
        <v>0</v>
      </c>
      <c r="G43" s="109">
        <f t="shared" si="7"/>
        <v>24778</v>
      </c>
      <c r="H43" s="109">
        <f t="shared" si="7"/>
        <v>46390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421657.64</v>
      </c>
      <c r="Q43" s="36"/>
      <c r="R43" s="43" t="s">
        <v>42</v>
      </c>
      <c r="S43" s="11" t="str">
        <f>P36/1000 &amp;" GWh"</f>
        <v>23,105 GWh</v>
      </c>
      <c r="T43" s="64">
        <f>P36/P40</f>
        <v>5.6764160330192735E-2</v>
      </c>
    </row>
    <row r="44" spans="1:47">
      <c r="A44" s="49" t="s">
        <v>46</v>
      </c>
      <c r="B44" s="105"/>
      <c r="C44" s="106">
        <f>C43/$P$43</f>
        <v>0.46816569006078013</v>
      </c>
      <c r="D44" s="106">
        <f t="shared" ref="D44:P44" si="8">D43/$P$43</f>
        <v>0.36305283120210985</v>
      </c>
      <c r="E44" s="106">
        <f t="shared" si="8"/>
        <v>0</v>
      </c>
      <c r="F44" s="106">
        <f t="shared" si="8"/>
        <v>0</v>
      </c>
      <c r="G44" s="106">
        <f t="shared" si="8"/>
        <v>5.8763313288951673E-2</v>
      </c>
      <c r="H44" s="106">
        <f t="shared" si="8"/>
        <v>0.11001816544815836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6"/>
      <c r="R44" s="43" t="s">
        <v>44</v>
      </c>
      <c r="S44" s="11" t="str">
        <f>P34/1000 &amp;" GWh"</f>
        <v>21,562 GWh</v>
      </c>
      <c r="T44" s="44">
        <f>P34/P40</f>
        <v>5.2973331531686464E-2</v>
      </c>
      <c r="U44" s="38"/>
    </row>
    <row r="45" spans="1:47">
      <c r="A45" s="50"/>
      <c r="B45" s="102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36,599 GWh</v>
      </c>
      <c r="T45" s="44">
        <f>P32/P40</f>
        <v>8.9916100581031111E-2</v>
      </c>
      <c r="U45" s="38"/>
    </row>
    <row r="46" spans="1:47">
      <c r="A46" s="50" t="s">
        <v>49</v>
      </c>
      <c r="B46" s="70">
        <f>B24-B40</f>
        <v>0</v>
      </c>
      <c r="C46" s="70">
        <f>(C40+C24)*0.08</f>
        <v>14622.64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53,33 GWh</v>
      </c>
      <c r="T46" s="64">
        <f>P33/P40</f>
        <v>0.13102067389782204</v>
      </c>
      <c r="U46" s="38"/>
    </row>
    <row r="47" spans="1:47">
      <c r="A47" s="50" t="s">
        <v>51</v>
      </c>
      <c r="B47" s="74" t="e">
        <f>B46/B24</f>
        <v>#DIV/0!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159,361 GWh</v>
      </c>
      <c r="T47" s="64">
        <f>P35/P40</f>
        <v>0.39151670003808026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407,035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topLeftCell="G17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79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[1]Solceller!$C$4</f>
        <v>114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102">
        <f>[1]Elproduktion!$N$42</f>
        <v>0</v>
      </c>
      <c r="D7" s="94">
        <f>[1]Elproduktion!$N$43</f>
        <v>0</v>
      </c>
      <c r="E7" s="94">
        <f>[1]Elproduktion!$Q$44</f>
        <v>0</v>
      </c>
      <c r="F7" s="94">
        <f>[1]Elproduktion!$N$45</f>
        <v>0</v>
      </c>
      <c r="G7" s="94">
        <f>[1]Elproduktion!$R$46</f>
        <v>0</v>
      </c>
      <c r="H7" s="94">
        <f>[1]Elproduktion!$S$47</f>
        <v>0</v>
      </c>
      <c r="I7" s="94">
        <f>[1]Elproduktion!$N$48</f>
        <v>0</v>
      </c>
      <c r="J7" s="94">
        <f>[1]Elproduktion!$T$46</f>
        <v>0</v>
      </c>
      <c r="K7" s="94">
        <f>[1]Elproduktion!U44</f>
        <v>0</v>
      </c>
      <c r="L7" s="94">
        <f>[1]Elproduktion!V44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102">
        <f>[1]Elproduktion!$N$50</f>
        <v>0</v>
      </c>
      <c r="D8" s="94">
        <f>[1]Elproduktion!$N$51</f>
        <v>0</v>
      </c>
      <c r="E8" s="94">
        <f>[1]Elproduktion!$Q$52</f>
        <v>0</v>
      </c>
      <c r="F8" s="94">
        <f>[1]Elproduktion!$N$53</f>
        <v>0</v>
      </c>
      <c r="G8" s="94">
        <f>[1]Elproduktion!$R$54</f>
        <v>0</v>
      </c>
      <c r="H8" s="94">
        <f>[1]Elproduktion!$S$55</f>
        <v>0</v>
      </c>
      <c r="I8" s="94">
        <f>[1]Elproduktion!$N$56</f>
        <v>0</v>
      </c>
      <c r="J8" s="94">
        <f>[1]Elproduktion!$T$54</f>
        <v>0</v>
      </c>
      <c r="K8" s="94">
        <f>[1]Elproduktion!U52</f>
        <v>0</v>
      </c>
      <c r="L8" s="94">
        <f>[1]Elproduktion!V52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102">
        <f>[1]Elproduktion!$N$58</f>
        <v>6177858</v>
      </c>
      <c r="D9" s="94">
        <f>[1]Elproduktion!$N$59</f>
        <v>0</v>
      </c>
      <c r="E9" s="94">
        <f>[1]Elproduktion!$Q$60</f>
        <v>0</v>
      </c>
      <c r="F9" s="94">
        <f>[1]Elproduktion!$N$61</f>
        <v>0</v>
      </c>
      <c r="G9" s="94">
        <f>[1]Elproduktion!$R$62</f>
        <v>0</v>
      </c>
      <c r="H9" s="94">
        <f>[1]Elproduktion!$S$63</f>
        <v>0</v>
      </c>
      <c r="I9" s="94">
        <f>[1]Elproduktion!$N$64</f>
        <v>0</v>
      </c>
      <c r="J9" s="94">
        <f>[1]Elproduktion!$T$62</f>
        <v>0</v>
      </c>
      <c r="K9" s="94">
        <f>[1]Elproduktion!U60</f>
        <v>0</v>
      </c>
      <c r="L9" s="94">
        <f>[1]Elproduktion!V60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100">
        <f>[1]Elproduktion!$N$66</f>
        <v>196560.1434217956</v>
      </c>
      <c r="D10" s="94">
        <f>[1]Elproduktion!$N$67</f>
        <v>0</v>
      </c>
      <c r="E10" s="94">
        <f>[1]Elproduktion!$Q$68</f>
        <v>0</v>
      </c>
      <c r="F10" s="94">
        <f>[1]Elproduktion!$N$69</f>
        <v>0</v>
      </c>
      <c r="G10" s="94">
        <f>[1]Elproduktion!$R$70</f>
        <v>0</v>
      </c>
      <c r="H10" s="94">
        <f>[1]Elproduktion!$S$71</f>
        <v>0</v>
      </c>
      <c r="I10" s="94">
        <f>[1]Elproduktion!$N$72</f>
        <v>0</v>
      </c>
      <c r="J10" s="94">
        <f>[1]Elproduktion!$T$70</f>
        <v>0</v>
      </c>
      <c r="K10" s="94">
        <f>[1]Elproduktion!U68</f>
        <v>0</v>
      </c>
      <c r="L10" s="94">
        <f>[1]Elproduktion!V68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101">
        <f>SUM(C5:C10)</f>
        <v>6374532.1434217952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2303 Ragunda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102">
        <f>[1]Fjärrvärmeproduktion!$N$58</f>
        <v>0</v>
      </c>
      <c r="C18" s="94"/>
      <c r="D18" s="94">
        <f>[1]Fjärrvärmeproduktion!$N$59</f>
        <v>0</v>
      </c>
      <c r="E18" s="94">
        <f>[1]Fjärrvärmeproduktion!$Q$60</f>
        <v>0</v>
      </c>
      <c r="F18" s="94">
        <f>[1]Fjärrvärmeproduktion!$N$61</f>
        <v>0</v>
      </c>
      <c r="G18" s="94">
        <f>[1]Fjärrvärmeproduktion!$R$62</f>
        <v>0</v>
      </c>
      <c r="H18" s="94">
        <f>[1]Fjärrvärmeproduktion!$S$63</f>
        <v>0</v>
      </c>
      <c r="I18" s="94">
        <f>[1]Fjärrvärmeproduktion!$N$64</f>
        <v>0</v>
      </c>
      <c r="J18" s="94">
        <f>[1]Fjärrvärmeproduktion!$T$62</f>
        <v>0</v>
      </c>
      <c r="K18" s="94">
        <f>[1]Fjärrvärmeproduktion!U60</f>
        <v>0</v>
      </c>
      <c r="L18" s="94">
        <f>[1]Fjärrvärmeproduktion!V60</f>
        <v>0</v>
      </c>
      <c r="M18" s="94">
        <f>[1]Fjärrvärmeproduktion!$W$63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2">
        <f>[1]Fjärrvärmeproduktion!$N$66</f>
        <v>14797</v>
      </c>
      <c r="C19" s="94"/>
      <c r="D19" s="94">
        <f>[1]Fjärrvärmeproduktion!$N$67</f>
        <v>448</v>
      </c>
      <c r="E19" s="94">
        <f>[1]Fjärrvärmeproduktion!$Q$68</f>
        <v>0</v>
      </c>
      <c r="F19" s="94">
        <f>[1]Fjärrvärmeproduktion!$N$69</f>
        <v>0</v>
      </c>
      <c r="G19" s="94">
        <f>[1]Fjärrvärmeproduktion!$R$70</f>
        <v>0</v>
      </c>
      <c r="H19" s="94">
        <f>[1]Fjärrvärmeproduktion!$S$71</f>
        <v>16296</v>
      </c>
      <c r="I19" s="94">
        <f>[1]Fjärrvärmeproduktion!$N$72</f>
        <v>0</v>
      </c>
      <c r="J19" s="94">
        <f>[1]Fjärrvärmeproduktion!$T$70</f>
        <v>0</v>
      </c>
      <c r="K19" s="94">
        <f>[1]Fjärrvärmeproduktion!U68</f>
        <v>0</v>
      </c>
      <c r="L19" s="94">
        <f>[1]Fjärrvärmeproduktion!V68</f>
        <v>0</v>
      </c>
      <c r="M19" s="94">
        <f>[1]Fjärrvärmeproduktion!$W$71</f>
        <v>0</v>
      </c>
      <c r="N19" s="94"/>
      <c r="O19" s="94"/>
      <c r="P19" s="94">
        <f t="shared" ref="P19:P24" si="2">SUM(C19:O19)</f>
        <v>16744</v>
      </c>
      <c r="Q19" s="4"/>
      <c r="R19" s="4"/>
      <c r="S19" s="4"/>
      <c r="T19" s="4"/>
    </row>
    <row r="20" spans="1:34" ht="15.75">
      <c r="A20" s="5" t="s">
        <v>20</v>
      </c>
      <c r="B20" s="99">
        <f>[1]Fjärrvärmeproduktion!$N$74</f>
        <v>0</v>
      </c>
      <c r="C20" s="94"/>
      <c r="D20" s="94">
        <f>[1]Fjärrvärmeproduktion!$N$75</f>
        <v>0</v>
      </c>
      <c r="E20" s="94">
        <f>[1]Fjärrvärmeproduktion!$Q$76</f>
        <v>0</v>
      </c>
      <c r="F20" s="94">
        <f>[1]Fjärrvärmeproduktion!$N$77</f>
        <v>0</v>
      </c>
      <c r="G20" s="94">
        <f>[1]Fjärrvärmeproduktion!$R$78</f>
        <v>0</v>
      </c>
      <c r="H20" s="94">
        <f>[1]Fjärrvärmeproduktion!$S$79</f>
        <v>0</v>
      </c>
      <c r="I20" s="94">
        <f>[1]Fjärrvärmeproduktion!$N$80</f>
        <v>0</v>
      </c>
      <c r="J20" s="94">
        <f>[1]Fjärrvärmeproduktion!$T$78</f>
        <v>0</v>
      </c>
      <c r="K20" s="94">
        <f>[1]Fjärrvärmeproduktion!U76</f>
        <v>0</v>
      </c>
      <c r="L20" s="94">
        <f>[1]Fjärrvärmeproduktion!V76</f>
        <v>0</v>
      </c>
      <c r="M20" s="94">
        <f>[1]Fjärrvärmeproduktion!$W$79</f>
        <v>0</v>
      </c>
      <c r="N20" s="94"/>
      <c r="O20" s="94"/>
      <c r="P20" s="9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9">
        <f>[1]Fjärrvärmeproduktion!$N$82</f>
        <v>0</v>
      </c>
      <c r="C21" s="94"/>
      <c r="D21" s="94">
        <f>[1]Fjärrvärmeproduktion!$N$83</f>
        <v>0</v>
      </c>
      <c r="E21" s="94">
        <f>[1]Fjärrvärmeproduktion!$Q$84</f>
        <v>0</v>
      </c>
      <c r="F21" s="94">
        <f>[1]Fjärrvärmeproduktion!$N$85</f>
        <v>0</v>
      </c>
      <c r="G21" s="94">
        <f>[1]Fjärrvärmeproduktion!$R$86</f>
        <v>0</v>
      </c>
      <c r="H21" s="94">
        <f>[1]Fjärrvärmeproduktion!$S$87</f>
        <v>0</v>
      </c>
      <c r="I21" s="94">
        <f>[1]Fjärrvärmeproduktion!$N$88</f>
        <v>0</v>
      </c>
      <c r="J21" s="94">
        <f>[1]Fjärrvärmeproduktion!$T$86</f>
        <v>0</v>
      </c>
      <c r="K21" s="94">
        <f>[1]Fjärrvärmeproduktion!U84</f>
        <v>0</v>
      </c>
      <c r="L21" s="94">
        <f>[1]Fjärrvärmeproduktion!V84</f>
        <v>0</v>
      </c>
      <c r="M21" s="94">
        <f>[1]Fjärrvärmeproduktion!$W$87</f>
        <v>0</v>
      </c>
      <c r="N21" s="94"/>
      <c r="O21" s="94"/>
      <c r="P21" s="97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102">
        <f>[1]Fjärrvärmeproduktion!$N$90</f>
        <v>0</v>
      </c>
      <c r="C22" s="94"/>
      <c r="D22" s="94">
        <f>[1]Fjärrvärmeproduktion!$N$91</f>
        <v>0</v>
      </c>
      <c r="E22" s="94">
        <f>[1]Fjärrvärmeproduktion!$Q$92</f>
        <v>0</v>
      </c>
      <c r="F22" s="94">
        <f>[1]Fjärrvärmeproduktion!$N$93</f>
        <v>0</v>
      </c>
      <c r="G22" s="94">
        <f>[1]Fjärrvärmeproduktion!$R$94</f>
        <v>0</v>
      </c>
      <c r="H22" s="94">
        <f>[1]Fjärrvärmeproduktion!$S$95</f>
        <v>0</v>
      </c>
      <c r="I22" s="94">
        <f>[1]Fjärrvärmeproduktion!$N$96</f>
        <v>0</v>
      </c>
      <c r="J22" s="94">
        <f>[1]Fjärrvärmeproduktion!$T$94</f>
        <v>0</v>
      </c>
      <c r="K22" s="94">
        <f>[1]Fjärrvärmeproduktion!U92</f>
        <v>0</v>
      </c>
      <c r="L22" s="94">
        <f>[1]Fjärrvärmeproduktion!V92</f>
        <v>0</v>
      </c>
      <c r="M22" s="94">
        <f>[1]Fjärrvärmeproduktion!$W$95</f>
        <v>0</v>
      </c>
      <c r="N22" s="94"/>
      <c r="O22" s="94"/>
      <c r="P22" s="94">
        <f t="shared" si="2"/>
        <v>0</v>
      </c>
      <c r="Q22" s="33"/>
      <c r="R22" s="45" t="s">
        <v>24</v>
      </c>
      <c r="S22" s="91" t="str">
        <f>P43/1000 &amp;" GWh"</f>
        <v>233,28248 GWh</v>
      </c>
      <c r="T22" s="40"/>
      <c r="U22" s="38"/>
    </row>
    <row r="23" spans="1:34" ht="15.75">
      <c r="A23" s="5" t="s">
        <v>23</v>
      </c>
      <c r="B23" s="99">
        <f>[1]Fjärrvärmeproduktion!$N$98</f>
        <v>0</v>
      </c>
      <c r="C23" s="94"/>
      <c r="D23" s="94">
        <f>[1]Fjärrvärmeproduktion!$N$99</f>
        <v>0</v>
      </c>
      <c r="E23" s="94">
        <f>[1]Fjärrvärmeproduktion!$Q$100</f>
        <v>0</v>
      </c>
      <c r="F23" s="94">
        <f>[1]Fjärrvärmeproduktion!$N$101</f>
        <v>0</v>
      </c>
      <c r="G23" s="94">
        <f>[1]Fjärrvärmeproduktion!$R$102</f>
        <v>0</v>
      </c>
      <c r="H23" s="94">
        <f>[1]Fjärrvärmeproduktion!$S$103</f>
        <v>0</v>
      </c>
      <c r="I23" s="94">
        <f>[1]Fjärrvärmeproduktion!$N$104</f>
        <v>0</v>
      </c>
      <c r="J23" s="94">
        <f>[1]Fjärrvärmeproduktion!$T$102</f>
        <v>0</v>
      </c>
      <c r="K23" s="94">
        <f>[1]Fjärrvärmeproduktion!U100</f>
        <v>0</v>
      </c>
      <c r="L23" s="94">
        <f>[1]Fjärrvärmeproduktion!V100</f>
        <v>0</v>
      </c>
      <c r="M23" s="94">
        <f>[1]Fjärrvärmeproduktion!$W$103</f>
        <v>0</v>
      </c>
      <c r="N23" s="94"/>
      <c r="O23" s="94"/>
      <c r="P23" s="97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7">
        <f>SUM(B18:B23)</f>
        <v>14797</v>
      </c>
      <c r="C24" s="94">
        <f t="shared" ref="C24:O24" si="3">SUM(C18:C23)</f>
        <v>0</v>
      </c>
      <c r="D24" s="94">
        <f t="shared" si="3"/>
        <v>448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16296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7">
        <f t="shared" si="2"/>
        <v>16744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93,23748 GWh</v>
      </c>
      <c r="T25" s="44">
        <f>C$44</f>
        <v>0.39967630659619191</v>
      </c>
      <c r="U25" s="38"/>
    </row>
    <row r="26" spans="1:34" ht="15.75">
      <c r="B26" s="10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64,9636666666667 GWh</v>
      </c>
      <c r="T26" s="44">
        <f>D$44</f>
        <v>0.27847640622933478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2,702 GWh</v>
      </c>
      <c r="T28" s="44">
        <f>F$44</f>
        <v>1.1582524328445068E-2</v>
      </c>
      <c r="U28" s="38"/>
    </row>
    <row r="29" spans="1:34" ht="15.75">
      <c r="A29" s="82" t="str">
        <f>A2</f>
        <v>2303 Ragunda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10,675 GWh</v>
      </c>
      <c r="T29" s="44">
        <f>G$44</f>
        <v>4.5759973059271319E-2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61,7043333333333 GWh</v>
      </c>
      <c r="T30" s="44">
        <f>H$44</f>
        <v>0.26450478978675696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[1]Slutanvändning!$N$89</f>
        <v>0</v>
      </c>
      <c r="C32" s="94">
        <f>[1]Slutanvändning!$N$90</f>
        <v>4560</v>
      </c>
      <c r="D32" s="102">
        <f>[1]Slutanvändning!$N$83</f>
        <v>2107</v>
      </c>
      <c r="E32" s="94">
        <f>[1]Slutanvändning!$Q$84</f>
        <v>0</v>
      </c>
      <c r="F32" s="102">
        <f>[1]Slutanvändning!$N$85</f>
        <v>0</v>
      </c>
      <c r="G32" s="94">
        <f>[1]Slutanvändning!$N$86</f>
        <v>489</v>
      </c>
      <c r="H32" s="102">
        <f>[1]Slutanvändning!$N$87</f>
        <v>0</v>
      </c>
      <c r="I32" s="94">
        <f>[1]Slutanvändning!$N$88</f>
        <v>0</v>
      </c>
      <c r="J32" s="94">
        <v>0</v>
      </c>
      <c r="K32" s="94">
        <f>[1]Slutanvändning!U84</f>
        <v>0</v>
      </c>
      <c r="L32" s="94">
        <f>[1]Slutanvändning!V84</f>
        <v>0</v>
      </c>
      <c r="M32" s="94"/>
      <c r="N32" s="94"/>
      <c r="O32" s="94"/>
      <c r="P32" s="94">
        <f t="shared" ref="P32:P38" si="4">SUM(B32:N32)</f>
        <v>7156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[1]Slutanvändning!$N$98</f>
        <v>0</v>
      </c>
      <c r="C33" s="94">
        <f>[1]Slutanvändning!$N$99</f>
        <v>15605</v>
      </c>
      <c r="D33" s="99">
        <f>[1]Slutanvändning!$N$92</f>
        <v>2729.6666666666665</v>
      </c>
      <c r="E33" s="94">
        <f>[1]Slutanvändning!$Q$93</f>
        <v>0</v>
      </c>
      <c r="F33" s="96">
        <f>[1]Slutanvändning!$N$94</f>
        <v>2702</v>
      </c>
      <c r="G33" s="94">
        <f>[1]Slutanvändning!$N$95</f>
        <v>0</v>
      </c>
      <c r="H33" s="99">
        <f>[1]Slutanvändning!$N$96</f>
        <v>24727.333333333332</v>
      </c>
      <c r="I33" s="94">
        <f>[1]Slutanvändning!$N$97</f>
        <v>0</v>
      </c>
      <c r="J33" s="94">
        <v>0</v>
      </c>
      <c r="K33" s="94">
        <f>[1]Slutanvändning!U93</f>
        <v>0</v>
      </c>
      <c r="L33" s="94">
        <f>[1]Slutanvändning!V93</f>
        <v>0</v>
      </c>
      <c r="M33" s="94"/>
      <c r="N33" s="94"/>
      <c r="O33" s="94"/>
      <c r="P33" s="115">
        <f t="shared" si="4"/>
        <v>45764</v>
      </c>
      <c r="Q33" s="35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4">
        <f>[1]Slutanvändning!$N$107</f>
        <v>6523</v>
      </c>
      <c r="C34" s="94">
        <f>[1]Slutanvändning!$N$108</f>
        <v>13401</v>
      </c>
      <c r="D34" s="102">
        <f>[1]Slutanvändning!$N$101</f>
        <v>58</v>
      </c>
      <c r="E34" s="94">
        <f>[1]Slutanvändning!$Q$102</f>
        <v>0</v>
      </c>
      <c r="F34" s="102">
        <f>[1]Slutanvändning!$N$103</f>
        <v>0</v>
      </c>
      <c r="G34" s="94">
        <f>[1]Slutanvändning!$N$104</f>
        <v>0</v>
      </c>
      <c r="H34" s="102">
        <f>[1]Slutanvändning!$N$105</f>
        <v>0</v>
      </c>
      <c r="I34" s="94">
        <f>[1]Slutanvändning!$N$106</f>
        <v>0</v>
      </c>
      <c r="J34" s="94">
        <v>0</v>
      </c>
      <c r="K34" s="94">
        <f>[1]Slutanvändning!U102</f>
        <v>0</v>
      </c>
      <c r="L34" s="94">
        <f>[1]Slutanvändning!V102</f>
        <v>0</v>
      </c>
      <c r="M34" s="94"/>
      <c r="N34" s="94"/>
      <c r="O34" s="94"/>
      <c r="P34" s="94">
        <f t="shared" si="4"/>
        <v>19982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[1]Slutanvändning!$N$116</f>
        <v>0</v>
      </c>
      <c r="C35" s="94">
        <f>[1]Slutanvändning!$N$117</f>
        <v>1754</v>
      </c>
      <c r="D35" s="102">
        <f>[1]Slutanvändning!$N$110</f>
        <v>58633</v>
      </c>
      <c r="E35" s="94">
        <f>[1]Slutanvändning!$Q$111</f>
        <v>0</v>
      </c>
      <c r="F35" s="102">
        <f>[1]Slutanvändning!$N$112</f>
        <v>0</v>
      </c>
      <c r="G35" s="94">
        <f>[1]Slutanvändning!$N$113</f>
        <v>10186</v>
      </c>
      <c r="H35" s="102">
        <f>[1]Slutanvändning!$N$114</f>
        <v>0</v>
      </c>
      <c r="I35" s="94">
        <f>[1]Slutanvändning!$N$115</f>
        <v>0</v>
      </c>
      <c r="J35" s="94">
        <v>0</v>
      </c>
      <c r="K35" s="94">
        <f>[1]Slutanvändning!U111</f>
        <v>0</v>
      </c>
      <c r="L35" s="94">
        <f>[1]Slutanvändning!V111</f>
        <v>0</v>
      </c>
      <c r="M35" s="94"/>
      <c r="N35" s="94"/>
      <c r="O35" s="94"/>
      <c r="P35" s="94">
        <f>SUM(B35:N35)</f>
        <v>70573</v>
      </c>
      <c r="Q35" s="35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 ht="15.75">
      <c r="A36" s="5" t="s">
        <v>36</v>
      </c>
      <c r="B36" s="94">
        <f>[1]Slutanvändning!$N$125</f>
        <v>200</v>
      </c>
      <c r="C36" s="94">
        <f>[1]Slutanvändning!$N$126</f>
        <v>11713</v>
      </c>
      <c r="D36" s="102">
        <f>[1]Slutanvändning!$N$119</f>
        <v>879</v>
      </c>
      <c r="E36" s="94">
        <f>[1]Slutanvändning!$Q$120</f>
        <v>0</v>
      </c>
      <c r="F36" s="102">
        <f>[1]Slutanvändning!$N$121</f>
        <v>0</v>
      </c>
      <c r="G36" s="94">
        <f>[1]Slutanvändning!$N$122</f>
        <v>0</v>
      </c>
      <c r="H36" s="102">
        <f>[1]Slutanvändning!$N$123</f>
        <v>0</v>
      </c>
      <c r="I36" s="94">
        <f>[1]Slutanvändning!$N$124</f>
        <v>0</v>
      </c>
      <c r="J36" s="94">
        <v>0</v>
      </c>
      <c r="K36" s="94">
        <f>[1]Slutanvändning!U120</f>
        <v>0</v>
      </c>
      <c r="L36" s="94">
        <f>[1]Slutanvändning!V120</f>
        <v>0</v>
      </c>
      <c r="M36" s="94"/>
      <c r="N36" s="94"/>
      <c r="O36" s="94"/>
      <c r="P36" s="94">
        <f t="shared" si="4"/>
        <v>12792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4">
        <f>[1]Slutanvändning!$N$134</f>
        <v>0</v>
      </c>
      <c r="C37" s="94">
        <f>[1]Slutanvändning!$N$135</f>
        <v>32534</v>
      </c>
      <c r="D37" s="102">
        <f>[1]Slutanvändning!$N$128</f>
        <v>109</v>
      </c>
      <c r="E37" s="94">
        <f>[1]Slutanvändning!$Q$129</f>
        <v>0</v>
      </c>
      <c r="F37" s="102">
        <f>[1]Slutanvändning!$N$130</f>
        <v>0</v>
      </c>
      <c r="G37" s="94">
        <f>[1]Slutanvändning!$N$131</f>
        <v>0</v>
      </c>
      <c r="H37" s="102">
        <f>[1]Slutanvändning!$N$132</f>
        <v>20681</v>
      </c>
      <c r="I37" s="94">
        <f>[1]Slutanvändning!$N$133</f>
        <v>0</v>
      </c>
      <c r="J37" s="94">
        <v>0</v>
      </c>
      <c r="K37" s="94">
        <f>[1]Slutanvändning!U129</f>
        <v>0</v>
      </c>
      <c r="L37" s="94">
        <f>[1]Slutanvändning!V129</f>
        <v>0</v>
      </c>
      <c r="M37" s="94"/>
      <c r="N37" s="94"/>
      <c r="O37" s="94"/>
      <c r="P37" s="94">
        <f t="shared" si="4"/>
        <v>53324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4">
        <f>[1]Slutanvändning!$N$143</f>
        <v>4159</v>
      </c>
      <c r="C38" s="94">
        <f>[1]Slutanvändning!$N$144</f>
        <v>2032</v>
      </c>
      <c r="D38" s="102">
        <f>[1]Slutanvändning!$N$137</f>
        <v>0</v>
      </c>
      <c r="E38" s="94">
        <f>[1]Slutanvändning!$Q$138</f>
        <v>0</v>
      </c>
      <c r="F38" s="102">
        <f>[1]Slutanvändning!$N$139</f>
        <v>0</v>
      </c>
      <c r="G38" s="94">
        <f>[1]Slutanvändning!$N$140</f>
        <v>0</v>
      </c>
      <c r="H38" s="102">
        <f>[1]Slutanvändning!$N$141</f>
        <v>0</v>
      </c>
      <c r="I38" s="94">
        <f>[1]Slutanvändning!$N$142</f>
        <v>0</v>
      </c>
      <c r="J38" s="94">
        <v>0</v>
      </c>
      <c r="K38" s="94">
        <f>[1]Slutanvändning!U138</f>
        <v>0</v>
      </c>
      <c r="L38" s="94">
        <f>[1]Slutanvändning!V138</f>
        <v>0</v>
      </c>
      <c r="M38" s="94"/>
      <c r="N38" s="94"/>
      <c r="O38" s="94"/>
      <c r="P38" s="94">
        <f t="shared" si="4"/>
        <v>6191</v>
      </c>
      <c r="Q38" s="35"/>
      <c r="R38" s="46"/>
      <c r="S38" s="31"/>
      <c r="T38" s="42"/>
      <c r="U38" s="38"/>
    </row>
    <row r="39" spans="1:47" ht="15.75">
      <c r="A39" s="5" t="s">
        <v>39</v>
      </c>
      <c r="B39" s="94">
        <f>[1]Slutanvändning!$N$152</f>
        <v>0</v>
      </c>
      <c r="C39" s="94">
        <f>[1]Slutanvändning!$N$153</f>
        <v>4732</v>
      </c>
      <c r="D39" s="102">
        <f>[1]Slutanvändning!$N$146</f>
        <v>0</v>
      </c>
      <c r="E39" s="94">
        <f>[1]Slutanvändning!$Q$147</f>
        <v>0</v>
      </c>
      <c r="F39" s="102">
        <f>[1]Slutanvändning!$N$148</f>
        <v>0</v>
      </c>
      <c r="G39" s="94">
        <f>[1]Slutanvändning!$N$149</f>
        <v>0</v>
      </c>
      <c r="H39" s="102">
        <f>[1]Slutanvändning!$N$150</f>
        <v>0</v>
      </c>
      <c r="I39" s="94">
        <f>[1]Slutanvändning!$N$151</f>
        <v>0</v>
      </c>
      <c r="J39" s="94">
        <v>0</v>
      </c>
      <c r="K39" s="94">
        <f>[1]Slutanvändning!U147</f>
        <v>0</v>
      </c>
      <c r="L39" s="94">
        <f>[1]Slutanvändning!V147</f>
        <v>0</v>
      </c>
      <c r="M39" s="94"/>
      <c r="N39" s="94"/>
      <c r="O39" s="94"/>
      <c r="P39" s="94">
        <f>SUM(B39:N39)</f>
        <v>4732</v>
      </c>
      <c r="Q39" s="35"/>
      <c r="R39" s="43"/>
      <c r="S39" s="10"/>
      <c r="T39" s="66"/>
    </row>
    <row r="40" spans="1:47" ht="15.75">
      <c r="A40" s="5" t="s">
        <v>14</v>
      </c>
      <c r="B40" s="94">
        <f>SUM(B32:B39)</f>
        <v>10882</v>
      </c>
      <c r="C40" s="94">
        <f t="shared" ref="C40:O40" si="5">SUM(C32:C39)</f>
        <v>86331</v>
      </c>
      <c r="D40" s="97">
        <f t="shared" si="5"/>
        <v>64515.666666666664</v>
      </c>
      <c r="E40" s="94">
        <f t="shared" si="5"/>
        <v>0</v>
      </c>
      <c r="F40" s="116">
        <f>SUM(F32:F39)</f>
        <v>2702</v>
      </c>
      <c r="G40" s="94">
        <f t="shared" si="5"/>
        <v>10675</v>
      </c>
      <c r="H40" s="97">
        <f t="shared" si="5"/>
        <v>45408.333333333328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115">
        <f>SUM(B40:N40)</f>
        <v>220514</v>
      </c>
      <c r="Q40" s="35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10,82148 GWh</v>
      </c>
      <c r="T41" s="66"/>
    </row>
    <row r="42" spans="1:47">
      <c r="A42" s="48" t="s">
        <v>43</v>
      </c>
      <c r="B42" s="103">
        <f>B39+B38+B37</f>
        <v>4159</v>
      </c>
      <c r="C42" s="103">
        <f>C39+C38+C37</f>
        <v>39298</v>
      </c>
      <c r="D42" s="103">
        <f>D39+D38+D37</f>
        <v>109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20681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64247</v>
      </c>
      <c r="Q42" s="36"/>
      <c r="R42" s="43" t="s">
        <v>41</v>
      </c>
      <c r="S42" s="11" t="str">
        <f>P42/1000 &amp;" GWh"</f>
        <v>64,247 GWh</v>
      </c>
      <c r="T42" s="44">
        <f>P42/P40</f>
        <v>0.29135111602891428</v>
      </c>
    </row>
    <row r="43" spans="1:47">
      <c r="A43" s="49" t="s">
        <v>45</v>
      </c>
      <c r="B43" s="108"/>
      <c r="C43" s="109">
        <f>C40+C24-C7+C46</f>
        <v>93237.48</v>
      </c>
      <c r="D43" s="109">
        <f t="shared" ref="D43:O43" si="7">D11+D24+D40</f>
        <v>64963.666666666664</v>
      </c>
      <c r="E43" s="109">
        <f t="shared" si="7"/>
        <v>0</v>
      </c>
      <c r="F43" s="109">
        <f t="shared" si="7"/>
        <v>2702</v>
      </c>
      <c r="G43" s="109">
        <f t="shared" si="7"/>
        <v>10675</v>
      </c>
      <c r="H43" s="109">
        <f t="shared" si="7"/>
        <v>61704.333333333328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233282.47999999998</v>
      </c>
      <c r="Q43" s="36"/>
      <c r="R43" s="43" t="s">
        <v>42</v>
      </c>
      <c r="S43" s="11" t="str">
        <f>P36/1000 &amp;" GWh"</f>
        <v>12,792 GWh</v>
      </c>
      <c r="T43" s="64">
        <f>P36/P40</f>
        <v>5.8009922272508778E-2</v>
      </c>
    </row>
    <row r="44" spans="1:47">
      <c r="A44" s="49" t="s">
        <v>46</v>
      </c>
      <c r="B44" s="105"/>
      <c r="C44" s="106">
        <f>C43/$P$43</f>
        <v>0.39967630659619191</v>
      </c>
      <c r="D44" s="106">
        <f t="shared" ref="D44:P44" si="8">D43/$P$43</f>
        <v>0.27847640622933478</v>
      </c>
      <c r="E44" s="106">
        <f t="shared" si="8"/>
        <v>0</v>
      </c>
      <c r="F44" s="106">
        <f t="shared" si="8"/>
        <v>1.1582524328445068E-2</v>
      </c>
      <c r="G44" s="106">
        <f t="shared" si="8"/>
        <v>4.5759973059271319E-2</v>
      </c>
      <c r="H44" s="106">
        <f t="shared" si="8"/>
        <v>0.26450478978675696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6"/>
      <c r="R44" s="43" t="s">
        <v>44</v>
      </c>
      <c r="S44" s="11" t="str">
        <f>P34/1000 &amp;" GWh"</f>
        <v>19,982 GWh</v>
      </c>
      <c r="T44" s="44">
        <f>P34/P40</f>
        <v>9.0615561823739088E-2</v>
      </c>
      <c r="U44" s="38"/>
    </row>
    <row r="45" spans="1:47">
      <c r="A45" s="50"/>
      <c r="B45" s="102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7,156 GWh</v>
      </c>
      <c r="T45" s="44">
        <f>P32/P40</f>
        <v>3.2451454329430328E-2</v>
      </c>
      <c r="U45" s="38"/>
    </row>
    <row r="46" spans="1:47">
      <c r="A46" s="50" t="s">
        <v>49</v>
      </c>
      <c r="B46" s="70">
        <f>B24-B40</f>
        <v>3915</v>
      </c>
      <c r="C46" s="70">
        <f>(C40+C24)*0.08</f>
        <v>6906.4800000000005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45,764 GWh</v>
      </c>
      <c r="T46" s="64">
        <f>P33/P40</f>
        <v>0.20753330854276825</v>
      </c>
      <c r="U46" s="38"/>
    </row>
    <row r="47" spans="1:47">
      <c r="A47" s="50" t="s">
        <v>51</v>
      </c>
      <c r="B47" s="74">
        <f>B46/B24</f>
        <v>0.26458065824153543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70,573 GWh</v>
      </c>
      <c r="T47" s="64">
        <f>P35/P40</f>
        <v>0.32003863700263929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220,514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topLeftCell="I19" zoomScale="74" zoomScaleNormal="55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4" customWidth="1"/>
    <col min="3" max="3" width="17.625" style="12" customWidth="1"/>
    <col min="4" max="12" width="17.625" style="54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80</v>
      </c>
      <c r="Q2" s="5"/>
      <c r="AG2" s="55"/>
      <c r="AH2" s="5"/>
    </row>
    <row r="3" spans="1:34" ht="30">
      <c r="A3" s="6">
        <v>2017</v>
      </c>
      <c r="C3" s="56" t="s">
        <v>1</v>
      </c>
      <c r="D3" s="56" t="s">
        <v>32</v>
      </c>
      <c r="E3" s="56" t="s">
        <v>2</v>
      </c>
      <c r="F3" s="57" t="s">
        <v>3</v>
      </c>
      <c r="G3" s="56" t="s">
        <v>17</v>
      </c>
      <c r="H3" s="56" t="s">
        <v>52</v>
      </c>
      <c r="I3" s="57" t="s">
        <v>5</v>
      </c>
      <c r="J3" s="56" t="s">
        <v>4</v>
      </c>
      <c r="K3" s="56" t="s">
        <v>6</v>
      </c>
      <c r="L3" s="56" t="s">
        <v>7</v>
      </c>
      <c r="M3" s="56" t="s">
        <v>70</v>
      </c>
      <c r="N3" s="56" t="s">
        <v>70</v>
      </c>
      <c r="O3" s="57" t="s">
        <v>70</v>
      </c>
      <c r="P3" s="59" t="s">
        <v>9</v>
      </c>
      <c r="Q3" s="55"/>
      <c r="AG3" s="55"/>
      <c r="AH3" s="55"/>
    </row>
    <row r="4" spans="1:34" s="31" customFormat="1" ht="11.25">
      <c r="A4" s="84" t="s">
        <v>62</v>
      </c>
      <c r="C4" s="83" t="s">
        <v>60</v>
      </c>
      <c r="D4" s="83" t="s">
        <v>61</v>
      </c>
      <c r="E4" s="29"/>
      <c r="F4" s="83" t="s">
        <v>63</v>
      </c>
      <c r="G4" s="29"/>
      <c r="H4" s="29"/>
      <c r="I4" s="83" t="s">
        <v>64</v>
      </c>
      <c r="J4" s="29"/>
      <c r="K4" s="29"/>
      <c r="L4" s="29"/>
      <c r="M4" s="29"/>
      <c r="N4" s="30"/>
      <c r="O4" s="30"/>
      <c r="P4" s="85" t="s">
        <v>68</v>
      </c>
      <c r="Q4" s="32"/>
      <c r="AG4" s="32"/>
      <c r="AH4" s="32"/>
    </row>
    <row r="5" spans="1:34" ht="15.75">
      <c r="A5" s="5" t="s">
        <v>53</v>
      </c>
      <c r="C5" s="98">
        <f>[1]Solceller!$C$7</f>
        <v>180.5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5"/>
      <c r="AG5" s="55"/>
      <c r="AH5" s="55"/>
    </row>
    <row r="6" spans="1:34" ht="15.75">
      <c r="A6" s="5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5"/>
      <c r="AG6" s="55"/>
      <c r="AH6" s="55"/>
    </row>
    <row r="7" spans="1:34" ht="15.75">
      <c r="A7" s="5" t="s">
        <v>10</v>
      </c>
      <c r="C7" s="94">
        <f>[1]Elproduktion!$N$162</f>
        <v>0</v>
      </c>
      <c r="D7" s="94">
        <f>[1]Elproduktion!$N$163</f>
        <v>0</v>
      </c>
      <c r="E7" s="94">
        <f>[1]Elproduktion!$Q$164</f>
        <v>0</v>
      </c>
      <c r="F7" s="94">
        <f>[1]Elproduktion!$N$165</f>
        <v>0</v>
      </c>
      <c r="G7" s="94">
        <f>[1]Elproduktion!$R$166</f>
        <v>0</v>
      </c>
      <c r="H7" s="94">
        <f>[1]Elproduktion!$S$167</f>
        <v>0</v>
      </c>
      <c r="I7" s="94">
        <f>[1]Elproduktion!$N$168</f>
        <v>0</v>
      </c>
      <c r="J7" s="94">
        <f>[1]Elproduktion!$T$166</f>
        <v>0</v>
      </c>
      <c r="K7" s="94">
        <f>[1]Elproduktion!U164</f>
        <v>0</v>
      </c>
      <c r="L7" s="94">
        <f>[1]Elproduktion!V164</f>
        <v>0</v>
      </c>
      <c r="M7" s="94"/>
      <c r="N7" s="94"/>
      <c r="O7" s="94"/>
      <c r="P7" s="94">
        <f t="shared" si="0"/>
        <v>0</v>
      </c>
      <c r="Q7" s="55"/>
      <c r="AG7" s="55"/>
      <c r="AH7" s="55"/>
    </row>
    <row r="8" spans="1:34" ht="15.75">
      <c r="A8" s="5" t="s">
        <v>11</v>
      </c>
      <c r="C8" s="94">
        <f>[1]Elproduktion!$N$170</f>
        <v>0</v>
      </c>
      <c r="D8" s="94">
        <f>[1]Elproduktion!$N$171</f>
        <v>0</v>
      </c>
      <c r="E8" s="94">
        <f>[1]Elproduktion!$Q$172</f>
        <v>0</v>
      </c>
      <c r="F8" s="94">
        <f>[1]Elproduktion!$N$173</f>
        <v>0</v>
      </c>
      <c r="G8" s="94">
        <f>[1]Elproduktion!$R$174</f>
        <v>0</v>
      </c>
      <c r="H8" s="94">
        <f>[1]Elproduktion!$S$175</f>
        <v>0</v>
      </c>
      <c r="I8" s="94">
        <f>[1]Elproduktion!$N$176</f>
        <v>0</v>
      </c>
      <c r="J8" s="94">
        <f>[1]Elproduktion!$T$174</f>
        <v>0</v>
      </c>
      <c r="K8" s="94">
        <f>[1]Elproduktion!U172</f>
        <v>0</v>
      </c>
      <c r="L8" s="94">
        <f>[1]Elproduktion!V172</f>
        <v>0</v>
      </c>
      <c r="M8" s="94"/>
      <c r="N8" s="94"/>
      <c r="O8" s="94"/>
      <c r="P8" s="94">
        <f t="shared" si="0"/>
        <v>0</v>
      </c>
      <c r="Q8" s="55"/>
      <c r="AG8" s="55"/>
      <c r="AH8" s="55"/>
    </row>
    <row r="9" spans="1:34" ht="15.75">
      <c r="A9" s="5" t="s">
        <v>12</v>
      </c>
      <c r="C9" s="94">
        <f>[1]Elproduktion!$N$178</f>
        <v>1849859</v>
      </c>
      <c r="D9" s="94">
        <f>[1]Elproduktion!$N$179</f>
        <v>0</v>
      </c>
      <c r="E9" s="94">
        <f>[1]Elproduktion!$Q$180</f>
        <v>0</v>
      </c>
      <c r="F9" s="94">
        <f>[1]Elproduktion!$N$181</f>
        <v>0</v>
      </c>
      <c r="G9" s="94">
        <f>[1]Elproduktion!$R$182</f>
        <v>0</v>
      </c>
      <c r="H9" s="94">
        <f>[1]Elproduktion!$S$183</f>
        <v>0</v>
      </c>
      <c r="I9" s="94">
        <f>[1]Elproduktion!$N$184</f>
        <v>0</v>
      </c>
      <c r="J9" s="94">
        <f>[1]Elproduktion!$T$182</f>
        <v>0</v>
      </c>
      <c r="K9" s="94">
        <f>[1]Elproduktion!U180</f>
        <v>0</v>
      </c>
      <c r="L9" s="94">
        <f>[1]Elproduktion!V180</f>
        <v>0</v>
      </c>
      <c r="M9" s="94"/>
      <c r="N9" s="94"/>
      <c r="O9" s="94"/>
      <c r="P9" s="94">
        <f t="shared" si="0"/>
        <v>0</v>
      </c>
      <c r="Q9" s="55"/>
      <c r="AG9" s="55"/>
      <c r="AH9" s="55"/>
    </row>
    <row r="10" spans="1:34" ht="15.75">
      <c r="A10" s="5" t="s">
        <v>13</v>
      </c>
      <c r="C10" s="94">
        <f>[1]Elproduktion!$N$186</f>
        <v>518219</v>
      </c>
      <c r="D10" s="94">
        <f>[1]Elproduktion!$N$187</f>
        <v>0</v>
      </c>
      <c r="E10" s="94">
        <f>[1]Elproduktion!$Q$188</f>
        <v>0</v>
      </c>
      <c r="F10" s="94">
        <f>[1]Elproduktion!$N$189</f>
        <v>0</v>
      </c>
      <c r="G10" s="94">
        <f>[1]Elproduktion!$R$190</f>
        <v>0</v>
      </c>
      <c r="H10" s="94">
        <f>[1]Elproduktion!$S$191</f>
        <v>0</v>
      </c>
      <c r="I10" s="94">
        <f>[1]Elproduktion!$N$192</f>
        <v>0</v>
      </c>
      <c r="J10" s="94">
        <f>[1]Elproduktion!$T$190</f>
        <v>0</v>
      </c>
      <c r="K10" s="94">
        <f>[1]Elproduktion!U188</f>
        <v>0</v>
      </c>
      <c r="L10" s="94">
        <f>[1]Elproduktion!V188</f>
        <v>0</v>
      </c>
      <c r="M10" s="94"/>
      <c r="N10" s="94"/>
      <c r="O10" s="94"/>
      <c r="P10" s="94">
        <f t="shared" si="0"/>
        <v>0</v>
      </c>
      <c r="Q10" s="55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5"/>
      <c r="AH10" s="55"/>
    </row>
    <row r="11" spans="1:34" ht="15.75">
      <c r="A11" s="5" t="s">
        <v>14</v>
      </c>
      <c r="C11" s="98">
        <f>SUM(C5:C10)</f>
        <v>2368258.5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5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5"/>
      <c r="AH11" s="55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2313 Strömsund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6" t="s">
        <v>16</v>
      </c>
      <c r="C16" s="69" t="s">
        <v>8</v>
      </c>
      <c r="D16" s="56" t="s">
        <v>32</v>
      </c>
      <c r="E16" s="56" t="s">
        <v>2</v>
      </c>
      <c r="F16" s="57" t="s">
        <v>3</v>
      </c>
      <c r="G16" s="56" t="s">
        <v>17</v>
      </c>
      <c r="H16" s="56" t="s">
        <v>52</v>
      </c>
      <c r="I16" s="57" t="s">
        <v>5</v>
      </c>
      <c r="J16" s="56" t="s">
        <v>4</v>
      </c>
      <c r="K16" s="56" t="s">
        <v>6</v>
      </c>
      <c r="L16" s="56" t="s">
        <v>7</v>
      </c>
      <c r="M16" s="56" t="s">
        <v>73</v>
      </c>
      <c r="N16" s="56" t="s">
        <v>70</v>
      </c>
      <c r="O16" s="57" t="s">
        <v>70</v>
      </c>
      <c r="P16" s="59" t="s">
        <v>9</v>
      </c>
      <c r="Q16" s="55"/>
      <c r="AG16" s="55"/>
      <c r="AH16" s="55"/>
    </row>
    <row r="17" spans="1:34" s="31" customFormat="1" ht="11.25">
      <c r="A17" s="84" t="s">
        <v>62</v>
      </c>
      <c r="B17" s="83" t="s">
        <v>65</v>
      </c>
      <c r="C17" s="51"/>
      <c r="D17" s="83" t="s">
        <v>61</v>
      </c>
      <c r="E17" s="29"/>
      <c r="F17" s="83" t="s">
        <v>63</v>
      </c>
      <c r="G17" s="29"/>
      <c r="H17" s="29"/>
      <c r="I17" s="83" t="s">
        <v>64</v>
      </c>
      <c r="J17" s="29"/>
      <c r="K17" s="29"/>
      <c r="L17" s="29"/>
      <c r="M17" s="29"/>
      <c r="N17" s="30"/>
      <c r="O17" s="30"/>
      <c r="P17" s="85" t="s">
        <v>68</v>
      </c>
      <c r="Q17" s="32"/>
      <c r="AG17" s="32"/>
      <c r="AH17" s="32"/>
    </row>
    <row r="18" spans="1:34" ht="15.75">
      <c r="A18" s="5" t="s">
        <v>18</v>
      </c>
      <c r="B18" s="102">
        <f>[1]Fjärrvärmeproduktion!$N$226</f>
        <v>0</v>
      </c>
      <c r="C18" s="94"/>
      <c r="D18" s="94">
        <f>[1]Fjärrvärmeproduktion!$N$227</f>
        <v>0</v>
      </c>
      <c r="E18" s="94">
        <f>[1]Fjärrvärmeproduktion!$Q$228</f>
        <v>0</v>
      </c>
      <c r="F18" s="94">
        <f>[1]Fjärrvärmeproduktion!$N$229</f>
        <v>0</v>
      </c>
      <c r="G18" s="94">
        <f>[1]Fjärrvärmeproduktion!$R$230</f>
        <v>0</v>
      </c>
      <c r="H18" s="94">
        <f>[1]Fjärrvärmeproduktion!$S$231</f>
        <v>0</v>
      </c>
      <c r="I18" s="94">
        <f>[1]Fjärrvärmeproduktion!$N$232</f>
        <v>0</v>
      </c>
      <c r="J18" s="94">
        <f>[1]Fjärrvärmeproduktion!$T$230</f>
        <v>0</v>
      </c>
      <c r="K18" s="94">
        <f>[1]Fjärrvärmeproduktion!U228</f>
        <v>0</v>
      </c>
      <c r="L18" s="94">
        <f>[1]Fjärrvärmeproduktion!V228</f>
        <v>0</v>
      </c>
      <c r="M18" s="94">
        <f>[1]Fjärrvärmeproduktion!$W$231</f>
        <v>0</v>
      </c>
      <c r="N18" s="94"/>
      <c r="O18" s="94"/>
      <c r="P18" s="9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2">
        <f>[1]Fjärrvärmeproduktion!$N$234+[1]Fjärrvärmeproduktion!$N$266</f>
        <v>38595</v>
      </c>
      <c r="C19" s="94"/>
      <c r="D19" s="94">
        <f>[1]Fjärrvärmeproduktion!$N$235</f>
        <v>0</v>
      </c>
      <c r="E19" s="94">
        <f>[1]Fjärrvärmeproduktion!$Q$236</f>
        <v>0</v>
      </c>
      <c r="F19" s="94">
        <f>[1]Fjärrvärmeproduktion!$N$237</f>
        <v>0</v>
      </c>
      <c r="G19" s="94">
        <f>[1]Fjärrvärmeproduktion!$R$238</f>
        <v>2660</v>
      </c>
      <c r="H19" s="94">
        <f>[1]Fjärrvärmeproduktion!$S$239</f>
        <v>44243</v>
      </c>
      <c r="I19" s="94">
        <f>[1]Fjärrvärmeproduktion!$N$240</f>
        <v>0</v>
      </c>
      <c r="J19" s="94">
        <f>[1]Fjärrvärmeproduktion!$T$238</f>
        <v>0</v>
      </c>
      <c r="K19" s="94">
        <f>[1]Fjärrvärmeproduktion!U236</f>
        <v>0</v>
      </c>
      <c r="L19" s="94">
        <f>[1]Fjärrvärmeproduktion!V236</f>
        <v>0</v>
      </c>
      <c r="M19" s="94">
        <f>[1]Fjärrvärmeproduktion!$W$239</f>
        <v>0</v>
      </c>
      <c r="N19" s="94"/>
      <c r="O19" s="94"/>
      <c r="P19" s="94">
        <f t="shared" ref="P19:P24" si="2">SUM(C19:O19)</f>
        <v>46903</v>
      </c>
      <c r="Q19" s="4"/>
      <c r="R19" s="4"/>
      <c r="S19" s="4"/>
      <c r="T19" s="4"/>
    </row>
    <row r="20" spans="1:34" ht="15.75">
      <c r="A20" s="5" t="s">
        <v>20</v>
      </c>
      <c r="B20" s="99">
        <f>[1]Fjärrvärmeproduktion!$N$242</f>
        <v>0</v>
      </c>
      <c r="C20" s="94"/>
      <c r="D20" s="94">
        <f>[1]Fjärrvärmeproduktion!$N$243</f>
        <v>0</v>
      </c>
      <c r="E20" s="94">
        <f>[1]Fjärrvärmeproduktion!$Q$244</f>
        <v>0</v>
      </c>
      <c r="F20" s="94">
        <f>[1]Fjärrvärmeproduktion!$N$245</f>
        <v>0</v>
      </c>
      <c r="G20" s="94">
        <f>[1]Fjärrvärmeproduktion!$R$246</f>
        <v>0</v>
      </c>
      <c r="H20" s="94">
        <f>[1]Fjärrvärmeproduktion!$S$247</f>
        <v>0</v>
      </c>
      <c r="I20" s="94">
        <f>[1]Fjärrvärmeproduktion!$N$248</f>
        <v>0</v>
      </c>
      <c r="J20" s="94">
        <f>[1]Fjärrvärmeproduktion!$T$246</f>
        <v>0</v>
      </c>
      <c r="K20" s="94">
        <f>[1]Fjärrvärmeproduktion!U244</f>
        <v>0</v>
      </c>
      <c r="L20" s="94">
        <f>[1]Fjärrvärmeproduktion!V244</f>
        <v>0</v>
      </c>
      <c r="M20" s="94">
        <f>[1]Fjärrvärmeproduktion!$W$247</f>
        <v>0</v>
      </c>
      <c r="N20" s="94"/>
      <c r="O20" s="94"/>
      <c r="P20" s="9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9">
        <f>[1]Fjärrvärmeproduktion!$N$250</f>
        <v>0</v>
      </c>
      <c r="C21" s="94"/>
      <c r="D21" s="94">
        <f>[1]Fjärrvärmeproduktion!$N$251</f>
        <v>0</v>
      </c>
      <c r="E21" s="94">
        <f>[1]Fjärrvärmeproduktion!$Q$252</f>
        <v>0</v>
      </c>
      <c r="F21" s="94">
        <f>[1]Fjärrvärmeproduktion!$N$253</f>
        <v>0</v>
      </c>
      <c r="G21" s="94">
        <f>[1]Fjärrvärmeproduktion!$R$254</f>
        <v>0</v>
      </c>
      <c r="H21" s="94">
        <f>[1]Fjärrvärmeproduktion!$S$255</f>
        <v>0</v>
      </c>
      <c r="I21" s="94">
        <f>[1]Fjärrvärmeproduktion!$N$256</f>
        <v>0</v>
      </c>
      <c r="J21" s="94">
        <f>[1]Fjärrvärmeproduktion!$T$254</f>
        <v>0</v>
      </c>
      <c r="K21" s="94">
        <f>[1]Fjärrvärmeproduktion!U252</f>
        <v>0</v>
      </c>
      <c r="L21" s="94">
        <f>[1]Fjärrvärmeproduktion!V252</f>
        <v>0</v>
      </c>
      <c r="M21" s="94">
        <f>[1]Fjärrvärmeproduktion!$W$255</f>
        <v>0</v>
      </c>
      <c r="N21" s="94"/>
      <c r="O21" s="94"/>
      <c r="P21" s="97">
        <f t="shared" si="2"/>
        <v>0</v>
      </c>
      <c r="Q21" s="4"/>
      <c r="R21" s="39"/>
      <c r="S21" s="39"/>
      <c r="T21" s="39"/>
    </row>
    <row r="22" spans="1:34" ht="15.75">
      <c r="A22" s="5" t="s">
        <v>22</v>
      </c>
      <c r="B22" s="99">
        <f>[1]Fjärrvärmeproduktion!$N$258</f>
        <v>0</v>
      </c>
      <c r="C22" s="94"/>
      <c r="D22" s="94">
        <f>[1]Fjärrvärmeproduktion!$N$259</f>
        <v>0</v>
      </c>
      <c r="E22" s="94">
        <f>[1]Fjärrvärmeproduktion!$Q$260</f>
        <v>0</v>
      </c>
      <c r="F22" s="94">
        <f>[1]Fjärrvärmeproduktion!$N$261</f>
        <v>0</v>
      </c>
      <c r="G22" s="94">
        <f>[1]Fjärrvärmeproduktion!$R$262</f>
        <v>0</v>
      </c>
      <c r="H22" s="94">
        <f>[1]Fjärrvärmeproduktion!$S$263</f>
        <v>0</v>
      </c>
      <c r="I22" s="94">
        <f>[1]Fjärrvärmeproduktion!$N$264</f>
        <v>0</v>
      </c>
      <c r="J22" s="94">
        <f>[1]Fjärrvärmeproduktion!$T$262</f>
        <v>0</v>
      </c>
      <c r="K22" s="94">
        <f>[1]Fjärrvärmeproduktion!U260</f>
        <v>0</v>
      </c>
      <c r="L22" s="94">
        <f>[1]Fjärrvärmeproduktion!V260</f>
        <v>0</v>
      </c>
      <c r="M22" s="94">
        <f>[1]Fjärrvärmeproduktion!$W$263</f>
        <v>0</v>
      </c>
      <c r="N22" s="94"/>
      <c r="O22" s="94"/>
      <c r="P22" s="97">
        <f t="shared" si="2"/>
        <v>0</v>
      </c>
      <c r="Q22" s="33"/>
      <c r="R22" s="45" t="s">
        <v>24</v>
      </c>
      <c r="S22" s="91" t="str">
        <f>P43/1000 &amp;" GWh"</f>
        <v>494,08144 GWh</v>
      </c>
      <c r="T22" s="40"/>
      <c r="U22" s="38"/>
    </row>
    <row r="23" spans="1:34" ht="15.75">
      <c r="A23" s="5" t="s">
        <v>23</v>
      </c>
      <c r="B23" s="99">
        <v>0</v>
      </c>
      <c r="C23" s="94"/>
      <c r="D23" s="94">
        <f>[1]Fjärrvärmeproduktion!$N$267</f>
        <v>0</v>
      </c>
      <c r="E23" s="94">
        <f>[1]Fjärrvärmeproduktion!$Q$268</f>
        <v>0</v>
      </c>
      <c r="F23" s="94">
        <f>[1]Fjärrvärmeproduktion!$N$269</f>
        <v>0</v>
      </c>
      <c r="G23" s="94">
        <f>[1]Fjärrvärmeproduktion!$R$270</f>
        <v>0</v>
      </c>
      <c r="H23" s="94">
        <f>[1]Fjärrvärmeproduktion!$S$271</f>
        <v>0</v>
      </c>
      <c r="I23" s="94">
        <f>[1]Fjärrvärmeproduktion!$N$272</f>
        <v>0</v>
      </c>
      <c r="J23" s="94">
        <f>[1]Fjärrvärmeproduktion!$T$270</f>
        <v>0</v>
      </c>
      <c r="K23" s="94">
        <f>[1]Fjärrvärmeproduktion!U268</f>
        <v>0</v>
      </c>
      <c r="L23" s="94">
        <f>[1]Fjärrvärmeproduktion!V268</f>
        <v>0</v>
      </c>
      <c r="M23" s="94">
        <f>[1]Fjärrvärmeproduktion!$W$271</f>
        <v>0</v>
      </c>
      <c r="N23" s="94"/>
      <c r="O23" s="94"/>
      <c r="P23" s="97">
        <f t="shared" si="2"/>
        <v>0</v>
      </c>
      <c r="Q23" s="33"/>
      <c r="R23" s="43"/>
      <c r="S23" s="4"/>
      <c r="T23" s="41"/>
      <c r="U23" s="38"/>
    </row>
    <row r="24" spans="1:34" ht="15.75">
      <c r="A24" s="5" t="s">
        <v>14</v>
      </c>
      <c r="B24" s="97">
        <f>SUM(B18:B23)</f>
        <v>38595</v>
      </c>
      <c r="C24" s="94">
        <f t="shared" ref="C24:O24" si="3">SUM(C18:C23)</f>
        <v>0</v>
      </c>
      <c r="D24" s="94">
        <f t="shared" si="3"/>
        <v>0</v>
      </c>
      <c r="E24" s="94">
        <f t="shared" si="3"/>
        <v>0</v>
      </c>
      <c r="F24" s="94">
        <f t="shared" si="3"/>
        <v>0</v>
      </c>
      <c r="G24" s="94">
        <f t="shared" si="3"/>
        <v>2660</v>
      </c>
      <c r="H24" s="94">
        <f t="shared" si="3"/>
        <v>44243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97">
        <f t="shared" si="2"/>
        <v>46903</v>
      </c>
      <c r="Q24" s="33"/>
      <c r="R24" s="43"/>
      <c r="S24" s="4" t="s">
        <v>25</v>
      </c>
      <c r="T24" s="41" t="s">
        <v>26</v>
      </c>
      <c r="U24" s="38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3"/>
      <c r="R25" s="88" t="str">
        <f>C30</f>
        <v>El</v>
      </c>
      <c r="S25" s="62" t="str">
        <f>C43/1000 &amp;" GWh"</f>
        <v>166,55544 GWh</v>
      </c>
      <c r="T25" s="44">
        <f>C$44</f>
        <v>0.33710118720508908</v>
      </c>
      <c r="U25" s="38"/>
    </row>
    <row r="26" spans="1:34" ht="15.75">
      <c r="B26" s="10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3"/>
      <c r="R26" s="89" t="str">
        <f>D30</f>
        <v>Oljeprodukter</v>
      </c>
      <c r="S26" s="62" t="str">
        <f>D43/1000 &amp;" GWh"</f>
        <v>188,145781971245 GWh</v>
      </c>
      <c r="T26" s="44">
        <f>D$44</f>
        <v>0.3807991289274999</v>
      </c>
      <c r="U26" s="38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3"/>
      <c r="R27" s="89" t="str">
        <f>E30</f>
        <v>Kol och koks</v>
      </c>
      <c r="S27" s="12" t="str">
        <f>E43/1000 &amp;" GWh"</f>
        <v>0 GWh</v>
      </c>
      <c r="T27" s="44">
        <f>E$44</f>
        <v>0</v>
      </c>
      <c r="U27" s="38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3"/>
      <c r="R28" s="89" t="str">
        <f>F30</f>
        <v>Gasol/naturgas</v>
      </c>
      <c r="S28" s="65" t="str">
        <f>F43/1000 &amp;" GWh"</f>
        <v>0 GWh</v>
      </c>
      <c r="T28" s="44">
        <f>F$44</f>
        <v>0</v>
      </c>
      <c r="U28" s="38"/>
    </row>
    <row r="29" spans="1:34" ht="15.75">
      <c r="A29" s="82" t="str">
        <f>A2</f>
        <v>2313 Strömsund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3"/>
      <c r="R29" s="89" t="str">
        <f>G30</f>
        <v>Biodrivmedel</v>
      </c>
      <c r="S29" s="62" t="str">
        <f>G43/1000&amp;" GWh"</f>
        <v>34,484 GWh</v>
      </c>
      <c r="T29" s="44">
        <f>G$44</f>
        <v>6.979416186934688E-2</v>
      </c>
      <c r="U29" s="38"/>
    </row>
    <row r="30" spans="1:34" ht="30">
      <c r="A30" s="6">
        <v>2017</v>
      </c>
      <c r="B30" s="69" t="s">
        <v>72</v>
      </c>
      <c r="C30" s="58" t="s">
        <v>8</v>
      </c>
      <c r="D30" s="56" t="s">
        <v>32</v>
      </c>
      <c r="E30" s="56" t="s">
        <v>2</v>
      </c>
      <c r="F30" s="57" t="s">
        <v>3</v>
      </c>
      <c r="G30" s="56" t="s">
        <v>28</v>
      </c>
      <c r="H30" s="56" t="s">
        <v>52</v>
      </c>
      <c r="I30" s="57" t="s">
        <v>5</v>
      </c>
      <c r="J30" s="56" t="s">
        <v>4</v>
      </c>
      <c r="K30" s="56" t="s">
        <v>6</v>
      </c>
      <c r="L30" s="56" t="s">
        <v>7</v>
      </c>
      <c r="M30" s="56" t="s">
        <v>73</v>
      </c>
      <c r="N30" s="57" t="s">
        <v>70</v>
      </c>
      <c r="O30" s="57" t="s">
        <v>70</v>
      </c>
      <c r="P30" s="59" t="s">
        <v>29</v>
      </c>
      <c r="Q30" s="33"/>
      <c r="R30" s="88" t="str">
        <f>H30</f>
        <v>Biobränslen</v>
      </c>
      <c r="S30" s="62" t="str">
        <f>H43/1000&amp;" GWh"</f>
        <v>104,896218028755 GWh</v>
      </c>
      <c r="T30" s="44">
        <f>H$44</f>
        <v>0.21230552199806413</v>
      </c>
      <c r="U30" s="38"/>
    </row>
    <row r="31" spans="1:34" s="31" customFormat="1">
      <c r="A31" s="28"/>
      <c r="B31" s="83" t="s">
        <v>67</v>
      </c>
      <c r="C31" s="86" t="s">
        <v>66</v>
      </c>
      <c r="D31" s="83" t="s">
        <v>61</v>
      </c>
      <c r="E31" s="29"/>
      <c r="F31" s="83" t="s">
        <v>63</v>
      </c>
      <c r="G31" s="83" t="s">
        <v>83</v>
      </c>
      <c r="H31" s="83" t="s">
        <v>71</v>
      </c>
      <c r="I31" s="83" t="s">
        <v>64</v>
      </c>
      <c r="J31" s="29"/>
      <c r="K31" s="29"/>
      <c r="L31" s="29"/>
      <c r="M31" s="29"/>
      <c r="N31" s="30"/>
      <c r="O31" s="30"/>
      <c r="P31" s="85" t="s">
        <v>69</v>
      </c>
      <c r="Q31" s="34"/>
      <c r="R31" s="88" t="str">
        <f>I30</f>
        <v>Biogas</v>
      </c>
      <c r="S31" s="62" t="str">
        <f>I43/1000 &amp;" GWh"</f>
        <v>0 GWh</v>
      </c>
      <c r="T31" s="44">
        <f>I$44</f>
        <v>0</v>
      </c>
      <c r="U31" s="37"/>
      <c r="AG31" s="32"/>
      <c r="AH31" s="32"/>
    </row>
    <row r="32" spans="1:34" ht="15.75">
      <c r="A32" s="5" t="s">
        <v>30</v>
      </c>
      <c r="B32" s="94">
        <f>[1]Slutanvändning!$N$332</f>
        <v>0</v>
      </c>
      <c r="C32" s="94">
        <f>[1]Slutanvändning!$N$333</f>
        <v>8203</v>
      </c>
      <c r="D32" s="102">
        <f>[1]Slutanvändning!$N$326</f>
        <v>4107</v>
      </c>
      <c r="E32" s="94">
        <f>[1]Slutanvändning!$Q$327</f>
        <v>0</v>
      </c>
      <c r="F32" s="102">
        <f>[1]Slutanvändning!$N$328</f>
        <v>0</v>
      </c>
      <c r="G32" s="94">
        <f>[1]Slutanvändning!$N$329</f>
        <v>954</v>
      </c>
      <c r="H32" s="102">
        <f>[1]Slutanvändning!$N$330</f>
        <v>0</v>
      </c>
      <c r="I32" s="94">
        <f>[1]Slutanvändning!$N$331</f>
        <v>0</v>
      </c>
      <c r="J32" s="94">
        <v>0</v>
      </c>
      <c r="K32" s="94">
        <f>[1]Slutanvändning!U327</f>
        <v>0</v>
      </c>
      <c r="L32" s="94">
        <f>[1]Slutanvändning!V327</f>
        <v>0</v>
      </c>
      <c r="M32" s="94"/>
      <c r="N32" s="94"/>
      <c r="O32" s="94"/>
      <c r="P32" s="94">
        <f t="shared" ref="P32:P38" si="4">SUM(B32:N32)</f>
        <v>13264</v>
      </c>
      <c r="Q32" s="35"/>
      <c r="R32" s="89" t="str">
        <f>J30</f>
        <v>Avlutar</v>
      </c>
      <c r="S32" s="62" t="str">
        <f>J43/1000 &amp;" GWh"</f>
        <v>0 GWh</v>
      </c>
      <c r="T32" s="44">
        <f>J$44</f>
        <v>0</v>
      </c>
      <c r="U32" s="38"/>
    </row>
    <row r="33" spans="1:47" ht="15.75">
      <c r="A33" s="5" t="s">
        <v>33</v>
      </c>
      <c r="B33" s="94">
        <f>[1]Slutanvändning!$N$341</f>
        <v>2461</v>
      </c>
      <c r="C33" s="94">
        <f>[1]Slutanvändning!$N$342</f>
        <v>17028</v>
      </c>
      <c r="D33" s="99">
        <f>[1]Slutanvändning!$N$335</f>
        <v>2893.7819712447977</v>
      </c>
      <c r="E33" s="94">
        <f>[1]Slutanvändning!$Q$336</f>
        <v>0</v>
      </c>
      <c r="F33" s="99">
        <f>[1]Slutanvändning!$N$337</f>
        <v>0</v>
      </c>
      <c r="G33" s="94">
        <f>[1]Slutanvändning!$N$338</f>
        <v>0</v>
      </c>
      <c r="H33" s="99">
        <f>[1]Slutanvändning!$N$339</f>
        <v>17597.218028755204</v>
      </c>
      <c r="I33" s="94">
        <f>[1]Slutanvändning!$N$340</f>
        <v>0</v>
      </c>
      <c r="J33" s="94">
        <v>0</v>
      </c>
      <c r="K33" s="94">
        <f>[1]Slutanvändning!U336</f>
        <v>0</v>
      </c>
      <c r="L33" s="94">
        <f>[1]Slutanvändning!V336</f>
        <v>0</v>
      </c>
      <c r="M33" s="94"/>
      <c r="N33" s="94"/>
      <c r="O33" s="94"/>
      <c r="P33" s="97">
        <f t="shared" si="4"/>
        <v>39980</v>
      </c>
      <c r="Q33" s="35"/>
      <c r="R33" s="88" t="str">
        <f>K30</f>
        <v>Torv</v>
      </c>
      <c r="S33" s="62" t="str">
        <f>K43/1000&amp;" GWh"</f>
        <v>0 GWh</v>
      </c>
      <c r="T33" s="44">
        <f>K$44</f>
        <v>0</v>
      </c>
      <c r="U33" s="38"/>
    </row>
    <row r="34" spans="1:47" ht="15.75">
      <c r="A34" s="5" t="s">
        <v>34</v>
      </c>
      <c r="B34" s="94">
        <f>[1]Slutanvändning!$N$350</f>
        <v>10542</v>
      </c>
      <c r="C34" s="94">
        <f>[1]Slutanvändning!$N$351</f>
        <v>15164</v>
      </c>
      <c r="D34" s="102">
        <f>[1]Slutanvändning!$N$344</f>
        <v>40</v>
      </c>
      <c r="E34" s="94">
        <f>[1]Slutanvändning!$Q$345</f>
        <v>0</v>
      </c>
      <c r="F34" s="102">
        <f>[1]Slutanvändning!$N$346</f>
        <v>0</v>
      </c>
      <c r="G34" s="94">
        <f>[1]Slutanvändning!$N$347</f>
        <v>0</v>
      </c>
      <c r="H34" s="102">
        <f>[1]Slutanvändning!$N$348</f>
        <v>0</v>
      </c>
      <c r="I34" s="94">
        <f>[1]Slutanvändning!$N$349</f>
        <v>0</v>
      </c>
      <c r="J34" s="94">
        <v>0</v>
      </c>
      <c r="K34" s="94">
        <f>[1]Slutanvändning!U345</f>
        <v>0</v>
      </c>
      <c r="L34" s="94">
        <f>[1]Slutanvändning!V345</f>
        <v>0</v>
      </c>
      <c r="M34" s="94"/>
      <c r="N34" s="94"/>
      <c r="O34" s="94"/>
      <c r="P34" s="94">
        <f t="shared" si="4"/>
        <v>25746</v>
      </c>
      <c r="Q34" s="35"/>
      <c r="R34" s="89" t="str">
        <f>L30</f>
        <v>Avfall</v>
      </c>
      <c r="S34" s="62" t="str">
        <f>L43/1000&amp;" GWh"</f>
        <v>0 GWh</v>
      </c>
      <c r="T34" s="44">
        <f>L$44</f>
        <v>0</v>
      </c>
      <c r="U34" s="38"/>
      <c r="V34" s="8"/>
      <c r="W34" s="60"/>
    </row>
    <row r="35" spans="1:47" ht="15.75">
      <c r="A35" s="5" t="s">
        <v>35</v>
      </c>
      <c r="B35" s="94">
        <f>[1]Slutanvändning!$N$359</f>
        <v>0</v>
      </c>
      <c r="C35" s="94">
        <f>[1]Slutanvändning!$N$360</f>
        <v>616</v>
      </c>
      <c r="D35" s="102">
        <f>[1]Slutanvändning!$N$353</f>
        <v>175981</v>
      </c>
      <c r="E35" s="94">
        <f>[1]Slutanvändning!$Q$354</f>
        <v>0</v>
      </c>
      <c r="F35" s="102">
        <f>[1]Slutanvändning!$N$355</f>
        <v>0</v>
      </c>
      <c r="G35" s="94">
        <f>[1]Slutanvändning!$N$356</f>
        <v>30870</v>
      </c>
      <c r="H35" s="102">
        <f>[1]Slutanvändning!$N$357</f>
        <v>0</v>
      </c>
      <c r="I35" s="94">
        <f>[1]Slutanvändning!$N$358</f>
        <v>0</v>
      </c>
      <c r="J35" s="94">
        <v>0</v>
      </c>
      <c r="K35" s="94">
        <f>[1]Slutanvändning!U354</f>
        <v>0</v>
      </c>
      <c r="L35" s="94">
        <f>[1]Slutanvändning!V354</f>
        <v>0</v>
      </c>
      <c r="M35" s="94"/>
      <c r="N35" s="94"/>
      <c r="O35" s="94"/>
      <c r="P35" s="94">
        <f>SUM(B35:N35)</f>
        <v>207467</v>
      </c>
      <c r="Q35" s="35"/>
      <c r="R35" s="88" t="str">
        <f>M30</f>
        <v>RT-flis</v>
      </c>
      <c r="S35" s="62" t="str">
        <f>M43/1000&amp;" GWh"</f>
        <v>0 GWh</v>
      </c>
      <c r="T35" s="44">
        <f>M$44</f>
        <v>0</v>
      </c>
      <c r="U35" s="38"/>
    </row>
    <row r="36" spans="1:47" ht="15.75">
      <c r="A36" s="5" t="s">
        <v>36</v>
      </c>
      <c r="B36" s="94">
        <f>[1]Slutanvändning!$N$368</f>
        <v>3726</v>
      </c>
      <c r="C36" s="94">
        <f>[1]Slutanvändning!$N$369</f>
        <v>35908</v>
      </c>
      <c r="D36" s="102">
        <f>[1]Slutanvändning!$N$362</f>
        <v>4834</v>
      </c>
      <c r="E36" s="94">
        <f>[1]Slutanvändning!$Q$363</f>
        <v>0</v>
      </c>
      <c r="F36" s="102">
        <f>[1]Slutanvändning!$N$364</f>
        <v>0</v>
      </c>
      <c r="G36" s="94">
        <f>[1]Slutanvändning!$N$365</f>
        <v>0</v>
      </c>
      <c r="H36" s="102">
        <f>[1]Slutanvändning!$N$366</f>
        <v>0</v>
      </c>
      <c r="I36" s="94">
        <f>[1]Slutanvändning!$N$367</f>
        <v>0</v>
      </c>
      <c r="J36" s="94">
        <v>0</v>
      </c>
      <c r="K36" s="94">
        <f>[1]Slutanvändning!U363</f>
        <v>0</v>
      </c>
      <c r="L36" s="94">
        <f>[1]Slutanvändning!V363</f>
        <v>0</v>
      </c>
      <c r="M36" s="94"/>
      <c r="N36" s="94"/>
      <c r="O36" s="94"/>
      <c r="P36" s="94">
        <f t="shared" si="4"/>
        <v>44468</v>
      </c>
      <c r="Q36" s="35"/>
      <c r="R36" s="88" t="str">
        <f>N30</f>
        <v>Övrigt</v>
      </c>
      <c r="S36" s="62" t="str">
        <f>N43/1000&amp;" GWh"</f>
        <v>0 GWh</v>
      </c>
      <c r="T36" s="44">
        <f>N$44</f>
        <v>0</v>
      </c>
      <c r="U36" s="38"/>
    </row>
    <row r="37" spans="1:47" ht="15.75">
      <c r="A37" s="5" t="s">
        <v>37</v>
      </c>
      <c r="B37" s="94">
        <f>[1]Slutanvändning!$N$377</f>
        <v>5313</v>
      </c>
      <c r="C37" s="94">
        <f>[1]Slutanvändning!$N$378</f>
        <v>58300</v>
      </c>
      <c r="D37" s="102">
        <f>[1]Slutanvändning!$N$371</f>
        <v>290</v>
      </c>
      <c r="E37" s="94">
        <f>[1]Slutanvändning!$Q$372</f>
        <v>0</v>
      </c>
      <c r="F37" s="102">
        <f>[1]Slutanvändning!$N$373</f>
        <v>0</v>
      </c>
      <c r="G37" s="94">
        <f>[1]Slutanvändning!$N$374</f>
        <v>0</v>
      </c>
      <c r="H37" s="102">
        <f>[1]Slutanvändning!$N$375</f>
        <v>43056</v>
      </c>
      <c r="I37" s="94">
        <f>[1]Slutanvändning!$N$376</f>
        <v>0</v>
      </c>
      <c r="J37" s="94">
        <v>0</v>
      </c>
      <c r="K37" s="94">
        <f>[1]Slutanvändning!U372</f>
        <v>0</v>
      </c>
      <c r="L37" s="94">
        <f>[1]Slutanvändning!V372</f>
        <v>0</v>
      </c>
      <c r="M37" s="94"/>
      <c r="N37" s="94"/>
      <c r="O37" s="94"/>
      <c r="P37" s="94">
        <f t="shared" si="4"/>
        <v>106959</v>
      </c>
      <c r="Q37" s="35"/>
      <c r="R37" s="89" t="str">
        <f>O30</f>
        <v>Övrigt</v>
      </c>
      <c r="S37" s="62" t="str">
        <f>O43/1000&amp;" GWh"</f>
        <v>0 GWh</v>
      </c>
      <c r="T37" s="44">
        <f>O$44</f>
        <v>0</v>
      </c>
      <c r="U37" s="38"/>
    </row>
    <row r="38" spans="1:47" ht="15.75">
      <c r="A38" s="5" t="s">
        <v>38</v>
      </c>
      <c r="B38" s="94">
        <f>[1]Slutanvändning!$N$386</f>
        <v>11893</v>
      </c>
      <c r="C38" s="94">
        <f>[1]Slutanvändning!$N$387</f>
        <v>5756</v>
      </c>
      <c r="D38" s="102">
        <f>[1]Slutanvändning!$N$380</f>
        <v>0</v>
      </c>
      <c r="E38" s="94">
        <f>[1]Slutanvändning!$Q$381</f>
        <v>0</v>
      </c>
      <c r="F38" s="102">
        <f>[1]Slutanvändning!$N$382</f>
        <v>0</v>
      </c>
      <c r="G38" s="94">
        <f>[1]Slutanvändning!$N$383</f>
        <v>0</v>
      </c>
      <c r="H38" s="102">
        <f>[1]Slutanvändning!$N$384</f>
        <v>0</v>
      </c>
      <c r="I38" s="94">
        <f>[1]Slutanvändning!$N$385</f>
        <v>0</v>
      </c>
      <c r="J38" s="94">
        <v>0</v>
      </c>
      <c r="K38" s="94">
        <f>[1]Slutanvändning!U381</f>
        <v>0</v>
      </c>
      <c r="L38" s="94">
        <f>[1]Slutanvändning!V381</f>
        <v>0</v>
      </c>
      <c r="M38" s="94"/>
      <c r="N38" s="94"/>
      <c r="O38" s="94"/>
      <c r="P38" s="94">
        <f t="shared" si="4"/>
        <v>17649</v>
      </c>
      <c r="Q38" s="35"/>
      <c r="R38" s="46"/>
      <c r="S38" s="31"/>
      <c r="T38" s="42"/>
      <c r="U38" s="38"/>
    </row>
    <row r="39" spans="1:47" ht="15.75">
      <c r="A39" s="5" t="s">
        <v>39</v>
      </c>
      <c r="B39" s="112">
        <f>[1]Slutanvändning!$N$395</f>
        <v>0</v>
      </c>
      <c r="C39" s="112">
        <f>[1]Slutanvändning!$N$396</f>
        <v>13243</v>
      </c>
      <c r="D39" s="113">
        <f>[1]Slutanvändning!$N$389</f>
        <v>0</v>
      </c>
      <c r="E39" s="112">
        <f>[1]Slutanvändning!$Q$390</f>
        <v>0</v>
      </c>
      <c r="F39" s="113">
        <f>[1]Slutanvändning!$N$391</f>
        <v>0</v>
      </c>
      <c r="G39" s="112">
        <f>[1]Slutanvändning!$N$392</f>
        <v>0</v>
      </c>
      <c r="H39" s="113">
        <f>[1]Slutanvändning!$N$393</f>
        <v>0</v>
      </c>
      <c r="I39" s="112">
        <f>[1]Slutanvändning!$N$394</f>
        <v>0</v>
      </c>
      <c r="J39" s="112">
        <v>0</v>
      </c>
      <c r="K39" s="112">
        <f>[1]Slutanvändning!U390</f>
        <v>0</v>
      </c>
      <c r="L39" s="94">
        <f>[1]Slutanvändning!V390</f>
        <v>0</v>
      </c>
      <c r="M39" s="94"/>
      <c r="N39" s="94"/>
      <c r="O39" s="94"/>
      <c r="P39" s="94">
        <f>SUM(B39:N39)</f>
        <v>13243</v>
      </c>
      <c r="Q39" s="35"/>
      <c r="R39" s="43"/>
      <c r="S39" s="10"/>
      <c r="T39" s="66"/>
    </row>
    <row r="40" spans="1:47" ht="15.75">
      <c r="A40" s="5" t="s">
        <v>14</v>
      </c>
      <c r="B40" s="94">
        <f>SUM(B32:B39)</f>
        <v>33935</v>
      </c>
      <c r="C40" s="94">
        <f t="shared" ref="C40:O40" si="5">SUM(C32:C39)</f>
        <v>154218</v>
      </c>
      <c r="D40" s="97">
        <f t="shared" si="5"/>
        <v>188145.78197124481</v>
      </c>
      <c r="E40" s="94">
        <f t="shared" si="5"/>
        <v>0</v>
      </c>
      <c r="F40" s="94">
        <f>SUM(F32:F39)</f>
        <v>0</v>
      </c>
      <c r="G40" s="94">
        <f t="shared" si="5"/>
        <v>31824</v>
      </c>
      <c r="H40" s="94">
        <f t="shared" si="5"/>
        <v>60653.218028755204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7">
        <f>SUM(B40:N40)</f>
        <v>468776.00000000006</v>
      </c>
      <c r="Q40" s="35"/>
      <c r="R40" s="43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3" t="s">
        <v>40</v>
      </c>
      <c r="S41" s="67" t="str">
        <f>(B46+C46)/1000 &amp;" GWh"</f>
        <v>16,99744 GWh</v>
      </c>
      <c r="T41" s="66"/>
    </row>
    <row r="42" spans="1:47">
      <c r="A42" s="48" t="s">
        <v>43</v>
      </c>
      <c r="B42" s="103">
        <f>B39+B38+B37</f>
        <v>17206</v>
      </c>
      <c r="C42" s="103">
        <f>C39+C38+C37</f>
        <v>77299</v>
      </c>
      <c r="D42" s="103">
        <f>D39+D38+D37</f>
        <v>290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43056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137851</v>
      </c>
      <c r="Q42" s="36"/>
      <c r="R42" s="43" t="s">
        <v>41</v>
      </c>
      <c r="S42" s="11" t="str">
        <f>P42/1000 &amp;" GWh"</f>
        <v>137,851 GWh</v>
      </c>
      <c r="T42" s="44">
        <f>P42/P40</f>
        <v>0.29406582248237961</v>
      </c>
    </row>
    <row r="43" spans="1:47">
      <c r="A43" s="49" t="s">
        <v>45</v>
      </c>
      <c r="B43" s="108"/>
      <c r="C43" s="109">
        <f>C40+C24-C7+C46</f>
        <v>166555.44</v>
      </c>
      <c r="D43" s="109">
        <f t="shared" ref="D43:O43" si="7">D11+D24+D40</f>
        <v>188145.78197124481</v>
      </c>
      <c r="E43" s="109">
        <f t="shared" si="7"/>
        <v>0</v>
      </c>
      <c r="F43" s="109">
        <f t="shared" si="7"/>
        <v>0</v>
      </c>
      <c r="G43" s="109">
        <f t="shared" si="7"/>
        <v>34484</v>
      </c>
      <c r="H43" s="109">
        <f t="shared" si="7"/>
        <v>104896.2180287552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494081.44</v>
      </c>
      <c r="Q43" s="36"/>
      <c r="R43" s="43" t="s">
        <v>42</v>
      </c>
      <c r="S43" s="11" t="str">
        <f>P36/1000 &amp;" GWh"</f>
        <v>44,468 GWh</v>
      </c>
      <c r="T43" s="64">
        <f>P36/P40</f>
        <v>9.4859805109476586E-2</v>
      </c>
    </row>
    <row r="44" spans="1:47" ht="15.75">
      <c r="A44" s="49" t="s">
        <v>46</v>
      </c>
      <c r="B44" s="13"/>
      <c r="C44" s="14">
        <f>C43/$P$43</f>
        <v>0.33710118720508908</v>
      </c>
      <c r="D44" s="14">
        <f t="shared" ref="D44:P44" si="8">D43/$P$43</f>
        <v>0.3807991289274999</v>
      </c>
      <c r="E44" s="14">
        <f t="shared" si="8"/>
        <v>0</v>
      </c>
      <c r="F44" s="14">
        <f t="shared" si="8"/>
        <v>0</v>
      </c>
      <c r="G44" s="14">
        <f t="shared" si="8"/>
        <v>6.979416186934688E-2</v>
      </c>
      <c r="H44" s="14">
        <f t="shared" si="8"/>
        <v>0.21230552199806413</v>
      </c>
      <c r="I44" s="14">
        <f t="shared" si="8"/>
        <v>0</v>
      </c>
      <c r="J44" s="14">
        <f t="shared" si="8"/>
        <v>0</v>
      </c>
      <c r="K44" s="14">
        <f t="shared" si="8"/>
        <v>0</v>
      </c>
      <c r="L44" s="14">
        <f t="shared" si="8"/>
        <v>0</v>
      </c>
      <c r="M44" s="14">
        <f t="shared" si="8"/>
        <v>0</v>
      </c>
      <c r="N44" s="14">
        <f t="shared" si="8"/>
        <v>0</v>
      </c>
      <c r="O44" s="14">
        <f t="shared" si="8"/>
        <v>0</v>
      </c>
      <c r="P44" s="14">
        <f t="shared" si="8"/>
        <v>1</v>
      </c>
      <c r="Q44" s="36"/>
      <c r="R44" s="43" t="s">
        <v>44</v>
      </c>
      <c r="S44" s="11" t="str">
        <f>P34/1000 &amp;" GWh"</f>
        <v>25,746 GWh</v>
      </c>
      <c r="T44" s="44">
        <f>P34/P40</f>
        <v>5.4921753673396245E-2</v>
      </c>
      <c r="U44" s="38"/>
    </row>
    <row r="45" spans="1:47" ht="15.75">
      <c r="A45" s="50"/>
      <c r="B45" s="63"/>
      <c r="C45" s="58"/>
      <c r="D45" s="58"/>
      <c r="E45" s="58"/>
      <c r="F45" s="69"/>
      <c r="G45" s="58"/>
      <c r="H45" s="58"/>
      <c r="I45" s="69"/>
      <c r="J45" s="58"/>
      <c r="K45" s="58"/>
      <c r="L45" s="58"/>
      <c r="M45" s="58"/>
      <c r="N45" s="69"/>
      <c r="O45" s="69"/>
      <c r="P45" s="69"/>
      <c r="Q45" s="36"/>
      <c r="R45" s="43" t="s">
        <v>31</v>
      </c>
      <c r="S45" s="11" t="str">
        <f>P32/1000 &amp;" GWh"</f>
        <v>13,264 GWh</v>
      </c>
      <c r="T45" s="44">
        <f>P32/P40</f>
        <v>2.8294963906002009E-2</v>
      </c>
      <c r="U45" s="38"/>
    </row>
    <row r="46" spans="1:47">
      <c r="A46" s="50" t="s">
        <v>49</v>
      </c>
      <c r="B46" s="70">
        <f>B24-B40</f>
        <v>4660</v>
      </c>
      <c r="C46" s="70">
        <f>(C40+C24)*0.08</f>
        <v>12337.44</v>
      </c>
      <c r="D46" s="58"/>
      <c r="E46" s="58"/>
      <c r="F46" s="69"/>
      <c r="G46" s="58"/>
      <c r="H46" s="58"/>
      <c r="I46" s="69"/>
      <c r="J46" s="58"/>
      <c r="K46" s="58"/>
      <c r="L46" s="58"/>
      <c r="M46" s="58"/>
      <c r="N46" s="69"/>
      <c r="O46" s="69"/>
      <c r="P46" s="54"/>
      <c r="Q46" s="36"/>
      <c r="R46" s="43" t="s">
        <v>47</v>
      </c>
      <c r="S46" s="11" t="str">
        <f>P33/1000 &amp;" GWh"</f>
        <v>39,98 GWh</v>
      </c>
      <c r="T46" s="64">
        <f>P33/P40</f>
        <v>8.5285936140075416E-2</v>
      </c>
      <c r="U46" s="38"/>
    </row>
    <row r="47" spans="1:47">
      <c r="A47" s="50" t="s">
        <v>51</v>
      </c>
      <c r="B47" s="74">
        <f>B46/B24</f>
        <v>0.12074102863065164</v>
      </c>
      <c r="C47" s="74">
        <f>C46/(C40+C24)</f>
        <v>0.08</v>
      </c>
      <c r="D47" s="58"/>
      <c r="E47" s="58"/>
      <c r="F47" s="69"/>
      <c r="G47" s="58"/>
      <c r="H47" s="58"/>
      <c r="I47" s="69"/>
      <c r="J47" s="58"/>
      <c r="K47" s="58"/>
      <c r="L47" s="58"/>
      <c r="M47" s="58"/>
      <c r="N47" s="69"/>
      <c r="O47" s="69"/>
      <c r="P47" s="69"/>
      <c r="Q47" s="36"/>
      <c r="R47" s="43" t="s">
        <v>48</v>
      </c>
      <c r="S47" s="11" t="str">
        <f>P35/1000 &amp;" GWh"</f>
        <v>207,467 GWh</v>
      </c>
      <c r="T47" s="64">
        <f>P35/P40</f>
        <v>0.44257171868867001</v>
      </c>
    </row>
    <row r="48" spans="1:47" ht="15.75" thickBot="1">
      <c r="A48" s="15"/>
      <c r="B48" s="16"/>
      <c r="C48" s="18"/>
      <c r="D48" s="17"/>
      <c r="E48" s="17"/>
      <c r="F48" s="26"/>
      <c r="G48" s="17"/>
      <c r="H48" s="17"/>
      <c r="I48" s="26"/>
      <c r="J48" s="17"/>
      <c r="K48" s="17"/>
      <c r="L48" s="17"/>
      <c r="M48" s="18"/>
      <c r="N48" s="19"/>
      <c r="O48" s="19"/>
      <c r="P48" s="19"/>
      <c r="Q48" s="90"/>
      <c r="R48" s="71" t="s">
        <v>50</v>
      </c>
      <c r="S48" s="72" t="str">
        <f>P40/1000 &amp;" GWh"</f>
        <v>468,776 GWh</v>
      </c>
      <c r="T48" s="7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6"/>
      <c r="G49" s="17"/>
      <c r="H49" s="17"/>
      <c r="I49" s="26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6"/>
      <c r="G50" s="17"/>
      <c r="H50" s="17"/>
      <c r="I50" s="26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6"/>
      <c r="G51" s="17"/>
      <c r="H51" s="17"/>
      <c r="I51" s="26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6"/>
      <c r="G52" s="17"/>
      <c r="H52" s="17"/>
      <c r="I52" s="26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6"/>
      <c r="G53" s="17"/>
      <c r="H53" s="17"/>
      <c r="I53" s="26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6"/>
      <c r="G54" s="17"/>
      <c r="H54" s="17"/>
      <c r="I54" s="26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6"/>
      <c r="G55" s="17"/>
      <c r="H55" s="17"/>
      <c r="I55" s="26"/>
      <c r="J55" s="17"/>
      <c r="K55" s="17"/>
      <c r="L55" s="17"/>
      <c r="M55" s="18"/>
      <c r="N55" s="19"/>
      <c r="O55" s="19"/>
      <c r="P55" s="19"/>
      <c r="Q55" s="18"/>
      <c r="R55" s="10"/>
      <c r="S55" s="47"/>
      <c r="T55" s="52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6"/>
      <c r="G56" s="17"/>
      <c r="H56" s="17"/>
      <c r="I56" s="26"/>
      <c r="J56" s="17"/>
      <c r="K56" s="17"/>
      <c r="L56" s="17"/>
      <c r="M56" s="18"/>
      <c r="N56" s="19"/>
      <c r="O56" s="19"/>
      <c r="P56" s="19"/>
      <c r="Q56" s="18"/>
      <c r="R56" s="10"/>
      <c r="S56" s="47"/>
      <c r="T56" s="52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6"/>
      <c r="G57" s="17"/>
      <c r="H57" s="17"/>
      <c r="I57" s="26"/>
      <c r="J57" s="17"/>
      <c r="K57" s="17"/>
      <c r="L57" s="17"/>
      <c r="M57" s="18"/>
      <c r="N57" s="19"/>
      <c r="O57" s="19"/>
      <c r="P57" s="19"/>
      <c r="Q57" s="18"/>
      <c r="R57" s="10"/>
      <c r="S57" s="47"/>
      <c r="T57" s="52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0"/>
      <c r="B58" s="75"/>
      <c r="C58" s="21"/>
      <c r="D58" s="76"/>
      <c r="E58" s="76"/>
      <c r="F58" s="77"/>
      <c r="G58" s="76"/>
      <c r="H58" s="76"/>
      <c r="I58" s="77"/>
      <c r="J58" s="76"/>
      <c r="K58" s="76"/>
      <c r="L58" s="76"/>
      <c r="M58" s="47"/>
      <c r="N58" s="87"/>
      <c r="O58" s="87"/>
      <c r="P58" s="78"/>
      <c r="Q58" s="10"/>
      <c r="R58" s="10"/>
      <c r="S58" s="47"/>
      <c r="T58" s="52"/>
    </row>
    <row r="59" spans="1:47" ht="15.75">
      <c r="A59" s="10"/>
      <c r="B59" s="75"/>
      <c r="C59" s="21"/>
      <c r="D59" s="76"/>
      <c r="E59" s="76"/>
      <c r="F59" s="77"/>
      <c r="G59" s="76"/>
      <c r="H59" s="76"/>
      <c r="I59" s="77"/>
      <c r="J59" s="76"/>
      <c r="K59" s="76"/>
      <c r="L59" s="76"/>
      <c r="M59" s="47"/>
      <c r="N59" s="87"/>
      <c r="O59" s="87"/>
      <c r="P59" s="78"/>
      <c r="Q59" s="10"/>
      <c r="R59" s="10"/>
      <c r="S59" s="22"/>
      <c r="T59" s="23"/>
    </row>
    <row r="60" spans="1:47" ht="15.75">
      <c r="A60" s="10"/>
      <c r="B60" s="75"/>
      <c r="C60" s="21"/>
      <c r="D60" s="76"/>
      <c r="E60" s="76"/>
      <c r="F60" s="77"/>
      <c r="G60" s="76"/>
      <c r="H60" s="76"/>
      <c r="I60" s="77"/>
      <c r="J60" s="76"/>
      <c r="K60" s="76"/>
      <c r="L60" s="76"/>
      <c r="M60" s="47"/>
      <c r="N60" s="87"/>
      <c r="O60" s="87"/>
      <c r="P60" s="78"/>
      <c r="Q60" s="10"/>
      <c r="R60" s="10"/>
      <c r="S60" s="10"/>
      <c r="T60" s="47"/>
    </row>
    <row r="61" spans="1:47" ht="15.75">
      <c r="A61" s="9"/>
      <c r="B61" s="75"/>
      <c r="C61" s="21"/>
      <c r="D61" s="76"/>
      <c r="E61" s="76"/>
      <c r="F61" s="77"/>
      <c r="G61" s="76"/>
      <c r="H61" s="76"/>
      <c r="I61" s="77"/>
      <c r="J61" s="76"/>
      <c r="K61" s="76"/>
      <c r="L61" s="76"/>
      <c r="M61" s="47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1"/>
      <c r="D62" s="75"/>
      <c r="E62" s="75"/>
      <c r="F62" s="79"/>
      <c r="G62" s="75"/>
      <c r="H62" s="75"/>
      <c r="I62" s="79"/>
      <c r="J62" s="75"/>
      <c r="K62" s="75"/>
      <c r="L62" s="75"/>
      <c r="M62" s="47"/>
      <c r="N62" s="87"/>
      <c r="O62" s="87"/>
      <c r="P62" s="78"/>
      <c r="Q62" s="10"/>
      <c r="R62" s="10"/>
      <c r="S62" s="47"/>
      <c r="T62" s="52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7"/>
      <c r="T63" s="52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7"/>
      <c r="T64" s="52"/>
    </row>
    <row r="65" spans="1:20" ht="15.75">
      <c r="A65" s="10"/>
      <c r="B65" s="58"/>
      <c r="C65" s="10"/>
      <c r="D65" s="58"/>
      <c r="E65" s="58"/>
      <c r="F65" s="69"/>
      <c r="G65" s="58"/>
      <c r="H65" s="58"/>
      <c r="I65" s="69"/>
      <c r="J65" s="58"/>
      <c r="K65" s="75"/>
      <c r="L65" s="75"/>
      <c r="M65" s="10"/>
      <c r="N65" s="78"/>
      <c r="O65" s="78"/>
      <c r="P65" s="78"/>
      <c r="Q65" s="10"/>
      <c r="R65" s="10"/>
      <c r="S65" s="47"/>
      <c r="T65" s="52"/>
    </row>
    <row r="66" spans="1:20" ht="15.75">
      <c r="A66" s="10"/>
      <c r="B66" s="58"/>
      <c r="C66" s="10"/>
      <c r="D66" s="58"/>
      <c r="E66" s="58"/>
      <c r="F66" s="69"/>
      <c r="G66" s="58"/>
      <c r="H66" s="58"/>
      <c r="I66" s="69"/>
      <c r="J66" s="58"/>
      <c r="K66" s="75"/>
      <c r="L66" s="75"/>
      <c r="M66" s="10"/>
      <c r="N66" s="78"/>
      <c r="O66" s="78"/>
      <c r="P66" s="78"/>
      <c r="Q66" s="10"/>
      <c r="R66" s="10"/>
      <c r="S66" s="47"/>
      <c r="T66" s="52"/>
    </row>
    <row r="67" spans="1:20" ht="15.75">
      <c r="A67" s="10"/>
      <c r="B67" s="58"/>
      <c r="C67" s="10"/>
      <c r="D67" s="58"/>
      <c r="E67" s="58"/>
      <c r="F67" s="69"/>
      <c r="G67" s="58"/>
      <c r="H67" s="58"/>
      <c r="I67" s="69"/>
      <c r="J67" s="58"/>
      <c r="K67" s="75"/>
      <c r="L67" s="75"/>
      <c r="M67" s="10"/>
      <c r="N67" s="78"/>
      <c r="O67" s="78"/>
      <c r="P67" s="78"/>
      <c r="Q67" s="10"/>
      <c r="R67" s="10"/>
      <c r="S67" s="47"/>
      <c r="T67" s="52"/>
    </row>
    <row r="68" spans="1:20" ht="15.75">
      <c r="A68" s="10"/>
      <c r="B68" s="58"/>
      <c r="C68" s="10"/>
      <c r="D68" s="58"/>
      <c r="E68" s="58"/>
      <c r="F68" s="69"/>
      <c r="G68" s="58"/>
      <c r="H68" s="58"/>
      <c r="I68" s="69"/>
      <c r="J68" s="58"/>
      <c r="K68" s="75"/>
      <c r="L68" s="75"/>
      <c r="M68" s="10"/>
      <c r="N68" s="78"/>
      <c r="O68" s="78"/>
      <c r="P68" s="78"/>
      <c r="Q68" s="10"/>
      <c r="R68" s="53"/>
      <c r="S68" s="22"/>
      <c r="T68" s="25"/>
    </row>
    <row r="69" spans="1:20">
      <c r="A69" s="10"/>
      <c r="B69" s="58"/>
      <c r="C69" s="10"/>
      <c r="D69" s="58"/>
      <c r="E69" s="58"/>
      <c r="F69" s="69"/>
      <c r="G69" s="58"/>
      <c r="H69" s="58"/>
      <c r="I69" s="69"/>
      <c r="J69" s="58"/>
      <c r="K69" s="75"/>
      <c r="L69" s="75"/>
      <c r="M69" s="10"/>
      <c r="N69" s="78"/>
      <c r="O69" s="78"/>
      <c r="P69" s="78"/>
      <c r="Q69" s="10"/>
    </row>
    <row r="70" spans="1:20">
      <c r="A70" s="10"/>
      <c r="B70" s="58"/>
      <c r="C70" s="10"/>
      <c r="D70" s="58"/>
      <c r="E70" s="58"/>
      <c r="F70" s="69"/>
      <c r="G70" s="58"/>
      <c r="H70" s="58"/>
      <c r="I70" s="69"/>
      <c r="J70" s="58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4"/>
      <c r="C71" s="10"/>
      <c r="D71" s="24"/>
      <c r="E71" s="24"/>
      <c r="F71" s="27"/>
      <c r="G71" s="24"/>
      <c r="H71" s="24"/>
      <c r="I71" s="27"/>
      <c r="J71" s="24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25AA97BB-31D2-41B4-AF2C-8725E1301211}"/>
</file>

<file path=customXml/itemProps3.xml><?xml version="1.0" encoding="utf-8"?>
<ds:datastoreItem xmlns:ds="http://schemas.openxmlformats.org/officeDocument/2006/customXml" ds:itemID="{012B6F63-A7E1-4E27-86B4-58848A2518D2}"/>
</file>

<file path=customXml/itemProps4.xml><?xml version="1.0" encoding="utf-8"?>
<ds:datastoreItem xmlns:ds="http://schemas.openxmlformats.org/officeDocument/2006/customXml" ds:itemID="{70738083-536C-48E5-B091-E0B18A553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INSTRUKTIONER</vt:lpstr>
      <vt:lpstr>FV imp-exp</vt:lpstr>
      <vt:lpstr>Jämtlands län</vt:lpstr>
      <vt:lpstr>Berg</vt:lpstr>
      <vt:lpstr>Bräcke</vt:lpstr>
      <vt:lpstr>Härjedalen</vt:lpstr>
      <vt:lpstr>Krokom</vt:lpstr>
      <vt:lpstr>Ragunda</vt:lpstr>
      <vt:lpstr>Strömsund</vt:lpstr>
      <vt:lpstr>Åre</vt:lpstr>
      <vt:lpstr>Östersund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Kindgren, Cristofer</cp:lastModifiedBy>
  <dcterms:created xsi:type="dcterms:W3CDTF">2016-02-06T11:09:18Z</dcterms:created>
  <dcterms:modified xsi:type="dcterms:W3CDTF">2019-11-15T10:09:52Z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