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DavWWWRoot\projects\10288367\Document\3_Dokument\Kalmar län (12 kommuner)\"/>
    </mc:Choice>
  </mc:AlternateContent>
  <bookViews>
    <workbookView xWindow="-120" yWindow="-120" windowWidth="29040" windowHeight="17640" tabRatio="842"/>
  </bookViews>
  <sheets>
    <sheet name="INSTRUKTIONER" sheetId="40" r:id="rId1"/>
    <sheet name="Kalmar län" sheetId="37" r:id="rId2"/>
    <sheet name="Borgholm" sheetId="2" r:id="rId3"/>
    <sheet name="Emmaboda" sheetId="3" r:id="rId4"/>
    <sheet name="Hultsfred" sheetId="51" r:id="rId5"/>
    <sheet name="Högsby" sheetId="41" r:id="rId6"/>
    <sheet name="Kalmar" sheetId="42" r:id="rId7"/>
    <sheet name="Mönsterås" sheetId="43" r:id="rId8"/>
    <sheet name="Mörbylånga" sheetId="44" r:id="rId9"/>
    <sheet name="Nybro" sheetId="52" r:id="rId10"/>
    <sheet name="Oskarshamn" sheetId="53" r:id="rId11"/>
    <sheet name="Torsås" sheetId="54" r:id="rId12"/>
    <sheet name="Vimmerby" sheetId="55" r:id="rId13"/>
    <sheet name="Västervik" sheetId="45" r:id="rId14"/>
  </sheets>
  <externalReferences>
    <externalReference r:id="rId15"/>
  </externalReferences>
  <calcPr calcId="171027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43" l="1"/>
  <c r="C33" i="43"/>
  <c r="C34" i="43"/>
  <c r="C35" i="43"/>
  <c r="C36" i="43"/>
  <c r="C37" i="43"/>
  <c r="C38" i="43"/>
  <c r="C39" i="43"/>
  <c r="C40" i="43"/>
  <c r="C46" i="43"/>
  <c r="C43" i="43"/>
  <c r="D7" i="43"/>
  <c r="B35" i="2"/>
  <c r="B35" i="3"/>
  <c r="B35" i="51"/>
  <c r="B35" i="41"/>
  <c r="B35" i="42"/>
  <c r="B35" i="43"/>
  <c r="B35" i="44"/>
  <c r="C35" i="44"/>
  <c r="D35" i="44"/>
  <c r="E35" i="44"/>
  <c r="F35" i="44"/>
  <c r="G35" i="44"/>
  <c r="H35" i="44"/>
  <c r="I35" i="44"/>
  <c r="K35" i="44"/>
  <c r="L35" i="44"/>
  <c r="M35" i="44"/>
  <c r="P35" i="44"/>
  <c r="B35" i="52"/>
  <c r="B35" i="53"/>
  <c r="B35" i="54"/>
  <c r="B35" i="55"/>
  <c r="C35" i="55"/>
  <c r="D35" i="55"/>
  <c r="E35" i="55"/>
  <c r="F35" i="55"/>
  <c r="G35" i="55"/>
  <c r="H35" i="55"/>
  <c r="I35" i="55"/>
  <c r="K35" i="55"/>
  <c r="L35" i="55"/>
  <c r="M35" i="55"/>
  <c r="P35" i="55"/>
  <c r="B35" i="45"/>
  <c r="C35" i="2"/>
  <c r="C35" i="3"/>
  <c r="C35" i="51"/>
  <c r="C35" i="41"/>
  <c r="C35" i="42"/>
  <c r="C35" i="52"/>
  <c r="C35" i="53"/>
  <c r="C35" i="54"/>
  <c r="C35" i="45"/>
  <c r="D35" i="2"/>
  <c r="D35" i="3"/>
  <c r="D35" i="51"/>
  <c r="D35" i="41"/>
  <c r="D35" i="42"/>
  <c r="D35" i="43"/>
  <c r="D35" i="52"/>
  <c r="D35" i="53"/>
  <c r="D35" i="54"/>
  <c r="D35" i="45"/>
  <c r="D35" i="37"/>
  <c r="E35" i="2"/>
  <c r="E35" i="3"/>
  <c r="E35" i="51"/>
  <c r="E35" i="41"/>
  <c r="E35" i="42"/>
  <c r="E35" i="43"/>
  <c r="E35" i="52"/>
  <c r="E35" i="53"/>
  <c r="E35" i="54"/>
  <c r="E35" i="45"/>
  <c r="E35" i="37"/>
  <c r="G35" i="2"/>
  <c r="G35" i="3"/>
  <c r="G35" i="51"/>
  <c r="G35" i="41"/>
  <c r="G35" i="42"/>
  <c r="G35" i="43"/>
  <c r="G35" i="52"/>
  <c r="G35" i="53"/>
  <c r="G35" i="54"/>
  <c r="G35" i="45"/>
  <c r="H35" i="2"/>
  <c r="H35" i="3"/>
  <c r="H35" i="51"/>
  <c r="H35" i="41"/>
  <c r="H35" i="42"/>
  <c r="H35" i="43"/>
  <c r="H35" i="52"/>
  <c r="H35" i="53"/>
  <c r="H35" i="54"/>
  <c r="H35" i="45"/>
  <c r="K35" i="2"/>
  <c r="K35" i="3"/>
  <c r="K35" i="51"/>
  <c r="K35" i="41"/>
  <c r="K35" i="42"/>
  <c r="K35" i="43"/>
  <c r="K35" i="52"/>
  <c r="K35" i="53"/>
  <c r="K35" i="54"/>
  <c r="K35" i="45"/>
  <c r="K35" i="37"/>
  <c r="L35" i="2"/>
  <c r="L35" i="3"/>
  <c r="L35" i="51"/>
  <c r="L35" i="41"/>
  <c r="L35" i="42"/>
  <c r="L35" i="43"/>
  <c r="L35" i="52"/>
  <c r="L35" i="53"/>
  <c r="L35" i="54"/>
  <c r="L35" i="45"/>
  <c r="M35" i="2"/>
  <c r="M35" i="3"/>
  <c r="M35" i="51"/>
  <c r="M35" i="41"/>
  <c r="M35" i="42"/>
  <c r="M35" i="43"/>
  <c r="M35" i="52"/>
  <c r="M35" i="53"/>
  <c r="M35" i="54"/>
  <c r="M35" i="45"/>
  <c r="B32" i="2"/>
  <c r="B33" i="2"/>
  <c r="B34" i="2"/>
  <c r="B36" i="2"/>
  <c r="B37" i="2"/>
  <c r="B38" i="2"/>
  <c r="B39" i="2"/>
  <c r="B32" i="3"/>
  <c r="B33" i="3"/>
  <c r="B34" i="3"/>
  <c r="B36" i="3"/>
  <c r="B37" i="3"/>
  <c r="B38" i="3"/>
  <c r="B39" i="3"/>
  <c r="B32" i="51"/>
  <c r="B33" i="51"/>
  <c r="B34" i="51"/>
  <c r="B36" i="51"/>
  <c r="B37" i="51"/>
  <c r="B38" i="51"/>
  <c r="B39" i="51"/>
  <c r="B32" i="41"/>
  <c r="B33" i="41"/>
  <c r="B34" i="41"/>
  <c r="B36" i="41"/>
  <c r="B37" i="41"/>
  <c r="B38" i="41"/>
  <c r="B39" i="41"/>
  <c r="B32" i="42"/>
  <c r="B33" i="42"/>
  <c r="B34" i="42"/>
  <c r="B36" i="42"/>
  <c r="B37" i="42"/>
  <c r="B38" i="42"/>
  <c r="B39" i="42"/>
  <c r="B32" i="43"/>
  <c r="B33" i="43"/>
  <c r="B34" i="43"/>
  <c r="B36" i="43"/>
  <c r="B37" i="43"/>
  <c r="B38" i="43"/>
  <c r="B39" i="43"/>
  <c r="B32" i="44"/>
  <c r="B33" i="44"/>
  <c r="B34" i="44"/>
  <c r="B36" i="44"/>
  <c r="B37" i="44"/>
  <c r="B38" i="44"/>
  <c r="B39" i="44"/>
  <c r="B32" i="52"/>
  <c r="B33" i="52"/>
  <c r="B34" i="52"/>
  <c r="B36" i="52"/>
  <c r="B37" i="52"/>
  <c r="B38" i="52"/>
  <c r="B39" i="52"/>
  <c r="B32" i="53"/>
  <c r="B33" i="53"/>
  <c r="B34" i="53"/>
  <c r="B36" i="53"/>
  <c r="B37" i="53"/>
  <c r="B38" i="53"/>
  <c r="B39" i="53"/>
  <c r="B32" i="54"/>
  <c r="B33" i="54"/>
  <c r="B34" i="54"/>
  <c r="B36" i="54"/>
  <c r="B37" i="54"/>
  <c r="B38" i="54"/>
  <c r="B39" i="54"/>
  <c r="B32" i="55"/>
  <c r="B33" i="55"/>
  <c r="B34" i="55"/>
  <c r="B36" i="55"/>
  <c r="B37" i="55"/>
  <c r="B38" i="55"/>
  <c r="B39" i="55"/>
  <c r="B32" i="45"/>
  <c r="B33" i="45"/>
  <c r="B34" i="45"/>
  <c r="B36" i="45"/>
  <c r="B37" i="45"/>
  <c r="B38" i="45"/>
  <c r="B39" i="45"/>
  <c r="C32" i="2"/>
  <c r="C33" i="2"/>
  <c r="C34" i="2"/>
  <c r="C36" i="2"/>
  <c r="D36" i="2"/>
  <c r="E36" i="2"/>
  <c r="F36" i="2"/>
  <c r="G36" i="2"/>
  <c r="H36" i="2"/>
  <c r="I36" i="2"/>
  <c r="K36" i="2"/>
  <c r="L36" i="2"/>
  <c r="M36" i="2"/>
  <c r="P36" i="2"/>
  <c r="C37" i="2"/>
  <c r="C38" i="2"/>
  <c r="C39" i="2"/>
  <c r="C40" i="2"/>
  <c r="C32" i="3"/>
  <c r="C33" i="3"/>
  <c r="C34" i="3"/>
  <c r="C36" i="3"/>
  <c r="D36" i="3"/>
  <c r="E36" i="3"/>
  <c r="F36" i="3"/>
  <c r="G36" i="3"/>
  <c r="H36" i="3"/>
  <c r="I36" i="3"/>
  <c r="K36" i="3"/>
  <c r="L36" i="3"/>
  <c r="M36" i="3"/>
  <c r="P36" i="3"/>
  <c r="C37" i="3"/>
  <c r="C38" i="3"/>
  <c r="C39" i="3"/>
  <c r="C40" i="3"/>
  <c r="C32" i="51"/>
  <c r="C33" i="51"/>
  <c r="C34" i="51"/>
  <c r="C36" i="51"/>
  <c r="C37" i="51"/>
  <c r="C38" i="51"/>
  <c r="C39" i="51"/>
  <c r="C40" i="51"/>
  <c r="C32" i="41"/>
  <c r="C33" i="41"/>
  <c r="C34" i="41"/>
  <c r="C36" i="41"/>
  <c r="D36" i="41"/>
  <c r="E36" i="41"/>
  <c r="F36" i="41"/>
  <c r="G36" i="41"/>
  <c r="H36" i="41"/>
  <c r="I36" i="41"/>
  <c r="K36" i="41"/>
  <c r="L36" i="41"/>
  <c r="M36" i="41"/>
  <c r="P36" i="41"/>
  <c r="C37" i="41"/>
  <c r="C38" i="41"/>
  <c r="C39" i="41"/>
  <c r="C40" i="41"/>
  <c r="C32" i="42"/>
  <c r="C33" i="42"/>
  <c r="C34" i="42"/>
  <c r="C36" i="42"/>
  <c r="D36" i="42"/>
  <c r="E36" i="42"/>
  <c r="F36" i="42"/>
  <c r="G36" i="42"/>
  <c r="H36" i="42"/>
  <c r="I36" i="42"/>
  <c r="K36" i="42"/>
  <c r="L36" i="42"/>
  <c r="M36" i="42"/>
  <c r="P36" i="42"/>
  <c r="C37" i="42"/>
  <c r="C38" i="42"/>
  <c r="C39" i="42"/>
  <c r="C40" i="42"/>
  <c r="D36" i="43"/>
  <c r="E36" i="43"/>
  <c r="F36" i="43"/>
  <c r="G36" i="43"/>
  <c r="H36" i="43"/>
  <c r="I36" i="43"/>
  <c r="K36" i="43"/>
  <c r="L36" i="43"/>
  <c r="M36" i="43"/>
  <c r="P36" i="43"/>
  <c r="C32" i="44"/>
  <c r="C33" i="44"/>
  <c r="C34" i="44"/>
  <c r="C36" i="44"/>
  <c r="C37" i="44"/>
  <c r="C38" i="44"/>
  <c r="C39" i="44"/>
  <c r="C40" i="44"/>
  <c r="C32" i="52"/>
  <c r="C33" i="52"/>
  <c r="C34" i="52"/>
  <c r="C36" i="52"/>
  <c r="D36" i="52"/>
  <c r="E36" i="52"/>
  <c r="F36" i="52"/>
  <c r="G36" i="52"/>
  <c r="H36" i="52"/>
  <c r="I36" i="52"/>
  <c r="K36" i="52"/>
  <c r="L36" i="52"/>
  <c r="M36" i="52"/>
  <c r="P36" i="52"/>
  <c r="C37" i="52"/>
  <c r="C38" i="52"/>
  <c r="C39" i="52"/>
  <c r="C32" i="53"/>
  <c r="C33" i="53"/>
  <c r="C34" i="53"/>
  <c r="C36" i="53"/>
  <c r="D36" i="53"/>
  <c r="E36" i="53"/>
  <c r="F36" i="53"/>
  <c r="G36" i="53"/>
  <c r="H36" i="53"/>
  <c r="I36" i="53"/>
  <c r="K36" i="53"/>
  <c r="L36" i="53"/>
  <c r="M36" i="53"/>
  <c r="P36" i="53"/>
  <c r="C37" i="53"/>
  <c r="C38" i="53"/>
  <c r="C39" i="53"/>
  <c r="C40" i="53"/>
  <c r="C32" i="54"/>
  <c r="C33" i="54"/>
  <c r="C34" i="54"/>
  <c r="C36" i="54"/>
  <c r="D36" i="54"/>
  <c r="E36" i="54"/>
  <c r="F36" i="54"/>
  <c r="G36" i="54"/>
  <c r="H36" i="54"/>
  <c r="I36" i="54"/>
  <c r="K36" i="54"/>
  <c r="L36" i="54"/>
  <c r="M36" i="54"/>
  <c r="P36" i="54"/>
  <c r="C37" i="54"/>
  <c r="C38" i="54"/>
  <c r="C39" i="54"/>
  <c r="C32" i="55"/>
  <c r="C33" i="55"/>
  <c r="C34" i="55"/>
  <c r="C36" i="55"/>
  <c r="C37" i="55"/>
  <c r="C38" i="55"/>
  <c r="C39" i="55"/>
  <c r="C40" i="55"/>
  <c r="C32" i="45"/>
  <c r="C33" i="45"/>
  <c r="C34" i="45"/>
  <c r="C36" i="45"/>
  <c r="D36" i="45"/>
  <c r="E36" i="45"/>
  <c r="F36" i="45"/>
  <c r="G36" i="45"/>
  <c r="H36" i="45"/>
  <c r="I36" i="45"/>
  <c r="K36" i="45"/>
  <c r="L36" i="45"/>
  <c r="M36" i="45"/>
  <c r="P36" i="45"/>
  <c r="C37" i="45"/>
  <c r="C38" i="45"/>
  <c r="C39" i="45"/>
  <c r="D32" i="2"/>
  <c r="D33" i="2"/>
  <c r="D34" i="2"/>
  <c r="D37" i="2"/>
  <c r="D38" i="2"/>
  <c r="D39" i="2"/>
  <c r="D40" i="2"/>
  <c r="D32" i="3"/>
  <c r="D33" i="3"/>
  <c r="D34" i="3"/>
  <c r="D37" i="3"/>
  <c r="D38" i="3"/>
  <c r="D39" i="3"/>
  <c r="D32" i="51"/>
  <c r="D33" i="51"/>
  <c r="D34" i="51"/>
  <c r="D36" i="51"/>
  <c r="D37" i="51"/>
  <c r="D38" i="51"/>
  <c r="D39" i="51"/>
  <c r="D40" i="51"/>
  <c r="D32" i="41"/>
  <c r="D33" i="41"/>
  <c r="D34" i="41"/>
  <c r="E34" i="41"/>
  <c r="F34" i="41"/>
  <c r="G34" i="41"/>
  <c r="H34" i="41"/>
  <c r="I34" i="41"/>
  <c r="K34" i="41"/>
  <c r="L34" i="41"/>
  <c r="M34" i="41"/>
  <c r="P34" i="41"/>
  <c r="D37" i="41"/>
  <c r="D38" i="41"/>
  <c r="D39" i="41"/>
  <c r="D32" i="42"/>
  <c r="D33" i="42"/>
  <c r="D34" i="42"/>
  <c r="D37" i="42"/>
  <c r="D38" i="42"/>
  <c r="D39" i="42"/>
  <c r="D40" i="42"/>
  <c r="D32" i="43"/>
  <c r="D33" i="43"/>
  <c r="D34" i="43"/>
  <c r="D37" i="43"/>
  <c r="D38" i="43"/>
  <c r="D39" i="43"/>
  <c r="D32" i="44"/>
  <c r="D33" i="44"/>
  <c r="D34" i="44"/>
  <c r="D36" i="44"/>
  <c r="D37" i="44"/>
  <c r="D38" i="44"/>
  <c r="D39" i="44"/>
  <c r="D32" i="52"/>
  <c r="D33" i="52"/>
  <c r="D34" i="52"/>
  <c r="D37" i="52"/>
  <c r="D38" i="52"/>
  <c r="D39" i="52"/>
  <c r="D32" i="53"/>
  <c r="D33" i="53"/>
  <c r="D34" i="53"/>
  <c r="D37" i="53"/>
  <c r="D38" i="53"/>
  <c r="D39" i="53"/>
  <c r="D32" i="54"/>
  <c r="D33" i="54"/>
  <c r="D34" i="54"/>
  <c r="D37" i="54"/>
  <c r="D38" i="54"/>
  <c r="D39" i="54"/>
  <c r="D32" i="55"/>
  <c r="D33" i="55"/>
  <c r="D34" i="55"/>
  <c r="D36" i="55"/>
  <c r="D37" i="55"/>
  <c r="D38" i="55"/>
  <c r="D39" i="55"/>
  <c r="D32" i="45"/>
  <c r="D33" i="45"/>
  <c r="D34" i="45"/>
  <c r="D37" i="45"/>
  <c r="D38" i="45"/>
  <c r="D39" i="45"/>
  <c r="E32" i="2"/>
  <c r="E33" i="2"/>
  <c r="E34" i="2"/>
  <c r="E37" i="2"/>
  <c r="E38" i="2"/>
  <c r="E39" i="2"/>
  <c r="E32" i="3"/>
  <c r="E33" i="3"/>
  <c r="E34" i="3"/>
  <c r="E37" i="3"/>
  <c r="E38" i="3"/>
  <c r="E39" i="3"/>
  <c r="E40" i="3"/>
  <c r="E32" i="51"/>
  <c r="E33" i="51"/>
  <c r="F33" i="51"/>
  <c r="G33" i="51"/>
  <c r="H33" i="51"/>
  <c r="I33" i="51"/>
  <c r="K33" i="51"/>
  <c r="L33" i="51"/>
  <c r="M33" i="51"/>
  <c r="P33" i="51"/>
  <c r="E34" i="51"/>
  <c r="E36" i="51"/>
  <c r="E37" i="51"/>
  <c r="E38" i="51"/>
  <c r="E39" i="51"/>
  <c r="E32" i="41"/>
  <c r="E33" i="41"/>
  <c r="E37" i="41"/>
  <c r="E38" i="41"/>
  <c r="E39" i="41"/>
  <c r="E40" i="41"/>
  <c r="E32" i="42"/>
  <c r="E33" i="42"/>
  <c r="E34" i="42"/>
  <c r="E37" i="42"/>
  <c r="E38" i="42"/>
  <c r="E39" i="42"/>
  <c r="E32" i="43"/>
  <c r="E33" i="43"/>
  <c r="E34" i="43"/>
  <c r="E37" i="43"/>
  <c r="E38" i="43"/>
  <c r="E39" i="43"/>
  <c r="E40" i="43"/>
  <c r="E32" i="44"/>
  <c r="E33" i="44"/>
  <c r="F33" i="44"/>
  <c r="G33" i="44"/>
  <c r="H33" i="44"/>
  <c r="I33" i="44"/>
  <c r="K33" i="44"/>
  <c r="L33" i="44"/>
  <c r="M33" i="44"/>
  <c r="P33" i="44"/>
  <c r="E34" i="44"/>
  <c r="E36" i="44"/>
  <c r="E37" i="44"/>
  <c r="E38" i="44"/>
  <c r="F38" i="44"/>
  <c r="G38" i="44"/>
  <c r="H38" i="44"/>
  <c r="I38" i="44"/>
  <c r="K38" i="44"/>
  <c r="L38" i="44"/>
  <c r="M38" i="44"/>
  <c r="P38" i="44"/>
  <c r="E39" i="44"/>
  <c r="E32" i="52"/>
  <c r="E33" i="52"/>
  <c r="E34" i="52"/>
  <c r="E37" i="52"/>
  <c r="E38" i="52"/>
  <c r="E39" i="52"/>
  <c r="E40" i="52"/>
  <c r="E32" i="53"/>
  <c r="E33" i="53"/>
  <c r="E34" i="53"/>
  <c r="E37" i="53"/>
  <c r="E38" i="53"/>
  <c r="E39" i="53"/>
  <c r="E32" i="54"/>
  <c r="E33" i="54"/>
  <c r="E34" i="54"/>
  <c r="E37" i="54"/>
  <c r="E38" i="54"/>
  <c r="E39" i="54"/>
  <c r="E40" i="54"/>
  <c r="E32" i="55"/>
  <c r="E33" i="55"/>
  <c r="F33" i="55"/>
  <c r="G33" i="55"/>
  <c r="H33" i="55"/>
  <c r="I33" i="55"/>
  <c r="K33" i="55"/>
  <c r="L33" i="55"/>
  <c r="M33" i="55"/>
  <c r="P33" i="55"/>
  <c r="S46" i="55"/>
  <c r="E34" i="55"/>
  <c r="E36" i="55"/>
  <c r="E37" i="55"/>
  <c r="E38" i="55"/>
  <c r="E39" i="55"/>
  <c r="E32" i="45"/>
  <c r="E33" i="45"/>
  <c r="E34" i="45"/>
  <c r="E37" i="45"/>
  <c r="E38" i="45"/>
  <c r="E39" i="45"/>
  <c r="E40" i="45"/>
  <c r="F32" i="2"/>
  <c r="F32" i="3"/>
  <c r="F32" i="51"/>
  <c r="F32" i="41"/>
  <c r="F32" i="42"/>
  <c r="F32" i="43"/>
  <c r="F32" i="44"/>
  <c r="F32" i="52"/>
  <c r="F32" i="53"/>
  <c r="F32" i="54"/>
  <c r="F32" i="55"/>
  <c r="F32" i="45"/>
  <c r="F32" i="37"/>
  <c r="F33" i="2"/>
  <c r="F33" i="3"/>
  <c r="F33" i="41"/>
  <c r="F33" i="42"/>
  <c r="F33" i="52"/>
  <c r="F33" i="53"/>
  <c r="F33" i="54"/>
  <c r="F33" i="45"/>
  <c r="F33" i="37"/>
  <c r="F34" i="2"/>
  <c r="F34" i="3"/>
  <c r="F34" i="51"/>
  <c r="F34" i="42"/>
  <c r="F34" i="43"/>
  <c r="F34" i="44"/>
  <c r="F34" i="52"/>
  <c r="F34" i="53"/>
  <c r="F34" i="54"/>
  <c r="F34" i="55"/>
  <c r="F34" i="45"/>
  <c r="F36" i="51"/>
  <c r="F35" i="51"/>
  <c r="F37" i="51"/>
  <c r="F38" i="51"/>
  <c r="F39" i="51"/>
  <c r="F40" i="51"/>
  <c r="F36" i="44"/>
  <c r="F37" i="44"/>
  <c r="F39" i="44"/>
  <c r="F40" i="44"/>
  <c r="F36" i="55"/>
  <c r="F37" i="55"/>
  <c r="F38" i="55"/>
  <c r="F39" i="55"/>
  <c r="F40" i="55"/>
  <c r="F7" i="55"/>
  <c r="F8" i="55"/>
  <c r="F9" i="55"/>
  <c r="F10" i="55"/>
  <c r="F11" i="55"/>
  <c r="F18" i="55"/>
  <c r="F19" i="55"/>
  <c r="F20" i="55"/>
  <c r="F21" i="55"/>
  <c r="F22" i="55"/>
  <c r="F23" i="55"/>
  <c r="F24" i="55"/>
  <c r="F43" i="55"/>
  <c r="F37" i="2"/>
  <c r="F37" i="3"/>
  <c r="F37" i="41"/>
  <c r="F37" i="42"/>
  <c r="F37" i="43"/>
  <c r="F37" i="52"/>
  <c r="F37" i="53"/>
  <c r="F37" i="54"/>
  <c r="F37" i="45"/>
  <c r="F38" i="2"/>
  <c r="F38" i="3"/>
  <c r="F38" i="41"/>
  <c r="F38" i="42"/>
  <c r="F38" i="43"/>
  <c r="F38" i="52"/>
  <c r="F38" i="53"/>
  <c r="F38" i="54"/>
  <c r="F38" i="45"/>
  <c r="F38" i="37"/>
  <c r="F39" i="2"/>
  <c r="F39" i="3"/>
  <c r="F39" i="41"/>
  <c r="F39" i="42"/>
  <c r="F39" i="43"/>
  <c r="F39" i="52"/>
  <c r="F39" i="53"/>
  <c r="F39" i="54"/>
  <c r="F39" i="45"/>
  <c r="G32" i="2"/>
  <c r="G33" i="2"/>
  <c r="G33" i="3"/>
  <c r="G33" i="41"/>
  <c r="G33" i="42"/>
  <c r="G33" i="52"/>
  <c r="G33" i="53"/>
  <c r="G33" i="54"/>
  <c r="G33" i="45"/>
  <c r="G33" i="37"/>
  <c r="G34" i="2"/>
  <c r="G37" i="2"/>
  <c r="G38" i="2"/>
  <c r="G39" i="2"/>
  <c r="G42" i="2"/>
  <c r="G32" i="3"/>
  <c r="G34" i="3"/>
  <c r="G37" i="3"/>
  <c r="G38" i="3"/>
  <c r="G39" i="3"/>
  <c r="G40" i="3"/>
  <c r="G32" i="51"/>
  <c r="G34" i="51"/>
  <c r="G36" i="51"/>
  <c r="G37" i="51"/>
  <c r="G38" i="51"/>
  <c r="G39" i="51"/>
  <c r="G32" i="41"/>
  <c r="G37" i="41"/>
  <c r="G38" i="41"/>
  <c r="G39" i="41"/>
  <c r="G40" i="41"/>
  <c r="G32" i="42"/>
  <c r="G34" i="42"/>
  <c r="G37" i="42"/>
  <c r="G38" i="42"/>
  <c r="G39" i="42"/>
  <c r="G42" i="42"/>
  <c r="G32" i="43"/>
  <c r="G34" i="43"/>
  <c r="G37" i="43"/>
  <c r="G38" i="43"/>
  <c r="G39" i="43"/>
  <c r="G32" i="44"/>
  <c r="G34" i="44"/>
  <c r="G36" i="44"/>
  <c r="G37" i="44"/>
  <c r="G39" i="44"/>
  <c r="G32" i="52"/>
  <c r="G34" i="52"/>
  <c r="G37" i="52"/>
  <c r="G38" i="52"/>
  <c r="G39" i="52"/>
  <c r="G32" i="53"/>
  <c r="G34" i="53"/>
  <c r="G37" i="53"/>
  <c r="G38" i="53"/>
  <c r="G39" i="53"/>
  <c r="G32" i="54"/>
  <c r="G34" i="54"/>
  <c r="G37" i="54"/>
  <c r="G38" i="54"/>
  <c r="G39" i="54"/>
  <c r="G32" i="55"/>
  <c r="G34" i="55"/>
  <c r="G36" i="55"/>
  <c r="G37" i="55"/>
  <c r="G38" i="55"/>
  <c r="G39" i="55"/>
  <c r="G32" i="45"/>
  <c r="G34" i="45"/>
  <c r="G37" i="45"/>
  <c r="G38" i="45"/>
  <c r="G39" i="45"/>
  <c r="H32" i="2"/>
  <c r="H33" i="2"/>
  <c r="H34" i="2"/>
  <c r="H37" i="2"/>
  <c r="H38" i="2"/>
  <c r="H39" i="2"/>
  <c r="H40" i="2"/>
  <c r="H32" i="3"/>
  <c r="H33" i="3"/>
  <c r="H34" i="3"/>
  <c r="H37" i="3"/>
  <c r="H38" i="3"/>
  <c r="H39" i="3"/>
  <c r="H32" i="51"/>
  <c r="H34" i="51"/>
  <c r="H36" i="51"/>
  <c r="H37" i="51"/>
  <c r="H38" i="51"/>
  <c r="H39" i="51"/>
  <c r="H40" i="51"/>
  <c r="H32" i="41"/>
  <c r="H33" i="41"/>
  <c r="H37" i="41"/>
  <c r="H38" i="41"/>
  <c r="H39" i="41"/>
  <c r="H42" i="41"/>
  <c r="H32" i="42"/>
  <c r="H33" i="42"/>
  <c r="H34" i="42"/>
  <c r="H37" i="42"/>
  <c r="H38" i="42"/>
  <c r="H39" i="42"/>
  <c r="H40" i="42"/>
  <c r="H32" i="43"/>
  <c r="H33" i="43"/>
  <c r="H34" i="43"/>
  <c r="H37" i="43"/>
  <c r="H38" i="43"/>
  <c r="H39" i="43"/>
  <c r="H32" i="44"/>
  <c r="H34" i="44"/>
  <c r="H36" i="44"/>
  <c r="H37" i="44"/>
  <c r="H39" i="44"/>
  <c r="H40" i="44"/>
  <c r="H32" i="52"/>
  <c r="H33" i="52"/>
  <c r="H34" i="52"/>
  <c r="H37" i="52"/>
  <c r="H38" i="52"/>
  <c r="H39" i="52"/>
  <c r="H42" i="52"/>
  <c r="H32" i="53"/>
  <c r="H33" i="53"/>
  <c r="H34" i="53"/>
  <c r="H37" i="53"/>
  <c r="H38" i="53"/>
  <c r="H39" i="53"/>
  <c r="H32" i="54"/>
  <c r="H33" i="54"/>
  <c r="H34" i="54"/>
  <c r="H37" i="54"/>
  <c r="H38" i="54"/>
  <c r="H39" i="54"/>
  <c r="H32" i="55"/>
  <c r="H34" i="55"/>
  <c r="H36" i="55"/>
  <c r="H37" i="55"/>
  <c r="H38" i="55"/>
  <c r="H39" i="55"/>
  <c r="H32" i="45"/>
  <c r="H33" i="45"/>
  <c r="H34" i="45"/>
  <c r="H37" i="45"/>
  <c r="H38" i="45"/>
  <c r="H39" i="45"/>
  <c r="H42" i="45"/>
  <c r="I32" i="2"/>
  <c r="I32" i="3"/>
  <c r="I32" i="51"/>
  <c r="I32" i="41"/>
  <c r="I32" i="42"/>
  <c r="I32" i="43"/>
  <c r="I32" i="44"/>
  <c r="I32" i="52"/>
  <c r="I32" i="53"/>
  <c r="I32" i="54"/>
  <c r="I32" i="55"/>
  <c r="I32" i="45"/>
  <c r="I32" i="37"/>
  <c r="I33" i="2"/>
  <c r="I33" i="3"/>
  <c r="I33" i="41"/>
  <c r="I33" i="42"/>
  <c r="I33" i="43"/>
  <c r="I33" i="52"/>
  <c r="I33" i="53"/>
  <c r="I33" i="54"/>
  <c r="I33" i="45"/>
  <c r="I34" i="2"/>
  <c r="I34" i="3"/>
  <c r="I34" i="51"/>
  <c r="I34" i="42"/>
  <c r="I34" i="43"/>
  <c r="I34" i="44"/>
  <c r="I34" i="52"/>
  <c r="I34" i="53"/>
  <c r="I34" i="54"/>
  <c r="I34" i="55"/>
  <c r="I34" i="45"/>
  <c r="I34" i="37"/>
  <c r="I36" i="51"/>
  <c r="I36" i="44"/>
  <c r="I36" i="55"/>
  <c r="I37" i="2"/>
  <c r="I35" i="2"/>
  <c r="I38" i="2"/>
  <c r="I39" i="2"/>
  <c r="I40" i="2"/>
  <c r="I37" i="3"/>
  <c r="I37" i="51"/>
  <c r="I37" i="41"/>
  <c r="I37" i="42"/>
  <c r="I35" i="42"/>
  <c r="I38" i="42"/>
  <c r="I39" i="42"/>
  <c r="I40" i="42"/>
  <c r="I37" i="43"/>
  <c r="I37" i="44"/>
  <c r="I37" i="52"/>
  <c r="I37" i="53"/>
  <c r="I35" i="53"/>
  <c r="I38" i="53"/>
  <c r="I39" i="53"/>
  <c r="I40" i="53"/>
  <c r="I37" i="54"/>
  <c r="I37" i="55"/>
  <c r="I37" i="45"/>
  <c r="I37" i="37"/>
  <c r="I38" i="3"/>
  <c r="I38" i="51"/>
  <c r="I38" i="41"/>
  <c r="I35" i="41"/>
  <c r="I39" i="41"/>
  <c r="I40" i="41"/>
  <c r="I38" i="43"/>
  <c r="I38" i="52"/>
  <c r="I35" i="52"/>
  <c r="I39" i="52"/>
  <c r="I40" i="52"/>
  <c r="I38" i="54"/>
  <c r="I38" i="55"/>
  <c r="I38" i="45"/>
  <c r="I35" i="45"/>
  <c r="I39" i="45"/>
  <c r="I40" i="45"/>
  <c r="I39" i="3"/>
  <c r="I39" i="51"/>
  <c r="I39" i="43"/>
  <c r="I39" i="44"/>
  <c r="I39" i="54"/>
  <c r="I39" i="55"/>
  <c r="I39" i="37"/>
  <c r="J33" i="43"/>
  <c r="J40" i="43"/>
  <c r="J40" i="37"/>
  <c r="K32" i="2"/>
  <c r="K33" i="2"/>
  <c r="K34" i="2"/>
  <c r="K37" i="2"/>
  <c r="K38" i="2"/>
  <c r="K39" i="2"/>
  <c r="K40" i="2"/>
  <c r="K32" i="3"/>
  <c r="K33" i="3"/>
  <c r="K34" i="3"/>
  <c r="K37" i="3"/>
  <c r="K38" i="3"/>
  <c r="K39" i="3"/>
  <c r="K40" i="3"/>
  <c r="K32" i="51"/>
  <c r="K34" i="51"/>
  <c r="K36" i="51"/>
  <c r="K37" i="51"/>
  <c r="K38" i="51"/>
  <c r="K39" i="51"/>
  <c r="K40" i="51"/>
  <c r="K32" i="41"/>
  <c r="K33" i="41"/>
  <c r="K37" i="41"/>
  <c r="K38" i="41"/>
  <c r="K39" i="41"/>
  <c r="K40" i="41"/>
  <c r="K32" i="42"/>
  <c r="K33" i="42"/>
  <c r="K34" i="42"/>
  <c r="K37" i="42"/>
  <c r="K38" i="42"/>
  <c r="K39" i="42"/>
  <c r="K40" i="42"/>
  <c r="K32" i="43"/>
  <c r="K33" i="43"/>
  <c r="K34" i="43"/>
  <c r="K37" i="43"/>
  <c r="K38" i="43"/>
  <c r="K39" i="43"/>
  <c r="K40" i="43"/>
  <c r="K32" i="44"/>
  <c r="K34" i="44"/>
  <c r="K36" i="44"/>
  <c r="K37" i="44"/>
  <c r="K39" i="44"/>
  <c r="K40" i="44"/>
  <c r="K32" i="52"/>
  <c r="K33" i="52"/>
  <c r="K34" i="52"/>
  <c r="K37" i="52"/>
  <c r="K38" i="52"/>
  <c r="K39" i="52"/>
  <c r="K40" i="52"/>
  <c r="K32" i="53"/>
  <c r="K33" i="53"/>
  <c r="K34" i="53"/>
  <c r="K37" i="53"/>
  <c r="K38" i="53"/>
  <c r="K39" i="53"/>
  <c r="K40" i="53"/>
  <c r="K32" i="54"/>
  <c r="K33" i="54"/>
  <c r="K34" i="54"/>
  <c r="K37" i="54"/>
  <c r="K38" i="54"/>
  <c r="K39" i="54"/>
  <c r="K40" i="54"/>
  <c r="K32" i="55"/>
  <c r="K34" i="55"/>
  <c r="K36" i="55"/>
  <c r="K37" i="55"/>
  <c r="K38" i="55"/>
  <c r="K39" i="55"/>
  <c r="K40" i="55"/>
  <c r="K32" i="45"/>
  <c r="K33" i="45"/>
  <c r="K34" i="45"/>
  <c r="K37" i="45"/>
  <c r="K38" i="45"/>
  <c r="K39" i="45"/>
  <c r="K40" i="45"/>
  <c r="L32" i="2"/>
  <c r="L33" i="2"/>
  <c r="L34" i="2"/>
  <c r="L37" i="2"/>
  <c r="L38" i="2"/>
  <c r="L39" i="2"/>
  <c r="L32" i="3"/>
  <c r="L33" i="3"/>
  <c r="L34" i="3"/>
  <c r="L37" i="3"/>
  <c r="L38" i="3"/>
  <c r="L39" i="3"/>
  <c r="L32" i="51"/>
  <c r="L34" i="51"/>
  <c r="L36" i="51"/>
  <c r="L37" i="51"/>
  <c r="L38" i="51"/>
  <c r="L39" i="51"/>
  <c r="M39" i="51"/>
  <c r="P39" i="51"/>
  <c r="L32" i="41"/>
  <c r="L33" i="41"/>
  <c r="L37" i="41"/>
  <c r="L38" i="41"/>
  <c r="L39" i="41"/>
  <c r="L32" i="42"/>
  <c r="L33" i="42"/>
  <c r="L34" i="42"/>
  <c r="L37" i="42"/>
  <c r="L38" i="42"/>
  <c r="L39" i="42"/>
  <c r="L32" i="43"/>
  <c r="L33" i="43"/>
  <c r="L34" i="43"/>
  <c r="L37" i="43"/>
  <c r="L38" i="43"/>
  <c r="L39" i="43"/>
  <c r="L32" i="44"/>
  <c r="L34" i="44"/>
  <c r="L36" i="44"/>
  <c r="L37" i="44"/>
  <c r="L39" i="44"/>
  <c r="M39" i="44"/>
  <c r="P39" i="44"/>
  <c r="L32" i="52"/>
  <c r="L33" i="52"/>
  <c r="L34" i="52"/>
  <c r="L37" i="52"/>
  <c r="L38" i="52"/>
  <c r="L39" i="52"/>
  <c r="L32" i="53"/>
  <c r="L33" i="53"/>
  <c r="L34" i="53"/>
  <c r="L37" i="53"/>
  <c r="L38" i="53"/>
  <c r="L39" i="53"/>
  <c r="L32" i="54"/>
  <c r="L33" i="54"/>
  <c r="L34" i="54"/>
  <c r="L37" i="54"/>
  <c r="L38" i="54"/>
  <c r="L39" i="54"/>
  <c r="L32" i="55"/>
  <c r="L34" i="55"/>
  <c r="L36" i="55"/>
  <c r="L37" i="55"/>
  <c r="L38" i="55"/>
  <c r="L39" i="55"/>
  <c r="M39" i="55"/>
  <c r="P39" i="55"/>
  <c r="L32" i="45"/>
  <c r="L33" i="45"/>
  <c r="L34" i="45"/>
  <c r="L37" i="45"/>
  <c r="L38" i="45"/>
  <c r="L39" i="45"/>
  <c r="M32" i="2"/>
  <c r="M33" i="2"/>
  <c r="M34" i="2"/>
  <c r="M37" i="2"/>
  <c r="M38" i="2"/>
  <c r="M39" i="2"/>
  <c r="M40" i="2"/>
  <c r="M32" i="3"/>
  <c r="M33" i="3"/>
  <c r="M34" i="3"/>
  <c r="M37" i="3"/>
  <c r="M38" i="3"/>
  <c r="M39" i="3"/>
  <c r="M40" i="3"/>
  <c r="M32" i="51"/>
  <c r="M34" i="51"/>
  <c r="M36" i="51"/>
  <c r="M37" i="51"/>
  <c r="M38" i="51"/>
  <c r="M40" i="51"/>
  <c r="M32" i="41"/>
  <c r="M33" i="41"/>
  <c r="M37" i="41"/>
  <c r="M38" i="41"/>
  <c r="M39" i="41"/>
  <c r="M40" i="41"/>
  <c r="M32" i="42"/>
  <c r="M33" i="42"/>
  <c r="M34" i="42"/>
  <c r="M37" i="42"/>
  <c r="M38" i="42"/>
  <c r="M39" i="42"/>
  <c r="M40" i="42"/>
  <c r="M32" i="43"/>
  <c r="M33" i="43"/>
  <c r="M34" i="43"/>
  <c r="M37" i="43"/>
  <c r="M38" i="43"/>
  <c r="M39" i="43"/>
  <c r="M40" i="43"/>
  <c r="M32" i="44"/>
  <c r="M34" i="44"/>
  <c r="M36" i="44"/>
  <c r="M37" i="44"/>
  <c r="M40" i="44"/>
  <c r="M32" i="52"/>
  <c r="M33" i="52"/>
  <c r="M34" i="52"/>
  <c r="M37" i="52"/>
  <c r="M38" i="52"/>
  <c r="M39" i="52"/>
  <c r="M40" i="52"/>
  <c r="M32" i="53"/>
  <c r="M33" i="53"/>
  <c r="M34" i="53"/>
  <c r="M37" i="53"/>
  <c r="M38" i="53"/>
  <c r="M39" i="53"/>
  <c r="M40" i="53"/>
  <c r="M32" i="54"/>
  <c r="M33" i="54"/>
  <c r="M34" i="54"/>
  <c r="M37" i="54"/>
  <c r="M38" i="54"/>
  <c r="M39" i="54"/>
  <c r="M40" i="54"/>
  <c r="M32" i="55"/>
  <c r="M34" i="55"/>
  <c r="M36" i="55"/>
  <c r="M37" i="55"/>
  <c r="M38" i="55"/>
  <c r="M40" i="55"/>
  <c r="M32" i="45"/>
  <c r="M33" i="45"/>
  <c r="M34" i="45"/>
  <c r="M37" i="45"/>
  <c r="M38" i="45"/>
  <c r="M39" i="45"/>
  <c r="M40" i="45"/>
  <c r="N33" i="43"/>
  <c r="N40" i="43"/>
  <c r="N40" i="37"/>
  <c r="O33" i="43"/>
  <c r="O40" i="43"/>
  <c r="O40" i="37"/>
  <c r="F35" i="43"/>
  <c r="F40" i="43"/>
  <c r="I35" i="43"/>
  <c r="H6" i="43"/>
  <c r="J6" i="43"/>
  <c r="D6" i="43"/>
  <c r="P39" i="2"/>
  <c r="P39" i="3"/>
  <c r="P37" i="3"/>
  <c r="P37" i="51"/>
  <c r="P37" i="41"/>
  <c r="P39" i="42"/>
  <c r="P39" i="43"/>
  <c r="P37" i="43"/>
  <c r="P37" i="44"/>
  <c r="P37" i="52"/>
  <c r="P39" i="54"/>
  <c r="P37" i="54"/>
  <c r="P37" i="55"/>
  <c r="P37" i="45"/>
  <c r="F35" i="2"/>
  <c r="F40" i="2"/>
  <c r="F35" i="3"/>
  <c r="F40" i="3"/>
  <c r="F35" i="41"/>
  <c r="F40" i="41"/>
  <c r="F35" i="42"/>
  <c r="F40" i="42"/>
  <c r="F35" i="52"/>
  <c r="F40" i="52"/>
  <c r="F35" i="53"/>
  <c r="F40" i="53"/>
  <c r="F35" i="54"/>
  <c r="F40" i="54"/>
  <c r="F35" i="45"/>
  <c r="F40" i="45"/>
  <c r="I35" i="3"/>
  <c r="I35" i="51"/>
  <c r="I40" i="51"/>
  <c r="I40" i="44"/>
  <c r="I35" i="54"/>
  <c r="I40" i="55"/>
  <c r="J40" i="2"/>
  <c r="J40" i="3"/>
  <c r="J40" i="51"/>
  <c r="J40" i="41"/>
  <c r="J40" i="42"/>
  <c r="J40" i="44"/>
  <c r="J40" i="52"/>
  <c r="J40" i="53"/>
  <c r="J40" i="54"/>
  <c r="J40" i="55"/>
  <c r="J40" i="45"/>
  <c r="N40" i="2"/>
  <c r="N40" i="3"/>
  <c r="N40" i="51"/>
  <c r="N40" i="41"/>
  <c r="N40" i="42"/>
  <c r="N40" i="44"/>
  <c r="N40" i="52"/>
  <c r="N40" i="53"/>
  <c r="N40" i="54"/>
  <c r="N40" i="55"/>
  <c r="N40" i="45"/>
  <c r="O40" i="2"/>
  <c r="O40" i="3"/>
  <c r="O40" i="51"/>
  <c r="O40" i="41"/>
  <c r="O40" i="42"/>
  <c r="O40" i="44"/>
  <c r="O40" i="52"/>
  <c r="O40" i="53"/>
  <c r="O40" i="54"/>
  <c r="O40" i="55"/>
  <c r="O40" i="45"/>
  <c r="P34" i="3"/>
  <c r="P34" i="43"/>
  <c r="P34" i="54"/>
  <c r="P32" i="3"/>
  <c r="P32" i="41"/>
  <c r="P32" i="43"/>
  <c r="P32" i="52"/>
  <c r="P32" i="54"/>
  <c r="P32" i="45"/>
  <c r="J35" i="37"/>
  <c r="N35" i="37"/>
  <c r="O35" i="37"/>
  <c r="P35" i="2"/>
  <c r="P35" i="42"/>
  <c r="P35" i="52"/>
  <c r="P35" i="53"/>
  <c r="P35" i="45"/>
  <c r="C7" i="2"/>
  <c r="C24" i="2"/>
  <c r="C7" i="3"/>
  <c r="C24" i="3"/>
  <c r="C7" i="51"/>
  <c r="C24" i="51"/>
  <c r="C7" i="41"/>
  <c r="C24" i="41"/>
  <c r="C7" i="42"/>
  <c r="C24" i="42"/>
  <c r="C24" i="43"/>
  <c r="C7" i="44"/>
  <c r="C24" i="44"/>
  <c r="C7" i="52"/>
  <c r="C24" i="52"/>
  <c r="B21" i="53"/>
  <c r="C21" i="53"/>
  <c r="C24" i="53"/>
  <c r="C7" i="53"/>
  <c r="C7" i="54"/>
  <c r="C24" i="54"/>
  <c r="C7" i="55"/>
  <c r="C24" i="55"/>
  <c r="C7" i="45"/>
  <c r="C24" i="45"/>
  <c r="D7" i="2"/>
  <c r="D8" i="2"/>
  <c r="D9" i="2"/>
  <c r="D10" i="2"/>
  <c r="D18" i="2"/>
  <c r="D19" i="2"/>
  <c r="D20" i="2"/>
  <c r="D21" i="2"/>
  <c r="D22" i="2"/>
  <c r="D23" i="2"/>
  <c r="D24" i="2"/>
  <c r="D7" i="3"/>
  <c r="D8" i="3"/>
  <c r="D9" i="3"/>
  <c r="D10" i="3"/>
  <c r="D11" i="3"/>
  <c r="D18" i="3"/>
  <c r="D19" i="3"/>
  <c r="D20" i="3"/>
  <c r="D21" i="3"/>
  <c r="D22" i="3"/>
  <c r="D2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7" i="41"/>
  <c r="D8" i="41"/>
  <c r="D9" i="41"/>
  <c r="D10" i="41"/>
  <c r="D11" i="41"/>
  <c r="D18" i="41"/>
  <c r="D19" i="41"/>
  <c r="D20" i="41"/>
  <c r="D21" i="41"/>
  <c r="D22" i="41"/>
  <c r="D23" i="41"/>
  <c r="D7" i="42"/>
  <c r="D8" i="42"/>
  <c r="D9" i="42"/>
  <c r="D10" i="42"/>
  <c r="D18" i="42"/>
  <c r="D19" i="42"/>
  <c r="D20" i="42"/>
  <c r="D21" i="42"/>
  <c r="D22" i="42"/>
  <c r="D23" i="42"/>
  <c r="D24" i="42"/>
  <c r="D8" i="43"/>
  <c r="D9" i="43"/>
  <c r="D10" i="43"/>
  <c r="D18" i="43"/>
  <c r="D19" i="43"/>
  <c r="D20" i="43"/>
  <c r="D21" i="43"/>
  <c r="D22" i="43"/>
  <c r="D23" i="43"/>
  <c r="D24" i="43"/>
  <c r="D7" i="44"/>
  <c r="D8" i="44"/>
  <c r="D9" i="44"/>
  <c r="D10" i="44"/>
  <c r="D11" i="44"/>
  <c r="D18" i="44"/>
  <c r="D19" i="44"/>
  <c r="D20" i="44"/>
  <c r="D21" i="44"/>
  <c r="D22" i="44"/>
  <c r="D23" i="44"/>
  <c r="D7" i="52"/>
  <c r="D8" i="52"/>
  <c r="D9" i="52"/>
  <c r="D10" i="52"/>
  <c r="D11" i="52"/>
  <c r="D18" i="52"/>
  <c r="D19" i="52"/>
  <c r="D20" i="52"/>
  <c r="D21" i="52"/>
  <c r="D22" i="52"/>
  <c r="D23" i="52"/>
  <c r="D24" i="52"/>
  <c r="D7" i="53"/>
  <c r="D8" i="53"/>
  <c r="D9" i="53"/>
  <c r="D10" i="53"/>
  <c r="D11" i="53"/>
  <c r="D18" i="53"/>
  <c r="D19" i="53"/>
  <c r="D20" i="53"/>
  <c r="D21" i="53"/>
  <c r="D22" i="53"/>
  <c r="D23" i="53"/>
  <c r="D7" i="54"/>
  <c r="D8" i="54"/>
  <c r="D9" i="54"/>
  <c r="D10" i="54"/>
  <c r="D18" i="54"/>
  <c r="D19" i="54"/>
  <c r="D20" i="54"/>
  <c r="D21" i="54"/>
  <c r="D22" i="54"/>
  <c r="D23" i="54"/>
  <c r="D24" i="54"/>
  <c r="D7" i="55"/>
  <c r="D8" i="55"/>
  <c r="D9" i="55"/>
  <c r="D10" i="55"/>
  <c r="D11" i="55"/>
  <c r="D18" i="55"/>
  <c r="D19" i="55"/>
  <c r="D20" i="55"/>
  <c r="D21" i="55"/>
  <c r="D22" i="55"/>
  <c r="D23" i="55"/>
  <c r="D24" i="55"/>
  <c r="D7" i="45"/>
  <c r="D8" i="45"/>
  <c r="D9" i="45"/>
  <c r="D10" i="45"/>
  <c r="D18" i="45"/>
  <c r="D19" i="45"/>
  <c r="D20" i="45"/>
  <c r="D20" i="37"/>
  <c r="D21" i="45"/>
  <c r="D22" i="45"/>
  <c r="D23" i="45"/>
  <c r="D24" i="45"/>
  <c r="E7" i="2"/>
  <c r="E8" i="2"/>
  <c r="E9" i="2"/>
  <c r="E10" i="2"/>
  <c r="E11" i="2"/>
  <c r="E18" i="2"/>
  <c r="E19" i="2"/>
  <c r="E20" i="2"/>
  <c r="E21" i="2"/>
  <c r="E22" i="2"/>
  <c r="E23" i="2"/>
  <c r="E7" i="3"/>
  <c r="E8" i="3"/>
  <c r="E9" i="3"/>
  <c r="E10" i="3"/>
  <c r="E11" i="3"/>
  <c r="E18" i="3"/>
  <c r="E19" i="3"/>
  <c r="E20" i="3"/>
  <c r="E21" i="3"/>
  <c r="E22" i="3"/>
  <c r="E23" i="3"/>
  <c r="E24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7" i="41"/>
  <c r="E8" i="41"/>
  <c r="E9" i="41"/>
  <c r="E10" i="41"/>
  <c r="E18" i="41"/>
  <c r="E19" i="41"/>
  <c r="E20" i="41"/>
  <c r="E21" i="41"/>
  <c r="E22" i="41"/>
  <c r="E23" i="41"/>
  <c r="E7" i="42"/>
  <c r="E8" i="42"/>
  <c r="E9" i="42"/>
  <c r="E10" i="42"/>
  <c r="E11" i="42"/>
  <c r="E18" i="42"/>
  <c r="E19" i="42"/>
  <c r="E20" i="42"/>
  <c r="E21" i="42"/>
  <c r="E22" i="42"/>
  <c r="E2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7" i="44"/>
  <c r="E8" i="44"/>
  <c r="E9" i="44"/>
  <c r="E10" i="44"/>
  <c r="E18" i="44"/>
  <c r="E19" i="44"/>
  <c r="E20" i="44"/>
  <c r="E21" i="44"/>
  <c r="E22" i="44"/>
  <c r="E23" i="44"/>
  <c r="E24" i="44"/>
  <c r="E7" i="52"/>
  <c r="E8" i="52"/>
  <c r="E9" i="52"/>
  <c r="E10" i="52"/>
  <c r="E11" i="52"/>
  <c r="E18" i="52"/>
  <c r="E19" i="52"/>
  <c r="E20" i="52"/>
  <c r="E21" i="52"/>
  <c r="E22" i="52"/>
  <c r="E23" i="52"/>
  <c r="E24" i="52"/>
  <c r="E7" i="53"/>
  <c r="E8" i="53"/>
  <c r="E9" i="53"/>
  <c r="E10" i="53"/>
  <c r="E18" i="53"/>
  <c r="E19" i="53"/>
  <c r="E20" i="53"/>
  <c r="E21" i="53"/>
  <c r="E22" i="53"/>
  <c r="E23" i="53"/>
  <c r="E7" i="54"/>
  <c r="E8" i="54"/>
  <c r="E9" i="54"/>
  <c r="E10" i="54"/>
  <c r="E11" i="54"/>
  <c r="E18" i="54"/>
  <c r="E19" i="54"/>
  <c r="E20" i="54"/>
  <c r="E21" i="54"/>
  <c r="E22" i="54"/>
  <c r="E23" i="54"/>
  <c r="E7" i="55"/>
  <c r="E8" i="55"/>
  <c r="E9" i="55"/>
  <c r="E10" i="55"/>
  <c r="E18" i="55"/>
  <c r="E19" i="55"/>
  <c r="E20" i="55"/>
  <c r="E21" i="55"/>
  <c r="E22" i="55"/>
  <c r="E23" i="55"/>
  <c r="E24" i="55"/>
  <c r="E7" i="45"/>
  <c r="E8" i="45"/>
  <c r="E9" i="45"/>
  <c r="E10" i="45"/>
  <c r="E11" i="45"/>
  <c r="E18" i="45"/>
  <c r="E19" i="45"/>
  <c r="E20" i="45"/>
  <c r="E21" i="45"/>
  <c r="E22" i="45"/>
  <c r="E23" i="45"/>
  <c r="E24" i="45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7" i="43"/>
  <c r="F8" i="43"/>
  <c r="F9" i="43"/>
  <c r="F10" i="43"/>
  <c r="F11" i="43"/>
  <c r="F7" i="44"/>
  <c r="F8" i="44"/>
  <c r="F9" i="44"/>
  <c r="F10" i="44"/>
  <c r="F11" i="44"/>
  <c r="F7" i="52"/>
  <c r="F8" i="52"/>
  <c r="F9" i="52"/>
  <c r="F10" i="52"/>
  <c r="F11" i="52"/>
  <c r="F7" i="53"/>
  <c r="F8" i="53"/>
  <c r="F9" i="53"/>
  <c r="F10" i="53"/>
  <c r="F11" i="53"/>
  <c r="F7" i="54"/>
  <c r="F8" i="54"/>
  <c r="F9" i="54"/>
  <c r="F10" i="54"/>
  <c r="G10" i="54"/>
  <c r="H10" i="54"/>
  <c r="I10" i="54"/>
  <c r="J10" i="54"/>
  <c r="K10" i="54"/>
  <c r="L10" i="54"/>
  <c r="M10" i="54"/>
  <c r="N10" i="54"/>
  <c r="P10" i="54"/>
  <c r="F7" i="45"/>
  <c r="F8" i="45"/>
  <c r="F9" i="45"/>
  <c r="F10" i="45"/>
  <c r="F11" i="45"/>
  <c r="F18" i="2"/>
  <c r="F19" i="2"/>
  <c r="F20" i="2"/>
  <c r="F21" i="2"/>
  <c r="F22" i="2"/>
  <c r="F23" i="2"/>
  <c r="F18" i="3"/>
  <c r="F19" i="3"/>
  <c r="F20" i="3"/>
  <c r="F21" i="3"/>
  <c r="F22" i="3"/>
  <c r="F23" i="3"/>
  <c r="F18" i="51"/>
  <c r="F19" i="51"/>
  <c r="F20" i="51"/>
  <c r="F21" i="51"/>
  <c r="F22" i="51"/>
  <c r="F23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18" i="44"/>
  <c r="F19" i="44"/>
  <c r="F20" i="44"/>
  <c r="F21" i="44"/>
  <c r="F22" i="44"/>
  <c r="F23" i="44"/>
  <c r="F18" i="52"/>
  <c r="F19" i="52"/>
  <c r="F20" i="52"/>
  <c r="F21" i="52"/>
  <c r="F22" i="52"/>
  <c r="F23" i="52"/>
  <c r="F24" i="52"/>
  <c r="F18" i="53"/>
  <c r="F19" i="53"/>
  <c r="F20" i="53"/>
  <c r="F21" i="53"/>
  <c r="F22" i="53"/>
  <c r="F23" i="53"/>
  <c r="F24" i="53"/>
  <c r="F18" i="54"/>
  <c r="F19" i="54"/>
  <c r="F20" i="54"/>
  <c r="F21" i="54"/>
  <c r="F22" i="54"/>
  <c r="F23" i="54"/>
  <c r="F18" i="45"/>
  <c r="F19" i="45"/>
  <c r="F20" i="45"/>
  <c r="F21" i="45"/>
  <c r="F22" i="45"/>
  <c r="F23" i="45"/>
  <c r="F24" i="45"/>
  <c r="F43" i="45"/>
  <c r="S28" i="45"/>
  <c r="G7" i="2"/>
  <c r="G8" i="2"/>
  <c r="G9" i="2"/>
  <c r="G10" i="2"/>
  <c r="G11" i="2"/>
  <c r="G18" i="2"/>
  <c r="G19" i="2"/>
  <c r="G20" i="2"/>
  <c r="G21" i="2"/>
  <c r="G22" i="2"/>
  <c r="G23" i="2"/>
  <c r="G7" i="3"/>
  <c r="G8" i="3"/>
  <c r="G9" i="3"/>
  <c r="G10" i="3"/>
  <c r="G11" i="3"/>
  <c r="G18" i="3"/>
  <c r="G19" i="3"/>
  <c r="G20" i="3"/>
  <c r="G21" i="3"/>
  <c r="G22" i="3"/>
  <c r="G23" i="3"/>
  <c r="G24" i="3"/>
  <c r="G43" i="3"/>
  <c r="G7" i="51"/>
  <c r="G8" i="51"/>
  <c r="G9" i="51"/>
  <c r="G10" i="51"/>
  <c r="G11" i="51"/>
  <c r="G18" i="51"/>
  <c r="G19" i="51"/>
  <c r="G20" i="51"/>
  <c r="G21" i="51"/>
  <c r="G22" i="51"/>
  <c r="G23" i="51"/>
  <c r="G24" i="51"/>
  <c r="G7" i="41"/>
  <c r="G8" i="41"/>
  <c r="G9" i="41"/>
  <c r="G10" i="41"/>
  <c r="G18" i="41"/>
  <c r="G19" i="41"/>
  <c r="G20" i="41"/>
  <c r="G21" i="41"/>
  <c r="G22" i="41"/>
  <c r="G23" i="41"/>
  <c r="G7" i="42"/>
  <c r="G8" i="42"/>
  <c r="G9" i="42"/>
  <c r="G10" i="42"/>
  <c r="G11" i="42"/>
  <c r="G18" i="42"/>
  <c r="G19" i="42"/>
  <c r="G20" i="42"/>
  <c r="G21" i="42"/>
  <c r="G22" i="42"/>
  <c r="G22" i="43"/>
  <c r="G22" i="44"/>
  <c r="G22" i="52"/>
  <c r="G22" i="53"/>
  <c r="G22" i="54"/>
  <c r="G22" i="55"/>
  <c r="G22" i="45"/>
  <c r="G22" i="37"/>
  <c r="G23" i="42"/>
  <c r="G7" i="43"/>
  <c r="G8" i="43"/>
  <c r="G9" i="43"/>
  <c r="G10" i="43"/>
  <c r="G11" i="43"/>
  <c r="G18" i="43"/>
  <c r="G19" i="43"/>
  <c r="G20" i="43"/>
  <c r="G21" i="43"/>
  <c r="G23" i="43"/>
  <c r="G24" i="43"/>
  <c r="G7" i="44"/>
  <c r="G8" i="44"/>
  <c r="G9" i="44"/>
  <c r="G10" i="44"/>
  <c r="G18" i="44"/>
  <c r="G19" i="44"/>
  <c r="G20" i="44"/>
  <c r="G20" i="52"/>
  <c r="G20" i="53"/>
  <c r="G20" i="54"/>
  <c r="G20" i="55"/>
  <c r="G20" i="45"/>
  <c r="G20" i="37"/>
  <c r="G21" i="44"/>
  <c r="G23" i="44"/>
  <c r="G7" i="52"/>
  <c r="G8" i="52"/>
  <c r="G9" i="52"/>
  <c r="G10" i="52"/>
  <c r="G11" i="52"/>
  <c r="G18" i="52"/>
  <c r="G19" i="52"/>
  <c r="G21" i="52"/>
  <c r="G23" i="52"/>
  <c r="G24" i="52"/>
  <c r="G7" i="53"/>
  <c r="G8" i="53"/>
  <c r="G9" i="53"/>
  <c r="G10" i="53"/>
  <c r="G18" i="53"/>
  <c r="G19" i="53"/>
  <c r="G21" i="53"/>
  <c r="G23" i="53"/>
  <c r="G7" i="54"/>
  <c r="G8" i="54"/>
  <c r="G9" i="54"/>
  <c r="G11" i="54"/>
  <c r="G18" i="54"/>
  <c r="G19" i="54"/>
  <c r="G21" i="54"/>
  <c r="G23" i="54"/>
  <c r="G24" i="54"/>
  <c r="G7" i="55"/>
  <c r="G8" i="55"/>
  <c r="G9" i="55"/>
  <c r="G10" i="55"/>
  <c r="G18" i="55"/>
  <c r="G19" i="55"/>
  <c r="G21" i="55"/>
  <c r="G23" i="55"/>
  <c r="G24" i="55"/>
  <c r="G7" i="45"/>
  <c r="G8" i="45"/>
  <c r="G9" i="45"/>
  <c r="G10" i="45"/>
  <c r="G11" i="45"/>
  <c r="G18" i="45"/>
  <c r="G19" i="45"/>
  <c r="G21" i="45"/>
  <c r="G23" i="45"/>
  <c r="G24" i="45"/>
  <c r="H7" i="2"/>
  <c r="H8" i="2"/>
  <c r="H9" i="2"/>
  <c r="H10" i="2"/>
  <c r="H11" i="2"/>
  <c r="H18" i="2"/>
  <c r="H19" i="2"/>
  <c r="H20" i="2"/>
  <c r="H21" i="2"/>
  <c r="H22" i="2"/>
  <c r="H23" i="2"/>
  <c r="H24" i="2"/>
  <c r="H43" i="2"/>
  <c r="H7" i="3"/>
  <c r="H8" i="3"/>
  <c r="H9" i="3"/>
  <c r="H10" i="3"/>
  <c r="H11" i="3"/>
  <c r="H18" i="3"/>
  <c r="H19" i="3"/>
  <c r="H20" i="3"/>
  <c r="H21" i="3"/>
  <c r="H22" i="3"/>
  <c r="H23" i="3"/>
  <c r="H7" i="51"/>
  <c r="H8" i="51"/>
  <c r="H9" i="51"/>
  <c r="H10" i="51"/>
  <c r="H18" i="51"/>
  <c r="H19" i="51"/>
  <c r="H20" i="51"/>
  <c r="H21" i="51"/>
  <c r="H22" i="51"/>
  <c r="H23" i="51"/>
  <c r="H24" i="51"/>
  <c r="H7" i="41"/>
  <c r="H8" i="41"/>
  <c r="H9" i="41"/>
  <c r="H10" i="41"/>
  <c r="H18" i="41"/>
  <c r="H19" i="41"/>
  <c r="H20" i="41"/>
  <c r="H21" i="41"/>
  <c r="H22" i="41"/>
  <c r="H23" i="41"/>
  <c r="H7" i="42"/>
  <c r="H8" i="42"/>
  <c r="H9" i="42"/>
  <c r="H10" i="42"/>
  <c r="H11" i="42"/>
  <c r="H18" i="42"/>
  <c r="H19" i="42"/>
  <c r="H20" i="42"/>
  <c r="H21" i="42"/>
  <c r="H22" i="42"/>
  <c r="H23" i="42"/>
  <c r="H24" i="42"/>
  <c r="H43" i="42"/>
  <c r="S30" i="42"/>
  <c r="H7" i="43"/>
  <c r="H8" i="43"/>
  <c r="H9" i="43"/>
  <c r="H10" i="43"/>
  <c r="H18" i="43"/>
  <c r="H19" i="43"/>
  <c r="H20" i="43"/>
  <c r="H21" i="43"/>
  <c r="H22" i="43"/>
  <c r="H23" i="43"/>
  <c r="H24" i="43"/>
  <c r="H7" i="44"/>
  <c r="H8" i="44"/>
  <c r="H9" i="44"/>
  <c r="H10" i="44"/>
  <c r="H11" i="44"/>
  <c r="H18" i="44"/>
  <c r="H19" i="44"/>
  <c r="H20" i="44"/>
  <c r="H21" i="44"/>
  <c r="H22" i="44"/>
  <c r="H23" i="44"/>
  <c r="H24" i="44"/>
  <c r="H7" i="52"/>
  <c r="H8" i="52"/>
  <c r="H9" i="52"/>
  <c r="H10" i="52"/>
  <c r="H11" i="52"/>
  <c r="H18" i="52"/>
  <c r="H19" i="52"/>
  <c r="H20" i="52"/>
  <c r="H21" i="52"/>
  <c r="H22" i="52"/>
  <c r="H23" i="52"/>
  <c r="H7" i="53"/>
  <c r="H7" i="54"/>
  <c r="H7" i="55"/>
  <c r="H7" i="45"/>
  <c r="H7" i="37"/>
  <c r="H8" i="53"/>
  <c r="H9" i="53"/>
  <c r="H10" i="53"/>
  <c r="H11" i="53"/>
  <c r="H18" i="53"/>
  <c r="H19" i="53"/>
  <c r="H20" i="53"/>
  <c r="H21" i="53"/>
  <c r="I21" i="53"/>
  <c r="J21" i="53"/>
  <c r="K21" i="53"/>
  <c r="L21" i="53"/>
  <c r="M21" i="53"/>
  <c r="N21" i="53"/>
  <c r="P21" i="53"/>
  <c r="H22" i="53"/>
  <c r="H23" i="53"/>
  <c r="H8" i="54"/>
  <c r="H9" i="54"/>
  <c r="H18" i="54"/>
  <c r="H19" i="54"/>
  <c r="H20" i="54"/>
  <c r="H21" i="54"/>
  <c r="H22" i="54"/>
  <c r="H23" i="54"/>
  <c r="H24" i="54"/>
  <c r="H8" i="55"/>
  <c r="H9" i="55"/>
  <c r="H10" i="55"/>
  <c r="H11" i="55"/>
  <c r="H18" i="55"/>
  <c r="H19" i="55"/>
  <c r="H20" i="55"/>
  <c r="H21" i="55"/>
  <c r="H22" i="55"/>
  <c r="H23" i="55"/>
  <c r="H8" i="45"/>
  <c r="H9" i="45"/>
  <c r="H10" i="45"/>
  <c r="H11" i="45"/>
  <c r="H18" i="45"/>
  <c r="H19" i="45"/>
  <c r="H20" i="45"/>
  <c r="H21" i="45"/>
  <c r="H22" i="45"/>
  <c r="H23" i="45"/>
  <c r="I7" i="2"/>
  <c r="I8" i="2"/>
  <c r="I9" i="2"/>
  <c r="I10" i="2"/>
  <c r="I7" i="3"/>
  <c r="I8" i="3"/>
  <c r="I9" i="3"/>
  <c r="I10" i="3"/>
  <c r="I11" i="3"/>
  <c r="I7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0" i="43"/>
  <c r="I10" i="44"/>
  <c r="I10" i="52"/>
  <c r="I10" i="53"/>
  <c r="I10" i="55"/>
  <c r="I10" i="45"/>
  <c r="I10" i="37"/>
  <c r="I7" i="43"/>
  <c r="I8" i="43"/>
  <c r="I9" i="43"/>
  <c r="I7" i="44"/>
  <c r="I8" i="44"/>
  <c r="I9" i="44"/>
  <c r="I11" i="44"/>
  <c r="I7" i="52"/>
  <c r="I8" i="52"/>
  <c r="I9" i="52"/>
  <c r="I11" i="52"/>
  <c r="I7" i="53"/>
  <c r="I8" i="53"/>
  <c r="I9" i="53"/>
  <c r="I11" i="53"/>
  <c r="I7" i="54"/>
  <c r="I8" i="54"/>
  <c r="I9" i="54"/>
  <c r="I9" i="55"/>
  <c r="I9" i="45"/>
  <c r="I9" i="37"/>
  <c r="I7" i="55"/>
  <c r="I8" i="55"/>
  <c r="I11" i="55"/>
  <c r="I7" i="45"/>
  <c r="I8" i="45"/>
  <c r="I11" i="45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18" i="41"/>
  <c r="I19" i="41"/>
  <c r="I20" i="41"/>
  <c r="I21" i="41"/>
  <c r="I22" i="41"/>
  <c r="I23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18" i="52"/>
  <c r="I19" i="52"/>
  <c r="I20" i="52"/>
  <c r="I21" i="52"/>
  <c r="I22" i="52"/>
  <c r="I23" i="52"/>
  <c r="I23" i="53"/>
  <c r="I23" i="54"/>
  <c r="I23" i="55"/>
  <c r="I23" i="45"/>
  <c r="I23" i="37"/>
  <c r="I18" i="53"/>
  <c r="I19" i="53"/>
  <c r="I20" i="53"/>
  <c r="I22" i="53"/>
  <c r="I24" i="53"/>
  <c r="I18" i="54"/>
  <c r="I19" i="54"/>
  <c r="I20" i="54"/>
  <c r="I21" i="54"/>
  <c r="I22" i="54"/>
  <c r="I24" i="54"/>
  <c r="I18" i="55"/>
  <c r="I19" i="55"/>
  <c r="I20" i="55"/>
  <c r="I21" i="55"/>
  <c r="I22" i="55"/>
  <c r="I18" i="45"/>
  <c r="I19" i="45"/>
  <c r="I20" i="45"/>
  <c r="I21" i="45"/>
  <c r="I22" i="45"/>
  <c r="I24" i="45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18" i="3"/>
  <c r="J19" i="3"/>
  <c r="J20" i="3"/>
  <c r="J21" i="3"/>
  <c r="J22" i="3"/>
  <c r="J23" i="3"/>
  <c r="J24" i="3"/>
  <c r="J7" i="51"/>
  <c r="J8" i="51"/>
  <c r="J9" i="51"/>
  <c r="J10" i="51"/>
  <c r="J18" i="51"/>
  <c r="J19" i="51"/>
  <c r="J20" i="51"/>
  <c r="J21" i="51"/>
  <c r="J22" i="51"/>
  <c r="J23" i="51"/>
  <c r="J7" i="41"/>
  <c r="J8" i="41"/>
  <c r="J9" i="41"/>
  <c r="J10" i="41"/>
  <c r="J18" i="41"/>
  <c r="J19" i="41"/>
  <c r="J20" i="41"/>
  <c r="J21" i="41"/>
  <c r="J22" i="41"/>
  <c r="J23" i="41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S32" i="42"/>
  <c r="J7" i="43"/>
  <c r="J8" i="43"/>
  <c r="J9" i="43"/>
  <c r="J10" i="43"/>
  <c r="J18" i="43"/>
  <c r="J19" i="43"/>
  <c r="J20" i="43"/>
  <c r="J21" i="43"/>
  <c r="J22" i="43"/>
  <c r="J23" i="43"/>
  <c r="J24" i="43"/>
  <c r="J7" i="44"/>
  <c r="J8" i="44"/>
  <c r="J9" i="44"/>
  <c r="J10" i="44"/>
  <c r="J18" i="44"/>
  <c r="J19" i="44"/>
  <c r="J20" i="44"/>
  <c r="J21" i="44"/>
  <c r="J22" i="44"/>
  <c r="J23" i="44"/>
  <c r="J24" i="44"/>
  <c r="J7" i="52"/>
  <c r="J8" i="52"/>
  <c r="J9" i="52"/>
  <c r="J10" i="52"/>
  <c r="J11" i="52"/>
  <c r="J18" i="52"/>
  <c r="J19" i="52"/>
  <c r="J20" i="52"/>
  <c r="J21" i="52"/>
  <c r="J22" i="52"/>
  <c r="J23" i="52"/>
  <c r="J7" i="53"/>
  <c r="J7" i="54"/>
  <c r="J7" i="55"/>
  <c r="J7" i="45"/>
  <c r="J7" i="37"/>
  <c r="J8" i="53"/>
  <c r="J9" i="53"/>
  <c r="J10" i="53"/>
  <c r="J11" i="53"/>
  <c r="J18" i="53"/>
  <c r="J19" i="53"/>
  <c r="J20" i="53"/>
  <c r="J22" i="53"/>
  <c r="J23" i="53"/>
  <c r="J8" i="54"/>
  <c r="J9" i="54"/>
  <c r="J18" i="54"/>
  <c r="J19" i="54"/>
  <c r="J20" i="54"/>
  <c r="J21" i="54"/>
  <c r="J22" i="54"/>
  <c r="J23" i="54"/>
  <c r="J24" i="54"/>
  <c r="J8" i="55"/>
  <c r="J9" i="55"/>
  <c r="J10" i="55"/>
  <c r="J11" i="55"/>
  <c r="J18" i="55"/>
  <c r="J19" i="55"/>
  <c r="J19" i="45"/>
  <c r="J19" i="37"/>
  <c r="J20" i="55"/>
  <c r="J21" i="55"/>
  <c r="J22" i="55"/>
  <c r="J23" i="55"/>
  <c r="J23" i="45"/>
  <c r="J23" i="37"/>
  <c r="J8" i="45"/>
  <c r="J9" i="45"/>
  <c r="J10" i="45"/>
  <c r="J11" i="45"/>
  <c r="J18" i="45"/>
  <c r="J20" i="45"/>
  <c r="J21" i="45"/>
  <c r="J22" i="45"/>
  <c r="K7" i="2"/>
  <c r="K8" i="2"/>
  <c r="K9" i="2"/>
  <c r="K10" i="2"/>
  <c r="K18" i="2"/>
  <c r="K19" i="2"/>
  <c r="K20" i="2"/>
  <c r="K21" i="2"/>
  <c r="K22" i="2"/>
  <c r="K23" i="2"/>
  <c r="K24" i="2"/>
  <c r="K7" i="3"/>
  <c r="K8" i="3"/>
  <c r="K9" i="3"/>
  <c r="K10" i="3"/>
  <c r="K11" i="3"/>
  <c r="K18" i="3"/>
  <c r="K19" i="3"/>
  <c r="K20" i="3"/>
  <c r="K21" i="3"/>
  <c r="K22" i="3"/>
  <c r="K23" i="3"/>
  <c r="K7" i="51"/>
  <c r="K8" i="51"/>
  <c r="K9" i="51"/>
  <c r="K10" i="51"/>
  <c r="K11" i="51"/>
  <c r="K18" i="51"/>
  <c r="K19" i="51"/>
  <c r="K20" i="51"/>
  <c r="K21" i="51"/>
  <c r="K22" i="51"/>
  <c r="K23" i="51"/>
  <c r="K7" i="41"/>
  <c r="K8" i="41"/>
  <c r="K9" i="41"/>
  <c r="K10" i="41"/>
  <c r="K11" i="41"/>
  <c r="K18" i="41"/>
  <c r="K19" i="41"/>
  <c r="K20" i="41"/>
  <c r="K21" i="41"/>
  <c r="K22" i="41"/>
  <c r="K23" i="41"/>
  <c r="K24" i="41"/>
  <c r="K7" i="42"/>
  <c r="K8" i="42"/>
  <c r="K9" i="42"/>
  <c r="K10" i="42"/>
  <c r="K11" i="42"/>
  <c r="K18" i="42"/>
  <c r="K19" i="42"/>
  <c r="K20" i="42"/>
  <c r="K21" i="42"/>
  <c r="K22" i="42"/>
  <c r="K23" i="42"/>
  <c r="K24" i="42"/>
  <c r="K43" i="42"/>
  <c r="K7" i="43"/>
  <c r="K8" i="43"/>
  <c r="K9" i="43"/>
  <c r="K10" i="43"/>
  <c r="K18" i="43"/>
  <c r="K19" i="43"/>
  <c r="K20" i="43"/>
  <c r="K21" i="43"/>
  <c r="K22" i="43"/>
  <c r="K23" i="43"/>
  <c r="K7" i="44"/>
  <c r="K8" i="44"/>
  <c r="K9" i="44"/>
  <c r="K10" i="44"/>
  <c r="K11" i="44"/>
  <c r="K18" i="44"/>
  <c r="K19" i="44"/>
  <c r="K20" i="44"/>
  <c r="K21" i="44"/>
  <c r="K22" i="44"/>
  <c r="L22" i="44"/>
  <c r="M22" i="44"/>
  <c r="N22" i="44"/>
  <c r="P22" i="44"/>
  <c r="K23" i="44"/>
  <c r="K7" i="52"/>
  <c r="K8" i="52"/>
  <c r="K9" i="52"/>
  <c r="K10" i="52"/>
  <c r="K11" i="52"/>
  <c r="K18" i="52"/>
  <c r="K19" i="52"/>
  <c r="K20" i="52"/>
  <c r="K21" i="52"/>
  <c r="K22" i="52"/>
  <c r="K23" i="52"/>
  <c r="K24" i="52"/>
  <c r="K43" i="52"/>
  <c r="S33" i="52"/>
  <c r="K7" i="53"/>
  <c r="K8" i="53"/>
  <c r="K9" i="53"/>
  <c r="K10" i="53"/>
  <c r="K18" i="53"/>
  <c r="K19" i="53"/>
  <c r="K20" i="53"/>
  <c r="K22" i="53"/>
  <c r="K23" i="53"/>
  <c r="K24" i="53"/>
  <c r="K7" i="54"/>
  <c r="K8" i="54"/>
  <c r="K9" i="54"/>
  <c r="K18" i="54"/>
  <c r="K19" i="54"/>
  <c r="K20" i="54"/>
  <c r="K21" i="54"/>
  <c r="K22" i="54"/>
  <c r="K23" i="54"/>
  <c r="K7" i="55"/>
  <c r="K8" i="55"/>
  <c r="K9" i="55"/>
  <c r="K10" i="55"/>
  <c r="K11" i="55"/>
  <c r="K18" i="55"/>
  <c r="K19" i="55"/>
  <c r="K20" i="55"/>
  <c r="K21" i="55"/>
  <c r="K22" i="55"/>
  <c r="K23" i="55"/>
  <c r="K7" i="45"/>
  <c r="K8" i="45"/>
  <c r="K9" i="45"/>
  <c r="K10" i="45"/>
  <c r="K11" i="45"/>
  <c r="K18" i="45"/>
  <c r="K19" i="45"/>
  <c r="K20" i="45"/>
  <c r="K20" i="37"/>
  <c r="K21" i="45"/>
  <c r="K22" i="45"/>
  <c r="K23" i="45"/>
  <c r="K24" i="45"/>
  <c r="L7" i="2"/>
  <c r="L8" i="2"/>
  <c r="L9" i="2"/>
  <c r="L10" i="2"/>
  <c r="L18" i="2"/>
  <c r="L19" i="2"/>
  <c r="L20" i="2"/>
  <c r="L21" i="2"/>
  <c r="L22" i="2"/>
  <c r="L23" i="2"/>
  <c r="L7" i="3"/>
  <c r="L8" i="3"/>
  <c r="L9" i="3"/>
  <c r="L10" i="3"/>
  <c r="L11" i="3"/>
  <c r="L18" i="3"/>
  <c r="L19" i="3"/>
  <c r="L20" i="3"/>
  <c r="L21" i="3"/>
  <c r="L22" i="3"/>
  <c r="L2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7" i="41"/>
  <c r="L8" i="41"/>
  <c r="L9" i="41"/>
  <c r="L10" i="41"/>
  <c r="L18" i="41"/>
  <c r="L19" i="41"/>
  <c r="L20" i="41"/>
  <c r="L21" i="41"/>
  <c r="L22" i="41"/>
  <c r="L23" i="41"/>
  <c r="L24" i="41"/>
  <c r="L7" i="42"/>
  <c r="L8" i="42"/>
  <c r="L9" i="42"/>
  <c r="L10" i="42"/>
  <c r="L18" i="42"/>
  <c r="L19" i="42"/>
  <c r="L20" i="42"/>
  <c r="L21" i="42"/>
  <c r="L22" i="42"/>
  <c r="L2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7" i="44"/>
  <c r="L8" i="44"/>
  <c r="L9" i="44"/>
  <c r="L10" i="44"/>
  <c r="L11" i="44"/>
  <c r="L18" i="44"/>
  <c r="L19" i="44"/>
  <c r="L20" i="44"/>
  <c r="L21" i="44"/>
  <c r="L23" i="44"/>
  <c r="L24" i="44"/>
  <c r="L7" i="52"/>
  <c r="L8" i="52"/>
  <c r="L9" i="52"/>
  <c r="L10" i="52"/>
  <c r="L11" i="52"/>
  <c r="L18" i="52"/>
  <c r="L19" i="52"/>
  <c r="L20" i="52"/>
  <c r="L21" i="52"/>
  <c r="L22" i="52"/>
  <c r="L23" i="52"/>
  <c r="L24" i="52"/>
  <c r="L7" i="53"/>
  <c r="L8" i="53"/>
  <c r="L9" i="53"/>
  <c r="L10" i="53"/>
  <c r="L18" i="53"/>
  <c r="L19" i="53"/>
  <c r="L20" i="53"/>
  <c r="L22" i="53"/>
  <c r="L23" i="53"/>
  <c r="L24" i="53"/>
  <c r="L7" i="54"/>
  <c r="L8" i="54"/>
  <c r="L9" i="54"/>
  <c r="L18" i="54"/>
  <c r="L19" i="54"/>
  <c r="L20" i="54"/>
  <c r="L21" i="54"/>
  <c r="L22" i="54"/>
  <c r="L23" i="54"/>
  <c r="L7" i="55"/>
  <c r="L8" i="55"/>
  <c r="L9" i="55"/>
  <c r="L10" i="55"/>
  <c r="L11" i="55"/>
  <c r="L18" i="55"/>
  <c r="L19" i="55"/>
  <c r="L20" i="55"/>
  <c r="L21" i="55"/>
  <c r="L22" i="55"/>
  <c r="L23" i="55"/>
  <c r="L7" i="45"/>
  <c r="L8" i="45"/>
  <c r="L9" i="45"/>
  <c r="L10" i="45"/>
  <c r="L18" i="45"/>
  <c r="L19" i="45"/>
  <c r="L20" i="45"/>
  <c r="L21" i="45"/>
  <c r="L22" i="45"/>
  <c r="L23" i="45"/>
  <c r="L24" i="45"/>
  <c r="M7" i="2"/>
  <c r="M8" i="2"/>
  <c r="M9" i="2"/>
  <c r="M9" i="3"/>
  <c r="M9" i="51"/>
  <c r="M9" i="41"/>
  <c r="M9" i="42"/>
  <c r="M9" i="43"/>
  <c r="M9" i="44"/>
  <c r="M9" i="52"/>
  <c r="M9" i="53"/>
  <c r="M9" i="54"/>
  <c r="M9" i="55"/>
  <c r="M9" i="45"/>
  <c r="M9" i="37"/>
  <c r="M10" i="2"/>
  <c r="M18" i="2"/>
  <c r="M19" i="2"/>
  <c r="M20" i="2"/>
  <c r="M21" i="2"/>
  <c r="M22" i="2"/>
  <c r="M23" i="2"/>
  <c r="M7" i="3"/>
  <c r="M8" i="3"/>
  <c r="M10" i="3"/>
  <c r="M11" i="3"/>
  <c r="N7" i="3"/>
  <c r="N8" i="3"/>
  <c r="N9" i="3"/>
  <c r="N10" i="3"/>
  <c r="N11" i="3"/>
  <c r="P11" i="3"/>
  <c r="M18" i="3"/>
  <c r="M19" i="3"/>
  <c r="M20" i="3"/>
  <c r="M21" i="3"/>
  <c r="M22" i="3"/>
  <c r="M23" i="3"/>
  <c r="M7" i="51"/>
  <c r="M8" i="51"/>
  <c r="M10" i="51"/>
  <c r="M11" i="51"/>
  <c r="M18" i="51"/>
  <c r="M19" i="51"/>
  <c r="M20" i="51"/>
  <c r="M21" i="51"/>
  <c r="N21" i="51"/>
  <c r="P21" i="51"/>
  <c r="M22" i="51"/>
  <c r="M23" i="51"/>
  <c r="M7" i="41"/>
  <c r="M8" i="41"/>
  <c r="M10" i="41"/>
  <c r="N10" i="41"/>
  <c r="P10" i="41"/>
  <c r="M18" i="41"/>
  <c r="M19" i="41"/>
  <c r="M20" i="41"/>
  <c r="M21" i="41"/>
  <c r="M22" i="41"/>
  <c r="M23" i="41"/>
  <c r="M24" i="41"/>
  <c r="M7" i="42"/>
  <c r="M8" i="42"/>
  <c r="M10" i="42"/>
  <c r="M11" i="42"/>
  <c r="M18" i="42"/>
  <c r="M19" i="42"/>
  <c r="M20" i="42"/>
  <c r="M21" i="42"/>
  <c r="M22" i="42"/>
  <c r="M23" i="42"/>
  <c r="M7" i="43"/>
  <c r="M8" i="43"/>
  <c r="M10" i="43"/>
  <c r="M18" i="43"/>
  <c r="M19" i="43"/>
  <c r="M20" i="43"/>
  <c r="M21" i="43"/>
  <c r="M22" i="43"/>
  <c r="N22" i="43"/>
  <c r="P22" i="43"/>
  <c r="M23" i="43"/>
  <c r="M7" i="44"/>
  <c r="M8" i="44"/>
  <c r="M10" i="44"/>
  <c r="M11" i="44"/>
  <c r="M18" i="44"/>
  <c r="M19" i="44"/>
  <c r="M20" i="44"/>
  <c r="M21" i="44"/>
  <c r="M23" i="44"/>
  <c r="M24" i="44"/>
  <c r="M43" i="44"/>
  <c r="M7" i="52"/>
  <c r="M8" i="52"/>
  <c r="M10" i="52"/>
  <c r="M11" i="52"/>
  <c r="M18" i="52"/>
  <c r="M19" i="52"/>
  <c r="M20" i="52"/>
  <c r="M21" i="52"/>
  <c r="M22" i="52"/>
  <c r="M23" i="52"/>
  <c r="N23" i="52"/>
  <c r="P23" i="52"/>
  <c r="M18" i="53"/>
  <c r="M19" i="53"/>
  <c r="M20" i="53"/>
  <c r="N20" i="53"/>
  <c r="P20" i="53"/>
  <c r="M22" i="53"/>
  <c r="M23" i="53"/>
  <c r="M24" i="53"/>
  <c r="M43" i="53"/>
  <c r="M7" i="54"/>
  <c r="M8" i="54"/>
  <c r="M18" i="54"/>
  <c r="M19" i="54"/>
  <c r="M20" i="54"/>
  <c r="M21" i="54"/>
  <c r="M22" i="54"/>
  <c r="M23" i="54"/>
  <c r="M7" i="55"/>
  <c r="M8" i="55"/>
  <c r="N8" i="55"/>
  <c r="P8" i="55"/>
  <c r="M10" i="55"/>
  <c r="M18" i="55"/>
  <c r="M19" i="55"/>
  <c r="M20" i="55"/>
  <c r="M21" i="55"/>
  <c r="M22" i="55"/>
  <c r="M23" i="55"/>
  <c r="M7" i="45"/>
  <c r="M8" i="45"/>
  <c r="M10" i="45"/>
  <c r="M11" i="45"/>
  <c r="M18" i="45"/>
  <c r="M19" i="45"/>
  <c r="M20" i="45"/>
  <c r="M21" i="45"/>
  <c r="M22" i="45"/>
  <c r="M23" i="45"/>
  <c r="M24" i="45"/>
  <c r="M43" i="45"/>
  <c r="N7" i="2"/>
  <c r="N8" i="2"/>
  <c r="N9" i="2"/>
  <c r="N10" i="2"/>
  <c r="N18" i="2"/>
  <c r="N19" i="2"/>
  <c r="N20" i="2"/>
  <c r="N21" i="2"/>
  <c r="N22" i="2"/>
  <c r="N23" i="2"/>
  <c r="N18" i="3"/>
  <c r="N19" i="3"/>
  <c r="N20" i="3"/>
  <c r="N21" i="3"/>
  <c r="N22" i="3"/>
  <c r="N23" i="3"/>
  <c r="N7" i="51"/>
  <c r="N8" i="51"/>
  <c r="N9" i="51"/>
  <c r="N10" i="51"/>
  <c r="N11" i="51"/>
  <c r="N18" i="51"/>
  <c r="N19" i="51"/>
  <c r="N20" i="51"/>
  <c r="N22" i="51"/>
  <c r="N23" i="51"/>
  <c r="N24" i="51"/>
  <c r="N43" i="51"/>
  <c r="S36" i="51"/>
  <c r="N7" i="41"/>
  <c r="N8" i="41"/>
  <c r="N9" i="41"/>
  <c r="N11" i="41"/>
  <c r="N18" i="41"/>
  <c r="N19" i="41"/>
  <c r="N20" i="41"/>
  <c r="N21" i="41"/>
  <c r="N22" i="41"/>
  <c r="N23" i="41"/>
  <c r="N7" i="42"/>
  <c r="N8" i="42"/>
  <c r="N9" i="42"/>
  <c r="P9" i="42"/>
  <c r="N10" i="42"/>
  <c r="N18" i="42"/>
  <c r="N19" i="42"/>
  <c r="N20" i="42"/>
  <c r="N21" i="42"/>
  <c r="N22" i="42"/>
  <c r="N23" i="42"/>
  <c r="P23" i="42"/>
  <c r="N7" i="43"/>
  <c r="N8" i="43"/>
  <c r="N9" i="43"/>
  <c r="N10" i="43"/>
  <c r="N11" i="43"/>
  <c r="N18" i="43"/>
  <c r="N19" i="43"/>
  <c r="N20" i="43"/>
  <c r="N21" i="43"/>
  <c r="N23" i="43"/>
  <c r="N7" i="44"/>
  <c r="P7" i="44"/>
  <c r="N8" i="44"/>
  <c r="N9" i="44"/>
  <c r="N10" i="44"/>
  <c r="N11" i="44"/>
  <c r="N18" i="44"/>
  <c r="N19" i="44"/>
  <c r="N20" i="44"/>
  <c r="N21" i="44"/>
  <c r="P21" i="44"/>
  <c r="N23" i="44"/>
  <c r="N7" i="52"/>
  <c r="N8" i="52"/>
  <c r="N9" i="52"/>
  <c r="N10" i="52"/>
  <c r="P10" i="52"/>
  <c r="N18" i="52"/>
  <c r="N19" i="52"/>
  <c r="N20" i="52"/>
  <c r="N21" i="52"/>
  <c r="N22" i="52"/>
  <c r="N24" i="52"/>
  <c r="N7" i="53"/>
  <c r="N8" i="53"/>
  <c r="N9" i="53"/>
  <c r="N10" i="53"/>
  <c r="N11" i="53"/>
  <c r="N18" i="53"/>
  <c r="N19" i="53"/>
  <c r="N22" i="53"/>
  <c r="N23" i="53"/>
  <c r="N7" i="54"/>
  <c r="N8" i="54"/>
  <c r="N9" i="54"/>
  <c r="N11" i="54"/>
  <c r="N18" i="54"/>
  <c r="N19" i="54"/>
  <c r="N20" i="54"/>
  <c r="N21" i="54"/>
  <c r="N22" i="54"/>
  <c r="N23" i="54"/>
  <c r="N7" i="55"/>
  <c r="N9" i="55"/>
  <c r="N10" i="55"/>
  <c r="N11" i="55"/>
  <c r="N18" i="55"/>
  <c r="N19" i="55"/>
  <c r="N20" i="55"/>
  <c r="N21" i="55"/>
  <c r="N22" i="55"/>
  <c r="N23" i="55"/>
  <c r="N24" i="55"/>
  <c r="N43" i="55"/>
  <c r="S36" i="55"/>
  <c r="N7" i="45"/>
  <c r="N8" i="45"/>
  <c r="N9" i="45"/>
  <c r="N10" i="45"/>
  <c r="N11" i="45"/>
  <c r="P9" i="45"/>
  <c r="N18" i="45"/>
  <c r="N19" i="45"/>
  <c r="N20" i="45"/>
  <c r="N21" i="45"/>
  <c r="N22" i="45"/>
  <c r="N23" i="45"/>
  <c r="P23" i="45"/>
  <c r="O11" i="43"/>
  <c r="O24" i="43"/>
  <c r="O43" i="43"/>
  <c r="O11" i="2"/>
  <c r="O24" i="2"/>
  <c r="O43" i="2"/>
  <c r="O11" i="3"/>
  <c r="O24" i="3"/>
  <c r="O43" i="3"/>
  <c r="O11" i="51"/>
  <c r="O24" i="51"/>
  <c r="O43" i="51"/>
  <c r="O11" i="41"/>
  <c r="O24" i="41"/>
  <c r="O43" i="41"/>
  <c r="O11" i="42"/>
  <c r="O24" i="42"/>
  <c r="O43" i="42"/>
  <c r="O11" i="44"/>
  <c r="O24" i="44"/>
  <c r="O43" i="44"/>
  <c r="O11" i="52"/>
  <c r="O24" i="52"/>
  <c r="O43" i="52"/>
  <c r="O11" i="53"/>
  <c r="O24" i="53"/>
  <c r="O43" i="53"/>
  <c r="O11" i="54"/>
  <c r="O24" i="54"/>
  <c r="O43" i="54"/>
  <c r="O11" i="55"/>
  <c r="O24" i="55"/>
  <c r="O43" i="55"/>
  <c r="O11" i="45"/>
  <c r="O24" i="45"/>
  <c r="O43" i="45"/>
  <c r="O43" i="37"/>
  <c r="C6" i="43"/>
  <c r="B19" i="55"/>
  <c r="B18" i="55"/>
  <c r="B18" i="45"/>
  <c r="B19" i="45"/>
  <c r="B20" i="45"/>
  <c r="B21" i="45"/>
  <c r="B22" i="45"/>
  <c r="B20" i="55"/>
  <c r="B21" i="55"/>
  <c r="B22" i="55"/>
  <c r="B18" i="54"/>
  <c r="B19" i="54"/>
  <c r="B20" i="54"/>
  <c r="B21" i="54"/>
  <c r="B22" i="54"/>
  <c r="B23" i="54"/>
  <c r="B42" i="54"/>
  <c r="B18" i="53"/>
  <c r="B19" i="53"/>
  <c r="B20" i="53"/>
  <c r="B22" i="53"/>
  <c r="B24" i="53"/>
  <c r="B18" i="52"/>
  <c r="B19" i="52"/>
  <c r="B20" i="52"/>
  <c r="B21" i="52"/>
  <c r="B22" i="52"/>
  <c r="B23" i="52"/>
  <c r="B18" i="44"/>
  <c r="B19" i="44"/>
  <c r="B20" i="44"/>
  <c r="B21" i="44"/>
  <c r="B22" i="44"/>
  <c r="B23" i="44"/>
  <c r="B24" i="44"/>
  <c r="B18" i="43"/>
  <c r="B19" i="43"/>
  <c r="B20" i="43"/>
  <c r="B21" i="43"/>
  <c r="B22" i="43"/>
  <c r="B23" i="43"/>
  <c r="B23" i="41"/>
  <c r="B23" i="37"/>
  <c r="B42" i="43"/>
  <c r="B18" i="42"/>
  <c r="B19" i="42"/>
  <c r="B20" i="42"/>
  <c r="B21" i="42"/>
  <c r="B22" i="42"/>
  <c r="B18" i="41"/>
  <c r="B19" i="41"/>
  <c r="B20" i="41"/>
  <c r="B21" i="41"/>
  <c r="B22" i="41"/>
  <c r="B18" i="51"/>
  <c r="B19" i="51"/>
  <c r="B20" i="51"/>
  <c r="B20" i="2"/>
  <c r="B20" i="3"/>
  <c r="B20" i="37"/>
  <c r="B21" i="51"/>
  <c r="B22" i="51"/>
  <c r="B18" i="3"/>
  <c r="B19" i="3"/>
  <c r="B21" i="3"/>
  <c r="B22" i="3"/>
  <c r="B18" i="2"/>
  <c r="B19" i="2"/>
  <c r="B21" i="2"/>
  <c r="B22" i="2"/>
  <c r="B22" i="37"/>
  <c r="P6" i="45"/>
  <c r="P6" i="55"/>
  <c r="P6" i="54"/>
  <c r="P6" i="53"/>
  <c r="P6" i="52"/>
  <c r="P6" i="44"/>
  <c r="P6" i="43"/>
  <c r="P6" i="37"/>
  <c r="P6" i="42"/>
  <c r="P6" i="41"/>
  <c r="P6" i="51"/>
  <c r="P6" i="3"/>
  <c r="P6" i="2"/>
  <c r="P5" i="45"/>
  <c r="P5" i="55"/>
  <c r="P5" i="54"/>
  <c r="P5" i="53"/>
  <c r="P5" i="52"/>
  <c r="P5" i="44"/>
  <c r="P5" i="43"/>
  <c r="P5" i="42"/>
  <c r="P5" i="41"/>
  <c r="P5" i="51"/>
  <c r="P5" i="3"/>
  <c r="P5" i="2"/>
  <c r="C5" i="45"/>
  <c r="C5" i="55"/>
  <c r="C5" i="54"/>
  <c r="C5" i="53"/>
  <c r="C5" i="52"/>
  <c r="C5" i="44"/>
  <c r="C5" i="43"/>
  <c r="C5" i="42"/>
  <c r="C5" i="41"/>
  <c r="C5" i="51"/>
  <c r="C5" i="3"/>
  <c r="C5" i="2"/>
  <c r="K42" i="45"/>
  <c r="I42" i="45"/>
  <c r="F42" i="45"/>
  <c r="C42" i="45"/>
  <c r="C10" i="45"/>
  <c r="C9" i="45"/>
  <c r="C8" i="45"/>
  <c r="C10" i="55"/>
  <c r="C9" i="55"/>
  <c r="C8" i="55"/>
  <c r="K42" i="54"/>
  <c r="E42" i="54"/>
  <c r="H42" i="54"/>
  <c r="G42" i="54"/>
  <c r="D42" i="54"/>
  <c r="C42" i="54"/>
  <c r="C10" i="54"/>
  <c r="C8" i="54"/>
  <c r="C10" i="53"/>
  <c r="C9" i="53"/>
  <c r="C8" i="53"/>
  <c r="C11" i="53"/>
  <c r="M10" i="53"/>
  <c r="M8" i="53"/>
  <c r="M7" i="53"/>
  <c r="M11" i="53"/>
  <c r="L42" i="52"/>
  <c r="M42" i="52"/>
  <c r="C10" i="52"/>
  <c r="C9" i="52"/>
  <c r="C8" i="52"/>
  <c r="G42" i="44"/>
  <c r="C10" i="44"/>
  <c r="C9" i="44"/>
  <c r="C8" i="44"/>
  <c r="C11" i="44"/>
  <c r="M42" i="43"/>
  <c r="C42" i="43"/>
  <c r="C10" i="43"/>
  <c r="C10" i="2"/>
  <c r="C10" i="3"/>
  <c r="C10" i="51"/>
  <c r="C10" i="41"/>
  <c r="C10" i="42"/>
  <c r="C10" i="37"/>
  <c r="C9" i="43"/>
  <c r="C8" i="43"/>
  <c r="C9" i="42"/>
  <c r="C8" i="42"/>
  <c r="C9" i="41"/>
  <c r="C8" i="41"/>
  <c r="C11" i="41"/>
  <c r="C8" i="51"/>
  <c r="C9" i="3"/>
  <c r="C9" i="2"/>
  <c r="C9" i="51"/>
  <c r="C9" i="54"/>
  <c r="C9" i="37"/>
  <c r="C8" i="3"/>
  <c r="C8" i="2"/>
  <c r="O42" i="45"/>
  <c r="N42" i="45"/>
  <c r="J42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55"/>
  <c r="N42" i="55"/>
  <c r="J42" i="55"/>
  <c r="R37" i="55"/>
  <c r="R36" i="55"/>
  <c r="R35" i="55"/>
  <c r="R34" i="55"/>
  <c r="R33" i="55"/>
  <c r="R32" i="55"/>
  <c r="R31" i="55"/>
  <c r="R30" i="55"/>
  <c r="R29" i="55"/>
  <c r="A29" i="55"/>
  <c r="R28" i="55"/>
  <c r="R27" i="55"/>
  <c r="R26" i="55"/>
  <c r="R25" i="55"/>
  <c r="A15" i="55"/>
  <c r="O42" i="54"/>
  <c r="N42" i="54"/>
  <c r="J42" i="54"/>
  <c r="R37" i="54"/>
  <c r="R36" i="54"/>
  <c r="R35" i="54"/>
  <c r="R34" i="54"/>
  <c r="R33" i="54"/>
  <c r="R32" i="54"/>
  <c r="R31" i="54"/>
  <c r="R30" i="54"/>
  <c r="R29" i="54"/>
  <c r="A29" i="54"/>
  <c r="R28" i="54"/>
  <c r="R27" i="54"/>
  <c r="R26" i="54"/>
  <c r="R25" i="54"/>
  <c r="A15" i="54"/>
  <c r="O42" i="53"/>
  <c r="N42" i="53"/>
  <c r="J42" i="53"/>
  <c r="R37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O42" i="52"/>
  <c r="N42" i="52"/>
  <c r="J42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O42" i="44"/>
  <c r="N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N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N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N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C6" i="37"/>
  <c r="D6" i="37"/>
  <c r="E6" i="37"/>
  <c r="F6" i="37"/>
  <c r="G6" i="37"/>
  <c r="H6" i="37"/>
  <c r="I6" i="37"/>
  <c r="J6" i="37"/>
  <c r="K6" i="37"/>
  <c r="L6" i="37"/>
  <c r="M6" i="37"/>
  <c r="N6" i="37"/>
  <c r="O6" i="37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J33" i="37"/>
  <c r="N33" i="37"/>
  <c r="O33" i="37"/>
  <c r="J34" i="37"/>
  <c r="N34" i="37"/>
  <c r="O34" i="37"/>
  <c r="J36" i="37"/>
  <c r="N36" i="37"/>
  <c r="O36" i="37"/>
  <c r="J37" i="37"/>
  <c r="J38" i="37"/>
  <c r="J39" i="37"/>
  <c r="J42" i="37"/>
  <c r="J32" i="37"/>
  <c r="N32" i="37"/>
  <c r="O32" i="37"/>
  <c r="C19" i="37"/>
  <c r="O19" i="37"/>
  <c r="C20" i="37"/>
  <c r="O20" i="37"/>
  <c r="O21" i="37"/>
  <c r="C22" i="37"/>
  <c r="O22" i="37"/>
  <c r="C23" i="37"/>
  <c r="O23" i="37"/>
  <c r="C18" i="37"/>
  <c r="O18" i="37"/>
  <c r="O7" i="37"/>
  <c r="O8" i="37"/>
  <c r="O9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A29" i="2"/>
  <c r="A15" i="2"/>
  <c r="J42" i="2"/>
  <c r="A29" i="37"/>
  <c r="A15" i="37"/>
  <c r="F23" i="37"/>
  <c r="P5" i="37"/>
  <c r="I42" i="52"/>
  <c r="C37" i="37"/>
  <c r="D37" i="37"/>
  <c r="P10" i="3"/>
  <c r="G10" i="37"/>
  <c r="L42" i="41"/>
  <c r="L42" i="42"/>
  <c r="M42" i="42"/>
  <c r="M42" i="51"/>
  <c r="M42" i="44"/>
  <c r="L42" i="55"/>
  <c r="F42" i="52"/>
  <c r="H42" i="53"/>
  <c r="S37" i="44"/>
  <c r="S37" i="43"/>
  <c r="K42" i="43"/>
  <c r="E42" i="52"/>
  <c r="K42" i="52"/>
  <c r="D42" i="53"/>
  <c r="S47" i="45"/>
  <c r="M42" i="41"/>
  <c r="C38" i="37"/>
  <c r="H42" i="2"/>
  <c r="L39" i="37"/>
  <c r="G42" i="3"/>
  <c r="I42" i="3"/>
  <c r="E42" i="43"/>
  <c r="K42" i="44"/>
  <c r="I42" i="44"/>
  <c r="H42" i="44"/>
  <c r="F42" i="44"/>
  <c r="D42" i="44"/>
  <c r="G42" i="52"/>
  <c r="E42" i="53"/>
  <c r="M42" i="53"/>
  <c r="I42" i="53"/>
  <c r="F42" i="53"/>
  <c r="P9" i="54"/>
  <c r="K21" i="37"/>
  <c r="S45" i="43"/>
  <c r="S45" i="52"/>
  <c r="S45" i="45"/>
  <c r="D9" i="37"/>
  <c r="G38" i="37"/>
  <c r="G42" i="45"/>
  <c r="E42" i="45"/>
  <c r="H34" i="37"/>
  <c r="S37" i="3"/>
  <c r="S37" i="45"/>
  <c r="C33" i="37"/>
  <c r="M33" i="37"/>
  <c r="S47" i="42"/>
  <c r="K42" i="42"/>
  <c r="K42" i="53"/>
  <c r="F42" i="54"/>
  <c r="I42" i="54"/>
  <c r="P9" i="55"/>
  <c r="C11" i="55"/>
  <c r="B42" i="41"/>
  <c r="D38" i="37"/>
  <c r="D42" i="2"/>
  <c r="C42" i="55"/>
  <c r="O24" i="37"/>
  <c r="S37" i="53"/>
  <c r="S37" i="55"/>
  <c r="C7" i="37"/>
  <c r="K10" i="37"/>
  <c r="C11" i="51"/>
  <c r="I42" i="51"/>
  <c r="S46" i="44"/>
  <c r="L42" i="53"/>
  <c r="C11" i="54"/>
  <c r="L42" i="45"/>
  <c r="B42" i="44"/>
  <c r="B42" i="52"/>
  <c r="S47" i="52"/>
  <c r="S47" i="53"/>
  <c r="L36" i="37"/>
  <c r="I42" i="55"/>
  <c r="F42" i="55"/>
  <c r="G42" i="55"/>
  <c r="C11" i="45"/>
  <c r="I21" i="37"/>
  <c r="B21" i="37"/>
  <c r="B42" i="3"/>
  <c r="E19" i="37"/>
  <c r="B24" i="51"/>
  <c r="S37" i="51"/>
  <c r="S37" i="41"/>
  <c r="E10" i="37"/>
  <c r="J10" i="37"/>
  <c r="F10" i="37"/>
  <c r="C42" i="2"/>
  <c r="G39" i="37"/>
  <c r="G37" i="37"/>
  <c r="G42" i="37"/>
  <c r="E39" i="37"/>
  <c r="K33" i="37"/>
  <c r="L34" i="37"/>
  <c r="K37" i="37"/>
  <c r="L38" i="37"/>
  <c r="M39" i="37"/>
  <c r="L9" i="37"/>
  <c r="E42" i="3"/>
  <c r="D42" i="3"/>
  <c r="F42" i="3"/>
  <c r="H42" i="3"/>
  <c r="F20" i="37"/>
  <c r="I19" i="37"/>
  <c r="E42" i="2"/>
  <c r="F42" i="2"/>
  <c r="M42" i="2"/>
  <c r="B33" i="37"/>
  <c r="F7" i="37"/>
  <c r="L42" i="2"/>
  <c r="I42" i="2"/>
  <c r="C39" i="37"/>
  <c r="C42" i="3"/>
  <c r="O11" i="37"/>
  <c r="S37" i="54"/>
  <c r="P10" i="2"/>
  <c r="D10" i="37"/>
  <c r="S37" i="42"/>
  <c r="H22" i="37"/>
  <c r="J20" i="37"/>
  <c r="B42" i="51"/>
  <c r="B39" i="37"/>
  <c r="B42" i="45"/>
  <c r="K42" i="2"/>
  <c r="S47" i="2"/>
  <c r="S37" i="52"/>
  <c r="C34" i="37"/>
  <c r="K42" i="3"/>
  <c r="L42" i="3"/>
  <c r="F22" i="37"/>
  <c r="E21" i="37"/>
  <c r="K22" i="37"/>
  <c r="F21" i="37"/>
  <c r="C42" i="44"/>
  <c r="C42" i="52"/>
  <c r="D21" i="37"/>
  <c r="B42" i="55"/>
  <c r="C42" i="41"/>
  <c r="F42" i="41"/>
  <c r="G42" i="41"/>
  <c r="I42" i="41"/>
  <c r="P7" i="42"/>
  <c r="P10" i="42"/>
  <c r="E42" i="42"/>
  <c r="M36" i="37"/>
  <c r="C42" i="42"/>
  <c r="D42" i="42"/>
  <c r="F42" i="42"/>
  <c r="H42" i="42"/>
  <c r="I42" i="42"/>
  <c r="I42" i="43"/>
  <c r="H42" i="43"/>
  <c r="G42" i="43"/>
  <c r="F42" i="43"/>
  <c r="D42" i="43"/>
  <c r="L42" i="43"/>
  <c r="P8" i="44"/>
  <c r="P9" i="44"/>
  <c r="L42" i="44"/>
  <c r="B38" i="37"/>
  <c r="G7" i="37"/>
  <c r="C32" i="37"/>
  <c r="S45" i="54"/>
  <c r="L33" i="37"/>
  <c r="S44" i="54"/>
  <c r="L42" i="54"/>
  <c r="M42" i="54"/>
  <c r="M38" i="37"/>
  <c r="M8" i="37"/>
  <c r="P10" i="55"/>
  <c r="F8" i="37"/>
  <c r="E37" i="37"/>
  <c r="L32" i="37"/>
  <c r="M37" i="37"/>
  <c r="M42" i="55"/>
  <c r="K42" i="55"/>
  <c r="K39" i="37"/>
  <c r="H42" i="55"/>
  <c r="H37" i="37"/>
  <c r="D42" i="55"/>
  <c r="P8" i="45"/>
  <c r="M42" i="45"/>
  <c r="F19" i="37"/>
  <c r="P19" i="54"/>
  <c r="H18" i="37"/>
  <c r="P18" i="45"/>
  <c r="D18" i="37"/>
  <c r="E32" i="37"/>
  <c r="M34" i="37"/>
  <c r="I8" i="37"/>
  <c r="D8" i="37"/>
  <c r="K7" i="37"/>
  <c r="D36" i="37"/>
  <c r="K32" i="37"/>
  <c r="K36" i="37"/>
  <c r="L37" i="37"/>
  <c r="E36" i="37"/>
  <c r="M42" i="3"/>
  <c r="G36" i="37"/>
  <c r="H36" i="37"/>
  <c r="E8" i="37"/>
  <c r="G42" i="51"/>
  <c r="C42" i="51"/>
  <c r="I22" i="37"/>
  <c r="P7" i="2"/>
  <c r="G32" i="37"/>
  <c r="D7" i="37"/>
  <c r="D32" i="37"/>
  <c r="E7" i="37"/>
  <c r="H32" i="37"/>
  <c r="G21" i="37"/>
  <c r="P8" i="42"/>
  <c r="P8" i="52"/>
  <c r="P8" i="54"/>
  <c r="H39" i="37"/>
  <c r="K23" i="37"/>
  <c r="G23" i="37"/>
  <c r="J22" i="37"/>
  <c r="P19" i="3"/>
  <c r="B24" i="43"/>
  <c r="F43" i="52"/>
  <c r="S28" i="52"/>
  <c r="M32" i="37"/>
  <c r="L21" i="37"/>
  <c r="P18" i="54"/>
  <c r="K34" i="37"/>
  <c r="K42" i="51"/>
  <c r="H9" i="37"/>
  <c r="J9" i="37"/>
  <c r="E42" i="41"/>
  <c r="S45" i="41"/>
  <c r="G19" i="37"/>
  <c r="H42" i="51"/>
  <c r="F42" i="51"/>
  <c r="D42" i="51"/>
  <c r="B18" i="37"/>
  <c r="B36" i="37"/>
  <c r="E20" i="37"/>
  <c r="B19" i="37"/>
  <c r="K18" i="37"/>
  <c r="I20" i="37"/>
  <c r="P22" i="41"/>
  <c r="D22" i="37"/>
  <c r="S44" i="43"/>
  <c r="L42" i="51"/>
  <c r="F9" i="37"/>
  <c r="P21" i="3"/>
  <c r="P23" i="54"/>
  <c r="P20" i="55"/>
  <c r="P22" i="51"/>
  <c r="P21" i="42"/>
  <c r="D23" i="37"/>
  <c r="H19" i="37"/>
  <c r="P19" i="52"/>
  <c r="D19" i="37"/>
  <c r="B34" i="37"/>
  <c r="J18" i="37"/>
  <c r="P7" i="51"/>
  <c r="E34" i="37"/>
  <c r="K38" i="37"/>
  <c r="H23" i="37"/>
  <c r="P23" i="2"/>
  <c r="P23" i="51"/>
  <c r="P23" i="41"/>
  <c r="P23" i="43"/>
  <c r="P23" i="44"/>
  <c r="P20" i="52"/>
  <c r="P20" i="54"/>
  <c r="P20" i="45"/>
  <c r="P18" i="41"/>
  <c r="P18" i="43"/>
  <c r="B24" i="45"/>
  <c r="P9" i="51"/>
  <c r="P7" i="52"/>
  <c r="C42" i="53"/>
  <c r="P20" i="2"/>
  <c r="P23" i="3"/>
  <c r="P20" i="41"/>
  <c r="P20" i="43"/>
  <c r="P21" i="52"/>
  <c r="P22" i="53"/>
  <c r="P21" i="54"/>
  <c r="P21" i="45"/>
  <c r="P18" i="2"/>
  <c r="P18" i="51"/>
  <c r="P19" i="43"/>
  <c r="P18" i="55"/>
  <c r="P9" i="3"/>
  <c r="P8" i="51"/>
  <c r="K42" i="41"/>
  <c r="P7" i="54"/>
  <c r="P21" i="2"/>
  <c r="P21" i="41"/>
  <c r="P20" i="42"/>
  <c r="P22" i="52"/>
  <c r="E23" i="37"/>
  <c r="P23" i="53"/>
  <c r="P22" i="54"/>
  <c r="P22" i="45"/>
  <c r="P19" i="51"/>
  <c r="P18" i="52"/>
  <c r="P19" i="53"/>
  <c r="I43" i="45"/>
  <c r="M42" i="37"/>
  <c r="S35" i="44"/>
  <c r="F43" i="53"/>
  <c r="S28" i="53"/>
  <c r="I43" i="53"/>
  <c r="S31" i="53"/>
  <c r="F43" i="42"/>
  <c r="S28" i="42"/>
  <c r="S30" i="2"/>
  <c r="S37" i="2"/>
  <c r="S37" i="37"/>
  <c r="S45" i="3"/>
  <c r="S44" i="3"/>
  <c r="S33" i="42"/>
  <c r="F43" i="41"/>
  <c r="C21" i="37"/>
  <c r="S31" i="45"/>
  <c r="S35" i="53"/>
  <c r="C24" i="37"/>
  <c r="S29" i="3"/>
  <c r="D33" i="37"/>
  <c r="S28" i="55"/>
  <c r="S28" i="41"/>
  <c r="N24" i="45"/>
  <c r="P19" i="45"/>
  <c r="N24" i="53"/>
  <c r="N43" i="53"/>
  <c r="M24" i="52"/>
  <c r="M24" i="42"/>
  <c r="M18" i="37"/>
  <c r="M7" i="37"/>
  <c r="P10" i="43"/>
  <c r="H10" i="37"/>
  <c r="H20" i="37"/>
  <c r="P20" i="3"/>
  <c r="G11" i="53"/>
  <c r="G8" i="37"/>
  <c r="G24" i="44"/>
  <c r="I40" i="54"/>
  <c r="P33" i="54"/>
  <c r="I33" i="37"/>
  <c r="P33" i="3"/>
  <c r="I40" i="3"/>
  <c r="I43" i="3"/>
  <c r="H40" i="45"/>
  <c r="P33" i="45"/>
  <c r="P38" i="51"/>
  <c r="E38" i="37"/>
  <c r="E42" i="37"/>
  <c r="E42" i="51"/>
  <c r="D40" i="45"/>
  <c r="P34" i="45"/>
  <c r="P39" i="52"/>
  <c r="D42" i="52"/>
  <c r="D40" i="52"/>
  <c r="P34" i="52"/>
  <c r="C40" i="45"/>
  <c r="C46" i="55"/>
  <c r="C47" i="55"/>
  <c r="C40" i="54"/>
  <c r="S43" i="53"/>
  <c r="C40" i="52"/>
  <c r="P36" i="44"/>
  <c r="C47" i="43"/>
  <c r="S43" i="42"/>
  <c r="C46" i="41"/>
  <c r="C47" i="41"/>
  <c r="C43" i="41"/>
  <c r="P36" i="51"/>
  <c r="C46" i="3"/>
  <c r="C47" i="3"/>
  <c r="C43" i="3"/>
  <c r="C40" i="37"/>
  <c r="C46" i="2"/>
  <c r="C43" i="2"/>
  <c r="P32" i="53"/>
  <c r="B40" i="53"/>
  <c r="P37" i="42"/>
  <c r="B42" i="42"/>
  <c r="P37" i="2"/>
  <c r="B42" i="2"/>
  <c r="H35" i="37"/>
  <c r="M23" i="37"/>
  <c r="P7" i="53"/>
  <c r="C36" i="37"/>
  <c r="N19" i="37"/>
  <c r="N24" i="44"/>
  <c r="N43" i="44"/>
  <c r="N11" i="42"/>
  <c r="N24" i="3"/>
  <c r="M24" i="55"/>
  <c r="P8" i="43"/>
  <c r="M11" i="43"/>
  <c r="M24" i="51"/>
  <c r="M43" i="51"/>
  <c r="P20" i="51"/>
  <c r="M20" i="37"/>
  <c r="M10" i="37"/>
  <c r="P10" i="51"/>
  <c r="M24" i="3"/>
  <c r="M43" i="3"/>
  <c r="M19" i="37"/>
  <c r="P19" i="2"/>
  <c r="M11" i="2"/>
  <c r="P8" i="2"/>
  <c r="P8" i="3"/>
  <c r="P8" i="41"/>
  <c r="P8" i="53"/>
  <c r="P8" i="37"/>
  <c r="P7" i="3"/>
  <c r="L7" i="37"/>
  <c r="M21" i="37"/>
  <c r="H24" i="53"/>
  <c r="H40" i="53"/>
  <c r="H43" i="53"/>
  <c r="H21" i="37"/>
  <c r="H11" i="41"/>
  <c r="H8" i="37"/>
  <c r="H40" i="52"/>
  <c r="P33" i="52"/>
  <c r="P33" i="41"/>
  <c r="H33" i="37"/>
  <c r="G40" i="53"/>
  <c r="G34" i="37"/>
  <c r="P39" i="45"/>
  <c r="D42" i="45"/>
  <c r="P39" i="41"/>
  <c r="D39" i="37"/>
  <c r="D42" i="37"/>
  <c r="D42" i="41"/>
  <c r="B40" i="54"/>
  <c r="D40" i="54"/>
  <c r="G40" i="54"/>
  <c r="H40" i="54"/>
  <c r="L40" i="54"/>
  <c r="P40" i="54"/>
  <c r="T43" i="54"/>
  <c r="S43" i="54"/>
  <c r="B35" i="37"/>
  <c r="P35" i="51"/>
  <c r="P18" i="53"/>
  <c r="H38" i="37"/>
  <c r="H42" i="37"/>
  <c r="S47" i="44"/>
  <c r="E42" i="44"/>
  <c r="C8" i="37"/>
  <c r="C11" i="2"/>
  <c r="B24" i="54"/>
  <c r="N24" i="54"/>
  <c r="N43" i="54"/>
  <c r="M11" i="55"/>
  <c r="M24" i="43"/>
  <c r="L11" i="45"/>
  <c r="P10" i="45"/>
  <c r="L8" i="37"/>
  <c r="L11" i="54"/>
  <c r="P10" i="53"/>
  <c r="L10" i="37"/>
  <c r="N43" i="45"/>
  <c r="P7" i="43"/>
  <c r="N7" i="37"/>
  <c r="N43" i="3"/>
  <c r="M43" i="52"/>
  <c r="H24" i="3"/>
  <c r="I40" i="43"/>
  <c r="P33" i="43"/>
  <c r="P39" i="53"/>
  <c r="G42" i="53"/>
  <c r="P38" i="55"/>
  <c r="E42" i="55"/>
  <c r="S46" i="51"/>
  <c r="S44" i="41"/>
  <c r="S43" i="45"/>
  <c r="P36" i="55"/>
  <c r="C46" i="53"/>
  <c r="C47" i="53"/>
  <c r="S43" i="52"/>
  <c r="C46" i="44"/>
  <c r="C43" i="44"/>
  <c r="C47" i="44"/>
  <c r="S43" i="43"/>
  <c r="C46" i="42"/>
  <c r="C47" i="42"/>
  <c r="S43" i="41"/>
  <c r="C46" i="51"/>
  <c r="C47" i="51"/>
  <c r="S43" i="3"/>
  <c r="P36" i="37"/>
  <c r="S43" i="2"/>
  <c r="P37" i="53"/>
  <c r="B42" i="53"/>
  <c r="P32" i="42"/>
  <c r="B40" i="42"/>
  <c r="P32" i="2"/>
  <c r="B40" i="2"/>
  <c r="B32" i="37"/>
  <c r="S47" i="55"/>
  <c r="S32" i="2"/>
  <c r="S35" i="45"/>
  <c r="P9" i="2"/>
  <c r="B37" i="37"/>
  <c r="B42" i="37"/>
  <c r="D34" i="37"/>
  <c r="B24" i="2"/>
  <c r="B24" i="41"/>
  <c r="N23" i="37"/>
  <c r="N24" i="41"/>
  <c r="N43" i="41"/>
  <c r="N22" i="37"/>
  <c r="N24" i="2"/>
  <c r="N24" i="42"/>
  <c r="N24" i="43"/>
  <c r="N24" i="37"/>
  <c r="N18" i="37"/>
  <c r="L24" i="54"/>
  <c r="L18" i="37"/>
  <c r="K24" i="55"/>
  <c r="K43" i="55"/>
  <c r="J24" i="53"/>
  <c r="J21" i="37"/>
  <c r="J43" i="53"/>
  <c r="J11" i="41"/>
  <c r="J24" i="41"/>
  <c r="J43" i="41"/>
  <c r="J8" i="37"/>
  <c r="G24" i="42"/>
  <c r="G18" i="37"/>
  <c r="G11" i="41"/>
  <c r="G9" i="37"/>
  <c r="G11" i="44"/>
  <c r="G11" i="55"/>
  <c r="G11" i="37"/>
  <c r="E43" i="43"/>
  <c r="E22" i="37"/>
  <c r="P22" i="42"/>
  <c r="E24" i="42"/>
  <c r="L24" i="42"/>
  <c r="P24" i="42"/>
  <c r="E18" i="37"/>
  <c r="P18" i="42"/>
  <c r="E11" i="41"/>
  <c r="E9" i="37"/>
  <c r="P9" i="41"/>
  <c r="E43" i="3"/>
  <c r="C42" i="37"/>
  <c r="C5" i="37"/>
  <c r="C11" i="3"/>
  <c r="C11" i="43"/>
  <c r="B24" i="3"/>
  <c r="B24" i="42"/>
  <c r="B46" i="42"/>
  <c r="B24" i="52"/>
  <c r="B24" i="55"/>
  <c r="N11" i="52"/>
  <c r="N43" i="52"/>
  <c r="N21" i="37"/>
  <c r="N9" i="37"/>
  <c r="M11" i="54"/>
  <c r="P21" i="43"/>
  <c r="P21" i="55"/>
  <c r="P21" i="37"/>
  <c r="P19" i="41"/>
  <c r="M11" i="41"/>
  <c r="M43" i="41"/>
  <c r="P22" i="2"/>
  <c r="M22" i="37"/>
  <c r="M24" i="2"/>
  <c r="P22" i="55"/>
  <c r="L24" i="55"/>
  <c r="L20" i="37"/>
  <c r="P9" i="53"/>
  <c r="K11" i="54"/>
  <c r="K8" i="37"/>
  <c r="K19" i="37"/>
  <c r="P23" i="55"/>
  <c r="P23" i="37"/>
  <c r="P19" i="55"/>
  <c r="E11" i="53"/>
  <c r="P20" i="44"/>
  <c r="D24" i="44"/>
  <c r="P19" i="44"/>
  <c r="K42" i="37"/>
  <c r="L42" i="37"/>
  <c r="C11" i="42"/>
  <c r="C11" i="52"/>
  <c r="N43" i="43"/>
  <c r="N20" i="37"/>
  <c r="N10" i="37"/>
  <c r="N11" i="2"/>
  <c r="N8" i="37"/>
  <c r="M24" i="54"/>
  <c r="P9" i="52"/>
  <c r="P10" i="44"/>
  <c r="P19" i="42"/>
  <c r="M43" i="42"/>
  <c r="P7" i="45"/>
  <c r="P7" i="55"/>
  <c r="L23" i="37"/>
  <c r="L19" i="37"/>
  <c r="L11" i="53"/>
  <c r="L40" i="53"/>
  <c r="L43" i="53"/>
  <c r="L22" i="37"/>
  <c r="K43" i="45"/>
  <c r="K24" i="44"/>
  <c r="K43" i="44"/>
  <c r="P18" i="44"/>
  <c r="K9" i="37"/>
  <c r="P9" i="43"/>
  <c r="K43" i="41"/>
  <c r="I24" i="51"/>
  <c r="I43" i="51"/>
  <c r="I18" i="37"/>
  <c r="P7" i="41"/>
  <c r="I7" i="37"/>
  <c r="P22" i="3"/>
  <c r="F24" i="3"/>
  <c r="F43" i="3"/>
  <c r="P18" i="3"/>
  <c r="P18" i="37"/>
  <c r="F18" i="37"/>
  <c r="L11" i="2"/>
  <c r="K24" i="54"/>
  <c r="K11" i="43"/>
  <c r="K24" i="3"/>
  <c r="K43" i="3"/>
  <c r="J24" i="55"/>
  <c r="J43" i="55"/>
  <c r="J24" i="52"/>
  <c r="J43" i="52"/>
  <c r="J43" i="3"/>
  <c r="I24" i="52"/>
  <c r="I43" i="52"/>
  <c r="I11" i="54"/>
  <c r="I43" i="54"/>
  <c r="H24" i="55"/>
  <c r="H40" i="55"/>
  <c r="H43" i="55"/>
  <c r="H24" i="41"/>
  <c r="H40" i="3"/>
  <c r="H43" i="3"/>
  <c r="G24" i="53"/>
  <c r="F24" i="44"/>
  <c r="F43" i="44"/>
  <c r="F24" i="2"/>
  <c r="E24" i="54"/>
  <c r="E24" i="53"/>
  <c r="E43" i="52"/>
  <c r="E11" i="44"/>
  <c r="D11" i="45"/>
  <c r="D11" i="43"/>
  <c r="L11" i="41"/>
  <c r="L40" i="41"/>
  <c r="L43" i="41"/>
  <c r="L24" i="2"/>
  <c r="K24" i="43"/>
  <c r="J11" i="43"/>
  <c r="J43" i="43"/>
  <c r="J11" i="51"/>
  <c r="I24" i="55"/>
  <c r="I43" i="55"/>
  <c r="I24" i="41"/>
  <c r="I43" i="41"/>
  <c r="I11" i="43"/>
  <c r="I43" i="43"/>
  <c r="I11" i="42"/>
  <c r="I43" i="42"/>
  <c r="H24" i="52"/>
  <c r="H11" i="43"/>
  <c r="H11" i="51"/>
  <c r="P11" i="51"/>
  <c r="G24" i="41"/>
  <c r="G24" i="2"/>
  <c r="G40" i="2"/>
  <c r="G43" i="2"/>
  <c r="F24" i="54"/>
  <c r="F24" i="51"/>
  <c r="F11" i="54"/>
  <c r="F43" i="54"/>
  <c r="E43" i="45"/>
  <c r="E11" i="55"/>
  <c r="E24" i="41"/>
  <c r="L11" i="42"/>
  <c r="L24" i="3"/>
  <c r="L40" i="3"/>
  <c r="L43" i="3"/>
  <c r="K11" i="53"/>
  <c r="K43" i="53"/>
  <c r="K24" i="51"/>
  <c r="K43" i="51"/>
  <c r="K11" i="2"/>
  <c r="J24" i="45"/>
  <c r="J43" i="45"/>
  <c r="J11" i="54"/>
  <c r="J43" i="54"/>
  <c r="J11" i="44"/>
  <c r="J43" i="44"/>
  <c r="J24" i="51"/>
  <c r="I24" i="44"/>
  <c r="I43" i="44"/>
  <c r="I24" i="37"/>
  <c r="I11" i="2"/>
  <c r="H24" i="45"/>
  <c r="H43" i="45"/>
  <c r="H11" i="54"/>
  <c r="H43" i="44"/>
  <c r="F24" i="43"/>
  <c r="E24" i="2"/>
  <c r="E40" i="2"/>
  <c r="E43" i="2"/>
  <c r="D24" i="53"/>
  <c r="D43" i="52"/>
  <c r="D24" i="41"/>
  <c r="D43" i="51"/>
  <c r="K40" i="37"/>
  <c r="D11" i="54"/>
  <c r="D11" i="42"/>
  <c r="D11" i="2"/>
  <c r="M40" i="37"/>
  <c r="P42" i="55"/>
  <c r="P42" i="44"/>
  <c r="L40" i="42"/>
  <c r="P42" i="51"/>
  <c r="L40" i="2"/>
  <c r="D24" i="3"/>
  <c r="P38" i="43"/>
  <c r="P42" i="43"/>
  <c r="P38" i="3"/>
  <c r="P42" i="3"/>
  <c r="L40" i="43"/>
  <c r="L43" i="43"/>
  <c r="H40" i="41"/>
  <c r="G43" i="54"/>
  <c r="G40" i="43"/>
  <c r="G43" i="43"/>
  <c r="G40" i="42"/>
  <c r="G43" i="42"/>
  <c r="F37" i="37"/>
  <c r="F36" i="37"/>
  <c r="P38" i="45"/>
  <c r="E40" i="55"/>
  <c r="P38" i="52"/>
  <c r="E40" i="44"/>
  <c r="P38" i="41"/>
  <c r="E40" i="51"/>
  <c r="E43" i="51"/>
  <c r="D40" i="53"/>
  <c r="P34" i="53"/>
  <c r="P34" i="42"/>
  <c r="D40" i="41"/>
  <c r="P34" i="2"/>
  <c r="B40" i="43"/>
  <c r="B40" i="3"/>
  <c r="P35" i="54"/>
  <c r="P35" i="43"/>
  <c r="P35" i="3"/>
  <c r="C35" i="37"/>
  <c r="L40" i="55"/>
  <c r="L40" i="44"/>
  <c r="L43" i="44"/>
  <c r="L40" i="51"/>
  <c r="L43" i="51"/>
  <c r="I38" i="37"/>
  <c r="I42" i="37"/>
  <c r="I36" i="37"/>
  <c r="I40" i="37"/>
  <c r="G40" i="55"/>
  <c r="G40" i="44"/>
  <c r="F39" i="37"/>
  <c r="F42" i="37"/>
  <c r="P38" i="53"/>
  <c r="P33" i="53"/>
  <c r="P38" i="42"/>
  <c r="P42" i="42"/>
  <c r="P33" i="42"/>
  <c r="P38" i="2"/>
  <c r="E33" i="37"/>
  <c r="P33" i="2"/>
  <c r="D40" i="43"/>
  <c r="B40" i="55"/>
  <c r="D40" i="55"/>
  <c r="P40" i="55"/>
  <c r="S48" i="55"/>
  <c r="P32" i="55"/>
  <c r="B40" i="44"/>
  <c r="P32" i="44"/>
  <c r="B40" i="51"/>
  <c r="P32" i="51"/>
  <c r="M35" i="37"/>
  <c r="P35" i="41"/>
  <c r="P42" i="2"/>
  <c r="L40" i="45"/>
  <c r="L40" i="52"/>
  <c r="L43" i="52"/>
  <c r="H40" i="43"/>
  <c r="H40" i="37"/>
  <c r="G40" i="45"/>
  <c r="G43" i="45"/>
  <c r="G40" i="52"/>
  <c r="G43" i="52"/>
  <c r="G40" i="51"/>
  <c r="G43" i="51"/>
  <c r="F34" i="37"/>
  <c r="F40" i="37"/>
  <c r="P38" i="54"/>
  <c r="P42" i="54"/>
  <c r="E40" i="53"/>
  <c r="E40" i="42"/>
  <c r="E40" i="37"/>
  <c r="D43" i="55"/>
  <c r="P34" i="55"/>
  <c r="D40" i="44"/>
  <c r="D43" i="44"/>
  <c r="P34" i="44"/>
  <c r="P34" i="51"/>
  <c r="D40" i="3"/>
  <c r="B40" i="45"/>
  <c r="B40" i="52"/>
  <c r="P40" i="52"/>
  <c r="T43" i="52"/>
  <c r="B40" i="41"/>
  <c r="P40" i="41"/>
  <c r="T43" i="41"/>
  <c r="L35" i="37"/>
  <c r="G35" i="37"/>
  <c r="S29" i="43"/>
  <c r="S26" i="55"/>
  <c r="S29" i="51"/>
  <c r="S34" i="52"/>
  <c r="S34" i="43"/>
  <c r="S27" i="2"/>
  <c r="S32" i="45"/>
  <c r="S34" i="3"/>
  <c r="S33" i="3"/>
  <c r="S30" i="53"/>
  <c r="S34" i="44"/>
  <c r="S29" i="52"/>
  <c r="S42" i="42"/>
  <c r="S27" i="51"/>
  <c r="S30" i="45"/>
  <c r="S30" i="55"/>
  <c r="S36" i="43"/>
  <c r="S36" i="41"/>
  <c r="S36" i="54"/>
  <c r="S32" i="55"/>
  <c r="S26" i="44"/>
  <c r="T42" i="54"/>
  <c r="S42" i="54"/>
  <c r="S29" i="45"/>
  <c r="S29" i="42"/>
  <c r="S33" i="51"/>
  <c r="S36" i="53"/>
  <c r="S44" i="44"/>
  <c r="T45" i="52"/>
  <c r="S44" i="42"/>
  <c r="D24" i="37"/>
  <c r="P24" i="3"/>
  <c r="D43" i="54"/>
  <c r="P11" i="54"/>
  <c r="S32" i="44"/>
  <c r="S27" i="45"/>
  <c r="J43" i="51"/>
  <c r="J11" i="37"/>
  <c r="S28" i="44"/>
  <c r="S32" i="52"/>
  <c r="K43" i="54"/>
  <c r="B46" i="55"/>
  <c r="S27" i="3"/>
  <c r="S32" i="41"/>
  <c r="S43" i="37"/>
  <c r="S46" i="43"/>
  <c r="P7" i="37"/>
  <c r="S25" i="41"/>
  <c r="S46" i="45"/>
  <c r="D40" i="37"/>
  <c r="S46" i="53"/>
  <c r="T44" i="54"/>
  <c r="S48" i="54"/>
  <c r="S42" i="43"/>
  <c r="L40" i="37"/>
  <c r="D43" i="2"/>
  <c r="P11" i="2"/>
  <c r="D11" i="37"/>
  <c r="D43" i="53"/>
  <c r="P24" i="53"/>
  <c r="E43" i="42"/>
  <c r="S30" i="44"/>
  <c r="S32" i="54"/>
  <c r="S33" i="53"/>
  <c r="S28" i="54"/>
  <c r="H43" i="43"/>
  <c r="S31" i="43"/>
  <c r="S32" i="43"/>
  <c r="D43" i="43"/>
  <c r="P11" i="43"/>
  <c r="G43" i="44"/>
  <c r="S31" i="52"/>
  <c r="L43" i="2"/>
  <c r="L11" i="37"/>
  <c r="S28" i="3"/>
  <c r="P24" i="44"/>
  <c r="F11" i="37"/>
  <c r="M24" i="37"/>
  <c r="B46" i="52"/>
  <c r="E43" i="41"/>
  <c r="E43" i="44"/>
  <c r="E43" i="53"/>
  <c r="E43" i="54"/>
  <c r="E43" i="55"/>
  <c r="E43" i="37"/>
  <c r="P11" i="41"/>
  <c r="E11" i="37"/>
  <c r="S32" i="53"/>
  <c r="B46" i="41"/>
  <c r="P9" i="37"/>
  <c r="P32" i="37"/>
  <c r="S45" i="2"/>
  <c r="T43" i="55"/>
  <c r="S43" i="55"/>
  <c r="T44" i="41"/>
  <c r="L43" i="45"/>
  <c r="B46" i="54"/>
  <c r="P40" i="51"/>
  <c r="T47" i="51"/>
  <c r="S47" i="51"/>
  <c r="P42" i="45"/>
  <c r="M43" i="2"/>
  <c r="M11" i="37"/>
  <c r="P10" i="37"/>
  <c r="S35" i="51"/>
  <c r="P37" i="37"/>
  <c r="S45" i="53"/>
  <c r="S25" i="3"/>
  <c r="C46" i="45"/>
  <c r="C47" i="45"/>
  <c r="C43" i="45"/>
  <c r="P42" i="52"/>
  <c r="S46" i="54"/>
  <c r="T46" i="54"/>
  <c r="G43" i="53"/>
  <c r="P24" i="45"/>
  <c r="B46" i="51"/>
  <c r="P33" i="37"/>
  <c r="S46" i="2"/>
  <c r="S47" i="3"/>
  <c r="S42" i="3"/>
  <c r="E24" i="37"/>
  <c r="P24" i="2"/>
  <c r="I11" i="37"/>
  <c r="I43" i="37"/>
  <c r="I43" i="2"/>
  <c r="S31" i="42"/>
  <c r="S34" i="41"/>
  <c r="S30" i="3"/>
  <c r="S34" i="53"/>
  <c r="S35" i="42"/>
  <c r="P11" i="53"/>
  <c r="S33" i="55"/>
  <c r="S35" i="3"/>
  <c r="P40" i="44"/>
  <c r="T45" i="44"/>
  <c r="S45" i="44"/>
  <c r="T44" i="55"/>
  <c r="S44" i="55"/>
  <c r="P40" i="2"/>
  <c r="T42" i="2"/>
  <c r="S42" i="2"/>
  <c r="B46" i="44"/>
  <c r="P38" i="37"/>
  <c r="S34" i="51"/>
  <c r="T47" i="54"/>
  <c r="S47" i="54"/>
  <c r="P34" i="37"/>
  <c r="S44" i="2"/>
  <c r="S29" i="54"/>
  <c r="T42" i="51"/>
  <c r="S42" i="51"/>
  <c r="T42" i="55"/>
  <c r="S42" i="55"/>
  <c r="D43" i="3"/>
  <c r="S26" i="51"/>
  <c r="F43" i="43"/>
  <c r="P24" i="43"/>
  <c r="H43" i="54"/>
  <c r="S31" i="44"/>
  <c r="P24" i="51"/>
  <c r="F43" i="51"/>
  <c r="G43" i="55"/>
  <c r="P24" i="52"/>
  <c r="S31" i="41"/>
  <c r="D43" i="45"/>
  <c r="P11" i="45"/>
  <c r="P24" i="54"/>
  <c r="H43" i="52"/>
  <c r="S32" i="3"/>
  <c r="K24" i="37"/>
  <c r="S31" i="51"/>
  <c r="N43" i="2"/>
  <c r="N11" i="37"/>
  <c r="S41" i="42"/>
  <c r="B47" i="42"/>
  <c r="B46" i="2"/>
  <c r="B24" i="37"/>
  <c r="T47" i="55"/>
  <c r="P40" i="42"/>
  <c r="H24" i="37"/>
  <c r="S35" i="52"/>
  <c r="S36" i="45"/>
  <c r="L43" i="54"/>
  <c r="C11" i="37"/>
  <c r="P35" i="37"/>
  <c r="T46" i="55"/>
  <c r="T46" i="41"/>
  <c r="S46" i="41"/>
  <c r="H43" i="41"/>
  <c r="T45" i="54"/>
  <c r="P19" i="37"/>
  <c r="M43" i="43"/>
  <c r="N43" i="42"/>
  <c r="S25" i="2"/>
  <c r="T43" i="44"/>
  <c r="S43" i="44"/>
  <c r="C46" i="54"/>
  <c r="C47" i="54"/>
  <c r="C43" i="54"/>
  <c r="T44" i="52"/>
  <c r="S44" i="52"/>
  <c r="S44" i="45"/>
  <c r="S31" i="3"/>
  <c r="P20" i="37"/>
  <c r="T47" i="52"/>
  <c r="S48" i="52"/>
  <c r="P40" i="43"/>
  <c r="B46" i="43"/>
  <c r="T42" i="44"/>
  <c r="S42" i="44"/>
  <c r="S26" i="52"/>
  <c r="S29" i="2"/>
  <c r="H43" i="51"/>
  <c r="H43" i="37"/>
  <c r="H11" i="37"/>
  <c r="S27" i="52"/>
  <c r="S31" i="54"/>
  <c r="S33" i="45"/>
  <c r="S35" i="41"/>
  <c r="B40" i="37"/>
  <c r="G40" i="37"/>
  <c r="P40" i="37"/>
  <c r="S48" i="37"/>
  <c r="S25" i="44"/>
  <c r="P40" i="53"/>
  <c r="B46" i="53"/>
  <c r="P40" i="45"/>
  <c r="T46" i="45"/>
  <c r="B46" i="45"/>
  <c r="T47" i="41"/>
  <c r="S47" i="41"/>
  <c r="S47" i="43"/>
  <c r="T44" i="53"/>
  <c r="S44" i="53"/>
  <c r="T45" i="41"/>
  <c r="S48" i="41"/>
  <c r="T44" i="51"/>
  <c r="S44" i="51"/>
  <c r="T45" i="51"/>
  <c r="S45" i="51"/>
  <c r="T45" i="55"/>
  <c r="S45" i="55"/>
  <c r="T46" i="42"/>
  <c r="S46" i="42"/>
  <c r="P40" i="3"/>
  <c r="T46" i="3"/>
  <c r="D43" i="42"/>
  <c r="P11" i="42"/>
  <c r="D43" i="41"/>
  <c r="P24" i="41"/>
  <c r="G24" i="37"/>
  <c r="J24" i="37"/>
  <c r="K43" i="2"/>
  <c r="K11" i="37"/>
  <c r="L43" i="42"/>
  <c r="P11" i="55"/>
  <c r="S31" i="55"/>
  <c r="L24" i="37"/>
  <c r="P43" i="44"/>
  <c r="P11" i="44"/>
  <c r="F24" i="37"/>
  <c r="F43" i="2"/>
  <c r="P24" i="55"/>
  <c r="K43" i="43"/>
  <c r="S33" i="41"/>
  <c r="S33" i="44"/>
  <c r="L43" i="55"/>
  <c r="P22" i="37"/>
  <c r="M43" i="54"/>
  <c r="S36" i="52"/>
  <c r="B46" i="3"/>
  <c r="S27" i="43"/>
  <c r="G43" i="41"/>
  <c r="T45" i="42"/>
  <c r="S45" i="42"/>
  <c r="C43" i="51"/>
  <c r="C43" i="42"/>
  <c r="C43" i="53"/>
  <c r="P42" i="53"/>
  <c r="S36" i="3"/>
  <c r="M43" i="55"/>
  <c r="P42" i="41"/>
  <c r="P39" i="37"/>
  <c r="T46" i="52"/>
  <c r="S46" i="52"/>
  <c r="P11" i="52"/>
  <c r="S36" i="44"/>
  <c r="C47" i="2"/>
  <c r="C46" i="52"/>
  <c r="C46" i="37"/>
  <c r="C47" i="37"/>
  <c r="T43" i="51"/>
  <c r="S43" i="51"/>
  <c r="C47" i="52"/>
  <c r="C43" i="55"/>
  <c r="S46" i="3"/>
  <c r="S22" i="44"/>
  <c r="M44" i="44"/>
  <c r="T35" i="44"/>
  <c r="O44" i="44"/>
  <c r="T37" i="44"/>
  <c r="I44" i="44"/>
  <c r="T31" i="44"/>
  <c r="C44" i="44"/>
  <c r="N44" i="44"/>
  <c r="T36" i="44"/>
  <c r="J44" i="44"/>
  <c r="T32" i="44"/>
  <c r="K44" i="44"/>
  <c r="T33" i="44"/>
  <c r="F44" i="44"/>
  <c r="T28" i="44"/>
  <c r="H44" i="44"/>
  <c r="T30" i="44"/>
  <c r="L44" i="44"/>
  <c r="T34" i="44"/>
  <c r="D44" i="44"/>
  <c r="T26" i="44"/>
  <c r="S30" i="37"/>
  <c r="S27" i="37"/>
  <c r="T44" i="43"/>
  <c r="S48" i="43"/>
  <c r="T43" i="43"/>
  <c r="T45" i="43"/>
  <c r="T46" i="43"/>
  <c r="T47" i="43"/>
  <c r="T48" i="43"/>
  <c r="S30" i="54"/>
  <c r="S41" i="44"/>
  <c r="B47" i="44"/>
  <c r="P24" i="37"/>
  <c r="S29" i="53"/>
  <c r="P43" i="53"/>
  <c r="G44" i="53"/>
  <c r="T29" i="53"/>
  <c r="B47" i="52"/>
  <c r="S41" i="52"/>
  <c r="S26" i="43"/>
  <c r="C43" i="52"/>
  <c r="S35" i="55"/>
  <c r="S27" i="55"/>
  <c r="S41" i="45"/>
  <c r="B47" i="45"/>
  <c r="S48" i="2"/>
  <c r="T43" i="2"/>
  <c r="T47" i="2"/>
  <c r="B47" i="2"/>
  <c r="B46" i="37"/>
  <c r="S41" i="2"/>
  <c r="N43" i="37"/>
  <c r="S36" i="2"/>
  <c r="S27" i="54"/>
  <c r="S26" i="3"/>
  <c r="T44" i="37"/>
  <c r="S44" i="37"/>
  <c r="S48" i="44"/>
  <c r="T46" i="44"/>
  <c r="T47" i="44"/>
  <c r="T47" i="3"/>
  <c r="B47" i="51"/>
  <c r="S41" i="51"/>
  <c r="P43" i="3"/>
  <c r="D44" i="3"/>
  <c r="T26" i="3"/>
  <c r="M43" i="37"/>
  <c r="S35" i="2"/>
  <c r="S41" i="54"/>
  <c r="B47" i="54"/>
  <c r="S30" i="43"/>
  <c r="T42" i="43"/>
  <c r="T43" i="37"/>
  <c r="S32" i="51"/>
  <c r="J43" i="37"/>
  <c r="S35" i="54"/>
  <c r="P43" i="54"/>
  <c r="M44" i="54"/>
  <c r="T35" i="54"/>
  <c r="S26" i="41"/>
  <c r="S48" i="53"/>
  <c r="T47" i="53"/>
  <c r="T43" i="53"/>
  <c r="S34" i="54"/>
  <c r="S28" i="51"/>
  <c r="P43" i="45"/>
  <c r="C44" i="45"/>
  <c r="S25" i="45"/>
  <c r="S26" i="53"/>
  <c r="T48" i="54"/>
  <c r="C44" i="53"/>
  <c r="S25" i="53"/>
  <c r="S41" i="3"/>
  <c r="B47" i="3"/>
  <c r="S28" i="2"/>
  <c r="S25" i="42"/>
  <c r="P43" i="42"/>
  <c r="C44" i="42"/>
  <c r="S29" i="41"/>
  <c r="S34" i="55"/>
  <c r="S34" i="42"/>
  <c r="L44" i="42"/>
  <c r="T34" i="42"/>
  <c r="S26" i="42"/>
  <c r="D44" i="42"/>
  <c r="T26" i="42"/>
  <c r="T45" i="45"/>
  <c r="S48" i="45"/>
  <c r="T43" i="45"/>
  <c r="T47" i="45"/>
  <c r="G43" i="37"/>
  <c r="T44" i="44"/>
  <c r="T48" i="44"/>
  <c r="S25" i="54"/>
  <c r="H44" i="54"/>
  <c r="T30" i="54"/>
  <c r="N44" i="42"/>
  <c r="T36" i="42"/>
  <c r="S36" i="42"/>
  <c r="S30" i="41"/>
  <c r="T47" i="37"/>
  <c r="S47" i="37"/>
  <c r="S48" i="42"/>
  <c r="T43" i="42"/>
  <c r="T47" i="42"/>
  <c r="S28" i="43"/>
  <c r="T44" i="2"/>
  <c r="S27" i="53"/>
  <c r="E44" i="53"/>
  <c r="T27" i="53"/>
  <c r="S31" i="2"/>
  <c r="S48" i="51"/>
  <c r="T46" i="51"/>
  <c r="T48" i="51"/>
  <c r="S25" i="43"/>
  <c r="P43" i="43"/>
  <c r="C44" i="43"/>
  <c r="T42" i="45"/>
  <c r="S42" i="45"/>
  <c r="L44" i="45"/>
  <c r="T34" i="45"/>
  <c r="S34" i="45"/>
  <c r="S41" i="41"/>
  <c r="B47" i="41"/>
  <c r="F43" i="37"/>
  <c r="G44" i="44"/>
  <c r="T29" i="44"/>
  <c r="S29" i="44"/>
  <c r="S27" i="42"/>
  <c r="E44" i="42"/>
  <c r="T27" i="42"/>
  <c r="P11" i="37"/>
  <c r="T46" i="53"/>
  <c r="P43" i="41"/>
  <c r="G44" i="41"/>
  <c r="T29" i="41"/>
  <c r="B47" i="55"/>
  <c r="S41" i="55"/>
  <c r="T42" i="42"/>
  <c r="T42" i="41"/>
  <c r="T48" i="41"/>
  <c r="S42" i="41"/>
  <c r="T42" i="53"/>
  <c r="S42" i="53"/>
  <c r="S27" i="44"/>
  <c r="E44" i="44"/>
  <c r="T27" i="44"/>
  <c r="K43" i="37"/>
  <c r="S33" i="2"/>
  <c r="T44" i="3"/>
  <c r="S48" i="3"/>
  <c r="T43" i="3"/>
  <c r="T45" i="3"/>
  <c r="T45" i="2"/>
  <c r="T46" i="2"/>
  <c r="T48" i="2"/>
  <c r="T46" i="37"/>
  <c r="S46" i="37"/>
  <c r="T45" i="37"/>
  <c r="S45" i="37"/>
  <c r="P43" i="55"/>
  <c r="M44" i="55"/>
  <c r="T35" i="55"/>
  <c r="S25" i="55"/>
  <c r="C44" i="55"/>
  <c r="P43" i="51"/>
  <c r="C44" i="51"/>
  <c r="S25" i="51"/>
  <c r="S33" i="43"/>
  <c r="B47" i="53"/>
  <c r="S41" i="53"/>
  <c r="S30" i="51"/>
  <c r="H44" i="51"/>
  <c r="T30" i="51"/>
  <c r="S41" i="43"/>
  <c r="B47" i="43"/>
  <c r="T44" i="45"/>
  <c r="P43" i="2"/>
  <c r="S35" i="43"/>
  <c r="S30" i="52"/>
  <c r="D44" i="45"/>
  <c r="T26" i="45"/>
  <c r="S26" i="45"/>
  <c r="S29" i="55"/>
  <c r="G44" i="55"/>
  <c r="T29" i="55"/>
  <c r="T48" i="55"/>
  <c r="P42" i="37"/>
  <c r="S31" i="37"/>
  <c r="T42" i="3"/>
  <c r="T42" i="52"/>
  <c r="T48" i="52"/>
  <c r="S42" i="52"/>
  <c r="T45" i="53"/>
  <c r="S27" i="41"/>
  <c r="E44" i="41"/>
  <c r="T27" i="41"/>
  <c r="L43" i="37"/>
  <c r="S34" i="2"/>
  <c r="D43" i="37"/>
  <c r="S26" i="2"/>
  <c r="K44" i="54"/>
  <c r="T33" i="54"/>
  <c r="S33" i="54"/>
  <c r="S26" i="54"/>
  <c r="D44" i="54"/>
  <c r="T26" i="54"/>
  <c r="T44" i="42"/>
  <c r="M44" i="43"/>
  <c r="T35" i="43"/>
  <c r="H44" i="43"/>
  <c r="T30" i="43"/>
  <c r="K44" i="43"/>
  <c r="T33" i="43"/>
  <c r="T25" i="45"/>
  <c r="S22" i="2"/>
  <c r="H44" i="2"/>
  <c r="T30" i="2"/>
  <c r="O44" i="2"/>
  <c r="T37" i="2"/>
  <c r="J44" i="2"/>
  <c r="T32" i="2"/>
  <c r="G44" i="2"/>
  <c r="T29" i="2"/>
  <c r="C44" i="2"/>
  <c r="E44" i="2"/>
  <c r="T27" i="2"/>
  <c r="T25" i="51"/>
  <c r="T25" i="42"/>
  <c r="T25" i="53"/>
  <c r="S41" i="37"/>
  <c r="B47" i="37"/>
  <c r="L44" i="2"/>
  <c r="T34" i="2"/>
  <c r="T25" i="55"/>
  <c r="K44" i="2"/>
  <c r="T33" i="2"/>
  <c r="S28" i="37"/>
  <c r="O44" i="43"/>
  <c r="T37" i="43"/>
  <c r="S22" i="43"/>
  <c r="I44" i="43"/>
  <c r="T31" i="43"/>
  <c r="E44" i="43"/>
  <c r="T27" i="43"/>
  <c r="G44" i="43"/>
  <c r="T29" i="43"/>
  <c r="L44" i="43"/>
  <c r="T34" i="43"/>
  <c r="N44" i="43"/>
  <c r="T36" i="43"/>
  <c r="J44" i="43"/>
  <c r="T32" i="43"/>
  <c r="I44" i="2"/>
  <c r="T31" i="2"/>
  <c r="C44" i="54"/>
  <c r="S29" i="37"/>
  <c r="L44" i="54"/>
  <c r="T34" i="54"/>
  <c r="S35" i="37"/>
  <c r="D44" i="43"/>
  <c r="T26" i="43"/>
  <c r="S26" i="37"/>
  <c r="T25" i="43"/>
  <c r="D44" i="2"/>
  <c r="T26" i="2"/>
  <c r="T42" i="37"/>
  <c r="T48" i="37"/>
  <c r="S42" i="37"/>
  <c r="S22" i="51"/>
  <c r="O44" i="51"/>
  <c r="T37" i="51"/>
  <c r="N44" i="51"/>
  <c r="T36" i="51"/>
  <c r="E44" i="51"/>
  <c r="T27" i="51"/>
  <c r="G44" i="51"/>
  <c r="T29" i="51"/>
  <c r="K44" i="51"/>
  <c r="T33" i="51"/>
  <c r="I44" i="51"/>
  <c r="T31" i="51"/>
  <c r="M44" i="51"/>
  <c r="T35" i="51"/>
  <c r="L44" i="51"/>
  <c r="T34" i="51"/>
  <c r="D44" i="51"/>
  <c r="T26" i="51"/>
  <c r="T48" i="42"/>
  <c r="O44" i="41"/>
  <c r="T37" i="41"/>
  <c r="S22" i="41"/>
  <c r="F44" i="41"/>
  <c r="T28" i="41"/>
  <c r="N44" i="41"/>
  <c r="T36" i="41"/>
  <c r="C44" i="41"/>
  <c r="K44" i="41"/>
  <c r="T33" i="41"/>
  <c r="I44" i="41"/>
  <c r="T31" i="41"/>
  <c r="J44" i="41"/>
  <c r="T32" i="41"/>
  <c r="L44" i="41"/>
  <c r="T34" i="41"/>
  <c r="M44" i="41"/>
  <c r="T35" i="41"/>
  <c r="H44" i="41"/>
  <c r="T30" i="41"/>
  <c r="O44" i="54"/>
  <c r="T37" i="54"/>
  <c r="S22" i="54"/>
  <c r="J44" i="54"/>
  <c r="T32" i="54"/>
  <c r="F44" i="54"/>
  <c r="T28" i="54"/>
  <c r="G44" i="54"/>
  <c r="T29" i="54"/>
  <c r="I44" i="54"/>
  <c r="T31" i="54"/>
  <c r="N44" i="54"/>
  <c r="T36" i="54"/>
  <c r="F44" i="2"/>
  <c r="T28" i="2"/>
  <c r="I44" i="53"/>
  <c r="T31" i="53"/>
  <c r="M44" i="53"/>
  <c r="T35" i="53"/>
  <c r="O44" i="53"/>
  <c r="T37" i="53"/>
  <c r="F44" i="53"/>
  <c r="T28" i="53"/>
  <c r="S22" i="53"/>
  <c r="H44" i="53"/>
  <c r="T30" i="53"/>
  <c r="N44" i="53"/>
  <c r="T36" i="53"/>
  <c r="J44" i="53"/>
  <c r="T32" i="53"/>
  <c r="K44" i="53"/>
  <c r="T33" i="53"/>
  <c r="L44" i="53"/>
  <c r="T34" i="53"/>
  <c r="D44" i="53"/>
  <c r="T26" i="53"/>
  <c r="I44" i="45"/>
  <c r="T31" i="45"/>
  <c r="O44" i="45"/>
  <c r="T37" i="45"/>
  <c r="F44" i="45"/>
  <c r="T28" i="45"/>
  <c r="S22" i="45"/>
  <c r="M44" i="45"/>
  <c r="T35" i="45"/>
  <c r="E44" i="45"/>
  <c r="T27" i="45"/>
  <c r="J44" i="45"/>
  <c r="T32" i="45"/>
  <c r="H44" i="45"/>
  <c r="T30" i="45"/>
  <c r="G44" i="45"/>
  <c r="T29" i="45"/>
  <c r="N44" i="45"/>
  <c r="T36" i="45"/>
  <c r="K44" i="45"/>
  <c r="T33" i="45"/>
  <c r="S32" i="37"/>
  <c r="O44" i="3"/>
  <c r="T37" i="3"/>
  <c r="S22" i="3"/>
  <c r="G44" i="3"/>
  <c r="T29" i="3"/>
  <c r="L44" i="3"/>
  <c r="T34" i="3"/>
  <c r="C44" i="3"/>
  <c r="H44" i="3"/>
  <c r="T30" i="3"/>
  <c r="K44" i="3"/>
  <c r="T33" i="3"/>
  <c r="J44" i="3"/>
  <c r="T32" i="3"/>
  <c r="N44" i="3"/>
  <c r="T36" i="3"/>
  <c r="F44" i="3"/>
  <c r="T28" i="3"/>
  <c r="E44" i="3"/>
  <c r="T27" i="3"/>
  <c r="M44" i="3"/>
  <c r="T35" i="3"/>
  <c r="I44" i="3"/>
  <c r="T31" i="3"/>
  <c r="E44" i="54"/>
  <c r="T27" i="54"/>
  <c r="S36" i="37"/>
  <c r="T25" i="44"/>
  <c r="P44" i="44"/>
  <c r="N44" i="2"/>
  <c r="T36" i="2"/>
  <c r="S34" i="37"/>
  <c r="T48" i="3"/>
  <c r="O44" i="55"/>
  <c r="T37" i="55"/>
  <c r="S22" i="55"/>
  <c r="N44" i="55"/>
  <c r="T36" i="55"/>
  <c r="F44" i="55"/>
  <c r="T28" i="55"/>
  <c r="H44" i="55"/>
  <c r="T30" i="55"/>
  <c r="J44" i="55"/>
  <c r="T32" i="55"/>
  <c r="K44" i="55"/>
  <c r="T33" i="55"/>
  <c r="I44" i="55"/>
  <c r="T31" i="55"/>
  <c r="D44" i="55"/>
  <c r="T26" i="55"/>
  <c r="S33" i="37"/>
  <c r="T48" i="53"/>
  <c r="T48" i="45"/>
  <c r="F44" i="43"/>
  <c r="T28" i="43"/>
  <c r="L44" i="55"/>
  <c r="T34" i="55"/>
  <c r="S22" i="42"/>
  <c r="J44" i="42"/>
  <c r="T32" i="42"/>
  <c r="O44" i="42"/>
  <c r="T37" i="42"/>
  <c r="F44" i="42"/>
  <c r="T28" i="42"/>
  <c r="K44" i="42"/>
  <c r="T33" i="42"/>
  <c r="H44" i="42"/>
  <c r="T30" i="42"/>
  <c r="M44" i="42"/>
  <c r="T35" i="42"/>
  <c r="I44" i="42"/>
  <c r="T31" i="42"/>
  <c r="G44" i="42"/>
  <c r="T29" i="42"/>
  <c r="F44" i="51"/>
  <c r="T28" i="51"/>
  <c r="D44" i="41"/>
  <c r="T26" i="41"/>
  <c r="J44" i="51"/>
  <c r="T32" i="51"/>
  <c r="M44" i="2"/>
  <c r="T35" i="2"/>
  <c r="E44" i="55"/>
  <c r="T27" i="55"/>
  <c r="S25" i="52"/>
  <c r="P43" i="52"/>
  <c r="C43" i="37"/>
  <c r="T25" i="2"/>
  <c r="P44" i="2"/>
  <c r="P44" i="43"/>
  <c r="P44" i="55"/>
  <c r="T25" i="41"/>
  <c r="P44" i="41"/>
  <c r="P44" i="53"/>
  <c r="P44" i="51"/>
  <c r="P44" i="45"/>
  <c r="P43" i="37"/>
  <c r="S25" i="37"/>
  <c r="C44" i="37"/>
  <c r="F44" i="52"/>
  <c r="T28" i="52"/>
  <c r="S22" i="52"/>
  <c r="O44" i="52"/>
  <c r="T37" i="52"/>
  <c r="K44" i="52"/>
  <c r="T33" i="52"/>
  <c r="G44" i="52"/>
  <c r="T29" i="52"/>
  <c r="M44" i="52"/>
  <c r="T35" i="52"/>
  <c r="D44" i="52"/>
  <c r="T26" i="52"/>
  <c r="L44" i="52"/>
  <c r="T34" i="52"/>
  <c r="I44" i="52"/>
  <c r="T31" i="52"/>
  <c r="N44" i="52"/>
  <c r="T36" i="52"/>
  <c r="J44" i="52"/>
  <c r="T32" i="52"/>
  <c r="E44" i="52"/>
  <c r="T27" i="52"/>
  <c r="H44" i="52"/>
  <c r="T30" i="52"/>
  <c r="C44" i="52"/>
  <c r="P44" i="3"/>
  <c r="T25" i="3"/>
  <c r="P44" i="54"/>
  <c r="T25" i="54"/>
  <c r="P44" i="42"/>
  <c r="T25" i="37"/>
  <c r="S22" i="37"/>
  <c r="O44" i="37"/>
  <c r="T37" i="37"/>
  <c r="E44" i="37"/>
  <c r="T27" i="37"/>
  <c r="H44" i="37"/>
  <c r="T30" i="37"/>
  <c r="I44" i="37"/>
  <c r="T31" i="37"/>
  <c r="M44" i="37"/>
  <c r="T35" i="37"/>
  <c r="L44" i="37"/>
  <c r="T34" i="37"/>
  <c r="F44" i="37"/>
  <c r="T28" i="37"/>
  <c r="G44" i="37"/>
  <c r="T29" i="37"/>
  <c r="K44" i="37"/>
  <c r="T33" i="37"/>
  <c r="J44" i="37"/>
  <c r="T32" i="37"/>
  <c r="D44" i="37"/>
  <c r="T26" i="37"/>
  <c r="N44" i="37"/>
  <c r="T36" i="37"/>
  <c r="T25" i="52"/>
  <c r="P44" i="52"/>
  <c r="P44" i="37"/>
</calcChain>
</file>

<file path=xl/comments1.xml><?xml version="1.0" encoding="utf-8"?>
<comments xmlns="http://schemas.openxmlformats.org/spreadsheetml/2006/main">
  <authors>
    <author>www.statistikdatabasen.scb.se</author>
    <author>Kindgren, Cristofer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O30" authorId="1" shapeId="0">
      <text>
        <r>
          <rPr>
            <b/>
            <sz val="9"/>
            <color indexed="81"/>
            <rFont val="Tahoma"/>
            <family val="2"/>
          </rPr>
          <t>Kindgren, Cristofer:</t>
        </r>
        <r>
          <rPr>
            <sz val="9"/>
            <color indexed="81"/>
            <rFont val="Tahoma"/>
            <family val="2"/>
          </rPr>
          <t xml:space="preserve">
Starkgas, Natriumformiat/Bioextrakt, Tallolja, Bioslam, Alvamix, Metanol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  <author>Kindgren, Cristofer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O33" authorId="1" shapeId="0">
      <text>
        <r>
          <rPr>
            <b/>
            <sz val="9"/>
            <color indexed="81"/>
            <rFont val="Tahoma"/>
            <family val="2"/>
          </rPr>
          <t>Kindgren, Cristofer:</t>
        </r>
        <r>
          <rPr>
            <sz val="9"/>
            <color indexed="81"/>
            <rFont val="Tahoma"/>
            <family val="2"/>
          </rPr>
          <t xml:space="preserve">
Starkgas, Natriumformiat/Bioextrakt, Tallolja, Bioslam, Alvamix, Metanol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<sst xmlns="http://schemas.openxmlformats.org/spreadsheetml/2006/main" count="1433" uniqueCount="100">
  <si>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</si>
  <si>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</si>
  <si>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</si>
  <si>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</si>
  <si>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</si>
  <si>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</si>
  <si>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</si>
  <si>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</si>
  <si>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</si>
  <si>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</si>
  <si>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</si>
  <si>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</si>
  <si>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</si>
  <si>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</si>
  <si>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</si>
  <si>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</si>
  <si>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</si>
  <si>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</si>
  <si>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</si>
  <si>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</si>
  <si>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</si>
  <si>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</si>
  <si>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</si>
  <si>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</si>
  <si>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</si>
  <si>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</si>
  <si>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</si>
  <si>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</si>
  <si>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</si>
  <si>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</si>
  <si>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</si>
  <si>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</si>
  <si>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</si>
  <si>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</si>
  <si>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</si>
  <si>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</si>
  <si>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</si>
  <si>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</si>
  <si>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</si>
  <si>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</si>
  <si>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</si>
  <si>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</si>
  <si>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</si>
  <si>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</si>
  <si>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</si>
  <si>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</si>
  <si>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</si>
  <si>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</si>
  <si>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</si>
  <si>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</si>
  <si>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</si>
  <si>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</si>
  <si>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</si>
  <si>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</si>
  <si>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</si>
  <si>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</si>
  <si>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</si>
  <si>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</si>
  <si>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</si>
  <si>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</si>
  <si>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</si>
  <si>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</si>
  <si>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</si>
  <si>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</si>
  <si>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</si>
  <si>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</si>
  <si>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</si>
  <si>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Tallbeckolja</t>
  </si>
  <si>
    <t>Kalmar län</t>
  </si>
  <si>
    <t>Industriellt mottryck</t>
  </si>
  <si>
    <t>Kärnbränsle</t>
  </si>
  <si>
    <t>0885 Borgholm</t>
  </si>
  <si>
    <t>0862 Emmaboda</t>
  </si>
  <si>
    <t>0860 Hultsfred</t>
  </si>
  <si>
    <t>0821 Högsby</t>
  </si>
  <si>
    <t>0880 Kalmar</t>
  </si>
  <si>
    <t>0861 Mönsterås</t>
  </si>
  <si>
    <t>0840 Mörbylånga</t>
  </si>
  <si>
    <t>0881 Nybro</t>
  </si>
  <si>
    <t>0882 Oskarshamn</t>
  </si>
  <si>
    <t>0834 Torsås</t>
  </si>
  <si>
    <t>0884 Vimmerby</t>
  </si>
  <si>
    <t>0883 Västervik</t>
  </si>
  <si>
    <t>flytande (förnybara)</t>
  </si>
  <si>
    <t>´</t>
  </si>
  <si>
    <t>industriellt mottryck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</si>
  <si>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</si>
  <si>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</si>
  <si>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</si>
  <si>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</si>
  <si>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</si>
  <si>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</si>
  <si>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</si>
  <si>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</si>
  <si>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</si>
  <si>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</si>
  <si>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</si>
  <si>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</si>
  <si>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Ted Sjödal</t>
  </si>
  <si>
    <t>ted.sjodal@lansstyrelsen.se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</si>
</sst>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6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</font>
    <font>
      <u/>
      <sz val="11"/>
      <color rgb="FFFF0000"/>
      <name val="Calibri"/>
      <family val="2"/>
    </font>
    <font>
      <sz val="11"/>
      <color theme="1"/>
      <name val="Calibri"/>
      <family val="2"/>
    </font>
    <font>
      <u/>
      <sz val="11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61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11"/>
      <name val="Calibri"/>
      <family val="2"/>
    </font>
    <font>
      <i/>
      <sz val="11"/>
      <color theme="1"/>
      <name val="Calibri"/>
      <family val="2"/>
    </font>
    <font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u/>
      <sz val="11"/>
      <name val="Calibri"/>
      <family val="2"/>
    </font>
    <font>
      <i/>
      <u/>
      <sz val="11"/>
      <color rgb="FFFF0000"/>
      <name val="Calibri"/>
      <family val="2"/>
    </font>
    <font>
      <i/>
      <sz val="11"/>
      <color rgb="FFFF0000"/>
      <name val="Calibri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8" fillId="3" borderId="0" applyNumberFormat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7">
    <xf numFmtId="0" fontId="0" fillId="0" borderId="0" xfId="0"/>
    <xf numFmtId="0" fontId="6" fillId="0" borderId="1" xfId="1" applyFont="1" applyFill="1" applyBorder="1" applyProtection="1"/>
    <xf numFmtId="0" fontId="7" fillId="0" borderId="1" xfId="1" applyFont="1" applyBorder="1"/>
    <xf numFmtId="0" fontId="9" fillId="0" borderId="1" xfId="0" applyFont="1" applyFill="1" applyBorder="1" applyProtection="1"/>
    <xf numFmtId="0" fontId="9" fillId="0" borderId="1" xfId="1" applyFont="1" applyFill="1" applyBorder="1" applyProtection="1"/>
    <xf numFmtId="3" fontId="11" fillId="0" borderId="1" xfId="1" applyNumberFormat="1" applyFont="1" applyFill="1" applyBorder="1" applyAlignment="1" applyProtection="1">
      <alignment horizontal="center"/>
    </xf>
    <xf numFmtId="3" fontId="16" fillId="0" borderId="1" xfId="1" applyNumberFormat="1" applyFont="1" applyFill="1" applyBorder="1" applyProtection="1"/>
    <xf numFmtId="3" fontId="12" fillId="0" borderId="1" xfId="1" applyNumberFormat="1" applyFont="1" applyBorder="1"/>
    <xf numFmtId="0" fontId="5" fillId="0" borderId="1" xfId="1" applyFont="1" applyBorder="1"/>
    <xf numFmtId="2" fontId="5" fillId="0" borderId="1" xfId="1" applyNumberFormat="1" applyFont="1" applyBorder="1"/>
    <xf numFmtId="0" fontId="5" fillId="0" borderId="1" xfId="1" applyFont="1" applyFill="1" applyBorder="1" applyProtection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3" fontId="10" fillId="0" borderId="1" xfId="0" applyNumberFormat="1" applyFont="1" applyBorder="1"/>
    <xf numFmtId="165" fontId="12" fillId="0" borderId="1" xfId="2" applyNumberFormat="1" applyFont="1" applyBorder="1"/>
    <xf numFmtId="3" fontId="13" fillId="0" borderId="1" xfId="1" applyNumberFormat="1" applyFont="1" applyBorder="1"/>
    <xf numFmtId="9" fontId="13" fillId="0" borderId="1" xfId="2" applyFont="1" applyBorder="1"/>
    <xf numFmtId="3" fontId="13" fillId="0" borderId="1" xfId="1" applyNumberFormat="1" applyFont="1" applyBorder="1" applyAlignment="1">
      <alignment horizontal="center"/>
    </xf>
    <xf numFmtId="9" fontId="13" fillId="0" borderId="1" xfId="2" applyNumberFormat="1" applyFont="1" applyBorder="1"/>
    <xf numFmtId="0" fontId="10" fillId="0" borderId="1" xfId="0" applyFont="1" applyFill="1" applyBorder="1" applyAlignment="1">
      <alignment horizontal="center"/>
    </xf>
    <xf numFmtId="3" fontId="13" fillId="0" borderId="1" xfId="1" applyNumberFormat="1" applyFont="1" applyFill="1" applyBorder="1" applyAlignment="1">
      <alignment horizontal="center"/>
    </xf>
    <xf numFmtId="0" fontId="23" fillId="0" borderId="1" xfId="1" applyFont="1" applyFill="1" applyBorder="1" applyProtection="1"/>
    <xf numFmtId="3" fontId="22" fillId="0" borderId="1" xfId="1" applyNumberFormat="1" applyFont="1" applyBorder="1" applyAlignment="1">
      <alignment horizontal="center" wrapText="1"/>
    </xf>
    <xf numFmtId="3" fontId="22" fillId="0" borderId="1" xfId="1" applyNumberFormat="1" applyFont="1" applyFill="1" applyBorder="1" applyAlignment="1">
      <alignment horizontal="center" wrapText="1"/>
    </xf>
    <xf numFmtId="0" fontId="22" fillId="0" borderId="1" xfId="1" applyFont="1" applyFill="1" applyBorder="1" applyProtection="1"/>
    <xf numFmtId="0" fontId="24" fillId="0" borderId="1" xfId="0" applyFont="1" applyFill="1" applyBorder="1" applyProtection="1"/>
    <xf numFmtId="0" fontId="7" fillId="0" borderId="2" xfId="1" applyFont="1" applyBorder="1"/>
    <xf numFmtId="0" fontId="24" fillId="0" borderId="2" xfId="0" applyFont="1" applyFill="1" applyBorder="1" applyProtection="1"/>
    <xf numFmtId="3" fontId="7" fillId="0" borderId="2" xfId="1" applyNumberFormat="1" applyFont="1" applyBorder="1"/>
    <xf numFmtId="0" fontId="5" fillId="0" borderId="2" xfId="1" applyFont="1" applyBorder="1"/>
    <xf numFmtId="0" fontId="22" fillId="0" borderId="3" xfId="1" applyFont="1" applyFill="1" applyBorder="1" applyProtection="1"/>
    <xf numFmtId="0" fontId="5" fillId="0" borderId="3" xfId="1" applyFont="1" applyFill="1" applyBorder="1" applyProtection="1"/>
    <xf numFmtId="0" fontId="7" fillId="0" borderId="4" xfId="1" applyFont="1" applyBorder="1"/>
    <xf numFmtId="0" fontId="7" fillId="0" borderId="7" xfId="1" applyFont="1" applyBorder="1"/>
    <xf numFmtId="0" fontId="7" fillId="0" borderId="9" xfId="1" applyFont="1" applyBorder="1"/>
    <xf numFmtId="0" fontId="22" fillId="0" borderId="9" xfId="1" applyFont="1" applyFill="1" applyBorder="1" applyProtection="1"/>
    <xf numFmtId="0" fontId="5" fillId="0" borderId="8" xfId="1" applyFont="1" applyBorder="1"/>
    <xf numFmtId="165" fontId="5" fillId="0" borderId="9" xfId="1" applyNumberFormat="1" applyFont="1" applyBorder="1"/>
    <xf numFmtId="0" fontId="5" fillId="0" borderId="5" xfId="1" applyFont="1" applyBorder="1"/>
    <xf numFmtId="0" fontId="5" fillId="0" borderId="8" xfId="1" applyFont="1" applyFill="1" applyBorder="1" applyProtection="1"/>
    <xf numFmtId="3" fontId="5" fillId="0" borderId="1" xfId="1" applyNumberFormat="1" applyFont="1" applyBorder="1"/>
    <xf numFmtId="0" fontId="25" fillId="0" borderId="1" xfId="1" applyFont="1" applyBorder="1"/>
    <xf numFmtId="3" fontId="25" fillId="0" borderId="1" xfId="1" applyNumberFormat="1" applyFont="1" applyBorder="1"/>
    <xf numFmtId="3" fontId="9" fillId="0" borderId="1" xfId="1" applyNumberFormat="1" applyFont="1" applyBorder="1"/>
    <xf numFmtId="3" fontId="22" fillId="0" borderId="1" xfId="1" applyNumberFormat="1" applyFont="1" applyBorder="1" applyAlignment="1">
      <alignment horizontal="center"/>
    </xf>
    <xf numFmtId="165" fontId="2" fillId="0" borderId="1" xfId="2" applyNumberFormat="1" applyFont="1" applyBorder="1"/>
    <xf numFmtId="9" fontId="2" fillId="0" borderId="1" xfId="2" applyFont="1" applyBorder="1"/>
    <xf numFmtId="0" fontId="5" fillId="0" borderId="1" xfId="1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3" fontId="5" fillId="0" borderId="1" xfId="1" applyNumberFormat="1" applyFont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center" wrapText="1"/>
    </xf>
    <xf numFmtId="3" fontId="5" fillId="0" borderId="1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3" fontId="2" fillId="0" borderId="1" xfId="0" applyNumberFormat="1" applyFont="1" applyFill="1" applyBorder="1" applyProtection="1"/>
    <xf numFmtId="3" fontId="5" fillId="0" borderId="1" xfId="1" applyNumberFormat="1" applyFont="1" applyFill="1" applyBorder="1" applyAlignment="1" applyProtection="1">
      <alignment horizontal="center"/>
    </xf>
    <xf numFmtId="4" fontId="5" fillId="0" borderId="1" xfId="1" applyNumberFormat="1" applyFont="1" applyBorder="1"/>
    <xf numFmtId="3" fontId="2" fillId="0" borderId="1" xfId="0" applyNumberFormat="1" applyFont="1" applyFill="1" applyBorder="1" applyAlignment="1" applyProtection="1">
      <alignment horizontal="center"/>
    </xf>
    <xf numFmtId="10" fontId="5" fillId="0" borderId="9" xfId="1" applyNumberFormat="1" applyFont="1" applyBorder="1"/>
    <xf numFmtId="164" fontId="5" fillId="0" borderId="1" xfId="1" applyNumberFormat="1" applyFont="1" applyBorder="1"/>
    <xf numFmtId="0" fontId="5" fillId="0" borderId="9" xfId="1" applyFont="1" applyBorder="1"/>
    <xf numFmtId="166" fontId="5" fillId="0" borderId="1" xfId="1" applyNumberFormat="1" applyFont="1" applyBorder="1"/>
    <xf numFmtId="0" fontId="5" fillId="0" borderId="2" xfId="1" applyFont="1" applyFill="1" applyBorder="1" applyProtection="1"/>
    <xf numFmtId="3" fontId="5" fillId="0" borderId="1" xfId="1" applyNumberFormat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5" fillId="0" borderId="10" xfId="1" applyFont="1" applyBorder="1"/>
    <xf numFmtId="2" fontId="5" fillId="0" borderId="11" xfId="1" applyNumberFormat="1" applyFont="1" applyBorder="1"/>
    <xf numFmtId="165" fontId="5" fillId="0" borderId="12" xfId="1" applyNumberFormat="1" applyFont="1" applyBorder="1"/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21" fillId="0" borderId="1" xfId="0" applyFont="1" applyFill="1" applyBorder="1" applyProtection="1"/>
    <xf numFmtId="3" fontId="22" fillId="4" borderId="1" xfId="1" applyNumberFormat="1" applyFont="1" applyFill="1" applyBorder="1" applyAlignment="1">
      <alignment horizontal="center" wrapText="1"/>
    </xf>
    <xf numFmtId="0" fontId="23" fillId="0" borderId="1" xfId="1" applyFont="1" applyFill="1" applyBorder="1" applyAlignment="1" applyProtection="1">
      <alignment horizontal="right"/>
    </xf>
    <xf numFmtId="0" fontId="22" fillId="4" borderId="1" xfId="1" applyFont="1" applyFill="1" applyBorder="1" applyAlignment="1">
      <alignment horizontal="center" wrapText="1"/>
    </xf>
    <xf numFmtId="3" fontId="22" fillId="4" borderId="1" xfId="1" applyNumberFormat="1" applyFont="1" applyFill="1" applyBorder="1" applyAlignment="1">
      <alignment horizontal="center"/>
    </xf>
    <xf numFmtId="3" fontId="5" fillId="0" borderId="1" xfId="1" applyNumberFormat="1" applyFont="1" applyFill="1" applyBorder="1"/>
    <xf numFmtId="3" fontId="5" fillId="0" borderId="8" xfId="1" applyNumberFormat="1" applyFont="1" applyBorder="1"/>
    <xf numFmtId="3" fontId="5" fillId="0" borderId="8" xfId="1" applyNumberFormat="1" applyFont="1" applyFill="1" applyBorder="1" applyProtection="1"/>
    <xf numFmtId="0" fontId="8" fillId="0" borderId="2" xfId="0" applyFont="1" applyBorder="1"/>
    <xf numFmtId="4" fontId="5" fillId="0" borderId="6" xfId="1" applyNumberFormat="1" applyFont="1" applyBorder="1"/>
    <xf numFmtId="0" fontId="28" fillId="0" borderId="1" xfId="0" applyFont="1" applyFill="1" applyBorder="1" applyProtection="1"/>
    <xf numFmtId="0" fontId="27" fillId="0" borderId="1" xfId="1" applyFont="1" applyFill="1" applyBorder="1" applyProtection="1"/>
    <xf numFmtId="0" fontId="29" fillId="0" borderId="1" xfId="0" applyFont="1" applyFill="1" applyBorder="1" applyProtection="1"/>
    <xf numFmtId="3" fontId="26" fillId="0" borderId="1" xfId="1" applyNumberFormat="1" applyFont="1" applyFill="1" applyBorder="1" applyAlignment="1" applyProtection="1">
      <alignment horizontal="center"/>
    </xf>
    <xf numFmtId="3" fontId="27" fillId="0" borderId="1" xfId="1" applyNumberFormat="1" applyFont="1" applyFill="1" applyBorder="1" applyAlignment="1" applyProtection="1">
      <alignment horizontal="center"/>
    </xf>
    <xf numFmtId="3" fontId="35" fillId="0" borderId="1" xfId="1" applyNumberFormat="1" applyFont="1" applyBorder="1" applyAlignment="1">
      <alignment horizontal="center"/>
    </xf>
    <xf numFmtId="3" fontId="35" fillId="0" borderId="1" xfId="1" applyNumberFormat="1" applyFont="1" applyFill="1" applyBorder="1" applyAlignment="1">
      <alignment horizontal="center"/>
    </xf>
    <xf numFmtId="3" fontId="36" fillId="0" borderId="1" xfId="1" applyNumberFormat="1" applyFont="1" applyBorder="1" applyAlignment="1">
      <alignment horizontal="center"/>
    </xf>
    <xf numFmtId="9" fontId="37" fillId="3" borderId="1" xfId="233" applyNumberFormat="1" applyFont="1" applyBorder="1" applyAlignment="1">
      <alignment horizontal="center"/>
    </xf>
    <xf numFmtId="165" fontId="35" fillId="0" borderId="1" xfId="1" applyNumberFormat="1" applyFont="1" applyBorder="1" applyAlignment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165" fontId="5" fillId="0" borderId="9" xfId="243" applyNumberFormat="1" applyFont="1" applyBorder="1"/>
    <xf numFmtId="3" fontId="32" fillId="0" borderId="1" xfId="1" applyNumberFormat="1" applyFont="1" applyFill="1" applyBorder="1" applyAlignment="1" applyProtection="1">
      <alignment horizontal="center"/>
    </xf>
    <xf numFmtId="3" fontId="10" fillId="0" borderId="1" xfId="1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38" fillId="0" borderId="1" xfId="1" applyNumberFormat="1" applyFont="1" applyFill="1" applyBorder="1" applyAlignment="1" applyProtection="1">
      <alignment horizontal="center"/>
    </xf>
    <xf numFmtId="3" fontId="34" fillId="0" borderId="1" xfId="0" applyNumberFormat="1" applyFont="1" applyFill="1" applyBorder="1" applyAlignment="1" applyProtection="1">
      <alignment horizontal="center"/>
    </xf>
    <xf numFmtId="3" fontId="35" fillId="5" borderId="1" xfId="1" applyNumberFormat="1" applyFont="1" applyFill="1" applyBorder="1" applyAlignment="1">
      <alignment horizontal="center"/>
    </xf>
    <xf numFmtId="3" fontId="35" fillId="2" borderId="1" xfId="1" applyNumberFormat="1" applyFont="1" applyFill="1" applyBorder="1" applyAlignment="1">
      <alignment horizontal="center"/>
    </xf>
    <xf numFmtId="3" fontId="25" fillId="0" borderId="1" xfId="1" applyNumberFormat="1" applyFont="1" applyFill="1" applyBorder="1" applyAlignment="1">
      <alignment horizontal="center"/>
    </xf>
    <xf numFmtId="3" fontId="30" fillId="0" borderId="1" xfId="0" applyNumberFormat="1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3" fontId="39" fillId="0" borderId="1" xfId="1" applyNumberFormat="1" applyFont="1" applyBorder="1" applyAlignment="1">
      <alignment horizontal="center"/>
    </xf>
    <xf numFmtId="3" fontId="39" fillId="0" borderId="1" xfId="1" applyNumberFormat="1" applyFont="1" applyFill="1" applyBorder="1" applyAlignment="1">
      <alignment horizontal="center"/>
    </xf>
    <xf numFmtId="3" fontId="39" fillId="5" borderId="1" xfId="1" applyNumberFormat="1" applyFont="1" applyFill="1" applyBorder="1" applyAlignment="1">
      <alignment horizontal="center"/>
    </xf>
    <xf numFmtId="3" fontId="39" fillId="2" borderId="1" xfId="1" applyNumberFormat="1" applyFont="1" applyFill="1" applyBorder="1" applyAlignment="1">
      <alignment horizontal="center"/>
    </xf>
    <xf numFmtId="3" fontId="40" fillId="0" borderId="1" xfId="1" applyNumberFormat="1" applyFont="1" applyFill="1" applyBorder="1" applyAlignment="1">
      <alignment horizontal="center"/>
    </xf>
    <xf numFmtId="3" fontId="27" fillId="0" borderId="1" xfId="0" applyNumberFormat="1" applyFont="1" applyFill="1" applyBorder="1" applyAlignment="1" applyProtection="1">
      <alignment horizontal="center"/>
    </xf>
    <xf numFmtId="3" fontId="32" fillId="0" borderId="1" xfId="0" applyNumberFormat="1" applyFont="1" applyFill="1" applyBorder="1" applyAlignment="1" applyProtection="1">
      <alignment horizontal="center"/>
    </xf>
    <xf numFmtId="3" fontId="33" fillId="0" borderId="1" xfId="0" applyNumberFormat="1" applyFont="1" applyFill="1" applyBorder="1" applyAlignment="1" applyProtection="1">
      <alignment horizontal="center"/>
    </xf>
    <xf numFmtId="3" fontId="41" fillId="0" borderId="1" xfId="0" applyNumberFormat="1" applyFont="1" applyFill="1" applyBorder="1" applyAlignment="1" applyProtection="1">
      <alignment horizontal="center"/>
    </xf>
    <xf numFmtId="3" fontId="42" fillId="0" borderId="1" xfId="1" applyNumberFormat="1" applyFont="1" applyFill="1" applyBorder="1" applyAlignment="1" applyProtection="1">
      <alignment horizontal="center"/>
    </xf>
    <xf numFmtId="3" fontId="43" fillId="0" borderId="1" xfId="0" applyNumberFormat="1" applyFont="1" applyFill="1" applyBorder="1" applyAlignment="1" applyProtection="1">
      <alignment horizontal="center"/>
    </xf>
    <xf numFmtId="3" fontId="44" fillId="0" borderId="1" xfId="1" applyNumberFormat="1" applyFont="1" applyFill="1" applyBorder="1" applyAlignment="1" applyProtection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3" fontId="34" fillId="0" borderId="1" xfId="1" applyNumberFormat="1" applyFont="1" applyFill="1" applyBorder="1" applyAlignment="1" applyProtection="1">
      <alignment horizontal="center"/>
    </xf>
    <xf numFmtId="3" fontId="30" fillId="0" borderId="1" xfId="1" applyNumberFormat="1" applyFont="1" applyFill="1" applyBorder="1" applyAlignment="1" applyProtection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3" fontId="49" fillId="0" borderId="1" xfId="1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49" fillId="0" borderId="1" xfId="0" applyNumberFormat="1" applyFont="1" applyFill="1" applyBorder="1" applyAlignment="1" applyProtection="1">
      <alignment horizontal="center"/>
    </xf>
    <xf numFmtId="3" fontId="51" fillId="0" borderId="1" xfId="0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3" fontId="53" fillId="0" borderId="1" xfId="1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42" fillId="5" borderId="1" xfId="1" applyNumberFormat="1" applyFont="1" applyFill="1" applyBorder="1" applyAlignment="1" applyProtection="1">
      <alignment horizontal="center"/>
    </xf>
    <xf numFmtId="3" fontId="27" fillId="5" borderId="1" xfId="1" applyNumberFormat="1" applyFont="1" applyFill="1" applyBorder="1" applyAlignment="1" applyProtection="1">
      <alignment horizontal="center"/>
    </xf>
    <xf numFmtId="3" fontId="26" fillId="5" borderId="1" xfId="1" applyNumberFormat="1" applyFont="1" applyFill="1" applyBorder="1" applyAlignment="1" applyProtection="1">
      <alignment horizontal="center"/>
    </xf>
    <xf numFmtId="3" fontId="50" fillId="5" borderId="1" xfId="1" applyNumberFormat="1" applyFont="1" applyFill="1" applyBorder="1" applyAlignment="1" applyProtection="1">
      <alignment horizontal="center"/>
    </xf>
    <xf numFmtId="0" fontId="0" fillId="0" borderId="13" xfId="0" applyBorder="1" applyAlignment="1">
      <alignment horizontal="right"/>
    </xf>
    <xf numFmtId="0" fontId="38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7" xfId="0" applyFill="1" applyBorder="1" applyAlignment="1">
      <alignment horizontal="right"/>
    </xf>
    <xf numFmtId="0" fontId="55" fillId="5" borderId="13" xfId="0" applyFont="1" applyFill="1" applyBorder="1" applyAlignment="1">
      <alignment vertical="center" wrapText="1"/>
    </xf>
    <xf numFmtId="0" fontId="55" fillId="5" borderId="14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5" borderId="15" xfId="0" applyFill="1" applyBorder="1"/>
    <xf numFmtId="0" fontId="0" fillId="0" borderId="20" xfId="0" applyFont="1" applyBorder="1" applyAlignment="1">
      <alignment wrapText="1"/>
    </xf>
    <xf numFmtId="0" fontId="57" fillId="5" borderId="15" xfId="0" applyFont="1" applyFill="1" applyBorder="1"/>
    <xf numFmtId="0" fontId="14" fillId="5" borderId="17" xfId="244" applyFill="1" applyBorder="1"/>
    <xf numFmtId="0" fontId="14" fillId="0" borderId="0" xfId="244"/>
    <xf numFmtId="0" fontId="55" fillId="0" borderId="21" xfId="0" applyFont="1" applyBorder="1" applyAlignment="1">
      <alignment vertical="center" wrapText="1"/>
    </xf>
    <xf numFmtId="0" fontId="55" fillId="0" borderId="22" xfId="0" applyFont="1" applyBorder="1" applyAlignment="1"/>
    <xf numFmtId="0" fontId="62" fillId="0" borderId="0" xfId="0" applyFont="1" applyAlignment="1">
      <alignment vertical="center"/>
    </xf>
    <xf numFmtId="0" fontId="0" fillId="0" borderId="23" xfId="0" applyFont="1" applyBorder="1" applyAlignment="1">
      <alignment wrapText="1"/>
    </xf>
    <xf numFmtId="0" fontId="0" fillId="0" borderId="0" xfId="0" applyFill="1" applyAlignment="1">
      <alignment horizontal="left"/>
    </xf>
    <xf numFmtId="14" fontId="0" fillId="0" borderId="14" xfId="0" applyNumberFormat="1" applyFill="1" applyBorder="1" applyAlignment="1">
      <alignment horizontal="left"/>
    </xf>
    <xf numFmtId="14" fontId="0" fillId="0" borderId="16" xfId="0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14" fillId="0" borderId="16" xfId="244" applyFill="1" applyBorder="1" applyAlignment="1">
      <alignment horizontal="left"/>
    </xf>
    <xf numFmtId="0" fontId="0" fillId="0" borderId="18" xfId="0" applyFill="1" applyBorder="1"/>
    <xf numFmtId="0" fontId="0" fillId="0" borderId="0" xfId="0" applyFill="1"/>
    <xf numFmtId="0" fontId="0" fillId="0" borderId="16" xfId="0" applyFill="1" applyBorder="1"/>
    <xf numFmtId="0" fontId="14" fillId="0" borderId="18" xfId="244" applyFill="1" applyBorder="1"/>
  </cellXfs>
  <cellStyles count="245">
    <cellStyle name="Comma 2" xfId="236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/>
    <cellStyle name="Komma 2" xfId="234"/>
    <cellStyle name="Normal" xfId="0" builtinId="0"/>
    <cellStyle name="Normal 2" xfId="1"/>
    <cellStyle name="Normal 3" xfId="232"/>
    <cellStyle name="Normal 4" xfId="238"/>
    <cellStyle name="Percent" xfId="243" builtinId="5"/>
    <cellStyle name="Percent 2" xfId="2"/>
    <cellStyle name="Percent 3" xfId="231"/>
    <cellStyle name="Procent 2" xfId="23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Kalmar%20l&#228;n%20(12%20kommuner)/L&#228;nsdata%20Kalmar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ord"/>
      <sheetName val="Elproduktion"/>
      <sheetName val="Fjärrvärmeproduktion"/>
      <sheetName val="Slutanvändning"/>
      <sheetName val="KVV miljörapport"/>
      <sheetName val="Länsstyrelsen"/>
      <sheetName val="Miljörapporter"/>
      <sheetName val="Biogasproduktion och fordonsgas"/>
      <sheetName val="Solceller"/>
      <sheetName val="Vindkraftproduktion"/>
      <sheetName val="Mindre vattenkraft"/>
      <sheetName val="Energiföretagen KVV Elprod"/>
      <sheetName val="Energiföretagen Värmeprod"/>
      <sheetName val="Beräkning bränsle (gammal)"/>
    </sheetNames>
    <sheetDataSet>
      <sheetData sheetId="0"/>
      <sheetData sheetId="1">
        <row r="42">
          <cell r="N42">
            <v>0</v>
          </cell>
        </row>
        <row r="43">
          <cell r="N43">
            <v>0</v>
          </cell>
        </row>
        <row r="45">
          <cell r="N45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3">
          <cell r="N53">
            <v>0</v>
          </cell>
        </row>
        <row r="56">
          <cell r="N56">
            <v>0</v>
          </cell>
        </row>
        <row r="58">
          <cell r="N58">
            <v>22802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231.33333333333334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06">
          <cell r="N106">
            <v>75461</v>
          </cell>
        </row>
        <row r="107">
          <cell r="N107">
            <v>0</v>
          </cell>
        </row>
        <row r="109">
          <cell r="N109">
            <v>0</v>
          </cell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5">
          <cell r="N125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58363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5">
          <cell r="N165">
            <v>0</v>
          </cell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4759.5088757396443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81425.491124260356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202">
          <cell r="N202">
            <v>803127</v>
          </cell>
        </row>
        <row r="203">
          <cell r="N203">
            <v>35168</v>
          </cell>
          <cell r="P203"/>
        </row>
        <row r="205">
          <cell r="N205">
            <v>0</v>
          </cell>
        </row>
        <row r="206">
          <cell r="N206">
            <v>1092450</v>
          </cell>
        </row>
        <row r="207">
          <cell r="N207">
            <v>450989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18">
          <cell r="N218">
            <v>18078</v>
          </cell>
        </row>
        <row r="219">
          <cell r="N219">
            <v>0</v>
          </cell>
        </row>
        <row r="221">
          <cell r="N221">
            <v>0</v>
          </cell>
        </row>
        <row r="224">
          <cell r="N224">
            <v>0</v>
          </cell>
        </row>
        <row r="226">
          <cell r="N226">
            <v>255908.68639053253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122133</v>
          </cell>
        </row>
        <row r="283">
          <cell r="N283">
            <v>0</v>
          </cell>
        </row>
        <row r="285">
          <cell r="N285">
            <v>0</v>
          </cell>
        </row>
        <row r="287">
          <cell r="S287">
            <v>0</v>
          </cell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3">
          <cell r="N293">
            <v>0</v>
          </cell>
        </row>
        <row r="295">
          <cell r="S295">
            <v>0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1">
          <cell r="N301">
            <v>0</v>
          </cell>
        </row>
        <row r="303">
          <cell r="S303">
            <v>0</v>
          </cell>
        </row>
        <row r="304">
          <cell r="N304">
            <v>0</v>
          </cell>
        </row>
        <row r="306">
          <cell r="N306">
            <v>68913</v>
          </cell>
        </row>
        <row r="307">
          <cell r="N307">
            <v>0</v>
          </cell>
        </row>
        <row r="309">
          <cell r="N309">
            <v>0</v>
          </cell>
        </row>
        <row r="311">
          <cell r="S311">
            <v>0</v>
          </cell>
        </row>
        <row r="312">
          <cell r="N312">
            <v>0</v>
          </cell>
        </row>
        <row r="322">
          <cell r="N322">
            <v>15796</v>
          </cell>
        </row>
        <row r="323">
          <cell r="N323">
            <v>0</v>
          </cell>
        </row>
        <row r="324">
          <cell r="Q324">
            <v>0</v>
          </cell>
          <cell r="U324">
            <v>0</v>
          </cell>
          <cell r="V324">
            <v>0</v>
          </cell>
        </row>
        <row r="325">
          <cell r="N325">
            <v>0</v>
          </cell>
        </row>
        <row r="327">
          <cell r="S327">
            <v>0</v>
          </cell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3">
          <cell r="N333">
            <v>0</v>
          </cell>
        </row>
        <row r="336">
          <cell r="N336">
            <v>0</v>
          </cell>
        </row>
        <row r="338">
          <cell r="N338">
            <v>3170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122138.23668639053</v>
          </cell>
        </row>
        <row r="347">
          <cell r="N347">
            <v>0</v>
          </cell>
        </row>
        <row r="349">
          <cell r="N349">
            <v>0</v>
          </cell>
        </row>
        <row r="352">
          <cell r="N352">
            <v>0</v>
          </cell>
        </row>
        <row r="362">
          <cell r="N362">
            <v>13597</v>
          </cell>
        </row>
        <row r="363">
          <cell r="N363">
            <v>0</v>
          </cell>
        </row>
        <row r="364">
          <cell r="U364">
            <v>0</v>
          </cell>
          <cell r="V364">
            <v>0</v>
          </cell>
        </row>
        <row r="365">
          <cell r="N365">
            <v>0</v>
          </cell>
        </row>
        <row r="367">
          <cell r="S367">
            <v>0</v>
          </cell>
        </row>
        <row r="368">
          <cell r="N368">
            <v>0</v>
          </cell>
        </row>
        <row r="370">
          <cell r="N370">
            <v>11088000</v>
          </cell>
        </row>
        <row r="371">
          <cell r="N371">
            <v>1311</v>
          </cell>
        </row>
        <row r="372">
          <cell r="W372">
            <v>31300000</v>
          </cell>
        </row>
        <row r="373">
          <cell r="N373">
            <v>4999</v>
          </cell>
        </row>
        <row r="376">
          <cell r="N376">
            <v>0</v>
          </cell>
        </row>
        <row r="378">
          <cell r="N378">
            <v>700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86">
          <cell r="N386">
            <v>0</v>
          </cell>
        </row>
        <row r="387">
          <cell r="N387">
            <v>0</v>
          </cell>
        </row>
        <row r="389">
          <cell r="N389">
            <v>0</v>
          </cell>
        </row>
        <row r="392">
          <cell r="N392">
            <v>0</v>
          </cell>
        </row>
        <row r="402">
          <cell r="N402">
            <v>20238</v>
          </cell>
        </row>
        <row r="403">
          <cell r="N403">
            <v>0</v>
          </cell>
        </row>
        <row r="404">
          <cell r="Q404">
            <v>0</v>
          </cell>
          <cell r="U404">
            <v>0</v>
          </cell>
          <cell r="V404">
            <v>0</v>
          </cell>
        </row>
        <row r="405">
          <cell r="N405">
            <v>0</v>
          </cell>
        </row>
        <row r="407">
          <cell r="S407">
            <v>0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14537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31988.585798816566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42">
          <cell r="N442">
            <v>18526</v>
          </cell>
        </row>
        <row r="443">
          <cell r="N443">
            <v>0</v>
          </cell>
        </row>
        <row r="444">
          <cell r="V444">
            <v>0</v>
          </cell>
        </row>
        <row r="445">
          <cell r="N445">
            <v>0</v>
          </cell>
        </row>
        <row r="447">
          <cell r="S447">
            <v>0</v>
          </cell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615</v>
          </cell>
        </row>
        <row r="459">
          <cell r="N459">
            <v>0</v>
          </cell>
        </row>
        <row r="461">
          <cell r="N461">
            <v>0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82">
          <cell r="N482">
            <v>0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498">
          <cell r="N498">
            <v>0</v>
          </cell>
        </row>
        <row r="499">
          <cell r="N499">
            <v>0</v>
          </cell>
        </row>
        <row r="501">
          <cell r="N501">
            <v>0</v>
          </cell>
        </row>
        <row r="504">
          <cell r="N504">
            <v>0</v>
          </cell>
        </row>
        <row r="506">
          <cell r="N506">
            <v>399179</v>
          </cell>
        </row>
        <row r="507">
          <cell r="N507">
            <v>0</v>
          </cell>
        </row>
        <row r="509">
          <cell r="N509">
            <v>0</v>
          </cell>
        </row>
        <row r="512">
          <cell r="N512">
            <v>0</v>
          </cell>
        </row>
      </sheetData>
      <sheetData sheetId="2"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7">
          <cell r="N77">
            <v>0</v>
          </cell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7">
          <cell r="N117">
            <v>0</v>
          </cell>
        </row>
        <row r="120">
          <cell r="N120">
            <v>0</v>
          </cell>
        </row>
        <row r="122">
          <cell r="N122">
            <v>0</v>
          </cell>
        </row>
        <row r="123">
          <cell r="N123">
            <v>0</v>
          </cell>
        </row>
        <row r="125">
          <cell r="N125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14891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7">
          <cell r="N157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7">
          <cell r="N197">
            <v>0</v>
          </cell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34">
          <cell r="N234">
            <v>31033</v>
          </cell>
        </row>
        <row r="235">
          <cell r="N235">
            <v>119</v>
          </cell>
        </row>
        <row r="237">
          <cell r="N237">
            <v>0</v>
          </cell>
        </row>
        <row r="239">
          <cell r="S239">
            <v>40430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5250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209</v>
          </cell>
        </row>
        <row r="293">
          <cell r="N293">
            <v>0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14">
          <cell r="N314">
            <v>67416</v>
          </cell>
        </row>
        <row r="315">
          <cell r="N315">
            <v>0</v>
          </cell>
        </row>
        <row r="317">
          <cell r="N317">
            <v>0</v>
          </cell>
        </row>
        <row r="320">
          <cell r="N320">
            <v>0</v>
          </cell>
        </row>
        <row r="322">
          <cell r="N322">
            <v>0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46600</v>
          </cell>
        </row>
        <row r="347">
          <cell r="N347">
            <v>2398</v>
          </cell>
        </row>
        <row r="349">
          <cell r="N349">
            <v>0</v>
          </cell>
        </row>
        <row r="351">
          <cell r="S351">
            <v>53858</v>
          </cell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5600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273725</v>
          </cell>
        </row>
        <row r="395">
          <cell r="N395">
            <v>537</v>
          </cell>
        </row>
        <row r="397">
          <cell r="N397">
            <v>0</v>
          </cell>
        </row>
        <row r="399">
          <cell r="S399">
            <v>326634</v>
          </cell>
        </row>
        <row r="400">
          <cell r="N400">
            <v>0</v>
          </cell>
        </row>
        <row r="402">
          <cell r="N402">
            <v>51175</v>
          </cell>
        </row>
        <row r="403">
          <cell r="N403">
            <v>3571</v>
          </cell>
        </row>
        <row r="405">
          <cell r="N405">
            <v>0</v>
          </cell>
        </row>
        <row r="407">
          <cell r="S407">
            <v>52991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5">
          <cell r="S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34">
          <cell r="N434">
            <v>94305</v>
          </cell>
        </row>
        <row r="435">
          <cell r="N435">
            <v>0</v>
          </cell>
        </row>
        <row r="437">
          <cell r="N437">
            <v>0</v>
          </cell>
        </row>
        <row r="440">
          <cell r="N440">
            <v>0</v>
          </cell>
        </row>
        <row r="450">
          <cell r="N450">
            <v>124781</v>
          </cell>
        </row>
        <row r="451">
          <cell r="N451">
            <v>5443</v>
          </cell>
        </row>
        <row r="452">
          <cell r="Q452">
            <v>0</v>
          </cell>
          <cell r="U452">
            <v>0</v>
          </cell>
          <cell r="V452">
            <v>111487</v>
          </cell>
        </row>
        <row r="453">
          <cell r="N453">
            <v>0</v>
          </cell>
        </row>
        <row r="455">
          <cell r="S455">
            <v>48031.5</v>
          </cell>
        </row>
        <row r="456">
          <cell r="N456">
            <v>0</v>
          </cell>
        </row>
        <row r="458">
          <cell r="N458">
            <v>4921</v>
          </cell>
        </row>
        <row r="459">
          <cell r="N459">
            <v>640</v>
          </cell>
        </row>
        <row r="461">
          <cell r="N461">
            <v>0</v>
          </cell>
        </row>
        <row r="463">
          <cell r="S463">
            <v>6161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7">
          <cell r="N477">
            <v>0</v>
          </cell>
        </row>
        <row r="479">
          <cell r="S479"/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506">
          <cell r="N506">
            <v>125858</v>
          </cell>
        </row>
        <row r="507">
          <cell r="N507">
            <v>687</v>
          </cell>
        </row>
        <row r="509">
          <cell r="N509">
            <v>0</v>
          </cell>
        </row>
        <row r="510">
          <cell r="R510">
            <v>6270</v>
          </cell>
          <cell r="T510">
            <v>0</v>
          </cell>
        </row>
        <row r="511">
          <cell r="S511">
            <v>159890</v>
          </cell>
        </row>
        <row r="512">
          <cell r="N512">
            <v>0</v>
          </cell>
        </row>
        <row r="514">
          <cell r="N514">
            <v>0</v>
          </cell>
        </row>
        <row r="515">
          <cell r="N515">
            <v>0</v>
          </cell>
        </row>
        <row r="517">
          <cell r="N517">
            <v>0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5">
          <cell r="N525">
            <v>0</v>
          </cell>
        </row>
        <row r="528">
          <cell r="N528">
            <v>0</v>
          </cell>
        </row>
        <row r="530">
          <cell r="N530">
            <v>1417</v>
          </cell>
        </row>
        <row r="531">
          <cell r="N531">
            <v>0</v>
          </cell>
        </row>
        <row r="533">
          <cell r="N533">
            <v>0</v>
          </cell>
        </row>
        <row r="536">
          <cell r="N536">
            <v>0</v>
          </cell>
        </row>
        <row r="538">
          <cell r="N538">
            <v>326</v>
          </cell>
        </row>
        <row r="539">
          <cell r="N539">
            <v>0</v>
          </cell>
        </row>
        <row r="541">
          <cell r="N541">
            <v>0</v>
          </cell>
        </row>
        <row r="544">
          <cell r="N544">
            <v>0</v>
          </cell>
        </row>
        <row r="546">
          <cell r="N546">
            <v>27935</v>
          </cell>
        </row>
        <row r="547">
          <cell r="N547">
            <v>0</v>
          </cell>
        </row>
        <row r="549">
          <cell r="N549">
            <v>0</v>
          </cell>
        </row>
        <row r="552">
          <cell r="N552">
            <v>0</v>
          </cell>
        </row>
        <row r="562">
          <cell r="N562">
            <v>206680</v>
          </cell>
        </row>
        <row r="563">
          <cell r="N563">
            <v>9841</v>
          </cell>
        </row>
        <row r="564">
          <cell r="Q564">
            <v>0</v>
          </cell>
          <cell r="U564">
            <v>0</v>
          </cell>
          <cell r="V564">
            <v>203098</v>
          </cell>
        </row>
        <row r="565">
          <cell r="N565">
            <v>0</v>
          </cell>
        </row>
        <row r="567">
          <cell r="S567">
            <v>20162</v>
          </cell>
        </row>
        <row r="568">
          <cell r="N568">
            <v>0</v>
          </cell>
        </row>
        <row r="570">
          <cell r="N570">
            <v>37667</v>
          </cell>
        </row>
        <row r="571">
          <cell r="N571">
            <v>3582</v>
          </cell>
        </row>
        <row r="573">
          <cell r="N573">
            <v>0</v>
          </cell>
        </row>
        <row r="575">
          <cell r="S575">
            <v>42393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1">
          <cell r="N581">
            <v>0</v>
          </cell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9">
          <cell r="N589">
            <v>0</v>
          </cell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7">
          <cell r="N597">
            <v>0</v>
          </cell>
        </row>
        <row r="600">
          <cell r="N600">
            <v>0</v>
          </cell>
        </row>
        <row r="602">
          <cell r="N602">
            <v>14696</v>
          </cell>
        </row>
        <row r="603">
          <cell r="N603">
            <v>0</v>
          </cell>
        </row>
        <row r="605">
          <cell r="N605">
            <v>0</v>
          </cell>
        </row>
        <row r="608">
          <cell r="N608">
            <v>0</v>
          </cell>
        </row>
        <row r="618">
          <cell r="N618">
            <v>101130</v>
          </cell>
        </row>
        <row r="619">
          <cell r="N619">
            <v>0</v>
          </cell>
        </row>
        <row r="621">
          <cell r="N621">
            <v>0</v>
          </cell>
        </row>
        <row r="623">
          <cell r="S623">
            <v>137200</v>
          </cell>
        </row>
        <row r="624">
          <cell r="N624">
            <v>0</v>
          </cell>
        </row>
        <row r="626">
          <cell r="N626">
            <v>43713</v>
          </cell>
        </row>
        <row r="627">
          <cell r="N627">
            <v>0</v>
          </cell>
        </row>
        <row r="629">
          <cell r="N629">
            <v>0</v>
          </cell>
        </row>
        <row r="630">
          <cell r="R630">
            <v>882</v>
          </cell>
        </row>
        <row r="631">
          <cell r="S631">
            <v>46364</v>
          </cell>
        </row>
        <row r="632">
          <cell r="N632">
            <v>10578</v>
          </cell>
        </row>
        <row r="634">
          <cell r="N634">
            <v>0</v>
          </cell>
        </row>
        <row r="635">
          <cell r="N635">
            <v>0</v>
          </cell>
        </row>
        <row r="637">
          <cell r="N637">
            <v>0</v>
          </cell>
        </row>
        <row r="639">
          <cell r="S639">
            <v>0</v>
          </cell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5">
          <cell r="N645">
            <v>0</v>
          </cell>
        </row>
        <row r="647">
          <cell r="S647">
            <v>0</v>
          </cell>
        </row>
        <row r="648">
          <cell r="N648">
            <v>0</v>
          </cell>
        </row>
        <row r="650">
          <cell r="N650">
            <v>5743</v>
          </cell>
        </row>
        <row r="651">
          <cell r="N651">
            <v>0</v>
          </cell>
        </row>
        <row r="653">
          <cell r="N653">
            <v>0</v>
          </cell>
        </row>
        <row r="655">
          <cell r="S655">
            <v>0</v>
          </cell>
        </row>
        <row r="656">
          <cell r="N656">
            <v>0</v>
          </cell>
        </row>
        <row r="658">
          <cell r="N658">
            <v>17030</v>
          </cell>
        </row>
        <row r="659">
          <cell r="N659">
            <v>0</v>
          </cell>
        </row>
        <row r="661">
          <cell r="N661">
            <v>0</v>
          </cell>
        </row>
        <row r="663">
          <cell r="S663">
            <v>0</v>
          </cell>
        </row>
        <row r="664">
          <cell r="N664">
            <v>0</v>
          </cell>
        </row>
        <row r="674">
          <cell r="N674">
            <v>0</v>
          </cell>
        </row>
        <row r="675">
          <cell r="N675">
            <v>0</v>
          </cell>
        </row>
        <row r="677">
          <cell r="N677">
            <v>0</v>
          </cell>
        </row>
        <row r="680">
          <cell r="N680">
            <v>0</v>
          </cell>
        </row>
        <row r="682">
          <cell r="N682">
            <v>29271</v>
          </cell>
        </row>
        <row r="683">
          <cell r="N683">
            <v>199</v>
          </cell>
        </row>
        <row r="685">
          <cell r="N685">
            <v>0</v>
          </cell>
        </row>
        <row r="687">
          <cell r="S687">
            <v>32365</v>
          </cell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3">
          <cell r="N693">
            <v>0</v>
          </cell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1">
          <cell r="N701">
            <v>0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9">
          <cell r="N709">
            <v>0</v>
          </cell>
        </row>
        <row r="712">
          <cell r="N712">
            <v>0</v>
          </cell>
        </row>
        <row r="714">
          <cell r="N714">
            <v>4565</v>
          </cell>
        </row>
        <row r="715">
          <cell r="N715">
            <v>0</v>
          </cell>
        </row>
        <row r="717">
          <cell r="N717">
            <v>0</v>
          </cell>
        </row>
        <row r="720">
          <cell r="N720">
            <v>0</v>
          </cell>
        </row>
      </sheetData>
      <sheetData sheetId="3">
        <row r="83">
          <cell r="N83">
            <v>6257</v>
          </cell>
        </row>
        <row r="85">
          <cell r="N85">
            <v>0</v>
          </cell>
        </row>
        <row r="86">
          <cell r="N86">
            <v>1450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6994</v>
          </cell>
        </row>
        <row r="92">
          <cell r="N92">
            <v>2142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5297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10453</v>
          </cell>
        </row>
        <row r="101">
          <cell r="N101">
            <v>447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5764</v>
          </cell>
        </row>
        <row r="110">
          <cell r="N110">
            <v>31420</v>
          </cell>
        </row>
        <row r="112">
          <cell r="N112">
            <v>0</v>
          </cell>
        </row>
        <row r="113">
          <cell r="N113">
            <v>5177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209</v>
          </cell>
        </row>
        <row r="119">
          <cell r="N119">
            <v>133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7577</v>
          </cell>
        </row>
        <row r="128">
          <cell r="N128">
            <v>672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28894</v>
          </cell>
        </row>
        <row r="133">
          <cell r="N133">
            <v>0</v>
          </cell>
        </row>
        <row r="134">
          <cell r="N134">
            <v>0</v>
          </cell>
        </row>
        <row r="135">
          <cell r="N135">
            <v>19744</v>
          </cell>
        </row>
        <row r="137">
          <cell r="N137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0</v>
          </cell>
        </row>
        <row r="144">
          <cell r="N144">
            <v>1685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2758</v>
          </cell>
        </row>
        <row r="164">
          <cell r="N164">
            <v>9729</v>
          </cell>
        </row>
        <row r="166">
          <cell r="N166">
            <v>0</v>
          </cell>
        </row>
        <row r="167">
          <cell r="N167">
            <v>2237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5154</v>
          </cell>
        </row>
        <row r="173">
          <cell r="N173">
            <v>66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38220</v>
          </cell>
        </row>
        <row r="178">
          <cell r="N178">
            <v>0</v>
          </cell>
        </row>
        <row r="179">
          <cell r="N179">
            <v>4375</v>
          </cell>
        </row>
        <row r="180">
          <cell r="N180">
            <v>4958</v>
          </cell>
        </row>
        <row r="182">
          <cell r="N182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1857</v>
          </cell>
        </row>
        <row r="189">
          <cell r="N189">
            <v>2012</v>
          </cell>
        </row>
        <row r="191">
          <cell r="N191">
            <v>60274</v>
          </cell>
        </row>
        <row r="193">
          <cell r="N193">
            <v>0</v>
          </cell>
        </row>
        <row r="194">
          <cell r="N194">
            <v>9003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200">
          <cell r="N200">
            <v>453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12172</v>
          </cell>
        </row>
        <row r="209">
          <cell r="N209">
            <v>324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32302</v>
          </cell>
        </row>
        <row r="214">
          <cell r="N214">
            <v>0</v>
          </cell>
        </row>
        <row r="215">
          <cell r="N215">
            <v>2447</v>
          </cell>
        </row>
        <row r="216">
          <cell r="N216">
            <v>28101</v>
          </cell>
        </row>
        <row r="218">
          <cell r="N218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3266</v>
          </cell>
        </row>
        <row r="225">
          <cell r="N225">
            <v>1427</v>
          </cell>
        </row>
        <row r="227">
          <cell r="N227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5141</v>
          </cell>
        </row>
        <row r="245">
          <cell r="N245">
            <v>14803</v>
          </cell>
        </row>
        <row r="247">
          <cell r="N247">
            <v>0</v>
          </cell>
        </row>
        <row r="248">
          <cell r="N248">
            <v>3329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23043</v>
          </cell>
        </row>
        <row r="254">
          <cell r="N254">
            <v>89758.8</v>
          </cell>
        </row>
        <row r="255">
          <cell r="Q255">
            <v>329321.90000000002</v>
          </cell>
          <cell r="V255">
            <v>82862.7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S258">
            <v>0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67755</v>
          </cell>
        </row>
        <row r="263">
          <cell r="N263">
            <v>1036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14675.666666666666</v>
          </cell>
        </row>
        <row r="272">
          <cell r="N272">
            <v>107230</v>
          </cell>
        </row>
        <row r="274">
          <cell r="N274">
            <v>0</v>
          </cell>
        </row>
        <row r="275">
          <cell r="N275">
            <v>13733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50</v>
          </cell>
        </row>
        <row r="281">
          <cell r="N281">
            <v>1197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25154</v>
          </cell>
        </row>
        <row r="290">
          <cell r="N290">
            <v>858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28063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61087</v>
          </cell>
        </row>
        <row r="299">
          <cell r="N299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3001</v>
          </cell>
        </row>
        <row r="308">
          <cell r="N308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19336</v>
          </cell>
        </row>
        <row r="326">
          <cell r="N326">
            <v>13749</v>
          </cell>
        </row>
        <row r="328">
          <cell r="N328">
            <v>0</v>
          </cell>
        </row>
        <row r="329">
          <cell r="N329">
            <v>3179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11297</v>
          </cell>
        </row>
        <row r="335">
          <cell r="N335">
            <v>10860</v>
          </cell>
        </row>
        <row r="337">
          <cell r="N337">
            <v>4554.5</v>
          </cell>
        </row>
        <row r="338">
          <cell r="N338">
            <v>0</v>
          </cell>
        </row>
        <row r="339">
          <cell r="N339">
            <v>89627.5</v>
          </cell>
        </row>
        <row r="340">
          <cell r="N340">
            <v>0</v>
          </cell>
        </row>
        <row r="341">
          <cell r="N341">
            <v>3762</v>
          </cell>
        </row>
        <row r="342">
          <cell r="N342">
            <v>102358</v>
          </cell>
        </row>
        <row r="344">
          <cell r="N344">
            <v>4066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6816</v>
          </cell>
        </row>
        <row r="351">
          <cell r="N351">
            <v>14609</v>
          </cell>
        </row>
        <row r="353">
          <cell r="N353">
            <v>135033</v>
          </cell>
        </row>
        <row r="355">
          <cell r="N355">
            <v>0</v>
          </cell>
        </row>
        <row r="356">
          <cell r="N356">
            <v>23302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409</v>
          </cell>
        </row>
        <row r="362">
          <cell r="N362">
            <v>4245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5206</v>
          </cell>
        </row>
        <row r="369">
          <cell r="N369">
            <v>28152</v>
          </cell>
        </row>
        <row r="371">
          <cell r="N371">
            <v>1743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57633</v>
          </cell>
        </row>
        <row r="376">
          <cell r="N376">
            <v>0</v>
          </cell>
        </row>
        <row r="377">
          <cell r="N377">
            <v>1717</v>
          </cell>
        </row>
        <row r="378">
          <cell r="N378">
            <v>48302</v>
          </cell>
        </row>
        <row r="380">
          <cell r="N380">
            <v>48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15622</v>
          </cell>
        </row>
        <row r="387">
          <cell r="N387">
            <v>6822</v>
          </cell>
        </row>
        <row r="389">
          <cell r="N389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2598</v>
          </cell>
        </row>
        <row r="407">
          <cell r="N407">
            <v>6693</v>
          </cell>
        </row>
        <row r="409">
          <cell r="N409">
            <v>0</v>
          </cell>
        </row>
        <row r="410">
          <cell r="N410">
            <v>1542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8546</v>
          </cell>
        </row>
        <row r="416">
          <cell r="N416">
            <v>0</v>
          </cell>
        </row>
        <row r="418">
          <cell r="Y418">
            <v>12099</v>
          </cell>
        </row>
        <row r="419">
          <cell r="R419">
            <v>34761</v>
          </cell>
          <cell r="T419">
            <v>3533562</v>
          </cell>
          <cell r="X419">
            <v>114657</v>
          </cell>
          <cell r="Y419">
            <v>93582</v>
          </cell>
        </row>
        <row r="420">
          <cell r="N420">
            <v>210221</v>
          </cell>
        </row>
        <row r="421">
          <cell r="N421">
            <v>0</v>
          </cell>
        </row>
        <row r="422">
          <cell r="N422">
            <v>7025</v>
          </cell>
        </row>
        <row r="423">
          <cell r="N423">
            <v>594309</v>
          </cell>
        </row>
        <row r="425">
          <cell r="N425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25286</v>
          </cell>
        </row>
        <row r="432">
          <cell r="N432">
            <v>8620.333333333343</v>
          </cell>
        </row>
        <row r="434">
          <cell r="N434">
            <v>182287</v>
          </cell>
        </row>
        <row r="436">
          <cell r="N436">
            <v>0</v>
          </cell>
        </row>
        <row r="437">
          <cell r="N437">
            <v>102530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100</v>
          </cell>
        </row>
        <row r="443">
          <cell r="N443">
            <v>26972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0</v>
          </cell>
        </row>
        <row r="450">
          <cell r="N450">
            <v>9559</v>
          </cell>
        </row>
        <row r="452">
          <cell r="N452">
            <v>299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30382</v>
          </cell>
        </row>
        <row r="457">
          <cell r="N457">
            <v>0</v>
          </cell>
        </row>
        <row r="458">
          <cell r="N458">
            <v>14687</v>
          </cell>
        </row>
        <row r="459">
          <cell r="N459">
            <v>35943</v>
          </cell>
        </row>
        <row r="461">
          <cell r="N461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8500</v>
          </cell>
        </row>
        <row r="468">
          <cell r="N468">
            <v>3041</v>
          </cell>
        </row>
        <row r="470">
          <cell r="N470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6198</v>
          </cell>
        </row>
        <row r="488">
          <cell r="N488">
            <v>1239</v>
          </cell>
        </row>
        <row r="490">
          <cell r="N490">
            <v>0</v>
          </cell>
        </row>
        <row r="491">
          <cell r="N491">
            <v>288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4845</v>
          </cell>
        </row>
        <row r="497">
          <cell r="N497">
            <v>9543</v>
          </cell>
        </row>
        <row r="499">
          <cell r="N499">
            <v>946</v>
          </cell>
        </row>
        <row r="500">
          <cell r="N500">
            <v>5154</v>
          </cell>
        </row>
        <row r="501">
          <cell r="N501">
            <v>149980</v>
          </cell>
        </row>
        <row r="502">
          <cell r="N502">
            <v>0</v>
          </cell>
        </row>
        <row r="503">
          <cell r="N503">
            <v>10903</v>
          </cell>
        </row>
        <row r="504">
          <cell r="N504">
            <v>103625</v>
          </cell>
        </row>
        <row r="506">
          <cell r="N506">
            <v>0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7911</v>
          </cell>
        </row>
        <row r="513">
          <cell r="N513">
            <v>7622</v>
          </cell>
        </row>
        <row r="515">
          <cell r="N515">
            <v>44853</v>
          </cell>
        </row>
        <row r="517">
          <cell r="N517">
            <v>0</v>
          </cell>
        </row>
        <row r="518">
          <cell r="N518">
            <v>23270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171</v>
          </cell>
        </row>
        <row r="524">
          <cell r="N524">
            <v>111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4725</v>
          </cell>
        </row>
        <row r="531">
          <cell r="N531">
            <v>16717</v>
          </cell>
        </row>
        <row r="533">
          <cell r="N533">
            <v>127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33224</v>
          </cell>
        </row>
        <row r="538">
          <cell r="N538">
            <v>0</v>
          </cell>
        </row>
        <row r="539">
          <cell r="N539">
            <v>11934</v>
          </cell>
        </row>
        <row r="540">
          <cell r="N540">
            <v>29013</v>
          </cell>
        </row>
        <row r="542">
          <cell r="N542">
            <v>0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10830</v>
          </cell>
        </row>
        <row r="549">
          <cell r="N549">
            <v>1290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2774</v>
          </cell>
        </row>
        <row r="569">
          <cell r="N569">
            <v>18756</v>
          </cell>
        </row>
        <row r="571">
          <cell r="N571">
            <v>0</v>
          </cell>
        </row>
        <row r="572">
          <cell r="N572">
            <v>4249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25377</v>
          </cell>
        </row>
        <row r="578">
          <cell r="N578">
            <v>41123</v>
          </cell>
        </row>
        <row r="580">
          <cell r="N580">
            <v>17402</v>
          </cell>
        </row>
        <row r="581">
          <cell r="N581">
            <v>694.25</v>
          </cell>
        </row>
        <row r="582">
          <cell r="N582">
            <v>25338.149999999994</v>
          </cell>
        </row>
        <row r="583">
          <cell r="N583">
            <v>0</v>
          </cell>
        </row>
        <row r="584">
          <cell r="N584">
            <v>18985</v>
          </cell>
        </row>
        <row r="585">
          <cell r="N585">
            <v>112120</v>
          </cell>
        </row>
        <row r="587">
          <cell r="N587">
            <v>370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72504</v>
          </cell>
        </row>
        <row r="594">
          <cell r="N594">
            <v>73730</v>
          </cell>
        </row>
        <row r="596">
          <cell r="N596">
            <v>810350</v>
          </cell>
        </row>
        <row r="598">
          <cell r="N598">
            <v>0</v>
          </cell>
        </row>
        <row r="599">
          <cell r="N599">
            <v>188811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1763</v>
          </cell>
        </row>
        <row r="605">
          <cell r="N605">
            <v>83949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56334</v>
          </cell>
        </row>
        <row r="612">
          <cell r="N612">
            <v>190233</v>
          </cell>
        </row>
        <row r="614">
          <cell r="N614">
            <v>1443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62967</v>
          </cell>
        </row>
        <row r="619">
          <cell r="N619">
            <v>0</v>
          </cell>
        </row>
        <row r="620">
          <cell r="N620">
            <v>36540</v>
          </cell>
        </row>
        <row r="621">
          <cell r="N621">
            <v>139795</v>
          </cell>
        </row>
        <row r="623">
          <cell r="N623">
            <v>130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179943</v>
          </cell>
        </row>
        <row r="630">
          <cell r="N630">
            <v>42386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14288</v>
          </cell>
        </row>
        <row r="650">
          <cell r="N650">
            <v>8581</v>
          </cell>
        </row>
        <row r="652">
          <cell r="N652">
            <v>0</v>
          </cell>
        </row>
        <row r="653">
          <cell r="N653">
            <v>1993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9175</v>
          </cell>
        </row>
        <row r="659">
          <cell r="N659">
            <v>7116</v>
          </cell>
        </row>
        <row r="661">
          <cell r="N661">
            <v>5770</v>
          </cell>
        </row>
        <row r="662">
          <cell r="N662">
            <v>0</v>
          </cell>
        </row>
        <row r="663">
          <cell r="N663">
            <v>53306</v>
          </cell>
        </row>
        <row r="664">
          <cell r="N664">
            <v>0</v>
          </cell>
        </row>
        <row r="665">
          <cell r="N665">
            <v>12860</v>
          </cell>
        </row>
        <row r="666">
          <cell r="N666">
            <v>130044</v>
          </cell>
        </row>
        <row r="668">
          <cell r="N668">
            <v>2671</v>
          </cell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1500</v>
          </cell>
        </row>
        <row r="675">
          <cell r="N675">
            <v>12236</v>
          </cell>
        </row>
        <row r="677">
          <cell r="N677">
            <v>129654</v>
          </cell>
        </row>
        <row r="679">
          <cell r="N679">
            <v>0</v>
          </cell>
        </row>
        <row r="680">
          <cell r="N680">
            <v>30884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51</v>
          </cell>
        </row>
        <row r="686">
          <cell r="N686">
            <v>2041</v>
          </cell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0</v>
          </cell>
        </row>
        <row r="693">
          <cell r="N693">
            <v>39340</v>
          </cell>
        </row>
        <row r="695">
          <cell r="N695">
            <v>451</v>
          </cell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56598</v>
          </cell>
        </row>
        <row r="700">
          <cell r="N700">
            <v>0</v>
          </cell>
        </row>
        <row r="701">
          <cell r="N701">
            <v>17500</v>
          </cell>
        </row>
        <row r="702">
          <cell r="N702">
            <v>24659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58000</v>
          </cell>
        </row>
        <row r="711">
          <cell r="N711">
            <v>9534</v>
          </cell>
        </row>
        <row r="713">
          <cell r="N713">
            <v>0</v>
          </cell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2438</v>
          </cell>
        </row>
        <row r="731">
          <cell r="N731">
            <v>3761</v>
          </cell>
        </row>
        <row r="733">
          <cell r="N733">
            <v>0</v>
          </cell>
        </row>
        <row r="734">
          <cell r="N734">
            <v>856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6987</v>
          </cell>
        </row>
        <row r="740">
          <cell r="N740">
            <v>49235</v>
          </cell>
        </row>
        <row r="742">
          <cell r="N742">
            <v>1833</v>
          </cell>
        </row>
        <row r="743">
          <cell r="N743">
            <v>0</v>
          </cell>
        </row>
        <row r="744">
          <cell r="N744">
            <v>0</v>
          </cell>
        </row>
        <row r="745">
          <cell r="N745">
            <v>0</v>
          </cell>
        </row>
        <row r="746">
          <cell r="N746">
            <v>51587</v>
          </cell>
        </row>
        <row r="747">
          <cell r="N747">
            <v>118434</v>
          </cell>
        </row>
        <row r="749">
          <cell r="N749">
            <v>5480</v>
          </cell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16644</v>
          </cell>
        </row>
        <row r="756">
          <cell r="N756">
            <v>49275</v>
          </cell>
        </row>
        <row r="758">
          <cell r="N758">
            <v>202511</v>
          </cell>
        </row>
        <row r="760">
          <cell r="N760">
            <v>0</v>
          </cell>
        </row>
        <row r="761">
          <cell r="N761">
            <v>32678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573</v>
          </cell>
        </row>
        <row r="767">
          <cell r="N767">
            <v>41225</v>
          </cell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12468</v>
          </cell>
        </row>
        <row r="774">
          <cell r="N774">
            <v>75023</v>
          </cell>
        </row>
        <row r="776">
          <cell r="N776">
            <v>1715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58662</v>
          </cell>
        </row>
        <row r="781">
          <cell r="N781">
            <v>0</v>
          </cell>
        </row>
        <row r="782">
          <cell r="N782">
            <v>4857</v>
          </cell>
        </row>
        <row r="783">
          <cell r="N783">
            <v>78023</v>
          </cell>
        </row>
        <row r="785">
          <cell r="N785">
            <v>0</v>
          </cell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57206</v>
          </cell>
        </row>
        <row r="792">
          <cell r="N792">
            <v>12247</v>
          </cell>
        </row>
        <row r="794">
          <cell r="N794">
            <v>0</v>
          </cell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8805</v>
          </cell>
        </row>
        <row r="812">
          <cell r="N812">
            <v>14116</v>
          </cell>
        </row>
        <row r="814">
          <cell r="N814">
            <v>0</v>
          </cell>
        </row>
        <row r="815">
          <cell r="N815">
            <v>3184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21185</v>
          </cell>
        </row>
        <row r="821">
          <cell r="N821">
            <v>13349</v>
          </cell>
        </row>
        <row r="823">
          <cell r="N823">
            <v>1919.5</v>
          </cell>
        </row>
        <row r="824">
          <cell r="N824">
            <v>0</v>
          </cell>
        </row>
        <row r="825">
          <cell r="N825">
            <v>717.5</v>
          </cell>
        </row>
        <row r="826">
          <cell r="N826">
            <v>0</v>
          </cell>
        </row>
        <row r="827">
          <cell r="N827">
            <v>8072</v>
          </cell>
        </row>
        <row r="828">
          <cell r="N828">
            <v>88463</v>
          </cell>
        </row>
        <row r="830">
          <cell r="N830">
            <v>2176</v>
          </cell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31541</v>
          </cell>
        </row>
        <row r="837">
          <cell r="N837">
            <v>36378</v>
          </cell>
        </row>
        <row r="839">
          <cell r="N839">
            <v>295407</v>
          </cell>
        </row>
        <row r="841">
          <cell r="N841">
            <v>0</v>
          </cell>
        </row>
        <row r="842">
          <cell r="N842">
            <v>53966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594</v>
          </cell>
        </row>
        <row r="848">
          <cell r="N848">
            <v>27663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39435</v>
          </cell>
        </row>
        <row r="855">
          <cell r="N855">
            <v>103498</v>
          </cell>
        </row>
        <row r="857">
          <cell r="N857">
            <v>1592</v>
          </cell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67213</v>
          </cell>
        </row>
        <row r="862">
          <cell r="N862">
            <v>0</v>
          </cell>
        </row>
        <row r="863">
          <cell r="N863">
            <v>49806</v>
          </cell>
        </row>
        <row r="864">
          <cell r="N864">
            <v>97189</v>
          </cell>
        </row>
        <row r="866">
          <cell r="N866">
            <v>846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80286</v>
          </cell>
        </row>
        <row r="873">
          <cell r="N873">
            <v>12878</v>
          </cell>
        </row>
        <row r="875">
          <cell r="N875">
            <v>0</v>
          </cell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21006</v>
          </cell>
        </row>
        <row r="893">
          <cell r="N893">
            <v>5763</v>
          </cell>
        </row>
        <row r="895">
          <cell r="N895">
            <v>0</v>
          </cell>
        </row>
        <row r="896">
          <cell r="N896">
            <v>1335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14277</v>
          </cell>
        </row>
        <row r="902">
          <cell r="N902">
            <v>16881</v>
          </cell>
        </row>
        <row r="904">
          <cell r="N904">
            <v>56397</v>
          </cell>
        </row>
        <row r="905">
          <cell r="N905">
            <v>0</v>
          </cell>
        </row>
        <row r="906">
          <cell r="N906">
            <v>103000</v>
          </cell>
        </row>
        <row r="907">
          <cell r="N907">
            <v>0</v>
          </cell>
        </row>
        <row r="908">
          <cell r="N908">
            <v>39157</v>
          </cell>
        </row>
        <row r="909">
          <cell r="N909">
            <v>143090</v>
          </cell>
        </row>
        <row r="911">
          <cell r="N911">
            <v>300</v>
          </cell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17049</v>
          </cell>
        </row>
        <row r="918">
          <cell r="N918">
            <v>15882</v>
          </cell>
        </row>
        <row r="920">
          <cell r="N920">
            <v>131595</v>
          </cell>
        </row>
        <row r="922">
          <cell r="N922">
            <v>0</v>
          </cell>
        </row>
        <row r="923">
          <cell r="N923">
            <v>25466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484</v>
          </cell>
        </row>
        <row r="929">
          <cell r="N929">
            <v>9701</v>
          </cell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18863</v>
          </cell>
        </row>
        <row r="936">
          <cell r="N936">
            <v>28018</v>
          </cell>
        </row>
        <row r="938">
          <cell r="N938">
            <v>472</v>
          </cell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42818</v>
          </cell>
        </row>
        <row r="943">
          <cell r="N943">
            <v>0</v>
          </cell>
        </row>
        <row r="944">
          <cell r="N944">
            <v>32431</v>
          </cell>
        </row>
        <row r="945">
          <cell r="N945">
            <v>38139</v>
          </cell>
        </row>
        <row r="947">
          <cell r="N947">
            <v>122</v>
          </cell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25191</v>
          </cell>
        </row>
        <row r="954">
          <cell r="N954">
            <v>6928</v>
          </cell>
        </row>
        <row r="956">
          <cell r="N956">
            <v>0</v>
          </cell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2933</v>
          </cell>
        </row>
        <row r="974">
          <cell r="N974">
            <v>21097</v>
          </cell>
        </row>
        <row r="976">
          <cell r="N976">
            <v>0</v>
          </cell>
        </row>
        <row r="977">
          <cell r="N977">
            <v>4851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24325</v>
          </cell>
        </row>
        <row r="983">
          <cell r="N983">
            <v>831</v>
          </cell>
        </row>
        <row r="985">
          <cell r="N985">
            <v>0</v>
          </cell>
        </row>
        <row r="986">
          <cell r="N986">
            <v>0</v>
          </cell>
        </row>
        <row r="987">
          <cell r="N987">
            <v>63</v>
          </cell>
        </row>
        <row r="988">
          <cell r="N988">
            <v>0</v>
          </cell>
        </row>
        <row r="989">
          <cell r="N989">
            <v>439</v>
          </cell>
        </row>
        <row r="990">
          <cell r="N990">
            <v>6907</v>
          </cell>
        </row>
        <row r="992">
          <cell r="N992">
            <v>1351</v>
          </cell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5499</v>
          </cell>
        </row>
        <row r="999">
          <cell r="N999">
            <v>10571</v>
          </cell>
        </row>
        <row r="1001">
          <cell r="N1001">
            <v>87227</v>
          </cell>
        </row>
        <row r="1003">
          <cell r="N1003">
            <v>0</v>
          </cell>
        </row>
        <row r="1004">
          <cell r="N1004">
            <v>12653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21</v>
          </cell>
        </row>
        <row r="1010">
          <cell r="N1010">
            <v>2778</v>
          </cell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6045</v>
          </cell>
        </row>
        <row r="1017">
          <cell r="N1017">
            <v>33800</v>
          </cell>
        </row>
        <row r="1019">
          <cell r="N1019">
            <v>356</v>
          </cell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28139</v>
          </cell>
        </row>
        <row r="1024">
          <cell r="N1024">
            <v>0</v>
          </cell>
        </row>
        <row r="1025">
          <cell r="N1025">
            <v>7661</v>
          </cell>
        </row>
        <row r="1026">
          <cell r="N1026">
            <v>43544</v>
          </cell>
        </row>
        <row r="1028">
          <cell r="N1028">
            <v>0</v>
          </cell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7641</v>
          </cell>
        </row>
        <row r="1035">
          <cell r="N1035">
            <v>4382</v>
          </cell>
        </row>
        <row r="1037">
          <cell r="N1037">
            <v>0</v>
          </cell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34800</v>
          </cell>
        </row>
      </sheetData>
      <sheetData sheetId="4"/>
      <sheetData sheetId="5"/>
      <sheetData sheetId="6"/>
      <sheetData sheetId="7"/>
      <sheetData sheetId="8">
        <row r="4">
          <cell r="C4">
            <v>152</v>
          </cell>
        </row>
        <row r="5">
          <cell r="C5">
            <v>247</v>
          </cell>
        </row>
        <row r="6">
          <cell r="C6">
            <v>532</v>
          </cell>
        </row>
        <row r="7">
          <cell r="C7">
            <v>228</v>
          </cell>
        </row>
        <row r="8">
          <cell r="C8">
            <v>817</v>
          </cell>
        </row>
        <row r="9">
          <cell r="C9">
            <v>275.5</v>
          </cell>
        </row>
        <row r="10">
          <cell r="C10">
            <v>2375</v>
          </cell>
        </row>
        <row r="11">
          <cell r="C11">
            <v>180.5</v>
          </cell>
        </row>
        <row r="12">
          <cell r="C12">
            <v>361</v>
          </cell>
        </row>
        <row r="13">
          <cell r="C13">
            <v>1643.5</v>
          </cell>
        </row>
        <row r="14">
          <cell r="C14">
            <v>731.5</v>
          </cell>
        </row>
        <row r="15">
          <cell r="C15">
            <v>693.5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d.sjodal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abSelected="1" workbookViewId="0">
      <selection activeCell="C9" sqref="C9"/>
    </sheetView>
  </sheetViews>
  <sheetFormatPr defaultRowHeight="15.75"/>
  <cols>
    <col min="2" max="2" width="56.375" bestFit="1" customWidth="1"/>
    <col min="3" max="3" width="50.25" style="164" bestFit="1" customWidth="1"/>
    <col min="5" max="5" width="85.375" customWidth="1"/>
  </cols>
  <sheetData>
    <row r="1" spans="2:5" ht="16.5" thickBot="1">
      <c r="C1" s="158"/>
    </row>
    <row r="2" spans="2:5">
      <c r="B2" s="142" t="s">
        <v>86</v>
      </c>
      <c r="C2" s="159">
        <v>43626</v>
      </c>
    </row>
    <row r="3" spans="2:5">
      <c r="B3" s="143" t="s">
        <v>87</v>
      </c>
      <c r="C3" s="160">
        <v>43794</v>
      </c>
    </row>
    <row r="4" spans="2:5">
      <c r="B4" s="144" t="s">
        <v>88</v>
      </c>
      <c r="C4" s="161" t="s">
        <v>89</v>
      </c>
    </row>
    <row r="5" spans="2:5">
      <c r="B5" s="144" t="s">
        <v>90</v>
      </c>
      <c r="C5" s="162" t="s">
        <v>91</v>
      </c>
    </row>
    <row r="6" spans="2:5">
      <c r="B6" s="143" t="s">
        <v>92</v>
      </c>
      <c r="C6" s="161" t="s">
        <v>98</v>
      </c>
    </row>
    <row r="7" spans="2:5" ht="16.5" thickBot="1">
      <c r="B7" s="145" t="s">
        <v>90</v>
      </c>
      <c r="C7" s="166" t="s">
        <v>99</v>
      </c>
    </row>
    <row r="10" spans="2:5" ht="16.5" thickBot="1"/>
    <row r="11" spans="2:5" ht="155.25" customHeight="1">
      <c r="B11" s="146" t="s">
        <v>93</v>
      </c>
      <c r="C11" s="147"/>
      <c r="E11" s="148" t="s">
        <v>94</v>
      </c>
    </row>
    <row r="12" spans="2:5">
      <c r="B12" s="149"/>
      <c r="C12" s="165"/>
      <c r="E12" s="150"/>
    </row>
    <row r="13" spans="2:5">
      <c r="B13" s="151" t="s">
        <v>95</v>
      </c>
      <c r="C13" s="165"/>
      <c r="E13" s="150"/>
    </row>
    <row r="14" spans="2:5" ht="16.5" thickBot="1">
      <c r="B14" s="152" t="s">
        <v>96</v>
      </c>
      <c r="C14" s="163"/>
      <c r="E14" s="150"/>
    </row>
    <row r="15" spans="2:5">
      <c r="E15" s="150"/>
    </row>
    <row r="16" spans="2:5" ht="16.5" thickBot="1">
      <c r="B16" s="153"/>
      <c r="E16" s="150"/>
    </row>
    <row r="17" spans="2:5" ht="162.75" customHeight="1" thickBot="1">
      <c r="B17" s="154" t="s">
        <v>97</v>
      </c>
      <c r="C17" s="155"/>
      <c r="E17" s="150"/>
    </row>
    <row r="18" spans="2:5">
      <c r="B18" s="156"/>
      <c r="E18" s="150"/>
    </row>
    <row r="19" spans="2:5">
      <c r="E19" s="150"/>
    </row>
    <row r="20" spans="2:5">
      <c r="E20" s="150"/>
    </row>
    <row r="21" spans="2:5">
      <c r="E21" s="150"/>
    </row>
    <row r="22" spans="2:5">
      <c r="E22" s="150"/>
    </row>
    <row r="23" spans="2:5" ht="16.5" thickBot="1">
      <c r="E23" s="157"/>
    </row>
  </sheetData>
  <mergeCells count="3">
    <mergeCell ref="B11:C11"/>
    <mergeCell ref="E11:E23"/>
    <mergeCell ref="B17:C17"/>
  </mergeCells>
  <hyperlinks>
    <hyperlink ref="C5" r:id="rId1"/>
    <hyperlink ref="B14" r:id="rId2"/>
    <hyperlink ref="C7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J17" zoomScale="70" zoomScaleNormal="70" workbookViewId="0">
      <selection activeCell="R56" sqref="R56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78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[1]Solceller!$C$11</f>
        <v>180.5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7">
        <f>[1]Elproduktion!$N$322</f>
        <v>15796</v>
      </c>
      <c r="D7" s="90">
        <f>[1]Elproduktion!$N$323</f>
        <v>0</v>
      </c>
      <c r="E7" s="90">
        <f>[1]Elproduktion!$Q$324</f>
        <v>0</v>
      </c>
      <c r="F7" s="90">
        <f>[1]Elproduktion!$N$325</f>
        <v>0</v>
      </c>
      <c r="G7" s="90">
        <f>[1]Elproduktion!$R$326</f>
        <v>0</v>
      </c>
      <c r="H7" s="120">
        <f>[1]Elproduktion!$S$327</f>
        <v>0</v>
      </c>
      <c r="I7" s="90">
        <f>[1]Elproduktion!$N$328</f>
        <v>0</v>
      </c>
      <c r="J7" s="90">
        <f>[1]Elproduktion!$T$326</f>
        <v>0</v>
      </c>
      <c r="K7" s="97">
        <f>[1]Elproduktion!$U$324</f>
        <v>0</v>
      </c>
      <c r="L7" s="120">
        <f>[1]Elproduktion!$V$324</f>
        <v>0</v>
      </c>
      <c r="M7" s="97">
        <f>[1]Elproduktion!$W$324</f>
        <v>0</v>
      </c>
      <c r="N7" s="90">
        <f>[1]Elproduktion!$X$326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7">
        <f>[1]Elproduktion!$N$330</f>
        <v>0</v>
      </c>
      <c r="D8" s="90">
        <f>[1]Elproduktion!$N$331</f>
        <v>0</v>
      </c>
      <c r="E8" s="90">
        <f>[1]Elproduktion!$Q$332</f>
        <v>0</v>
      </c>
      <c r="F8" s="90">
        <f>[1]Elproduktion!$N$333</f>
        <v>0</v>
      </c>
      <c r="G8" s="90">
        <f>[1]Elproduktion!$R$334</f>
        <v>0</v>
      </c>
      <c r="H8" s="97">
        <f>[1]Elproduktion!$S$335</f>
        <v>0</v>
      </c>
      <c r="I8" s="90">
        <f>[1]Elproduktion!$N$336</f>
        <v>0</v>
      </c>
      <c r="J8" s="90">
        <f>[1]Elproduktion!$T$334</f>
        <v>0</v>
      </c>
      <c r="K8" s="97">
        <f>[1]Elproduktion!$U$332</f>
        <v>0</v>
      </c>
      <c r="L8" s="97">
        <f>[1]Elproduktion!$V$332</f>
        <v>0</v>
      </c>
      <c r="M8" s="97">
        <f>[1]Elproduktion!$W$332</f>
        <v>0</v>
      </c>
      <c r="N8" s="90">
        <f>[1]Elproduktion!$X$334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21">
        <f>[1]Elproduktion!$N$338</f>
        <v>3170</v>
      </c>
      <c r="D9" s="90">
        <f>[1]Elproduktion!$N$339</f>
        <v>0</v>
      </c>
      <c r="E9" s="90">
        <f>[1]Elproduktion!$Q$340</f>
        <v>0</v>
      </c>
      <c r="F9" s="90">
        <f>[1]Elproduktion!$N$341</f>
        <v>0</v>
      </c>
      <c r="G9" s="90">
        <f>[1]Elproduktion!$R$342</f>
        <v>0</v>
      </c>
      <c r="H9" s="97">
        <f>[1]Elproduktion!$S$343</f>
        <v>0</v>
      </c>
      <c r="I9" s="90">
        <f>[1]Elproduktion!$N$344</f>
        <v>0</v>
      </c>
      <c r="J9" s="90">
        <f>[1]Elproduktion!$T$342</f>
        <v>0</v>
      </c>
      <c r="K9" s="97">
        <f>[1]Elproduktion!$U$340</f>
        <v>0</v>
      </c>
      <c r="L9" s="97">
        <f>[1]Elproduktion!$V$340</f>
        <v>0</v>
      </c>
      <c r="M9" s="97">
        <f>[1]Elproduktion!$W$340</f>
        <v>0</v>
      </c>
      <c r="N9" s="90">
        <f>[1]Elproduktion!$X$342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07">
        <f>[1]Elproduktion!$N$346</f>
        <v>122138.23668639053</v>
      </c>
      <c r="D10" s="90">
        <f>[1]Elproduktion!$N$347</f>
        <v>0</v>
      </c>
      <c r="E10" s="90">
        <f>[1]Elproduktion!$Q$348</f>
        <v>0</v>
      </c>
      <c r="F10" s="90">
        <f>[1]Elproduktion!$N$349</f>
        <v>0</v>
      </c>
      <c r="G10" s="90">
        <f>[1]Elproduktion!$R$350</f>
        <v>0</v>
      </c>
      <c r="H10" s="97">
        <f>[1]Elproduktion!$S$351</f>
        <v>0</v>
      </c>
      <c r="I10" s="90">
        <f>[1]Elproduktion!$N$352</f>
        <v>0</v>
      </c>
      <c r="J10" s="90">
        <f>[1]Elproduktion!$T$350</f>
        <v>0</v>
      </c>
      <c r="K10" s="97">
        <f>[1]Elproduktion!$U$348</f>
        <v>0</v>
      </c>
      <c r="L10" s="97">
        <f>[1]Elproduktion!$V$348</f>
        <v>0</v>
      </c>
      <c r="M10" s="97">
        <f>[1]Elproduktion!$W$348</f>
        <v>0</v>
      </c>
      <c r="N10" s="90">
        <f>[1]Elproduktion!$X$350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29">
        <f>SUM(C5:C10)</f>
        <v>141284.73668639053</v>
      </c>
      <c r="D11" s="90">
        <f t="shared" ref="D11:O11" si="1">SUM(D5:D10)</f>
        <v>0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90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0881 Nybro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90">
        <f>[1]Fjärrvärmeproduktion!$N$450</f>
        <v>124781</v>
      </c>
      <c r="C18" s="90"/>
      <c r="D18" s="90">
        <f>[1]Fjärrvärmeproduktion!$N$451</f>
        <v>5443</v>
      </c>
      <c r="E18" s="90">
        <f>[1]Fjärrvärmeproduktion!$Q$452</f>
        <v>0</v>
      </c>
      <c r="F18" s="90">
        <f>[1]Fjärrvärmeproduktion!$N$453</f>
        <v>0</v>
      </c>
      <c r="G18" s="90">
        <f>[1]Fjärrvärmeproduktion!$R$454</f>
        <v>0</v>
      </c>
      <c r="H18" s="120">
        <f>[1]Fjärrvärmeproduktion!$S$455</f>
        <v>48031.5</v>
      </c>
      <c r="I18" s="90">
        <f>[1]Fjärrvärmeproduktion!$N$456</f>
        <v>0</v>
      </c>
      <c r="J18" s="90">
        <f>[1]Fjärrvärmeproduktion!$T$454</f>
        <v>0</v>
      </c>
      <c r="K18" s="97">
        <f>[1]Fjärrvärmeproduktion!$U$452</f>
        <v>0</v>
      </c>
      <c r="L18" s="132">
        <f>[1]Fjärrvärmeproduktion!$V$452</f>
        <v>111487</v>
      </c>
      <c r="M18" s="97">
        <f>[1]Fjärrvärmeproduktion!$W$452</f>
        <v>0</v>
      </c>
      <c r="N18" s="90">
        <f>[1]Fjärrvärmeproduktion!$X$454</f>
        <v>0</v>
      </c>
      <c r="O18" s="90"/>
      <c r="P18" s="128">
        <f>SUM(C18:O18)</f>
        <v>164961.5</v>
      </c>
      <c r="Q18" s="2"/>
      <c r="R18" s="2"/>
      <c r="S18" s="2"/>
      <c r="T18" s="2"/>
    </row>
    <row r="19" spans="1:34" ht="15.75">
      <c r="A19" s="3" t="s">
        <v>19</v>
      </c>
      <c r="B19" s="90">
        <f>[1]Fjärrvärmeproduktion!$N$458</f>
        <v>4921</v>
      </c>
      <c r="C19" s="90"/>
      <c r="D19" s="124">
        <f>[1]Fjärrvärmeproduktion!$N$459</f>
        <v>640</v>
      </c>
      <c r="E19" s="90">
        <f>[1]Fjärrvärmeproduktion!$Q$460</f>
        <v>0</v>
      </c>
      <c r="F19" s="90">
        <f>[1]Fjärrvärmeproduktion!$N$461</f>
        <v>0</v>
      </c>
      <c r="G19" s="90">
        <f>[1]Fjärrvärmeproduktion!$R$462</f>
        <v>0</v>
      </c>
      <c r="H19" s="133">
        <f>[1]Fjärrvärmeproduktion!$S$463</f>
        <v>6161</v>
      </c>
      <c r="I19" s="90">
        <f>[1]Fjärrvärmeproduktion!$N$464</f>
        <v>0</v>
      </c>
      <c r="J19" s="90">
        <f>[1]Fjärrvärmeproduktion!$T$462</f>
        <v>0</v>
      </c>
      <c r="K19" s="97">
        <f>[1]Fjärrvärmeproduktion!$U$460</f>
        <v>0</v>
      </c>
      <c r="L19" s="97">
        <f>[1]Fjärrvärmeproduktion!$V$460</f>
        <v>0</v>
      </c>
      <c r="M19" s="97">
        <f>[1]Fjärrvärmeproduktion!$W$460</f>
        <v>0</v>
      </c>
      <c r="N19" s="90">
        <f>[1]Fjärrvärmeproduktion!$X$462</f>
        <v>0</v>
      </c>
      <c r="O19" s="90"/>
      <c r="P19" s="102">
        <f t="shared" ref="P19:P24" si="2">SUM(C19:O19)</f>
        <v>6801</v>
      </c>
      <c r="Q19" s="2"/>
      <c r="R19" s="2"/>
      <c r="S19" s="2"/>
      <c r="T19" s="2"/>
    </row>
    <row r="20" spans="1:34" ht="15.75">
      <c r="A20" s="3" t="s">
        <v>20</v>
      </c>
      <c r="B20" s="90">
        <f>[1]Fjärrvärmeproduktion!$N$466</f>
        <v>0</v>
      </c>
      <c r="C20" s="90"/>
      <c r="D20" s="90">
        <f>[1]Fjärrvärmeproduktion!$N$467</f>
        <v>0</v>
      </c>
      <c r="E20" s="90">
        <f>[1]Fjärrvärmeproduktion!$Q$468</f>
        <v>0</v>
      </c>
      <c r="F20" s="90">
        <f>[1]Fjärrvärmeproduktion!$N$469</f>
        <v>0</v>
      </c>
      <c r="G20" s="90">
        <f>[1]Fjärrvärmeproduktion!$R$470</f>
        <v>0</v>
      </c>
      <c r="H20" s="97">
        <f>[1]Fjärrvärmeproduktion!$S$471</f>
        <v>0</v>
      </c>
      <c r="I20" s="90">
        <f>[1]Fjärrvärmeproduktion!$N$472</f>
        <v>0</v>
      </c>
      <c r="J20" s="90">
        <f>[1]Fjärrvärmeproduktion!$T$470</f>
        <v>0</v>
      </c>
      <c r="K20" s="97">
        <f>[1]Fjärrvärmeproduktion!$U$468</f>
        <v>0</v>
      </c>
      <c r="L20" s="97">
        <f>[1]Fjärrvärmeproduktion!$V$468</f>
        <v>0</v>
      </c>
      <c r="M20" s="97">
        <f>[1]Fjärrvärmeproduktion!$W$468</f>
        <v>0</v>
      </c>
      <c r="N20" s="90">
        <f>[1]Fjärrvärmeproduktion!$X$470</f>
        <v>0</v>
      </c>
      <c r="O20" s="90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0">
        <f>[1]Fjärrvärmeproduktion!$N$474</f>
        <v>0</v>
      </c>
      <c r="C21" s="90"/>
      <c r="D21" s="90">
        <f>[1]Fjärrvärmeproduktion!$N$475</f>
        <v>0</v>
      </c>
      <c r="E21" s="90">
        <f>[1]Fjärrvärmeproduktion!$Q$476</f>
        <v>0</v>
      </c>
      <c r="F21" s="90">
        <f>[1]Fjärrvärmeproduktion!$N$477</f>
        <v>0</v>
      </c>
      <c r="G21" s="90">
        <f>[1]Fjärrvärmeproduktion!$R$478</f>
        <v>0</v>
      </c>
      <c r="H21" s="97">
        <f>[1]Fjärrvärmeproduktion!$S$479</f>
        <v>0</v>
      </c>
      <c r="I21" s="90">
        <f>[1]Fjärrvärmeproduktion!$N$480</f>
        <v>0</v>
      </c>
      <c r="J21" s="90">
        <f>[1]Fjärrvärmeproduktion!$T$478</f>
        <v>0</v>
      </c>
      <c r="K21" s="97">
        <f>[1]Fjärrvärmeproduktion!$U$476</f>
        <v>0</v>
      </c>
      <c r="L21" s="97">
        <f>[1]Fjärrvärmeproduktion!$V$476</f>
        <v>0</v>
      </c>
      <c r="M21" s="97">
        <f>[1]Fjärrvärmeproduktion!$W$476</f>
        <v>0</v>
      </c>
      <c r="N21" s="90">
        <f>[1]Fjärrvärmeproduktion!$X$478</f>
        <v>0</v>
      </c>
      <c r="O21" s="90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0">
        <f>[1]Fjärrvärmeproduktion!$N$482</f>
        <v>0</v>
      </c>
      <c r="C22" s="90"/>
      <c r="D22" s="90">
        <f>[1]Fjärrvärmeproduktion!$N$483</f>
        <v>0</v>
      </c>
      <c r="E22" s="90">
        <f>[1]Fjärrvärmeproduktion!$Q$484</f>
        <v>0</v>
      </c>
      <c r="F22" s="90">
        <f>[1]Fjärrvärmeproduktion!$N$485</f>
        <v>0</v>
      </c>
      <c r="G22" s="90">
        <f>[1]Fjärrvärmeproduktion!$R$486</f>
        <v>0</v>
      </c>
      <c r="H22" s="97">
        <f>[1]Fjärrvärmeproduktion!$S$487</f>
        <v>0</v>
      </c>
      <c r="I22" s="90">
        <f>[1]Fjärrvärmeproduktion!$N$488</f>
        <v>0</v>
      </c>
      <c r="J22" s="90">
        <f>[1]Fjärrvärmeproduktion!$T$486</f>
        <v>0</v>
      </c>
      <c r="K22" s="97">
        <f>[1]Fjärrvärmeproduktion!$U$484</f>
        <v>0</v>
      </c>
      <c r="L22" s="97">
        <f>[1]Fjärrvärmeproduktion!$V$484</f>
        <v>0</v>
      </c>
      <c r="M22" s="97">
        <f>[1]Fjärrvärmeproduktion!$W$484</f>
        <v>0</v>
      </c>
      <c r="N22" s="90">
        <f>[1]Fjärrvärmeproduktion!$X$486</f>
        <v>0</v>
      </c>
      <c r="O22" s="90"/>
      <c r="P22" s="102">
        <f t="shared" si="2"/>
        <v>0</v>
      </c>
      <c r="Q22" s="29"/>
      <c r="R22" s="41" t="s">
        <v>24</v>
      </c>
      <c r="S22" s="86" t="str">
        <f>P43/1000 &amp;" GWh"</f>
        <v>700,70666 GWh</v>
      </c>
      <c r="T22" s="36"/>
      <c r="U22" s="34"/>
    </row>
    <row r="23" spans="1:34" ht="15.75">
      <c r="A23" s="3" t="s">
        <v>23</v>
      </c>
      <c r="B23" s="90">
        <f>[1]Fjärrvärmeproduktion!$N$490</f>
        <v>0</v>
      </c>
      <c r="C23" s="90"/>
      <c r="D23" s="90">
        <f>[1]Fjärrvärmeproduktion!$N$491</f>
        <v>0</v>
      </c>
      <c r="E23" s="90">
        <f>[1]Fjärrvärmeproduktion!$Q$492</f>
        <v>0</v>
      </c>
      <c r="F23" s="90">
        <f>[1]Fjärrvärmeproduktion!$N$493</f>
        <v>0</v>
      </c>
      <c r="G23" s="90">
        <f>[1]Fjärrvärmeproduktion!$R$494</f>
        <v>0</v>
      </c>
      <c r="H23" s="97">
        <f>[1]Fjärrvärmeproduktion!$S$495</f>
        <v>0</v>
      </c>
      <c r="I23" s="90">
        <f>[1]Fjärrvärmeproduktion!$N$496</f>
        <v>0</v>
      </c>
      <c r="J23" s="90">
        <f>[1]Fjärrvärmeproduktion!$T$494</f>
        <v>0</v>
      </c>
      <c r="K23" s="97">
        <f>[1]Fjärrvärmeproduktion!$U$492</f>
        <v>0</v>
      </c>
      <c r="L23" s="97">
        <f>[1]Fjärrvärmeproduktion!$V$492</f>
        <v>0</v>
      </c>
      <c r="M23" s="97">
        <f>[1]Fjärrvärmeproduktion!$W$492</f>
        <v>0</v>
      </c>
      <c r="N23" s="90">
        <f>[1]Fjärrvärmeproduktion!$X$494</f>
        <v>0</v>
      </c>
      <c r="O23" s="90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0">
        <f>SUM(B18:B23)</f>
        <v>129702</v>
      </c>
      <c r="C24" s="90">
        <f t="shared" ref="C24:O24" si="3">SUM(C18:C23)</f>
        <v>0</v>
      </c>
      <c r="D24" s="90">
        <f t="shared" si="3"/>
        <v>6083</v>
      </c>
      <c r="E24" s="90">
        <f t="shared" si="3"/>
        <v>0</v>
      </c>
      <c r="F24" s="90">
        <f t="shared" si="3"/>
        <v>0</v>
      </c>
      <c r="G24" s="90">
        <f t="shared" si="3"/>
        <v>0</v>
      </c>
      <c r="H24" s="90">
        <f t="shared" si="3"/>
        <v>54192.5</v>
      </c>
      <c r="I24" s="90">
        <f t="shared" si="3"/>
        <v>0</v>
      </c>
      <c r="J24" s="90">
        <f t="shared" si="3"/>
        <v>0</v>
      </c>
      <c r="K24" s="90">
        <f t="shared" si="3"/>
        <v>0</v>
      </c>
      <c r="L24" s="90">
        <f t="shared" si="3"/>
        <v>111487</v>
      </c>
      <c r="M24" s="90">
        <f t="shared" si="3"/>
        <v>0</v>
      </c>
      <c r="N24" s="90">
        <f t="shared" si="3"/>
        <v>0</v>
      </c>
      <c r="O24" s="90">
        <f t="shared" si="3"/>
        <v>0</v>
      </c>
      <c r="P24" s="102">
        <f t="shared" si="2"/>
        <v>171762.5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3" t="str">
        <f>C30</f>
        <v>El</v>
      </c>
      <c r="S25" s="58" t="str">
        <f>C43/1000 &amp;" GWh"</f>
        <v>229,87916 GWh</v>
      </c>
      <c r="T25" s="40">
        <f>C$44</f>
        <v>0.3280676110599548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D43/1000 &amp;" GWh"</f>
        <v>156,597 GWh</v>
      </c>
      <c r="T26" s="40">
        <f>D$44</f>
        <v>0.22348438931635101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5,77 GWh</v>
      </c>
      <c r="T28" s="40">
        <f>F$44</f>
        <v>8.234544252797597E-3</v>
      </c>
      <c r="U28" s="34"/>
    </row>
    <row r="29" spans="1:34" ht="15.75">
      <c r="A29" s="77" t="str">
        <f>A2</f>
        <v>0881 Nybro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32,877 GWh</v>
      </c>
      <c r="T29" s="40">
        <f>G$44</f>
        <v>4.6919776672309635E-2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164,0965 GWh</v>
      </c>
      <c r="T30" s="40">
        <f>H$44</f>
        <v>0.23418715614890828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0">
        <f>[1]Slutanvändning!$N$656</f>
        <v>0</v>
      </c>
      <c r="C32" s="90">
        <f>[1]Slutanvändning!$N$657</f>
        <v>9175</v>
      </c>
      <c r="D32" s="90">
        <f>[1]Slutanvändning!$N$650</f>
        <v>8581</v>
      </c>
      <c r="E32" s="90">
        <f>[1]Slutanvändning!$Q$651</f>
        <v>0</v>
      </c>
      <c r="F32" s="97">
        <f>[1]Slutanvändning!$N$652</f>
        <v>0</v>
      </c>
      <c r="G32" s="90">
        <f>[1]Slutanvändning!$N$653</f>
        <v>1993</v>
      </c>
      <c r="H32" s="90">
        <f>[1]Slutanvändning!$N$654</f>
        <v>0</v>
      </c>
      <c r="I32" s="90">
        <f>[1]Slutanvändning!$N$655</f>
        <v>0</v>
      </c>
      <c r="J32" s="90"/>
      <c r="K32" s="90">
        <f>[1]Slutanvändning!$U$651</f>
        <v>0</v>
      </c>
      <c r="L32" s="90">
        <f>[1]Slutanvändning!$V$651</f>
        <v>0</v>
      </c>
      <c r="M32" s="90">
        <f>[1]Slutanvändning!$W$651</f>
        <v>0</v>
      </c>
      <c r="N32" s="90"/>
      <c r="O32" s="90"/>
      <c r="P32" s="90">
        <f t="shared" ref="P32:P38" si="4">SUM(B32:N32)</f>
        <v>19749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[1]Slutanvändning!$N$665</f>
        <v>12860</v>
      </c>
      <c r="C33" s="90">
        <f>[1]Slutanvändning!$N$666</f>
        <v>130044</v>
      </c>
      <c r="D33" s="90">
        <f>[1]Slutanvändning!$N$659</f>
        <v>7116</v>
      </c>
      <c r="E33" s="90">
        <f>[1]Slutanvändning!$Q$660</f>
        <v>0</v>
      </c>
      <c r="F33" s="125">
        <f>[1]Slutanvändning!$N$661</f>
        <v>5770</v>
      </c>
      <c r="G33" s="90">
        <f>[1]Slutanvändning!$N$662</f>
        <v>0</v>
      </c>
      <c r="H33" s="90">
        <f>[1]Slutanvändning!$N$663</f>
        <v>53306</v>
      </c>
      <c r="I33" s="90">
        <f>[1]Slutanvändning!$N$664</f>
        <v>0</v>
      </c>
      <c r="J33" s="90"/>
      <c r="K33" s="90">
        <f>[1]Slutanvändning!$U$660</f>
        <v>0</v>
      </c>
      <c r="L33" s="90">
        <f>[1]Slutanvändning!$V$660</f>
        <v>0</v>
      </c>
      <c r="M33" s="90">
        <f>[1]Slutanvändning!$W$660</f>
        <v>0</v>
      </c>
      <c r="N33" s="90"/>
      <c r="O33" s="90"/>
      <c r="P33" s="124">
        <f t="shared" si="4"/>
        <v>209096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[1]Slutanvändning!$N$674</f>
        <v>1500</v>
      </c>
      <c r="C34" s="90">
        <f>[1]Slutanvändning!$N$675</f>
        <v>12236</v>
      </c>
      <c r="D34" s="90">
        <f>[1]Slutanvändning!$N$668</f>
        <v>2671</v>
      </c>
      <c r="E34" s="90">
        <f>[1]Slutanvändning!$Q$669</f>
        <v>0</v>
      </c>
      <c r="F34" s="97">
        <f>[1]Slutanvändning!$N$670</f>
        <v>0</v>
      </c>
      <c r="G34" s="90">
        <f>[1]Slutanvändning!$N$671</f>
        <v>0</v>
      </c>
      <c r="H34" s="90">
        <f>[1]Slutanvändning!$N$672</f>
        <v>0</v>
      </c>
      <c r="I34" s="90">
        <f>[1]Slutanvändning!$N$673</f>
        <v>0</v>
      </c>
      <c r="J34" s="90"/>
      <c r="K34" s="90">
        <f>[1]Slutanvändning!$U$669</f>
        <v>0</v>
      </c>
      <c r="L34" s="90">
        <f>[1]Slutanvändning!$V$669</f>
        <v>0</v>
      </c>
      <c r="M34" s="90">
        <f>[1]Slutanvändning!$W$669</f>
        <v>0</v>
      </c>
      <c r="N34" s="90"/>
      <c r="O34" s="90"/>
      <c r="P34" s="90">
        <f t="shared" si="4"/>
        <v>16407</v>
      </c>
      <c r="Q34" s="31"/>
      <c r="R34" s="84" t="str">
        <f>L30</f>
        <v>Avfall</v>
      </c>
      <c r="S34" s="58" t="str">
        <f>L43/1000&amp;" GWh"</f>
        <v>111,487 GWh</v>
      </c>
      <c r="T34" s="40">
        <f>L$44</f>
        <v>0.15910652254967864</v>
      </c>
      <c r="U34" s="34"/>
      <c r="V34" s="6"/>
      <c r="W34" s="56"/>
    </row>
    <row r="35" spans="1:47" ht="15.75">
      <c r="A35" s="3" t="s">
        <v>35</v>
      </c>
      <c r="B35" s="90">
        <f>[1]Slutanvändning!$N$683</f>
        <v>0</v>
      </c>
      <c r="C35" s="90">
        <f>[1]Slutanvändning!$N$684</f>
        <v>51</v>
      </c>
      <c r="D35" s="90">
        <f>[1]Slutanvändning!$N$677</f>
        <v>129654</v>
      </c>
      <c r="E35" s="90">
        <f>[1]Slutanvändning!$Q$678</f>
        <v>0</v>
      </c>
      <c r="F35" s="97">
        <f>[1]Slutanvändning!$N$679</f>
        <v>0</v>
      </c>
      <c r="G35" s="90">
        <f>[1]Slutanvändning!$N$680</f>
        <v>30884</v>
      </c>
      <c r="H35" s="90">
        <f>[1]Slutanvändning!$N$681</f>
        <v>0</v>
      </c>
      <c r="I35" s="90">
        <f>[1]Slutanvändning!$N$682</f>
        <v>0</v>
      </c>
      <c r="J35" s="90"/>
      <c r="K35" s="90">
        <f>[1]Slutanvändning!$U$678</f>
        <v>0</v>
      </c>
      <c r="L35" s="90">
        <f>[1]Slutanvändning!$V$678</f>
        <v>0</v>
      </c>
      <c r="M35" s="90">
        <f>[1]Slutanvändning!$W$678</f>
        <v>0</v>
      </c>
      <c r="N35" s="90"/>
      <c r="O35" s="90"/>
      <c r="P35" s="90">
        <f>SUM(B35:N35)</f>
        <v>160589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[1]Slutanvändning!$N$692</f>
        <v>0</v>
      </c>
      <c r="C36" s="90">
        <f>[1]Slutanvändning!$N$693</f>
        <v>39340</v>
      </c>
      <c r="D36" s="90">
        <f>[1]Slutanvändning!$N$686</f>
        <v>2041</v>
      </c>
      <c r="E36" s="90">
        <f>[1]Slutanvändning!$Q$687</f>
        <v>0</v>
      </c>
      <c r="F36" s="97">
        <f>[1]Slutanvändning!$N$688</f>
        <v>0</v>
      </c>
      <c r="G36" s="90">
        <f>[1]Slutanvändning!$N$689</f>
        <v>0</v>
      </c>
      <c r="H36" s="90">
        <f>[1]Slutanvändning!$N$690</f>
        <v>0</v>
      </c>
      <c r="I36" s="90">
        <f>[1]Slutanvändning!$N$691</f>
        <v>0</v>
      </c>
      <c r="J36" s="90"/>
      <c r="K36" s="90">
        <f>[1]Slutanvändning!$U$687</f>
        <v>0</v>
      </c>
      <c r="L36" s="90">
        <f>[1]Slutanvändning!$V$687</f>
        <v>0</v>
      </c>
      <c r="M36" s="90">
        <f>[1]Slutanvändning!$W$687</f>
        <v>0</v>
      </c>
      <c r="N36" s="90"/>
      <c r="O36" s="90"/>
      <c r="P36" s="90">
        <f t="shared" si="4"/>
        <v>41381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[1]Slutanvändning!$N$701</f>
        <v>17500</v>
      </c>
      <c r="C37" s="90">
        <f>[1]Slutanvändning!$N$702</f>
        <v>24659</v>
      </c>
      <c r="D37" s="90">
        <f>[1]Slutanvändning!$N$695</f>
        <v>451</v>
      </c>
      <c r="E37" s="90">
        <f>[1]Slutanvändning!$Q$696</f>
        <v>0</v>
      </c>
      <c r="F37" s="97">
        <f>[1]Slutanvändning!$N$697</f>
        <v>0</v>
      </c>
      <c r="G37" s="90">
        <f>[1]Slutanvändning!$N$698</f>
        <v>0</v>
      </c>
      <c r="H37" s="90">
        <f>[1]Slutanvändning!$N$699</f>
        <v>56598</v>
      </c>
      <c r="I37" s="90">
        <f>[1]Slutanvändning!$N$700</f>
        <v>0</v>
      </c>
      <c r="J37" s="90"/>
      <c r="K37" s="90">
        <f>[1]Slutanvändning!$U$696</f>
        <v>0</v>
      </c>
      <c r="L37" s="90">
        <f>[1]Slutanvändning!$V$696</f>
        <v>0</v>
      </c>
      <c r="M37" s="90">
        <f>[1]Slutanvändning!$W$696</f>
        <v>0</v>
      </c>
      <c r="N37" s="90"/>
      <c r="O37" s="90"/>
      <c r="P37" s="90">
        <f t="shared" si="4"/>
        <v>99208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[1]Slutanvändning!$N$710</f>
        <v>58000</v>
      </c>
      <c r="C38" s="90">
        <f>[1]Slutanvändning!$N$711</f>
        <v>9534</v>
      </c>
      <c r="D38" s="90">
        <f>[1]Slutanvändning!$N$704</f>
        <v>0</v>
      </c>
      <c r="E38" s="90">
        <f>[1]Slutanvändning!$Q$705</f>
        <v>0</v>
      </c>
      <c r="F38" s="97">
        <f>[1]Slutanvändning!$N$706</f>
        <v>0</v>
      </c>
      <c r="G38" s="90">
        <f>[1]Slutanvändning!$N$707</f>
        <v>0</v>
      </c>
      <c r="H38" s="90">
        <f>[1]Slutanvändning!$N$708</f>
        <v>0</v>
      </c>
      <c r="I38" s="90">
        <f>[1]Slutanvändning!$N$709</f>
        <v>0</v>
      </c>
      <c r="J38" s="90"/>
      <c r="K38" s="90">
        <f>[1]Slutanvändning!$U$705</f>
        <v>0</v>
      </c>
      <c r="L38" s="90">
        <f>[1]Slutanvändning!$V$705</f>
        <v>0</v>
      </c>
      <c r="M38" s="90">
        <f>[1]Slutanvändning!$W$705</f>
        <v>0</v>
      </c>
      <c r="N38" s="90"/>
      <c r="O38" s="90"/>
      <c r="P38" s="90">
        <f t="shared" si="4"/>
        <v>67534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[1]Slutanvändning!$N$719</f>
        <v>0</v>
      </c>
      <c r="C39" s="90">
        <f>[1]Slutanvändning!$N$720</f>
        <v>2438</v>
      </c>
      <c r="D39" s="90">
        <f>[1]Slutanvändning!$N$713</f>
        <v>0</v>
      </c>
      <c r="E39" s="90">
        <f>[1]Slutanvändning!$Q$714</f>
        <v>0</v>
      </c>
      <c r="F39" s="97">
        <f>[1]Slutanvändning!$N$715</f>
        <v>0</v>
      </c>
      <c r="G39" s="90">
        <f>[1]Slutanvändning!$N$716</f>
        <v>0</v>
      </c>
      <c r="H39" s="90">
        <f>[1]Slutanvändning!$N$717</f>
        <v>0</v>
      </c>
      <c r="I39" s="90">
        <f>[1]Slutanvändning!$N$718</f>
        <v>0</v>
      </c>
      <c r="J39" s="90"/>
      <c r="K39" s="90">
        <f>[1]Slutanvändning!$U$714</f>
        <v>0</v>
      </c>
      <c r="L39" s="90">
        <f>[1]Slutanvändning!$V$714</f>
        <v>0</v>
      </c>
      <c r="M39" s="90">
        <f>[1]Slutanvändning!$W$714</f>
        <v>0</v>
      </c>
      <c r="N39" s="90"/>
      <c r="O39" s="90"/>
      <c r="P39" s="90">
        <f>SUM(B39:N39)</f>
        <v>2438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89860</v>
      </c>
      <c r="C40" s="90">
        <f t="shared" ref="C40:O40" si="5">SUM(C32:C39)</f>
        <v>227477</v>
      </c>
      <c r="D40" s="90">
        <f t="shared" si="5"/>
        <v>150514</v>
      </c>
      <c r="E40" s="90">
        <f t="shared" si="5"/>
        <v>0</v>
      </c>
      <c r="F40" s="124">
        <f>SUM(F32:F39)</f>
        <v>5770</v>
      </c>
      <c r="G40" s="90">
        <f t="shared" si="5"/>
        <v>32877</v>
      </c>
      <c r="H40" s="90">
        <f t="shared" si="5"/>
        <v>109904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90">
        <f t="shared" si="5"/>
        <v>0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137">
        <f>SUM(B40:N40)</f>
        <v>616402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58,04016 GWh</v>
      </c>
      <c r="T41" s="98"/>
    </row>
    <row r="42" spans="1:47">
      <c r="A42" s="44" t="s">
        <v>43</v>
      </c>
      <c r="B42" s="92">
        <f>B39+B38+B37</f>
        <v>75500</v>
      </c>
      <c r="C42" s="92">
        <f>C39+C38+C37</f>
        <v>36631</v>
      </c>
      <c r="D42" s="92">
        <f>D39+D38+D37</f>
        <v>451</v>
      </c>
      <c r="E42" s="92">
        <f t="shared" ref="E42:P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56598</v>
      </c>
      <c r="I42" s="93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169180</v>
      </c>
      <c r="Q42" s="32"/>
      <c r="R42" s="39" t="s">
        <v>41</v>
      </c>
      <c r="S42" s="9" t="str">
        <f>P42/1000 &amp;" GWh"</f>
        <v>169,18 GWh</v>
      </c>
      <c r="T42" s="40">
        <f>P42/P40</f>
        <v>0.27446374281718749</v>
      </c>
    </row>
    <row r="43" spans="1:47">
      <c r="A43" s="45" t="s">
        <v>45</v>
      </c>
      <c r="B43" s="104"/>
      <c r="C43" s="105">
        <f>C40+C24-C7+C46</f>
        <v>229879.16</v>
      </c>
      <c r="D43" s="105">
        <f t="shared" ref="D43:O43" si="7">D11+D24+D40</f>
        <v>156597</v>
      </c>
      <c r="E43" s="105">
        <f t="shared" si="7"/>
        <v>0</v>
      </c>
      <c r="F43" s="105">
        <f t="shared" si="7"/>
        <v>5770</v>
      </c>
      <c r="G43" s="105">
        <f t="shared" si="7"/>
        <v>32877</v>
      </c>
      <c r="H43" s="105">
        <f t="shared" si="7"/>
        <v>164096.5</v>
      </c>
      <c r="I43" s="105">
        <f t="shared" si="7"/>
        <v>0</v>
      </c>
      <c r="J43" s="105">
        <f t="shared" si="7"/>
        <v>0</v>
      </c>
      <c r="K43" s="105">
        <f t="shared" si="7"/>
        <v>0</v>
      </c>
      <c r="L43" s="105">
        <f t="shared" si="7"/>
        <v>111487</v>
      </c>
      <c r="M43" s="105">
        <f t="shared" si="7"/>
        <v>0</v>
      </c>
      <c r="N43" s="105">
        <f t="shared" si="7"/>
        <v>0</v>
      </c>
      <c r="O43" s="105">
        <f t="shared" si="7"/>
        <v>0</v>
      </c>
      <c r="P43" s="106">
        <f>SUM(C43:O43)</f>
        <v>700706.66</v>
      </c>
      <c r="Q43" s="32"/>
      <c r="R43" s="39" t="s">
        <v>42</v>
      </c>
      <c r="S43" s="9" t="str">
        <f>P36/1000 &amp;" GWh"</f>
        <v>41,381 GWh</v>
      </c>
      <c r="T43" s="60">
        <f>P36/P40</f>
        <v>6.7133137141021607E-2</v>
      </c>
    </row>
    <row r="44" spans="1:47">
      <c r="A44" s="45" t="s">
        <v>46</v>
      </c>
      <c r="B44" s="94"/>
      <c r="C44" s="96">
        <f>C43/$P$43</f>
        <v>0.3280676110599548</v>
      </c>
      <c r="D44" s="96">
        <f t="shared" ref="D44:O44" si="8">D43/$P$43</f>
        <v>0.22348438931635101</v>
      </c>
      <c r="E44" s="96">
        <f t="shared" si="8"/>
        <v>0</v>
      </c>
      <c r="F44" s="96">
        <f t="shared" si="8"/>
        <v>8.234544252797597E-3</v>
      </c>
      <c r="G44" s="96">
        <f t="shared" si="8"/>
        <v>4.6919776672309635E-2</v>
      </c>
      <c r="H44" s="96">
        <f t="shared" si="8"/>
        <v>0.23418715614890828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0.15910652254967864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0.99999999999999989</v>
      </c>
      <c r="Q44" s="32"/>
      <c r="R44" s="39" t="s">
        <v>44</v>
      </c>
      <c r="S44" s="9" t="str">
        <f>P34/1000 &amp;" GWh"</f>
        <v>16,407 GWh</v>
      </c>
      <c r="T44" s="40">
        <f>P34/P40</f>
        <v>2.6617369833323058E-2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19,749 GWh</v>
      </c>
      <c r="T45" s="40">
        <f>P32/P40</f>
        <v>3.2039156264905048E-2</v>
      </c>
      <c r="U45" s="34"/>
    </row>
    <row r="46" spans="1:47">
      <c r="A46" s="46" t="s">
        <v>49</v>
      </c>
      <c r="B46" s="66">
        <f>B24-B40</f>
        <v>39842</v>
      </c>
      <c r="C46" s="66">
        <f>(C40+C24)*0.08</f>
        <v>18198.16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209,096 GWh</v>
      </c>
      <c r="T46" s="60">
        <f>P33/P40</f>
        <v>0.33922018423042105</v>
      </c>
      <c r="U46" s="34"/>
    </row>
    <row r="47" spans="1:47">
      <c r="A47" s="46" t="s">
        <v>51</v>
      </c>
      <c r="B47" s="95">
        <f>B46/B24</f>
        <v>0.30718107662179456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160,589 GWh</v>
      </c>
      <c r="T47" s="60">
        <f>P35/P40</f>
        <v>0.26052640971314173</v>
      </c>
    </row>
    <row r="48" spans="1:47" ht="15.75" thickBot="1">
      <c r="A48" s="11"/>
      <c r="B48" s="108"/>
      <c r="C48" s="109"/>
      <c r="D48" s="110"/>
      <c r="E48" s="110"/>
      <c r="F48" s="111"/>
      <c r="G48" s="110"/>
      <c r="H48" s="110"/>
      <c r="I48" s="111"/>
      <c r="J48" s="110"/>
      <c r="K48" s="110"/>
      <c r="L48" s="110"/>
      <c r="M48" s="109"/>
      <c r="N48" s="112"/>
      <c r="O48" s="112"/>
      <c r="P48" s="112"/>
      <c r="Q48" s="85"/>
      <c r="R48" s="67" t="s">
        <v>50</v>
      </c>
      <c r="S48" s="68" t="str">
        <f>P40/1000 &amp;" GWh"</f>
        <v>616,402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K17" zoomScale="70" zoomScaleNormal="70" workbookViewId="0">
      <selection activeCell="T41" sqref="T41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79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[1]Solceller!$C$12</f>
        <v>361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7">
        <f>[1]Elproduktion!$N$362</f>
        <v>13597</v>
      </c>
      <c r="D7" s="97">
        <f>[1]Elproduktion!$N$363</f>
        <v>0</v>
      </c>
      <c r="E7" s="90">
        <f>[1]Elproduktion!$Q$364</f>
        <v>0</v>
      </c>
      <c r="F7" s="90">
        <f>[1]Elproduktion!$N$365</f>
        <v>0</v>
      </c>
      <c r="G7" s="90">
        <f>[1]Elproduktion!$R$366</f>
        <v>0</v>
      </c>
      <c r="H7" s="90">
        <f>[1]Elproduktion!$S$367</f>
        <v>0</v>
      </c>
      <c r="I7" s="90">
        <f>[1]Elproduktion!$N$368</f>
        <v>0</v>
      </c>
      <c r="J7" s="90">
        <f>[1]Elproduktion!$T$366</f>
        <v>0</v>
      </c>
      <c r="K7" s="90">
        <f>[1]Elproduktion!$U$364</f>
        <v>0</v>
      </c>
      <c r="L7" s="90">
        <f>[1]Elproduktion!$V$364</f>
        <v>0</v>
      </c>
      <c r="M7" s="90">
        <f>[1]Elproduktion!$W$364</f>
        <v>0</v>
      </c>
      <c r="N7" s="90">
        <f>[1]Elproduktion!$X$366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125">
        <f>[1]Elproduktion!$N$370</f>
        <v>11088000</v>
      </c>
      <c r="D8" s="125">
        <f>[1]Elproduktion!$N$371</f>
        <v>1311</v>
      </c>
      <c r="E8" s="90">
        <f>[1]Elproduktion!$Q$372</f>
        <v>0</v>
      </c>
      <c r="F8" s="124">
        <f>[1]Elproduktion!$N$373</f>
        <v>4999</v>
      </c>
      <c r="G8" s="90">
        <f>[1]Elproduktion!$R$374</f>
        <v>0</v>
      </c>
      <c r="H8" s="90">
        <f>[1]Elproduktion!$S$375</f>
        <v>0</v>
      </c>
      <c r="I8" s="90">
        <f>[1]Elproduktion!$N$376</f>
        <v>0</v>
      </c>
      <c r="J8" s="90">
        <f>[1]Elproduktion!$T$374</f>
        <v>0</v>
      </c>
      <c r="K8" s="90">
        <f>[1]Elproduktion!$U$372</f>
        <v>0</v>
      </c>
      <c r="L8" s="90">
        <f>[1]Elproduktion!$V$372</f>
        <v>0</v>
      </c>
      <c r="M8" s="138">
        <f>[1]Elproduktion!$W$372</f>
        <v>31300000</v>
      </c>
      <c r="N8" s="90">
        <f>[1]Elproduktion!$X$374</f>
        <v>0</v>
      </c>
      <c r="O8" s="90"/>
      <c r="P8" s="124">
        <f t="shared" si="0"/>
        <v>31306310</v>
      </c>
      <c r="Q8" s="51"/>
      <c r="AG8" s="51"/>
      <c r="AH8" s="51"/>
    </row>
    <row r="9" spans="1:34" ht="15.75">
      <c r="A9" s="3" t="s">
        <v>12</v>
      </c>
      <c r="B9" s="57"/>
      <c r="C9" s="122">
        <f>[1]Elproduktion!$N$378</f>
        <v>700</v>
      </c>
      <c r="D9" s="97">
        <f>[1]Elproduktion!$N$379</f>
        <v>0</v>
      </c>
      <c r="E9" s="90">
        <f>[1]Elproduktion!$Q$380</f>
        <v>0</v>
      </c>
      <c r="F9" s="90">
        <f>[1]Elproduktion!$N$381</f>
        <v>0</v>
      </c>
      <c r="G9" s="90">
        <f>[1]Elproduktion!$R$382</f>
        <v>0</v>
      </c>
      <c r="H9" s="90">
        <f>[1]Elproduktion!$S$383</f>
        <v>0</v>
      </c>
      <c r="I9" s="90">
        <f>[1]Elproduktion!$N$384</f>
        <v>0</v>
      </c>
      <c r="J9" s="90">
        <f>[1]Elproduktion!$T$382</f>
        <v>0</v>
      </c>
      <c r="K9" s="90">
        <f>[1]Elproduktion!$U$380</f>
        <v>0</v>
      </c>
      <c r="L9" s="90">
        <f>[1]Elproduktion!$V$380</f>
        <v>0</v>
      </c>
      <c r="M9" s="90">
        <f>[1]Elproduktion!$W$380</f>
        <v>0</v>
      </c>
      <c r="N9" s="90">
        <f>[1]Elproduktion!$X$382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7">
        <f>[1]Elproduktion!$N$386</f>
        <v>0</v>
      </c>
      <c r="D10" s="97">
        <f>[1]Elproduktion!$N$387</f>
        <v>0</v>
      </c>
      <c r="E10" s="90">
        <f>[1]Elproduktion!$Q$388</f>
        <v>0</v>
      </c>
      <c r="F10" s="90">
        <f>[1]Elproduktion!$N$389</f>
        <v>0</v>
      </c>
      <c r="G10" s="90">
        <f>[1]Elproduktion!$R$390</f>
        <v>0</v>
      </c>
      <c r="H10" s="90">
        <f>[1]Elproduktion!$S$391</f>
        <v>0</v>
      </c>
      <c r="I10" s="90">
        <f>[1]Elproduktion!$N$392</f>
        <v>0</v>
      </c>
      <c r="J10" s="90">
        <f>[1]Elproduktion!$T$390</f>
        <v>0</v>
      </c>
      <c r="K10" s="90">
        <f>[1]Elproduktion!$U$388</f>
        <v>0</v>
      </c>
      <c r="L10" s="90">
        <f>[1]Elproduktion!$V$388</f>
        <v>0</v>
      </c>
      <c r="M10" s="90">
        <f>[1]Elproduktion!$W$388</f>
        <v>0</v>
      </c>
      <c r="N10" s="90">
        <f>[1]Elproduktion!$X$390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0">
        <f>SUM(C5:C10)</f>
        <v>11102658</v>
      </c>
      <c r="D11" s="124">
        <f t="shared" ref="D11:O11" si="1">SUM(D5:D10)</f>
        <v>1311</v>
      </c>
      <c r="E11" s="90">
        <f t="shared" si="1"/>
        <v>0</v>
      </c>
      <c r="F11" s="124">
        <f t="shared" si="1"/>
        <v>4999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124">
        <f t="shared" si="1"/>
        <v>31300000</v>
      </c>
      <c r="N11" s="90">
        <f t="shared" si="1"/>
        <v>0</v>
      </c>
      <c r="O11" s="90">
        <f t="shared" si="1"/>
        <v>0</v>
      </c>
      <c r="P11" s="90">
        <f t="shared" si="0"/>
        <v>31306310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0882 Oskarshamn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90">
        <f>[1]Fjärrvärmeproduktion!$N$506+[1]Fjärrvärmeproduktion!$N$546</f>
        <v>153793</v>
      </c>
      <c r="C18" s="90"/>
      <c r="D18" s="90">
        <f>[1]Fjärrvärmeproduktion!$N$507</f>
        <v>687</v>
      </c>
      <c r="E18" s="90">
        <f>[1]Fjärrvärmeproduktion!$Q$508</f>
        <v>0</v>
      </c>
      <c r="F18" s="90">
        <f>[1]Fjärrvärmeproduktion!$N$509</f>
        <v>0</v>
      </c>
      <c r="G18" s="90">
        <f>[1]Fjärrvärmeproduktion!$R$510</f>
        <v>6270</v>
      </c>
      <c r="H18" s="91">
        <f>[1]Fjärrvärmeproduktion!$S$511</f>
        <v>159890</v>
      </c>
      <c r="I18" s="90">
        <f>[1]Fjärrvärmeproduktion!$N$512</f>
        <v>0</v>
      </c>
      <c r="J18" s="90">
        <f>[1]Fjärrvärmeproduktion!$T$510</f>
        <v>0</v>
      </c>
      <c r="K18" s="90">
        <f>[1]Fjärrvärmeproduktion!$U$508</f>
        <v>0</v>
      </c>
      <c r="L18" s="90">
        <f>[1]Fjärrvärmeproduktion!$V$508</f>
        <v>0</v>
      </c>
      <c r="M18" s="90">
        <f>[1]Fjärrvärmeproduktion!$W$508</f>
        <v>0</v>
      </c>
      <c r="N18" s="90">
        <f>[1]Fjärrvärmeproduktion!$X$510</f>
        <v>0</v>
      </c>
      <c r="O18" s="90"/>
      <c r="P18" s="128">
        <f>SUM(C18:O18)</f>
        <v>166847</v>
      </c>
      <c r="Q18" s="2"/>
      <c r="R18" s="2"/>
      <c r="S18" s="2"/>
      <c r="T18" s="2"/>
    </row>
    <row r="19" spans="1:34" ht="15.75">
      <c r="A19" s="3" t="s">
        <v>19</v>
      </c>
      <c r="B19" s="90">
        <f>[1]Fjärrvärmeproduktion!$N$514</f>
        <v>0</v>
      </c>
      <c r="C19" s="90"/>
      <c r="D19" s="90">
        <f>[1]Fjärrvärmeproduktion!$N$515</f>
        <v>0</v>
      </c>
      <c r="E19" s="90">
        <f>[1]Fjärrvärmeproduktion!$Q$516</f>
        <v>0</v>
      </c>
      <c r="F19" s="90">
        <f>[1]Fjärrvärmeproduktion!$N$517</f>
        <v>0</v>
      </c>
      <c r="G19" s="90">
        <f>[1]Fjärrvärmeproduktion!$R$518</f>
        <v>0</v>
      </c>
      <c r="H19" s="90">
        <f>[1]Fjärrvärmeproduktion!$S$519</f>
        <v>0</v>
      </c>
      <c r="I19" s="90">
        <f>[1]Fjärrvärmeproduktion!$N$520</f>
        <v>0</v>
      </c>
      <c r="J19" s="90">
        <f>[1]Fjärrvärmeproduktion!$T$518</f>
        <v>0</v>
      </c>
      <c r="K19" s="90">
        <f>[1]Fjärrvärmeproduktion!$U$516</f>
        <v>0</v>
      </c>
      <c r="L19" s="90">
        <f>[1]Fjärrvärmeproduktion!$V$516</f>
        <v>0</v>
      </c>
      <c r="M19" s="90">
        <f>[1]Fjärrvärmeproduktion!$W$516</f>
        <v>0</v>
      </c>
      <c r="N19" s="90">
        <f>[1]Fjärrvärmeproduktion!$X$518</f>
        <v>0</v>
      </c>
      <c r="O19" s="90"/>
      <c r="P19" s="102">
        <f t="shared" ref="P19:P24" si="2">SUM(C19:O19)</f>
        <v>0</v>
      </c>
      <c r="Q19" s="2"/>
      <c r="R19" s="2"/>
      <c r="S19" s="2"/>
      <c r="T19" s="2"/>
    </row>
    <row r="20" spans="1:34" ht="15.75">
      <c r="A20" s="3" t="s">
        <v>20</v>
      </c>
      <c r="B20" s="90">
        <f>[1]Fjärrvärmeproduktion!$N$522</f>
        <v>0</v>
      </c>
      <c r="C20" s="90"/>
      <c r="D20" s="90">
        <f>[1]Fjärrvärmeproduktion!$N$523</f>
        <v>0</v>
      </c>
      <c r="E20" s="90">
        <f>[1]Fjärrvärmeproduktion!$Q$524</f>
        <v>0</v>
      </c>
      <c r="F20" s="90">
        <f>[1]Fjärrvärmeproduktion!$N$525</f>
        <v>0</v>
      </c>
      <c r="G20" s="90">
        <f>[1]Fjärrvärmeproduktion!$R$526</f>
        <v>0</v>
      </c>
      <c r="H20" s="90">
        <f>[1]Fjärrvärmeproduktion!$S$527</f>
        <v>0</v>
      </c>
      <c r="I20" s="90">
        <f>[1]Fjärrvärmeproduktion!$N$528</f>
        <v>0</v>
      </c>
      <c r="J20" s="90">
        <f>[1]Fjärrvärmeproduktion!$T$526</f>
        <v>0</v>
      </c>
      <c r="K20" s="90">
        <f>[1]Fjärrvärmeproduktion!$U$524</f>
        <v>0</v>
      </c>
      <c r="L20" s="90">
        <f>[1]Fjärrvärmeproduktion!$V$524</f>
        <v>0</v>
      </c>
      <c r="M20" s="90">
        <f>[1]Fjärrvärmeproduktion!$W$524</f>
        <v>0</v>
      </c>
      <c r="N20" s="90">
        <f>[1]Fjärrvärmeproduktion!$X$526</f>
        <v>0</v>
      </c>
      <c r="O20" s="90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0">
        <f>[1]Fjärrvärmeproduktion!$N$530</f>
        <v>1417</v>
      </c>
      <c r="C21" s="91">
        <f>B21*0.33</f>
        <v>467.61</v>
      </c>
      <c r="D21" s="90">
        <f>[1]Fjärrvärmeproduktion!$N$531</f>
        <v>0</v>
      </c>
      <c r="E21" s="90">
        <f>[1]Fjärrvärmeproduktion!$Q$532</f>
        <v>0</v>
      </c>
      <c r="F21" s="90">
        <f>[1]Fjärrvärmeproduktion!$N$533</f>
        <v>0</v>
      </c>
      <c r="G21" s="90">
        <f>[1]Fjärrvärmeproduktion!$R$534</f>
        <v>0</v>
      </c>
      <c r="H21" s="90">
        <f>[1]Fjärrvärmeproduktion!$S$535</f>
        <v>0</v>
      </c>
      <c r="I21" s="90">
        <f>[1]Fjärrvärmeproduktion!$N$536</f>
        <v>0</v>
      </c>
      <c r="J21" s="90">
        <f>[1]Fjärrvärmeproduktion!$T$534</f>
        <v>0</v>
      </c>
      <c r="K21" s="90">
        <f>[1]Fjärrvärmeproduktion!$U$532</f>
        <v>0</v>
      </c>
      <c r="L21" s="90">
        <f>[1]Fjärrvärmeproduktion!$V$532</f>
        <v>0</v>
      </c>
      <c r="M21" s="90">
        <f>[1]Fjärrvärmeproduktion!$W$532</f>
        <v>0</v>
      </c>
      <c r="N21" s="90">
        <f>[1]Fjärrvärmeproduktion!$X$534</f>
        <v>0</v>
      </c>
      <c r="O21" s="90"/>
      <c r="P21" s="128">
        <f t="shared" si="2"/>
        <v>467.61</v>
      </c>
      <c r="Q21" s="2"/>
      <c r="R21" s="35"/>
      <c r="S21" s="35"/>
      <c r="T21" s="35"/>
    </row>
    <row r="22" spans="1:34" ht="15.75">
      <c r="A22" s="3" t="s">
        <v>22</v>
      </c>
      <c r="B22" s="90">
        <f>[1]Fjärrvärmeproduktion!$N$538</f>
        <v>326</v>
      </c>
      <c r="C22" s="90"/>
      <c r="D22" s="90">
        <f>[1]Fjärrvärmeproduktion!$N$539</f>
        <v>0</v>
      </c>
      <c r="E22" s="90">
        <f>[1]Fjärrvärmeproduktion!$Q$540</f>
        <v>0</v>
      </c>
      <c r="F22" s="90">
        <f>[1]Fjärrvärmeproduktion!$N$541</f>
        <v>0</v>
      </c>
      <c r="G22" s="90">
        <f>[1]Fjärrvärmeproduktion!$R$542</f>
        <v>0</v>
      </c>
      <c r="H22" s="90">
        <f>[1]Fjärrvärmeproduktion!$S$543</f>
        <v>0</v>
      </c>
      <c r="I22" s="90">
        <f>[1]Fjärrvärmeproduktion!$N$544</f>
        <v>0</v>
      </c>
      <c r="J22" s="90">
        <f>[1]Fjärrvärmeproduktion!$T$542</f>
        <v>0</v>
      </c>
      <c r="K22" s="90">
        <f>[1]Fjärrvärmeproduktion!$U$540</f>
        <v>0</v>
      </c>
      <c r="L22" s="90">
        <f>[1]Fjärrvärmeproduktion!$V$540</f>
        <v>0</v>
      </c>
      <c r="M22" s="90">
        <f>[1]Fjärrvärmeproduktion!$W$540</f>
        <v>0</v>
      </c>
      <c r="N22" s="90">
        <f>[1]Fjärrvärmeproduktion!$X$542</f>
        <v>0</v>
      </c>
      <c r="O22" s="90"/>
      <c r="P22" s="102">
        <f t="shared" si="2"/>
        <v>0</v>
      </c>
      <c r="Q22" s="29"/>
      <c r="R22" s="41" t="s">
        <v>24</v>
      </c>
      <c r="S22" s="86" t="str">
        <f>P43/1000 &amp;" GWh"</f>
        <v>935,3373788 GWh</v>
      </c>
      <c r="T22" s="36"/>
      <c r="U22" s="34"/>
    </row>
    <row r="23" spans="1:34" ht="15.75">
      <c r="A23" s="3" t="s">
        <v>23</v>
      </c>
      <c r="B23" s="91">
        <v>0</v>
      </c>
      <c r="C23" s="90"/>
      <c r="D23" s="90">
        <f>[1]Fjärrvärmeproduktion!$N$547</f>
        <v>0</v>
      </c>
      <c r="E23" s="90">
        <f>[1]Fjärrvärmeproduktion!$Q$548</f>
        <v>0</v>
      </c>
      <c r="F23" s="90">
        <f>[1]Fjärrvärmeproduktion!$N$549</f>
        <v>0</v>
      </c>
      <c r="G23" s="90">
        <f>[1]Fjärrvärmeproduktion!$R$550</f>
        <v>0</v>
      </c>
      <c r="H23" s="90">
        <f>[1]Fjärrvärmeproduktion!$S$551</f>
        <v>0</v>
      </c>
      <c r="I23" s="90">
        <f>[1]Fjärrvärmeproduktion!$N$552</f>
        <v>0</v>
      </c>
      <c r="J23" s="90">
        <f>[1]Fjärrvärmeproduktion!$T$550</f>
        <v>0</v>
      </c>
      <c r="K23" s="90">
        <f>[1]Fjärrvärmeproduktion!$U$548</f>
        <v>0</v>
      </c>
      <c r="L23" s="90">
        <f>[1]Fjärrvärmeproduktion!$V$548</f>
        <v>0</v>
      </c>
      <c r="M23" s="90">
        <f>[1]Fjärrvärmeproduktion!$W$548</f>
        <v>0</v>
      </c>
      <c r="N23" s="90">
        <f>[1]Fjärrvärmeproduktion!$X$550</f>
        <v>0</v>
      </c>
      <c r="O23" s="90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0">
        <f>SUM(B18:B23)</f>
        <v>155536</v>
      </c>
      <c r="C24" s="90">
        <f t="shared" ref="C24:O24" si="3">SUM(C18:C23)</f>
        <v>467.61</v>
      </c>
      <c r="D24" s="90">
        <f t="shared" si="3"/>
        <v>687</v>
      </c>
      <c r="E24" s="90">
        <f t="shared" si="3"/>
        <v>0</v>
      </c>
      <c r="F24" s="90">
        <f t="shared" si="3"/>
        <v>0</v>
      </c>
      <c r="G24" s="90">
        <f t="shared" si="3"/>
        <v>6270</v>
      </c>
      <c r="H24" s="91">
        <f t="shared" si="3"/>
        <v>159890</v>
      </c>
      <c r="I24" s="90">
        <f t="shared" si="3"/>
        <v>0</v>
      </c>
      <c r="J24" s="90">
        <f t="shared" si="3"/>
        <v>0</v>
      </c>
      <c r="K24" s="90">
        <f t="shared" si="3"/>
        <v>0</v>
      </c>
      <c r="L24" s="90">
        <f t="shared" si="3"/>
        <v>0</v>
      </c>
      <c r="M24" s="90">
        <f t="shared" si="3"/>
        <v>0</v>
      </c>
      <c r="N24" s="90">
        <f t="shared" si="3"/>
        <v>0</v>
      </c>
      <c r="O24" s="90">
        <f t="shared" si="3"/>
        <v>0</v>
      </c>
      <c r="P24" s="128">
        <f t="shared" si="2"/>
        <v>167314.60999999999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3" t="str">
        <f>C30</f>
        <v>El</v>
      </c>
      <c r="S25" s="58" t="str">
        <f>C43/1000 &amp;" GWh"</f>
        <v>364,2243788 GWh</v>
      </c>
      <c r="T25" s="40">
        <f>C$44</f>
        <v>0.38940428026867174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D43/1000 &amp;" GWh"</f>
        <v>305,925 GWh</v>
      </c>
      <c r="T26" s="40">
        <f>D$44</f>
        <v>0.32707449411728778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6,832 GWh</v>
      </c>
      <c r="T28" s="40">
        <f>F$44</f>
        <v>7.3043162337478474E-3</v>
      </c>
      <c r="U28" s="34"/>
    </row>
    <row r="29" spans="1:34" ht="15.75">
      <c r="A29" s="77" t="str">
        <f>A2</f>
        <v>0882 Oskarshamn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39,804 GWh</v>
      </c>
      <c r="T29" s="40">
        <f>G$44</f>
        <v>4.255576747191149E-2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218,552 GWh</v>
      </c>
      <c r="T30" s="40">
        <f>H$44</f>
        <v>0.23366114190838108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0">
        <f>[1]Slutanvändning!$N$737</f>
        <v>0</v>
      </c>
      <c r="C32" s="90">
        <f>[1]Slutanvändning!$N$738</f>
        <v>6987</v>
      </c>
      <c r="D32" s="90">
        <f>[1]Slutanvändning!$N$731</f>
        <v>3761</v>
      </c>
      <c r="E32" s="90">
        <f>[1]Slutanvändning!$Q$732</f>
        <v>0</v>
      </c>
      <c r="F32" s="90">
        <f>[1]Slutanvändning!$N$733</f>
        <v>0</v>
      </c>
      <c r="G32" s="90">
        <f>[1]Slutanvändning!$N$734</f>
        <v>856</v>
      </c>
      <c r="H32" s="97">
        <f>[1]Slutanvändning!$N$735</f>
        <v>0</v>
      </c>
      <c r="I32" s="90">
        <f>[1]Slutanvändning!$N$736</f>
        <v>0</v>
      </c>
      <c r="J32" s="90"/>
      <c r="K32" s="90">
        <f>[1]Slutanvändning!$U$732</f>
        <v>0</v>
      </c>
      <c r="L32" s="90">
        <f>[1]Slutanvändning!$V$732</f>
        <v>0</v>
      </c>
      <c r="M32" s="90">
        <f>[1]Slutanvändning!$W$732</f>
        <v>0</v>
      </c>
      <c r="N32" s="90"/>
      <c r="O32" s="90"/>
      <c r="P32" s="90">
        <f t="shared" ref="P32:P38" si="4">SUM(B32:N32)</f>
        <v>11604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[1]Slutanvändning!$N$746</f>
        <v>51587</v>
      </c>
      <c r="C33" s="90">
        <f>[1]Slutanvändning!$N$747</f>
        <v>118434</v>
      </c>
      <c r="D33" s="90">
        <f>[1]Slutanvändning!$N$740</f>
        <v>49235</v>
      </c>
      <c r="E33" s="90">
        <f>[1]Slutanvändning!$Q$741</f>
        <v>0</v>
      </c>
      <c r="F33" s="90">
        <f>[1]Slutanvändning!$N$742</f>
        <v>1833</v>
      </c>
      <c r="G33" s="90">
        <f>[1]Slutanvändning!$N$743</f>
        <v>0</v>
      </c>
      <c r="H33" s="125">
        <f>[1]Slutanvändning!$N$744</f>
        <v>0</v>
      </c>
      <c r="I33" s="90">
        <f>[1]Slutanvändning!$N$745</f>
        <v>0</v>
      </c>
      <c r="J33" s="90"/>
      <c r="K33" s="90">
        <f>[1]Slutanvändning!$U$741</f>
        <v>0</v>
      </c>
      <c r="L33" s="90">
        <f>[1]Slutanvändning!$V$741</f>
        <v>0</v>
      </c>
      <c r="M33" s="90">
        <f>[1]Slutanvändning!$W$741</f>
        <v>0</v>
      </c>
      <c r="N33" s="90"/>
      <c r="O33" s="90"/>
      <c r="P33" s="137">
        <f t="shared" si="4"/>
        <v>221089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[1]Slutanvändning!$N$755</f>
        <v>16644</v>
      </c>
      <c r="C34" s="90">
        <f>[1]Slutanvändning!$N$756</f>
        <v>49275</v>
      </c>
      <c r="D34" s="90">
        <f>[1]Slutanvändning!$N$749</f>
        <v>5480</v>
      </c>
      <c r="E34" s="90">
        <f>[1]Slutanvändning!$Q$750</f>
        <v>0</v>
      </c>
      <c r="F34" s="90">
        <f>[1]Slutanvändning!$N$751</f>
        <v>0</v>
      </c>
      <c r="G34" s="90">
        <f>[1]Slutanvändning!$N$752</f>
        <v>0</v>
      </c>
      <c r="H34" s="97">
        <f>[1]Slutanvändning!$N$753</f>
        <v>0</v>
      </c>
      <c r="I34" s="90">
        <f>[1]Slutanvändning!$N$754</f>
        <v>0</v>
      </c>
      <c r="J34" s="90"/>
      <c r="K34" s="90">
        <f>[1]Slutanvändning!$U$750</f>
        <v>0</v>
      </c>
      <c r="L34" s="90">
        <f>[1]Slutanvändning!$V$750</f>
        <v>0</v>
      </c>
      <c r="M34" s="90">
        <f>[1]Slutanvändning!$W$750</f>
        <v>0</v>
      </c>
      <c r="N34" s="90"/>
      <c r="O34" s="90"/>
      <c r="P34" s="90">
        <f t="shared" si="4"/>
        <v>71399</v>
      </c>
      <c r="Q34" s="31"/>
      <c r="R34" s="84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0">
        <f>[1]Slutanvändning!$N$764</f>
        <v>0</v>
      </c>
      <c r="C35" s="90">
        <f>[1]Slutanvändning!$N$765</f>
        <v>573</v>
      </c>
      <c r="D35" s="90">
        <f>[1]Slutanvändning!$N$758</f>
        <v>202511</v>
      </c>
      <c r="E35" s="90">
        <f>[1]Slutanvändning!$Q$759</f>
        <v>0</v>
      </c>
      <c r="F35" s="90">
        <f>[1]Slutanvändning!$N$760</f>
        <v>0</v>
      </c>
      <c r="G35" s="90">
        <f>[1]Slutanvändning!$N$761</f>
        <v>32678</v>
      </c>
      <c r="H35" s="97">
        <f>[1]Slutanvändning!$N$762</f>
        <v>0</v>
      </c>
      <c r="I35" s="90">
        <f>[1]Slutanvändning!$N$763</f>
        <v>0</v>
      </c>
      <c r="J35" s="90"/>
      <c r="K35" s="90">
        <f>[1]Slutanvändning!$U$759</f>
        <v>0</v>
      </c>
      <c r="L35" s="90">
        <f>[1]Slutanvändning!$V$759</f>
        <v>0</v>
      </c>
      <c r="M35" s="90">
        <f>[1]Slutanvändning!$W$759</f>
        <v>0</v>
      </c>
      <c r="N35" s="90"/>
      <c r="O35" s="90"/>
      <c r="P35" s="90">
        <f>SUM(B35:N35)</f>
        <v>235762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[1]Slutanvändning!$N$773</f>
        <v>12468</v>
      </c>
      <c r="C36" s="90">
        <f>[1]Slutanvändning!$N$774</f>
        <v>75023</v>
      </c>
      <c r="D36" s="90">
        <f>[1]Slutanvändning!$N$767</f>
        <v>41225</v>
      </c>
      <c r="E36" s="90">
        <f>[1]Slutanvändning!$Q$768</f>
        <v>0</v>
      </c>
      <c r="F36" s="90">
        <f>[1]Slutanvändning!$N$769</f>
        <v>0</v>
      </c>
      <c r="G36" s="90">
        <f>[1]Slutanvändning!$N$770</f>
        <v>0</v>
      </c>
      <c r="H36" s="97">
        <f>[1]Slutanvändning!$N$771</f>
        <v>0</v>
      </c>
      <c r="I36" s="90">
        <f>[1]Slutanvändning!$N$772</f>
        <v>0</v>
      </c>
      <c r="J36" s="90"/>
      <c r="K36" s="90">
        <f>[1]Slutanvändning!$U$768</f>
        <v>0</v>
      </c>
      <c r="L36" s="90">
        <f>[1]Slutanvändning!$V$768</f>
        <v>0</v>
      </c>
      <c r="M36" s="90">
        <f>[1]Slutanvändning!$W$768</f>
        <v>0</v>
      </c>
      <c r="N36" s="90"/>
      <c r="O36" s="90"/>
      <c r="P36" s="90">
        <f t="shared" si="4"/>
        <v>128716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[1]Slutanvändning!$N$782</f>
        <v>4857</v>
      </c>
      <c r="C37" s="90">
        <f>[1]Slutanvändning!$N$783</f>
        <v>78023</v>
      </c>
      <c r="D37" s="90">
        <f>[1]Slutanvändning!$N$776</f>
        <v>1715</v>
      </c>
      <c r="E37" s="90">
        <f>[1]Slutanvändning!$Q$777</f>
        <v>0</v>
      </c>
      <c r="F37" s="90">
        <f>[1]Slutanvändning!$N$778</f>
        <v>0</v>
      </c>
      <c r="G37" s="90">
        <f>[1]Slutanvändning!$N$779</f>
        <v>0</v>
      </c>
      <c r="H37" s="97">
        <f>[1]Slutanvändning!$N$780</f>
        <v>58662</v>
      </c>
      <c r="I37" s="90">
        <f>[1]Slutanvändning!$N$781</f>
        <v>0</v>
      </c>
      <c r="J37" s="90"/>
      <c r="K37" s="90">
        <f>[1]Slutanvändning!$U$777</f>
        <v>0</v>
      </c>
      <c r="L37" s="90">
        <f>[1]Slutanvändning!$V$777</f>
        <v>0</v>
      </c>
      <c r="M37" s="90">
        <f>[1]Slutanvändning!$W$777</f>
        <v>0</v>
      </c>
      <c r="N37" s="90"/>
      <c r="O37" s="90"/>
      <c r="P37" s="90">
        <f t="shared" si="4"/>
        <v>143257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[1]Slutanvändning!$N$791</f>
        <v>57206</v>
      </c>
      <c r="C38" s="90">
        <f>[1]Slutanvändning!$N$792</f>
        <v>12247</v>
      </c>
      <c r="D38" s="90">
        <f>[1]Slutanvändning!$N$785</f>
        <v>0</v>
      </c>
      <c r="E38" s="90">
        <f>[1]Slutanvändning!$Q$786</f>
        <v>0</v>
      </c>
      <c r="F38" s="90">
        <f>[1]Slutanvändning!$N$787</f>
        <v>0</v>
      </c>
      <c r="G38" s="90">
        <f>[1]Slutanvändning!$N$788</f>
        <v>0</v>
      </c>
      <c r="H38" s="97">
        <f>[1]Slutanvändning!$N$789</f>
        <v>0</v>
      </c>
      <c r="I38" s="90">
        <f>[1]Slutanvändning!$N$790</f>
        <v>0</v>
      </c>
      <c r="J38" s="90"/>
      <c r="K38" s="90">
        <f>[1]Slutanvändning!$U$786</f>
        <v>0</v>
      </c>
      <c r="L38" s="90">
        <f>[1]Slutanvändning!$V$786</f>
        <v>0</v>
      </c>
      <c r="M38" s="90">
        <f>[1]Slutanvändning!$W$786</f>
        <v>0</v>
      </c>
      <c r="N38" s="90"/>
      <c r="O38" s="90"/>
      <c r="P38" s="90">
        <f t="shared" si="4"/>
        <v>69453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[1]Slutanvändning!$N$800</f>
        <v>0</v>
      </c>
      <c r="C39" s="90">
        <f>[1]Slutanvändning!$N$801</f>
        <v>8805</v>
      </c>
      <c r="D39" s="90">
        <f>[1]Slutanvändning!$N$794</f>
        <v>0</v>
      </c>
      <c r="E39" s="90">
        <f>[1]Slutanvändning!$Q$795</f>
        <v>0</v>
      </c>
      <c r="F39" s="90">
        <f>[1]Slutanvändning!$N$796</f>
        <v>0</v>
      </c>
      <c r="G39" s="90">
        <f>[1]Slutanvändning!$N$797</f>
        <v>0</v>
      </c>
      <c r="H39" s="97">
        <f>[1]Slutanvändning!$N$798</f>
        <v>0</v>
      </c>
      <c r="I39" s="90">
        <f>[1]Slutanvändning!$N$799</f>
        <v>0</v>
      </c>
      <c r="J39" s="90"/>
      <c r="K39" s="90">
        <f>[1]Slutanvändning!$U$795</f>
        <v>0</v>
      </c>
      <c r="L39" s="90">
        <f>[1]Slutanvändning!$V$795</f>
        <v>0</v>
      </c>
      <c r="M39" s="90">
        <f>[1]Slutanvändning!$W$795</f>
        <v>0</v>
      </c>
      <c r="N39" s="90"/>
      <c r="O39" s="90"/>
      <c r="P39" s="90">
        <f>SUM(B39:N39)</f>
        <v>8805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142762</v>
      </c>
      <c r="C40" s="90">
        <f t="shared" ref="C40:O40" si="5">SUM(C32:C39)</f>
        <v>349367</v>
      </c>
      <c r="D40" s="90">
        <f t="shared" si="5"/>
        <v>303927</v>
      </c>
      <c r="E40" s="90">
        <f t="shared" si="5"/>
        <v>0</v>
      </c>
      <c r="F40" s="90">
        <f>SUM(F32:F39)</f>
        <v>1833</v>
      </c>
      <c r="G40" s="90">
        <f t="shared" si="5"/>
        <v>33534</v>
      </c>
      <c r="H40" s="124">
        <f t="shared" si="5"/>
        <v>58662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90">
        <f t="shared" si="5"/>
        <v>0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137">
        <f>SUM(B40:N40)</f>
        <v>890085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40,7607688 GWh</v>
      </c>
      <c r="T41" s="98"/>
    </row>
    <row r="42" spans="1:47">
      <c r="A42" s="44" t="s">
        <v>43</v>
      </c>
      <c r="B42" s="92">
        <f>B39+B38+B37</f>
        <v>62063</v>
      </c>
      <c r="C42" s="92">
        <f>C39+C38+C37</f>
        <v>99075</v>
      </c>
      <c r="D42" s="92">
        <f>D39+D38+D37</f>
        <v>1715</v>
      </c>
      <c r="E42" s="92">
        <f t="shared" ref="E42:P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58662</v>
      </c>
      <c r="I42" s="93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221515</v>
      </c>
      <c r="Q42" s="32"/>
      <c r="R42" s="39" t="s">
        <v>41</v>
      </c>
      <c r="S42" s="9" t="str">
        <f>P42/1000 &amp;" GWh"</f>
        <v>221,515 GWh</v>
      </c>
      <c r="T42" s="40">
        <f>P42/P40</f>
        <v>0.24886948999252881</v>
      </c>
    </row>
    <row r="43" spans="1:47">
      <c r="A43" s="45" t="s">
        <v>45</v>
      </c>
      <c r="B43" s="104"/>
      <c r="C43" s="105">
        <f>C40+C24-C7+C46</f>
        <v>364224.37880000001</v>
      </c>
      <c r="D43" s="105">
        <f t="shared" ref="D43:O43" si="7">D11+D24+D40</f>
        <v>305925</v>
      </c>
      <c r="E43" s="105">
        <f t="shared" si="7"/>
        <v>0</v>
      </c>
      <c r="F43" s="105">
        <f t="shared" si="7"/>
        <v>6832</v>
      </c>
      <c r="G43" s="105">
        <f t="shared" si="7"/>
        <v>39804</v>
      </c>
      <c r="H43" s="105">
        <f t="shared" si="7"/>
        <v>218552</v>
      </c>
      <c r="I43" s="105">
        <f t="shared" si="7"/>
        <v>0</v>
      </c>
      <c r="J43" s="105">
        <f t="shared" si="7"/>
        <v>0</v>
      </c>
      <c r="K43" s="105">
        <f t="shared" si="7"/>
        <v>0</v>
      </c>
      <c r="L43" s="105">
        <f t="shared" si="7"/>
        <v>0</v>
      </c>
      <c r="M43" s="105">
        <f>M24+M40</f>
        <v>0</v>
      </c>
      <c r="N43" s="105">
        <f t="shared" si="7"/>
        <v>0</v>
      </c>
      <c r="O43" s="105">
        <f t="shared" si="7"/>
        <v>0</v>
      </c>
      <c r="P43" s="106">
        <f>SUM(C43:O43)</f>
        <v>935337.37880000006</v>
      </c>
      <c r="Q43" s="32"/>
      <c r="R43" s="39" t="s">
        <v>42</v>
      </c>
      <c r="S43" s="9" t="str">
        <f>P36/1000 &amp;" GWh"</f>
        <v>128,716 GWh</v>
      </c>
      <c r="T43" s="60">
        <f>P36/P40</f>
        <v>0.14461090794699383</v>
      </c>
    </row>
    <row r="44" spans="1:47">
      <c r="A44" s="45" t="s">
        <v>46</v>
      </c>
      <c r="B44" s="94"/>
      <c r="C44" s="96">
        <f>C43/$P$43</f>
        <v>0.38940428026867174</v>
      </c>
      <c r="D44" s="96">
        <f t="shared" ref="D44:O44" si="8">D43/$P$43</f>
        <v>0.32707449411728778</v>
      </c>
      <c r="E44" s="96">
        <f t="shared" si="8"/>
        <v>0</v>
      </c>
      <c r="F44" s="96">
        <f t="shared" si="8"/>
        <v>7.3043162337478474E-3</v>
      </c>
      <c r="G44" s="96">
        <f t="shared" si="8"/>
        <v>4.255576747191149E-2</v>
      </c>
      <c r="H44" s="96">
        <f t="shared" si="8"/>
        <v>0.23366114190838108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0.99999999999999989</v>
      </c>
      <c r="Q44" s="32"/>
      <c r="R44" s="39" t="s">
        <v>44</v>
      </c>
      <c r="S44" s="9" t="str">
        <f>P34/1000 &amp;" GWh"</f>
        <v>71,399 GWh</v>
      </c>
      <c r="T44" s="40">
        <f>P34/P40</f>
        <v>8.0215934433228289E-2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11,604 GWh</v>
      </c>
      <c r="T45" s="40">
        <f>P32/P40</f>
        <v>1.3036957144542375E-2</v>
      </c>
      <c r="U45" s="34"/>
    </row>
    <row r="46" spans="1:47">
      <c r="A46" s="46" t="s">
        <v>49</v>
      </c>
      <c r="B46" s="66">
        <f>B24-B40</f>
        <v>12774</v>
      </c>
      <c r="C46" s="66">
        <f>(C40+C24)*0.08</f>
        <v>27986.768799999998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221,089 GWh</v>
      </c>
      <c r="T46" s="60">
        <f>P33/P40</f>
        <v>0.24839088401669504</v>
      </c>
      <c r="U46" s="34"/>
    </row>
    <row r="47" spans="1:47">
      <c r="A47" s="46" t="s">
        <v>51</v>
      </c>
      <c r="B47" s="95">
        <f>B46/B24</f>
        <v>8.2128896204094234E-2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235,762 GWh</v>
      </c>
      <c r="T47" s="60">
        <f>P35/P40</f>
        <v>0.26487582646601165</v>
      </c>
    </row>
    <row r="48" spans="1:47" ht="15.75" thickBot="1">
      <c r="A48" s="11"/>
      <c r="B48" s="108"/>
      <c r="C48" s="109"/>
      <c r="D48" s="110"/>
      <c r="E48" s="110"/>
      <c r="F48" s="111"/>
      <c r="G48" s="110"/>
      <c r="H48" s="110"/>
      <c r="I48" s="111"/>
      <c r="J48" s="110"/>
      <c r="K48" s="110"/>
      <c r="L48" s="110"/>
      <c r="M48" s="109"/>
      <c r="N48" s="112"/>
      <c r="O48" s="112"/>
      <c r="P48" s="112"/>
      <c r="Q48" s="85"/>
      <c r="R48" s="67" t="s">
        <v>50</v>
      </c>
      <c r="S48" s="68" t="str">
        <f>P40/1000 &amp;" GWh"</f>
        <v>890,085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08"/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H7" zoomScale="70" zoomScaleNormal="7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80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[1]Solceller!$C$5</f>
        <v>247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7">
        <f>[1]Elproduktion!$N$82</f>
        <v>0</v>
      </c>
      <c r="D7" s="90">
        <f>[1]Elproduktion!$N$83</f>
        <v>0</v>
      </c>
      <c r="E7" s="90">
        <f>[1]Elproduktion!$Q$84</f>
        <v>0</v>
      </c>
      <c r="F7" s="90">
        <f>[1]Elproduktion!$N$85</f>
        <v>0</v>
      </c>
      <c r="G7" s="90">
        <f>[1]Elproduktion!$R$86</f>
        <v>0</v>
      </c>
      <c r="H7" s="90">
        <f>[1]Elproduktion!$S$87</f>
        <v>0</v>
      </c>
      <c r="I7" s="90">
        <f>[1]Elproduktion!$N$88</f>
        <v>0</v>
      </c>
      <c r="J7" s="90">
        <f>[1]Elproduktion!$T$86</f>
        <v>0</v>
      </c>
      <c r="K7" s="90">
        <f>[1]Elproduktion!$U$84</f>
        <v>0</v>
      </c>
      <c r="L7" s="90">
        <f>[1]Elproduktion!$V$84</f>
        <v>0</v>
      </c>
      <c r="M7" s="90">
        <f>[1]Elproduktion!$W$84</f>
        <v>0</v>
      </c>
      <c r="N7" s="90">
        <f>[1]Elproduktion!$X$86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7">
        <f>[1]Elproduktion!$N$90</f>
        <v>0</v>
      </c>
      <c r="D8" s="90">
        <f>[1]Elproduktion!$N$91</f>
        <v>0</v>
      </c>
      <c r="E8" s="90">
        <f>[1]Elproduktion!$Q$92</f>
        <v>0</v>
      </c>
      <c r="F8" s="90">
        <f>[1]Elproduktion!$N$93</f>
        <v>0</v>
      </c>
      <c r="G8" s="90">
        <f>[1]Elproduktion!$R$94</f>
        <v>0</v>
      </c>
      <c r="H8" s="90">
        <f>[1]Elproduktion!$S$95</f>
        <v>0</v>
      </c>
      <c r="I8" s="90">
        <f>[1]Elproduktion!$N$96</f>
        <v>0</v>
      </c>
      <c r="J8" s="90">
        <f>[1]Elproduktion!$T$94</f>
        <v>0</v>
      </c>
      <c r="K8" s="90">
        <f>[1]Elproduktion!$U$92</f>
        <v>0</v>
      </c>
      <c r="L8" s="90">
        <f>[1]Elproduktion!$V$92</f>
        <v>0</v>
      </c>
      <c r="M8" s="90">
        <f>[1]Elproduktion!$W$92</f>
        <v>0</v>
      </c>
      <c r="N8" s="90">
        <f>[1]Elproduktion!$X$94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20">
        <f>[1]Elproduktion!$N$98</f>
        <v>231.33333333333334</v>
      </c>
      <c r="D9" s="90">
        <f>[1]Elproduktion!$N$99</f>
        <v>0</v>
      </c>
      <c r="E9" s="90">
        <f>[1]Elproduktion!$Q$100</f>
        <v>0</v>
      </c>
      <c r="F9" s="90">
        <f>[1]Elproduktion!$N$101</f>
        <v>0</v>
      </c>
      <c r="G9" s="90">
        <f>[1]Elproduktion!$R$102</f>
        <v>0</v>
      </c>
      <c r="H9" s="90">
        <f>[1]Elproduktion!$S$103</f>
        <v>0</v>
      </c>
      <c r="I9" s="90">
        <f>[1]Elproduktion!$N$104</f>
        <v>0</v>
      </c>
      <c r="J9" s="90">
        <f>[1]Elproduktion!$T$102</f>
        <v>0</v>
      </c>
      <c r="K9" s="90">
        <f>[1]Elproduktion!$U$100</f>
        <v>0</v>
      </c>
      <c r="L9" s="90">
        <f>[1]Elproduktion!$V$100</f>
        <v>0</v>
      </c>
      <c r="M9" s="90">
        <f>[1]Elproduktion!$W$100</f>
        <v>0</v>
      </c>
      <c r="N9" s="90">
        <f>[1]Elproduktion!$X$102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7">
        <f>[1]Elproduktion!$N$106</f>
        <v>75461</v>
      </c>
      <c r="D10" s="90">
        <f>[1]Elproduktion!$N$107</f>
        <v>0</v>
      </c>
      <c r="E10" s="90">
        <f>[1]Elproduktion!$Q$108</f>
        <v>0</v>
      </c>
      <c r="F10" s="90">
        <f>[1]Elproduktion!$N$109</f>
        <v>0</v>
      </c>
      <c r="G10" s="90">
        <f>[1]Elproduktion!$R$110</f>
        <v>0</v>
      </c>
      <c r="H10" s="90">
        <f>[1]Elproduktion!$S$111</f>
        <v>0</v>
      </c>
      <c r="I10" s="90">
        <f>[1]Elproduktion!$N$112</f>
        <v>0</v>
      </c>
      <c r="J10" s="90">
        <f>[1]Elproduktion!$T$110</f>
        <v>0</v>
      </c>
      <c r="K10" s="90">
        <f>[1]Elproduktion!$U$108</f>
        <v>0</v>
      </c>
      <c r="L10" s="90">
        <f>[1]Elproduktion!$V$108</f>
        <v>0</v>
      </c>
      <c r="M10" s="90">
        <f>[1]Elproduktion!$W$108</f>
        <v>0</v>
      </c>
      <c r="N10" s="90">
        <f>[1]Elproduktion!$X$110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29">
        <f>SUM(C5:C10)</f>
        <v>75939.333333333328</v>
      </c>
      <c r="D11" s="90">
        <f t="shared" ref="D11:O11" si="1">SUM(D5:D10)</f>
        <v>0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90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0834 Torsås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101">
        <f>[1]Fjärrvärmeproduktion!$N$114</f>
        <v>0</v>
      </c>
      <c r="C18" s="102"/>
      <c r="D18" s="102">
        <f>[1]Fjärrvärmeproduktion!$N$115</f>
        <v>0</v>
      </c>
      <c r="E18" s="102">
        <f>[1]Fjärrvärmeproduktion!$Q$116</f>
        <v>0</v>
      </c>
      <c r="F18" s="102">
        <f>[1]Fjärrvärmeproduktion!$N$117</f>
        <v>0</v>
      </c>
      <c r="G18" s="102">
        <f>[1]Fjärrvärmeproduktion!$R$118</f>
        <v>0</v>
      </c>
      <c r="H18" s="102">
        <f>[1]Fjärrvärmeproduktion!$S$119</f>
        <v>0</v>
      </c>
      <c r="I18" s="102">
        <f>[1]Fjärrvärmeproduktion!$N$120</f>
        <v>0</v>
      </c>
      <c r="J18" s="102">
        <f>[1]Fjärrvärmeproduktion!$T$118</f>
        <v>0</v>
      </c>
      <c r="K18" s="102">
        <f>[1]Fjärrvärmeproduktion!$U$116</f>
        <v>0</v>
      </c>
      <c r="L18" s="102">
        <f>[1]Fjärrvärmeproduktion!$V$116</f>
        <v>0</v>
      </c>
      <c r="M18" s="102">
        <f>[1]Fjärrvärmeproduktion!$W$116</f>
        <v>0</v>
      </c>
      <c r="N18" s="102">
        <f>[1]Fjärrvärmeproduktion!$X$118</f>
        <v>0</v>
      </c>
      <c r="O18" s="102"/>
      <c r="P18" s="102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03">
        <f>[1]Fjärrvärmeproduktion!$N$122</f>
        <v>0</v>
      </c>
      <c r="C19" s="102"/>
      <c r="D19" s="102">
        <f>[1]Fjärrvärmeproduktion!$N$123</f>
        <v>0</v>
      </c>
      <c r="E19" s="102">
        <f>[1]Fjärrvärmeproduktion!$Q$124</f>
        <v>0</v>
      </c>
      <c r="F19" s="102">
        <f>[1]Fjärrvärmeproduktion!$N$125</f>
        <v>0</v>
      </c>
      <c r="G19" s="102">
        <f>[1]Fjärrvärmeproduktion!$R$126</f>
        <v>0</v>
      </c>
      <c r="H19" s="102">
        <f>[1]Fjärrvärmeproduktion!$S$127</f>
        <v>0</v>
      </c>
      <c r="I19" s="102">
        <f>[1]Fjärrvärmeproduktion!$N$128</f>
        <v>0</v>
      </c>
      <c r="J19" s="102">
        <f>[1]Fjärrvärmeproduktion!$T$126</f>
        <v>0</v>
      </c>
      <c r="K19" s="102">
        <f>[1]Fjärrvärmeproduktion!$U$124</f>
        <v>0</v>
      </c>
      <c r="L19" s="102">
        <f>[1]Fjärrvärmeproduktion!$V$124</f>
        <v>0</v>
      </c>
      <c r="M19" s="102">
        <f>[1]Fjärrvärmeproduktion!$W$124</f>
        <v>0</v>
      </c>
      <c r="N19" s="102">
        <f>[1]Fjärrvärmeproduktion!$X$126</f>
        <v>0</v>
      </c>
      <c r="O19" s="102"/>
      <c r="P19" s="102">
        <f t="shared" ref="P19:P24" si="2">SUM(C19:O19)</f>
        <v>0</v>
      </c>
      <c r="Q19" s="2"/>
      <c r="R19" s="2"/>
      <c r="S19" s="2"/>
      <c r="T19" s="2"/>
    </row>
    <row r="20" spans="1:34" ht="15.75">
      <c r="A20" s="3" t="s">
        <v>20</v>
      </c>
      <c r="B20" s="103">
        <f>[1]Fjärrvärmeproduktion!$N$130</f>
        <v>0</v>
      </c>
      <c r="C20" s="102"/>
      <c r="D20" s="102">
        <f>[1]Fjärrvärmeproduktion!$N$131</f>
        <v>0</v>
      </c>
      <c r="E20" s="102">
        <f>[1]Fjärrvärmeproduktion!$Q$132</f>
        <v>0</v>
      </c>
      <c r="F20" s="102">
        <f>[1]Fjärrvärmeproduktion!$N$133</f>
        <v>0</v>
      </c>
      <c r="G20" s="102">
        <f>[1]Fjärrvärmeproduktion!$R$134</f>
        <v>0</v>
      </c>
      <c r="H20" s="102">
        <f>[1]Fjärrvärmeproduktion!$S$135</f>
        <v>0</v>
      </c>
      <c r="I20" s="102">
        <f>[1]Fjärrvärmeproduktion!$N$136</f>
        <v>0</v>
      </c>
      <c r="J20" s="102">
        <f>[1]Fjärrvärmeproduktion!$T$134</f>
        <v>0</v>
      </c>
      <c r="K20" s="102">
        <f>[1]Fjärrvärmeproduktion!$U$132</f>
        <v>0</v>
      </c>
      <c r="L20" s="102">
        <f>[1]Fjärrvärmeproduktion!$V$132</f>
        <v>0</v>
      </c>
      <c r="M20" s="102">
        <f>[1]Fjärrvärmeproduktion!$W$132</f>
        <v>0</v>
      </c>
      <c r="N20" s="102">
        <f>[1]Fjärrvärmeproduktion!$X$134</f>
        <v>0</v>
      </c>
      <c r="O20" s="102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03">
        <f>[1]Fjärrvärmeproduktion!$N$138</f>
        <v>0</v>
      </c>
      <c r="C21" s="102"/>
      <c r="D21" s="102">
        <f>[1]Fjärrvärmeproduktion!$N$139</f>
        <v>0</v>
      </c>
      <c r="E21" s="102">
        <f>[1]Fjärrvärmeproduktion!$Q$140</f>
        <v>0</v>
      </c>
      <c r="F21" s="102">
        <f>[1]Fjärrvärmeproduktion!$N$141</f>
        <v>0</v>
      </c>
      <c r="G21" s="102">
        <f>[1]Fjärrvärmeproduktion!$R$142</f>
        <v>0</v>
      </c>
      <c r="H21" s="102">
        <f>[1]Fjärrvärmeproduktion!$S$143</f>
        <v>0</v>
      </c>
      <c r="I21" s="102">
        <f>[1]Fjärrvärmeproduktion!$N$144</f>
        <v>0</v>
      </c>
      <c r="J21" s="102">
        <f>[1]Fjärrvärmeproduktion!$T$142</f>
        <v>0</v>
      </c>
      <c r="K21" s="102">
        <f>[1]Fjärrvärmeproduktion!$U$140</f>
        <v>0</v>
      </c>
      <c r="L21" s="102">
        <f>[1]Fjärrvärmeproduktion!$V$140</f>
        <v>0</v>
      </c>
      <c r="M21" s="102">
        <f>[1]Fjärrvärmeproduktion!$W$140</f>
        <v>0</v>
      </c>
      <c r="N21" s="102">
        <f>[1]Fjärrvärmeproduktion!$X$142</f>
        <v>0</v>
      </c>
      <c r="O21" s="102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101">
        <f>[1]Fjärrvärmeproduktion!$N$146</f>
        <v>14891</v>
      </c>
      <c r="C22" s="102"/>
      <c r="D22" s="102">
        <f>[1]Fjärrvärmeproduktion!$N$147</f>
        <v>0</v>
      </c>
      <c r="E22" s="102">
        <f>[1]Fjärrvärmeproduktion!$Q$148</f>
        <v>0</v>
      </c>
      <c r="F22" s="102">
        <f>[1]Fjärrvärmeproduktion!$N$149</f>
        <v>0</v>
      </c>
      <c r="G22" s="102">
        <f>[1]Fjärrvärmeproduktion!$R$150</f>
        <v>0</v>
      </c>
      <c r="H22" s="102">
        <f>[1]Fjärrvärmeproduktion!$S$151</f>
        <v>0</v>
      </c>
      <c r="I22" s="102">
        <f>[1]Fjärrvärmeproduktion!$N$152</f>
        <v>0</v>
      </c>
      <c r="J22" s="102">
        <f>[1]Fjärrvärmeproduktion!$T$150</f>
        <v>0</v>
      </c>
      <c r="K22" s="102">
        <f>[1]Fjärrvärmeproduktion!$U$148</f>
        <v>0</v>
      </c>
      <c r="L22" s="102">
        <f>[1]Fjärrvärmeproduktion!$V$148</f>
        <v>0</v>
      </c>
      <c r="M22" s="102">
        <f>[1]Fjärrvärmeproduktion!$W$148</f>
        <v>0</v>
      </c>
      <c r="N22" s="102">
        <f>[1]Fjärrvärmeproduktion!$X$150</f>
        <v>0</v>
      </c>
      <c r="O22" s="102"/>
      <c r="P22" s="102">
        <f t="shared" si="2"/>
        <v>0</v>
      </c>
      <c r="Q22" s="29"/>
      <c r="R22" s="41" t="s">
        <v>24</v>
      </c>
      <c r="S22" s="86" t="str">
        <f>P43/1000 &amp;" GWh"</f>
        <v>216,2902 GWh</v>
      </c>
      <c r="T22" s="36"/>
      <c r="U22" s="34"/>
    </row>
    <row r="23" spans="1:34" ht="15.75">
      <c r="A23" s="3" t="s">
        <v>23</v>
      </c>
      <c r="B23" s="103">
        <f>[1]Fjärrvärmeproduktion!$N$154</f>
        <v>0</v>
      </c>
      <c r="C23" s="102"/>
      <c r="D23" s="102">
        <f>[1]Fjärrvärmeproduktion!$N$155</f>
        <v>0</v>
      </c>
      <c r="E23" s="102">
        <f>[1]Fjärrvärmeproduktion!$Q$156</f>
        <v>0</v>
      </c>
      <c r="F23" s="102">
        <f>[1]Fjärrvärmeproduktion!$N$157</f>
        <v>0</v>
      </c>
      <c r="G23" s="102">
        <f>[1]Fjärrvärmeproduktion!$R$158</f>
        <v>0</v>
      </c>
      <c r="H23" s="102">
        <f>[1]Fjärrvärmeproduktion!$S$159</f>
        <v>0</v>
      </c>
      <c r="I23" s="102">
        <f>[1]Fjärrvärmeproduktion!$N$160</f>
        <v>0</v>
      </c>
      <c r="J23" s="102">
        <f>[1]Fjärrvärmeproduktion!$T$158</f>
        <v>0</v>
      </c>
      <c r="K23" s="102">
        <f>[1]Fjärrvärmeproduktion!$U$156</f>
        <v>0</v>
      </c>
      <c r="L23" s="102">
        <f>[1]Fjärrvärmeproduktion!$V$156</f>
        <v>0</v>
      </c>
      <c r="M23" s="102">
        <f>[1]Fjärrvärmeproduktion!$W$156</f>
        <v>0</v>
      </c>
      <c r="N23" s="102">
        <f>[1]Fjärrvärmeproduktion!$X$158</f>
        <v>0</v>
      </c>
      <c r="O23" s="102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02">
        <f>SUM(B18:B23)</f>
        <v>14891</v>
      </c>
      <c r="C24" s="102">
        <f t="shared" ref="C24:O24" si="3">SUM(C18:C23)</f>
        <v>0</v>
      </c>
      <c r="D24" s="102">
        <f t="shared" si="3"/>
        <v>0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0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102">
        <f t="shared" si="2"/>
        <v>0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29"/>
      <c r="R25" s="83" t="str">
        <f>C30</f>
        <v>El</v>
      </c>
      <c r="S25" s="58" t="str">
        <f>C43/1000 &amp;" GWh"</f>
        <v>63,6822 GWh</v>
      </c>
      <c r="T25" s="40">
        <f>C$44</f>
        <v>0.29442942861026528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D43/1000 &amp;" GWh"</f>
        <v>70,846 GWh</v>
      </c>
      <c r="T26" s="40">
        <f>D$44</f>
        <v>0.32755067034937319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7" t="str">
        <f>A2</f>
        <v>0834 Torsås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11,24 GWh</v>
      </c>
      <c r="T29" s="40">
        <f>G$44</f>
        <v>5.1967218117140765E-2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70,522 GWh</v>
      </c>
      <c r="T30" s="40">
        <f>H$44</f>
        <v>0.3260526829232207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0">
        <f>[1]Slutanvändning!$N$170</f>
        <v>0</v>
      </c>
      <c r="C32" s="97">
        <f>[1]Slutanvändning!$N$171</f>
        <v>5154</v>
      </c>
      <c r="D32" s="90">
        <f>[1]Slutanvändning!$N$164</f>
        <v>9729</v>
      </c>
      <c r="E32" s="90">
        <f>[1]Slutanvändning!$Q$165</f>
        <v>0</v>
      </c>
      <c r="F32" s="97">
        <f>[1]Slutanvändning!$N$166</f>
        <v>0</v>
      </c>
      <c r="G32" s="90">
        <f>[1]Slutanvändning!$N$167</f>
        <v>2237</v>
      </c>
      <c r="H32" s="97">
        <f>[1]Slutanvändning!$N$168</f>
        <v>0</v>
      </c>
      <c r="I32" s="90">
        <f>[1]Slutanvändning!$N$169</f>
        <v>0</v>
      </c>
      <c r="J32" s="90"/>
      <c r="K32" s="90">
        <f>[1]Slutanvändning!$U$165</f>
        <v>0</v>
      </c>
      <c r="L32" s="90">
        <f>[1]Slutanvändning!$V$165</f>
        <v>0</v>
      </c>
      <c r="M32" s="90">
        <f>[1]Slutanvändning!$W$165</f>
        <v>0</v>
      </c>
      <c r="N32" s="90"/>
      <c r="O32" s="90"/>
      <c r="P32" s="90">
        <f t="shared" ref="P32:P38" si="4">SUM(B32:N32)</f>
        <v>17120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[1]Slutanvändning!$N$179</f>
        <v>4375</v>
      </c>
      <c r="C33" s="120">
        <f>[1]Slutanvändning!$N$180</f>
        <v>4958</v>
      </c>
      <c r="D33" s="90">
        <f>[1]Slutanvändning!$N$173</f>
        <v>66</v>
      </c>
      <c r="E33" s="90">
        <f>[1]Slutanvändning!$Q$174</f>
        <v>0</v>
      </c>
      <c r="F33" s="120">
        <f>[1]Slutanvändning!$N$175</f>
        <v>0</v>
      </c>
      <c r="G33" s="90">
        <f>[1]Slutanvändning!$N$176</f>
        <v>0</v>
      </c>
      <c r="H33" s="120">
        <f>[1]Slutanvändning!$N$177</f>
        <v>38220</v>
      </c>
      <c r="I33" s="90">
        <f>[1]Slutanvändning!$N$178</f>
        <v>0</v>
      </c>
      <c r="J33" s="90"/>
      <c r="K33" s="90">
        <f>[1]Slutanvändning!$U$174</f>
        <v>0</v>
      </c>
      <c r="L33" s="90">
        <f>[1]Slutanvändning!$V$174</f>
        <v>0</v>
      </c>
      <c r="M33" s="90">
        <f>[1]Slutanvändning!$W$174</f>
        <v>0</v>
      </c>
      <c r="N33" s="90"/>
      <c r="O33" s="90"/>
      <c r="P33" s="90">
        <f t="shared" si="4"/>
        <v>47619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[1]Slutanvändning!$N$188</f>
        <v>1857</v>
      </c>
      <c r="C34" s="97">
        <f>[1]Slutanvändning!$N$189</f>
        <v>2012</v>
      </c>
      <c r="D34" s="90">
        <f>[1]Slutanvändning!$N$182</f>
        <v>0</v>
      </c>
      <c r="E34" s="90">
        <f>[1]Slutanvändning!$Q$183</f>
        <v>0</v>
      </c>
      <c r="F34" s="97">
        <f>[1]Slutanvändning!$N$184</f>
        <v>0</v>
      </c>
      <c r="G34" s="90">
        <f>[1]Slutanvändning!$N$185</f>
        <v>0</v>
      </c>
      <c r="H34" s="97">
        <f>[1]Slutanvändning!$N$186</f>
        <v>0</v>
      </c>
      <c r="I34" s="90">
        <f>[1]Slutanvändning!$N$187</f>
        <v>0</v>
      </c>
      <c r="J34" s="90"/>
      <c r="K34" s="90">
        <f>[1]Slutanvändning!$U$183</f>
        <v>0</v>
      </c>
      <c r="L34" s="90">
        <f>[1]Slutanvändning!$V$183</f>
        <v>0</v>
      </c>
      <c r="M34" s="90">
        <f>[1]Slutanvändning!$W$183</f>
        <v>0</v>
      </c>
      <c r="N34" s="90"/>
      <c r="O34" s="90"/>
      <c r="P34" s="90">
        <f t="shared" si="4"/>
        <v>3869</v>
      </c>
      <c r="Q34" s="31"/>
      <c r="R34" s="84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0">
        <f>[1]Slutanvändning!$N$197</f>
        <v>0</v>
      </c>
      <c r="C35" s="97">
        <f>[1]Slutanvändning!$N$198</f>
        <v>0</v>
      </c>
      <c r="D35" s="90">
        <f>[1]Slutanvändning!$N$191</f>
        <v>60274</v>
      </c>
      <c r="E35" s="90">
        <f>[1]Slutanvändning!$Q$192</f>
        <v>0</v>
      </c>
      <c r="F35" s="97">
        <f>[1]Slutanvändning!$N$193</f>
        <v>0</v>
      </c>
      <c r="G35" s="90">
        <f>[1]Slutanvändning!$N$194</f>
        <v>9003</v>
      </c>
      <c r="H35" s="97">
        <f>[1]Slutanvändning!$N$195</f>
        <v>0</v>
      </c>
      <c r="I35" s="90">
        <f>[1]Slutanvändning!$N$196</f>
        <v>0</v>
      </c>
      <c r="J35" s="90"/>
      <c r="K35" s="90">
        <f>[1]Slutanvändning!$U$192</f>
        <v>0</v>
      </c>
      <c r="L35" s="90">
        <f>[1]Slutanvändning!$V$192</f>
        <v>0</v>
      </c>
      <c r="M35" s="90">
        <f>[1]Slutanvändning!$W$192</f>
        <v>0</v>
      </c>
      <c r="N35" s="90"/>
      <c r="O35" s="90"/>
      <c r="P35" s="90">
        <f>SUM(B35:N35)</f>
        <v>69277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[1]Slutanvändning!$N$206</f>
        <v>0</v>
      </c>
      <c r="C36" s="97">
        <f>[1]Slutanvändning!$N$207</f>
        <v>12172</v>
      </c>
      <c r="D36" s="90">
        <f>[1]Slutanvändning!$N$200</f>
        <v>453</v>
      </c>
      <c r="E36" s="90">
        <f>[1]Slutanvändning!$Q$201</f>
        <v>0</v>
      </c>
      <c r="F36" s="97">
        <f>[1]Slutanvändning!$N$202</f>
        <v>0</v>
      </c>
      <c r="G36" s="90">
        <f>[1]Slutanvändning!$N$203</f>
        <v>0</v>
      </c>
      <c r="H36" s="97">
        <f>[1]Slutanvändning!$N$204</f>
        <v>0</v>
      </c>
      <c r="I36" s="90">
        <f>[1]Slutanvändning!$N$205</f>
        <v>0</v>
      </c>
      <c r="J36" s="90"/>
      <c r="K36" s="90">
        <f>[1]Slutanvändning!$U$201</f>
        <v>0</v>
      </c>
      <c r="L36" s="90">
        <f>[1]Slutanvändning!$V$201</f>
        <v>0</v>
      </c>
      <c r="M36" s="90">
        <f>[1]Slutanvändning!$W$201</f>
        <v>0</v>
      </c>
      <c r="N36" s="90"/>
      <c r="O36" s="90"/>
      <c r="P36" s="90">
        <f t="shared" si="4"/>
        <v>12625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[1]Slutanvändning!$N$215</f>
        <v>2447</v>
      </c>
      <c r="C37" s="97">
        <f>[1]Slutanvändning!$N$216</f>
        <v>28101</v>
      </c>
      <c r="D37" s="90">
        <f>[1]Slutanvändning!$N$209</f>
        <v>324</v>
      </c>
      <c r="E37" s="90">
        <f>[1]Slutanvändning!$Q$210</f>
        <v>0</v>
      </c>
      <c r="F37" s="97">
        <f>[1]Slutanvändning!$N$211</f>
        <v>0</v>
      </c>
      <c r="G37" s="90">
        <f>[1]Slutanvändning!$N$212</f>
        <v>0</v>
      </c>
      <c r="H37" s="97">
        <f>[1]Slutanvändning!$N$213</f>
        <v>32302</v>
      </c>
      <c r="I37" s="90">
        <f>[1]Slutanvändning!$N$214</f>
        <v>0</v>
      </c>
      <c r="J37" s="90"/>
      <c r="K37" s="90">
        <f>[1]Slutanvändning!$U$210</f>
        <v>0</v>
      </c>
      <c r="L37" s="90">
        <f>[1]Slutanvändning!$V$210</f>
        <v>0</v>
      </c>
      <c r="M37" s="90">
        <f>[1]Slutanvändning!$W$210</f>
        <v>0</v>
      </c>
      <c r="N37" s="90"/>
      <c r="O37" s="90"/>
      <c r="P37" s="90">
        <f t="shared" si="4"/>
        <v>63174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[1]Slutanvändning!$N$224</f>
        <v>3266</v>
      </c>
      <c r="C38" s="97">
        <f>[1]Slutanvändning!$N$225</f>
        <v>1427</v>
      </c>
      <c r="D38" s="90">
        <f>[1]Slutanvändning!$N$218</f>
        <v>0</v>
      </c>
      <c r="E38" s="90">
        <f>[1]Slutanvändning!$Q$219</f>
        <v>0</v>
      </c>
      <c r="F38" s="97">
        <f>[1]Slutanvändning!$N$220</f>
        <v>0</v>
      </c>
      <c r="G38" s="90">
        <f>[1]Slutanvändning!$N$221</f>
        <v>0</v>
      </c>
      <c r="H38" s="97">
        <f>[1]Slutanvändning!$N$222</f>
        <v>0</v>
      </c>
      <c r="I38" s="90">
        <f>[1]Slutanvändning!$N$223</f>
        <v>0</v>
      </c>
      <c r="J38" s="90"/>
      <c r="K38" s="90">
        <f>[1]Slutanvändning!$U$219</f>
        <v>0</v>
      </c>
      <c r="L38" s="90">
        <f>[1]Slutanvändning!$V$219</f>
        <v>0</v>
      </c>
      <c r="M38" s="90">
        <f>[1]Slutanvändning!$W$219</f>
        <v>0</v>
      </c>
      <c r="N38" s="90"/>
      <c r="O38" s="90"/>
      <c r="P38" s="90">
        <f t="shared" si="4"/>
        <v>4693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[1]Slutanvändning!$N$233</f>
        <v>0</v>
      </c>
      <c r="C39" s="97">
        <f>[1]Slutanvändning!$N$234</f>
        <v>5141</v>
      </c>
      <c r="D39" s="90">
        <f>[1]Slutanvändning!$N$227</f>
        <v>0</v>
      </c>
      <c r="E39" s="90">
        <f>[1]Slutanvändning!$Q$228</f>
        <v>0</v>
      </c>
      <c r="F39" s="97">
        <f>[1]Slutanvändning!$N$229</f>
        <v>0</v>
      </c>
      <c r="G39" s="90">
        <f>[1]Slutanvändning!$N$230</f>
        <v>0</v>
      </c>
      <c r="H39" s="97">
        <f>[1]Slutanvändning!$N$231</f>
        <v>0</v>
      </c>
      <c r="I39" s="90">
        <f>[1]Slutanvändning!$N$232</f>
        <v>0</v>
      </c>
      <c r="J39" s="90"/>
      <c r="K39" s="90">
        <f>[1]Slutanvändning!$U$228</f>
        <v>0</v>
      </c>
      <c r="L39" s="90">
        <f>[1]Slutanvändning!$V$228</f>
        <v>0</v>
      </c>
      <c r="M39" s="90">
        <f>[1]Slutanvändning!$W$228</f>
        <v>0</v>
      </c>
      <c r="N39" s="90"/>
      <c r="O39" s="90"/>
      <c r="P39" s="90">
        <f>SUM(B39:N39)</f>
        <v>5141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11945</v>
      </c>
      <c r="C40" s="91">
        <f t="shared" ref="C40:O40" si="5">SUM(C32:C39)</f>
        <v>58965</v>
      </c>
      <c r="D40" s="90">
        <f t="shared" si="5"/>
        <v>70846</v>
      </c>
      <c r="E40" s="90">
        <f t="shared" si="5"/>
        <v>0</v>
      </c>
      <c r="F40" s="91">
        <f>SUM(F32:F39)</f>
        <v>0</v>
      </c>
      <c r="G40" s="90">
        <f t="shared" si="5"/>
        <v>11240</v>
      </c>
      <c r="H40" s="91">
        <f t="shared" si="5"/>
        <v>70522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90">
        <f t="shared" si="5"/>
        <v>0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90">
        <f>SUM(B40:N40)</f>
        <v>223518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7,6632 GWh</v>
      </c>
      <c r="T41" s="98"/>
    </row>
    <row r="42" spans="1:47">
      <c r="A42" s="44" t="s">
        <v>43</v>
      </c>
      <c r="B42" s="92">
        <f>B39+B38+B37</f>
        <v>5713</v>
      </c>
      <c r="C42" s="92">
        <f>C39+C38+C37</f>
        <v>34669</v>
      </c>
      <c r="D42" s="92">
        <f>D39+D38+D37</f>
        <v>324</v>
      </c>
      <c r="E42" s="92">
        <f t="shared" ref="E42:P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32302</v>
      </c>
      <c r="I42" s="93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73008</v>
      </c>
      <c r="Q42" s="32"/>
      <c r="R42" s="39" t="s">
        <v>41</v>
      </c>
      <c r="S42" s="9" t="str">
        <f>P42/1000 &amp;" GWh"</f>
        <v>73,008 GWh</v>
      </c>
      <c r="T42" s="40">
        <f>P42/P40</f>
        <v>0.32663141223525621</v>
      </c>
    </row>
    <row r="43" spans="1:47">
      <c r="A43" s="45" t="s">
        <v>45</v>
      </c>
      <c r="B43" s="104"/>
      <c r="C43" s="105">
        <f>C40+C24-C7+C46</f>
        <v>63682.2</v>
      </c>
      <c r="D43" s="105">
        <f t="shared" ref="D43:O43" si="7">D11+D24+D40</f>
        <v>70846</v>
      </c>
      <c r="E43" s="105">
        <f t="shared" si="7"/>
        <v>0</v>
      </c>
      <c r="F43" s="105">
        <f t="shared" si="7"/>
        <v>0</v>
      </c>
      <c r="G43" s="105">
        <f t="shared" si="7"/>
        <v>11240</v>
      </c>
      <c r="H43" s="105">
        <f t="shared" si="7"/>
        <v>70522</v>
      </c>
      <c r="I43" s="105">
        <f t="shared" si="7"/>
        <v>0</v>
      </c>
      <c r="J43" s="105">
        <f t="shared" si="7"/>
        <v>0</v>
      </c>
      <c r="K43" s="105">
        <f t="shared" si="7"/>
        <v>0</v>
      </c>
      <c r="L43" s="105">
        <f t="shared" si="7"/>
        <v>0</v>
      </c>
      <c r="M43" s="105">
        <f t="shared" si="7"/>
        <v>0</v>
      </c>
      <c r="N43" s="105">
        <f t="shared" si="7"/>
        <v>0</v>
      </c>
      <c r="O43" s="105">
        <f t="shared" si="7"/>
        <v>0</v>
      </c>
      <c r="P43" s="106">
        <f>SUM(C43:O43)</f>
        <v>216290.2</v>
      </c>
      <c r="Q43" s="32"/>
      <c r="R43" s="39" t="s">
        <v>42</v>
      </c>
      <c r="S43" s="9" t="str">
        <f>P36/1000 &amp;" GWh"</f>
        <v>12,625 GWh</v>
      </c>
      <c r="T43" s="60">
        <f>P36/P40</f>
        <v>5.6483146771177266E-2</v>
      </c>
    </row>
    <row r="44" spans="1:47">
      <c r="A44" s="45" t="s">
        <v>46</v>
      </c>
      <c r="B44" s="94"/>
      <c r="C44" s="96">
        <f>C43/$P$43</f>
        <v>0.29442942861026528</v>
      </c>
      <c r="D44" s="96">
        <f t="shared" ref="D44:O44" si="8">D43/$P$43</f>
        <v>0.32755067034937319</v>
      </c>
      <c r="E44" s="96">
        <f t="shared" si="8"/>
        <v>0</v>
      </c>
      <c r="F44" s="96">
        <f t="shared" si="8"/>
        <v>0</v>
      </c>
      <c r="G44" s="96">
        <f t="shared" si="8"/>
        <v>5.1967218117140765E-2</v>
      </c>
      <c r="H44" s="96">
        <f t="shared" si="8"/>
        <v>0.3260526829232207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32"/>
      <c r="R44" s="39" t="s">
        <v>44</v>
      </c>
      <c r="S44" s="9" t="str">
        <f>P34/1000 &amp;" GWh"</f>
        <v>3,869 GWh</v>
      </c>
      <c r="T44" s="40">
        <f>P34/P40</f>
        <v>1.7309567909519593E-2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17,12 GWh</v>
      </c>
      <c r="T45" s="40">
        <f>P32/P40</f>
        <v>7.6593383978024135E-2</v>
      </c>
      <c r="U45" s="34"/>
    </row>
    <row r="46" spans="1:47">
      <c r="A46" s="46" t="s">
        <v>49</v>
      </c>
      <c r="B46" s="66">
        <f>B24-B40</f>
        <v>2946</v>
      </c>
      <c r="C46" s="66">
        <f>(C40+C24)*0.08</f>
        <v>4717.2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47,619 GWh</v>
      </c>
      <c r="T46" s="60">
        <f>P33/P40</f>
        <v>0.21304324483934181</v>
      </c>
      <c r="U46" s="34"/>
    </row>
    <row r="47" spans="1:47">
      <c r="A47" s="46" t="s">
        <v>51</v>
      </c>
      <c r="B47" s="95">
        <f>B46/B24</f>
        <v>0.1978376200389497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69,277 GWh</v>
      </c>
      <c r="T47" s="60">
        <f>P35/P40</f>
        <v>0.30993924426668096</v>
      </c>
    </row>
    <row r="48" spans="1:47" ht="15.75" thickBot="1">
      <c r="A48" s="11"/>
      <c r="B48" s="108"/>
      <c r="C48" s="109"/>
      <c r="D48" s="110"/>
      <c r="E48" s="110"/>
      <c r="F48" s="111"/>
      <c r="G48" s="110"/>
      <c r="H48" s="110"/>
      <c r="I48" s="111"/>
      <c r="J48" s="110"/>
      <c r="K48" s="110"/>
      <c r="L48" s="110"/>
      <c r="M48" s="109"/>
      <c r="N48" s="112"/>
      <c r="O48" s="112"/>
      <c r="P48" s="112"/>
      <c r="Q48" s="85"/>
      <c r="R48" s="67" t="s">
        <v>50</v>
      </c>
      <c r="S48" s="68" t="str">
        <f>P40/1000 &amp;" GWh"</f>
        <v>223,518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1" zoomScale="70" zoomScaleNormal="70" workbookViewId="0">
      <selection activeCell="G19" sqref="G1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81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[1]Solceller!$C$14</f>
        <v>731.5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0">
        <f>[1]Elproduktion!$N$442</f>
        <v>18526</v>
      </c>
      <c r="D7" s="90">
        <f>[1]Elproduktion!$N$443</f>
        <v>0</v>
      </c>
      <c r="E7" s="90">
        <f>[1]Elproduktion!$Q$444</f>
        <v>0</v>
      </c>
      <c r="F7" s="90">
        <f>[1]Elproduktion!$N$445</f>
        <v>0</v>
      </c>
      <c r="G7" s="90">
        <f>[1]Elproduktion!$R$446</f>
        <v>0</v>
      </c>
      <c r="H7" s="97">
        <f>[1]Elproduktion!$S$447</f>
        <v>0</v>
      </c>
      <c r="I7" s="90">
        <f>[1]Elproduktion!$N$448</f>
        <v>0</v>
      </c>
      <c r="J7" s="90">
        <f>[1]Elproduktion!$T$446</f>
        <v>0</v>
      </c>
      <c r="K7" s="90">
        <f>[1]Elproduktion!$U$444</f>
        <v>0</v>
      </c>
      <c r="L7" s="90">
        <f>[1]Elproduktion!$V$444</f>
        <v>0</v>
      </c>
      <c r="M7" s="90">
        <f>[1]Elproduktion!$W$444</f>
        <v>0</v>
      </c>
      <c r="N7" s="90">
        <f>[1]Elproduktion!$X$446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0">
        <f>[1]Elproduktion!$N$450</f>
        <v>0</v>
      </c>
      <c r="D8" s="90">
        <f>[1]Elproduktion!$N$451</f>
        <v>0</v>
      </c>
      <c r="E8" s="90">
        <f>[1]Elproduktion!$Q$452</f>
        <v>0</v>
      </c>
      <c r="F8" s="90">
        <f>[1]Elproduktion!$N$453</f>
        <v>0</v>
      </c>
      <c r="G8" s="90">
        <f>[1]Elproduktion!$R$454</f>
        <v>0</v>
      </c>
      <c r="H8" s="97">
        <f>[1]Elproduktion!$S$455</f>
        <v>0</v>
      </c>
      <c r="I8" s="90">
        <f>[1]Elproduktion!$N$456</f>
        <v>0</v>
      </c>
      <c r="J8" s="90">
        <f>[1]Elproduktion!$T$454</f>
        <v>0</v>
      </c>
      <c r="K8" s="90">
        <f>[1]Elproduktion!$U$452</f>
        <v>0</v>
      </c>
      <c r="L8" s="90">
        <f>[1]Elproduktion!$V$452</f>
        <v>0</v>
      </c>
      <c r="M8" s="90">
        <f>[1]Elproduktion!$W$452</f>
        <v>0</v>
      </c>
      <c r="N8" s="90">
        <f>[1]Elproduktion!$X$454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0">
        <f>[1]Elproduktion!$N$458</f>
        <v>615</v>
      </c>
      <c r="D9" s="90">
        <f>[1]Elproduktion!$N$459</f>
        <v>0</v>
      </c>
      <c r="E9" s="90">
        <f>[1]Elproduktion!$Q$460</f>
        <v>0</v>
      </c>
      <c r="F9" s="90">
        <f>[1]Elproduktion!$N$461</f>
        <v>0</v>
      </c>
      <c r="G9" s="90">
        <f>[1]Elproduktion!$R$462</f>
        <v>0</v>
      </c>
      <c r="H9" s="97">
        <f>[1]Elproduktion!$S$463</f>
        <v>0</v>
      </c>
      <c r="I9" s="90">
        <f>[1]Elproduktion!$N$464</f>
        <v>0</v>
      </c>
      <c r="J9" s="90">
        <f>[1]Elproduktion!$T$462</f>
        <v>0</v>
      </c>
      <c r="K9" s="90">
        <f>[1]Elproduktion!$U$460</f>
        <v>0</v>
      </c>
      <c r="L9" s="90">
        <f>[1]Elproduktion!$V$460</f>
        <v>0</v>
      </c>
      <c r="M9" s="90">
        <f>[1]Elproduktion!$W$460</f>
        <v>0</v>
      </c>
      <c r="N9" s="90">
        <f>[1]Elproduktion!$X$462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0">
        <f>[1]Elproduktion!$N$466</f>
        <v>0</v>
      </c>
      <c r="D10" s="90">
        <f>[1]Elproduktion!$N$467</f>
        <v>0</v>
      </c>
      <c r="E10" s="90">
        <f>[1]Elproduktion!$Q$468</f>
        <v>0</v>
      </c>
      <c r="F10" s="90">
        <f>[1]Elproduktion!$N$469</f>
        <v>0</v>
      </c>
      <c r="G10" s="90">
        <f>[1]Elproduktion!$R$470</f>
        <v>0</v>
      </c>
      <c r="H10" s="97">
        <f>[1]Elproduktion!$S$471</f>
        <v>0</v>
      </c>
      <c r="I10" s="90">
        <f>[1]Elproduktion!$N$472</f>
        <v>0</v>
      </c>
      <c r="J10" s="90">
        <f>[1]Elproduktion!$T$470</f>
        <v>0</v>
      </c>
      <c r="K10" s="90">
        <f>[1]Elproduktion!$U$468</f>
        <v>0</v>
      </c>
      <c r="L10" s="90">
        <f>[1]Elproduktion!$V$468</f>
        <v>0</v>
      </c>
      <c r="M10" s="90">
        <f>[1]Elproduktion!$W$468</f>
        <v>0</v>
      </c>
      <c r="N10" s="90">
        <f>[1]Elproduktion!$X$470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99">
        <f>SUM(C5:C10)</f>
        <v>19872.5</v>
      </c>
      <c r="D11" s="90">
        <f t="shared" ref="D11:O11" si="1">SUM(D5:D10)</f>
        <v>0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90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0884 Vimmerby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134">
        <f>[1]Fjärrvärmeproduktion!$N$618+[1]Fjärrvärmeproduktion!$N$658*([1]Fjärrvärmeproduktion!$N$618/([1]Fjärrvärmeproduktion!$N$618+[1]Fjärrvärmeproduktion!$N$626))</f>
        <v>113020.41859116423</v>
      </c>
      <c r="C18" s="102"/>
      <c r="D18" s="102">
        <f>[1]Fjärrvärmeproduktion!$N$619</f>
        <v>0</v>
      </c>
      <c r="E18" s="102">
        <f>[1]Fjärrvärmeproduktion!$Q$620</f>
        <v>0</v>
      </c>
      <c r="F18" s="102">
        <f>[1]Fjärrvärmeproduktion!$N$621</f>
        <v>0</v>
      </c>
      <c r="G18" s="102">
        <f>[1]Fjärrvärmeproduktion!$R$622</f>
        <v>0</v>
      </c>
      <c r="H18" s="135">
        <f>[1]Fjärrvärmeproduktion!$S$623</f>
        <v>137200</v>
      </c>
      <c r="I18" s="102">
        <f>[1]Fjärrvärmeproduktion!$N$624</f>
        <v>0</v>
      </c>
      <c r="J18" s="102">
        <f>[1]Fjärrvärmeproduktion!$T$622</f>
        <v>0</v>
      </c>
      <c r="K18" s="102">
        <f>[1]Fjärrvärmeproduktion!$U$620</f>
        <v>0</v>
      </c>
      <c r="L18" s="102">
        <f>[1]Fjärrvärmeproduktion!$V$620</f>
        <v>0</v>
      </c>
      <c r="M18" s="102">
        <f>[1]Fjärrvärmeproduktion!$W$620</f>
        <v>0</v>
      </c>
      <c r="N18" s="102">
        <f>[1]Fjärrvärmeproduktion!$X$622</f>
        <v>0</v>
      </c>
      <c r="O18" s="102"/>
      <c r="P18" s="102">
        <f>SUM(C18:O18)</f>
        <v>137200</v>
      </c>
      <c r="Q18" s="2"/>
      <c r="R18" s="2"/>
      <c r="S18" s="2"/>
      <c r="T18" s="2"/>
    </row>
    <row r="19" spans="1:34" ht="15.75">
      <c r="A19" s="3" t="s">
        <v>19</v>
      </c>
      <c r="B19" s="101">
        <f>[1]Fjärrvärmeproduktion!$N$626+[1]Fjärrvärmeproduktion!$N$658*([1]Fjärrvärmeproduktion!$N$626/([1]Fjärrvärmeproduktion!$N$626+[1]Fjärrvärmeproduktion!$N$618))</f>
        <v>48852.581408835773</v>
      </c>
      <c r="C19" s="102"/>
      <c r="D19" s="102">
        <f>[1]Fjärrvärmeproduktion!$N$627</f>
        <v>0</v>
      </c>
      <c r="E19" s="102">
        <f>[1]Fjärrvärmeproduktion!$Q$628</f>
        <v>0</v>
      </c>
      <c r="F19" s="102">
        <f>[1]Fjärrvärmeproduktion!$N$629</f>
        <v>0</v>
      </c>
      <c r="G19" s="102">
        <f>[1]Fjärrvärmeproduktion!$R$630</f>
        <v>882</v>
      </c>
      <c r="H19" s="102">
        <f>[1]Fjärrvärmeproduktion!$S$631</f>
        <v>46364</v>
      </c>
      <c r="I19" s="102">
        <f>[1]Fjärrvärmeproduktion!$N$632</f>
        <v>10578</v>
      </c>
      <c r="J19" s="102">
        <f>[1]Fjärrvärmeproduktion!$T$630</f>
        <v>0</v>
      </c>
      <c r="K19" s="102">
        <f>[1]Fjärrvärmeproduktion!$U$628</f>
        <v>0</v>
      </c>
      <c r="L19" s="102">
        <f>[1]Fjärrvärmeproduktion!$V$628</f>
        <v>0</v>
      </c>
      <c r="M19" s="102">
        <f>[1]Fjärrvärmeproduktion!$W$628</f>
        <v>0</v>
      </c>
      <c r="N19" s="102">
        <f>[1]Fjärrvärmeproduktion!$X$630</f>
        <v>0</v>
      </c>
      <c r="O19" s="102"/>
      <c r="P19" s="102">
        <f t="shared" ref="P19:P24" si="2">SUM(C19:O19)</f>
        <v>57824</v>
      </c>
      <c r="Q19" s="2"/>
      <c r="R19" s="2"/>
      <c r="S19" s="2"/>
      <c r="T19" s="2"/>
    </row>
    <row r="20" spans="1:34" ht="15.75">
      <c r="A20" s="3" t="s">
        <v>20</v>
      </c>
      <c r="B20" s="103">
        <f>[1]Fjärrvärmeproduktion!$N$634</f>
        <v>0</v>
      </c>
      <c r="C20" s="102"/>
      <c r="D20" s="102">
        <f>[1]Fjärrvärmeproduktion!$N$635</f>
        <v>0</v>
      </c>
      <c r="E20" s="102">
        <f>[1]Fjärrvärmeproduktion!$Q$636</f>
        <v>0</v>
      </c>
      <c r="F20" s="102">
        <f>[1]Fjärrvärmeproduktion!$N$637</f>
        <v>0</v>
      </c>
      <c r="G20" s="102">
        <f>[1]Fjärrvärmeproduktion!$R$638</f>
        <v>0</v>
      </c>
      <c r="H20" s="102">
        <f>[1]Fjärrvärmeproduktion!$S$639</f>
        <v>0</v>
      </c>
      <c r="I20" s="102">
        <f>[1]Fjärrvärmeproduktion!$N$640</f>
        <v>0</v>
      </c>
      <c r="J20" s="102">
        <f>[1]Fjärrvärmeproduktion!$T$638</f>
        <v>0</v>
      </c>
      <c r="K20" s="102">
        <f>[1]Fjärrvärmeproduktion!$U$636</f>
        <v>0</v>
      </c>
      <c r="L20" s="102">
        <f>[1]Fjärrvärmeproduktion!$V$636</f>
        <v>0</v>
      </c>
      <c r="M20" s="102">
        <f>[1]Fjärrvärmeproduktion!$W$636</f>
        <v>0</v>
      </c>
      <c r="N20" s="102">
        <f>[1]Fjärrvärmeproduktion!$X$638</f>
        <v>0</v>
      </c>
      <c r="O20" s="102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03">
        <f>[1]Fjärrvärmeproduktion!$N$642</f>
        <v>0</v>
      </c>
      <c r="C21" s="102"/>
      <c r="D21" s="102">
        <f>[1]Fjärrvärmeproduktion!$N$643</f>
        <v>0</v>
      </c>
      <c r="E21" s="102">
        <f>[1]Fjärrvärmeproduktion!$Q$644</f>
        <v>0</v>
      </c>
      <c r="F21" s="102">
        <f>[1]Fjärrvärmeproduktion!$N$645</f>
        <v>0</v>
      </c>
      <c r="G21" s="102">
        <f>[1]Fjärrvärmeproduktion!$R$646</f>
        <v>0</v>
      </c>
      <c r="H21" s="102">
        <f>[1]Fjärrvärmeproduktion!$S$647</f>
        <v>0</v>
      </c>
      <c r="I21" s="102">
        <f>[1]Fjärrvärmeproduktion!$N$648</f>
        <v>0</v>
      </c>
      <c r="J21" s="102">
        <f>[1]Fjärrvärmeproduktion!$T$646</f>
        <v>0</v>
      </c>
      <c r="K21" s="102">
        <f>[1]Fjärrvärmeproduktion!$U$644</f>
        <v>0</v>
      </c>
      <c r="L21" s="102">
        <f>[1]Fjärrvärmeproduktion!$V$644</f>
        <v>0</v>
      </c>
      <c r="M21" s="102">
        <f>[1]Fjärrvärmeproduktion!$W$644</f>
        <v>0</v>
      </c>
      <c r="N21" s="102">
        <f>[1]Fjärrvärmeproduktion!$X$646</f>
        <v>0</v>
      </c>
      <c r="O21" s="102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101">
        <f>[1]Fjärrvärmeproduktion!$N$650</f>
        <v>5743</v>
      </c>
      <c r="C22" s="102"/>
      <c r="D22" s="102">
        <f>[1]Fjärrvärmeproduktion!$N$651</f>
        <v>0</v>
      </c>
      <c r="E22" s="102">
        <f>[1]Fjärrvärmeproduktion!$Q$652</f>
        <v>0</v>
      </c>
      <c r="F22" s="102">
        <f>[1]Fjärrvärmeproduktion!$N$653</f>
        <v>0</v>
      </c>
      <c r="G22" s="102">
        <f>[1]Fjärrvärmeproduktion!$R$654</f>
        <v>0</v>
      </c>
      <c r="H22" s="102">
        <f>[1]Fjärrvärmeproduktion!$S$655</f>
        <v>0</v>
      </c>
      <c r="I22" s="102">
        <f>[1]Fjärrvärmeproduktion!$N$656</f>
        <v>0</v>
      </c>
      <c r="J22" s="102">
        <f>[1]Fjärrvärmeproduktion!$T$654</f>
        <v>0</v>
      </c>
      <c r="K22" s="102">
        <f>[1]Fjärrvärmeproduktion!$U$652</f>
        <v>0</v>
      </c>
      <c r="L22" s="102">
        <f>[1]Fjärrvärmeproduktion!$V$652</f>
        <v>0</v>
      </c>
      <c r="M22" s="102">
        <f>[1]Fjärrvärmeproduktion!$W$652</f>
        <v>0</v>
      </c>
      <c r="N22" s="102">
        <f>[1]Fjärrvärmeproduktion!$X$654</f>
        <v>0</v>
      </c>
      <c r="O22" s="102"/>
      <c r="P22" s="102">
        <f t="shared" si="2"/>
        <v>0</v>
      </c>
      <c r="Q22" s="29"/>
      <c r="R22" s="41" t="s">
        <v>24</v>
      </c>
      <c r="S22" s="86" t="str">
        <f>P43/1000 &amp;" GWh"</f>
        <v>840,07908 GWh</v>
      </c>
      <c r="T22" s="36"/>
      <c r="U22" s="34"/>
    </row>
    <row r="23" spans="1:34" ht="15.75">
      <c r="A23" s="3" t="s">
        <v>23</v>
      </c>
      <c r="B23" s="103">
        <v>0</v>
      </c>
      <c r="C23" s="102"/>
      <c r="D23" s="102">
        <f>[1]Fjärrvärmeproduktion!$N$659</f>
        <v>0</v>
      </c>
      <c r="E23" s="102">
        <f>[1]Fjärrvärmeproduktion!$Q$660</f>
        <v>0</v>
      </c>
      <c r="F23" s="102">
        <f>[1]Fjärrvärmeproduktion!$N$661</f>
        <v>0</v>
      </c>
      <c r="G23" s="102">
        <f>[1]Fjärrvärmeproduktion!$R$662</f>
        <v>0</v>
      </c>
      <c r="H23" s="102">
        <f>[1]Fjärrvärmeproduktion!$S$663</f>
        <v>0</v>
      </c>
      <c r="I23" s="102">
        <f>[1]Fjärrvärmeproduktion!$N$664</f>
        <v>0</v>
      </c>
      <c r="J23" s="102">
        <f>[1]Fjärrvärmeproduktion!$T$662</f>
        <v>0</v>
      </c>
      <c r="K23" s="102">
        <f>[1]Fjärrvärmeproduktion!$U$660</f>
        <v>0</v>
      </c>
      <c r="L23" s="102">
        <f>[1]Fjärrvärmeproduktion!$V$660</f>
        <v>0</v>
      </c>
      <c r="M23" s="102">
        <f>[1]Fjärrvärmeproduktion!$W$660</f>
        <v>0</v>
      </c>
      <c r="N23" s="102">
        <f>[1]Fjärrvärmeproduktion!$X$662</f>
        <v>0</v>
      </c>
      <c r="O23" s="102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02">
        <f>SUM(B18:B23)</f>
        <v>167616</v>
      </c>
      <c r="C24" s="102">
        <f t="shared" ref="C24:O24" si="3">SUM(C18:C23)</f>
        <v>0</v>
      </c>
      <c r="D24" s="102">
        <f t="shared" si="3"/>
        <v>0</v>
      </c>
      <c r="E24" s="102">
        <f t="shared" si="3"/>
        <v>0</v>
      </c>
      <c r="F24" s="102">
        <f t="shared" si="3"/>
        <v>0</v>
      </c>
      <c r="G24" s="102">
        <f t="shared" si="3"/>
        <v>882</v>
      </c>
      <c r="H24" s="102">
        <f t="shared" si="3"/>
        <v>183564</v>
      </c>
      <c r="I24" s="102">
        <f t="shared" si="3"/>
        <v>10578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102">
        <f t="shared" si="2"/>
        <v>195024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29"/>
      <c r="R25" s="83" t="str">
        <f>C30</f>
        <v>El</v>
      </c>
      <c r="S25" s="58" t="str">
        <f>C43/1000 &amp;" GWh"</f>
        <v>251,20508 GWh</v>
      </c>
      <c r="T25" s="40">
        <f>C$44</f>
        <v>0.29902551555027412</v>
      </c>
      <c r="U25" s="34"/>
    </row>
    <row r="26" spans="1:34" ht="15.75">
      <c r="B26" s="101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29"/>
      <c r="R26" s="84" t="str">
        <f>D30</f>
        <v>Oljeprodukter</v>
      </c>
      <c r="S26" s="58" t="str">
        <f>D43/1000 &amp;" GWh"</f>
        <v>164,834 GWh</v>
      </c>
      <c r="T26" s="40">
        <f>D$44</f>
        <v>0.19621248037744254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56,397 GWh</v>
      </c>
      <c r="T28" s="40">
        <f>F$44</f>
        <v>6.7132965625093285E-2</v>
      </c>
      <c r="U28" s="34"/>
    </row>
    <row r="29" spans="1:34" ht="15.75">
      <c r="A29" s="77" t="str">
        <f>A2</f>
        <v>0884 Vimmerby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27,683 GWh</v>
      </c>
      <c r="T29" s="40">
        <f>G$44</f>
        <v>3.2952850105492447E-2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329,382 GWh</v>
      </c>
      <c r="T30" s="40">
        <f>H$44</f>
        <v>0.39208451661479293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10,578 GWh</v>
      </c>
      <c r="T31" s="40">
        <f>I$44</f>
        <v>1.2591671726904567E-2</v>
      </c>
      <c r="U31" s="33"/>
      <c r="AG31" s="28"/>
      <c r="AH31" s="28"/>
    </row>
    <row r="32" spans="1:34" ht="15.75">
      <c r="A32" s="3" t="s">
        <v>30</v>
      </c>
      <c r="B32" s="90">
        <f>[1]Slutanvändning!$N$899</f>
        <v>0</v>
      </c>
      <c r="C32" s="90">
        <f>[1]Slutanvändning!$N$900</f>
        <v>14277</v>
      </c>
      <c r="D32" s="90">
        <f>[1]Slutanvändning!$N$893</f>
        <v>5763</v>
      </c>
      <c r="E32" s="90">
        <f>[1]Slutanvändning!$Q$894</f>
        <v>0</v>
      </c>
      <c r="F32" s="97">
        <f>[1]Slutanvändning!$N$895</f>
        <v>0</v>
      </c>
      <c r="G32" s="97">
        <f>[1]Slutanvändning!$N$896</f>
        <v>1335</v>
      </c>
      <c r="H32" s="97">
        <f>[1]Slutanvändning!$N$897</f>
        <v>0</v>
      </c>
      <c r="I32" s="90">
        <f>[1]Slutanvändning!$N$898</f>
        <v>0</v>
      </c>
      <c r="J32" s="90"/>
      <c r="K32" s="90">
        <f>[1]Slutanvändning!$U$894</f>
        <v>0</v>
      </c>
      <c r="L32" s="90">
        <f>[1]Slutanvändning!$V$894</f>
        <v>0</v>
      </c>
      <c r="M32" s="90">
        <f>[1]Slutanvändning!$W$894</f>
        <v>0</v>
      </c>
      <c r="N32" s="90"/>
      <c r="O32" s="90"/>
      <c r="P32" s="90">
        <f t="shared" ref="P32:P38" si="4">SUM(B32:N32)</f>
        <v>21375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[1]Slutanvändning!$N$908</f>
        <v>39157</v>
      </c>
      <c r="C33" s="90">
        <f>[1]Slutanvändning!$N$909</f>
        <v>143090</v>
      </c>
      <c r="D33" s="91">
        <f>[1]Slutanvändning!$N$902</f>
        <v>16881</v>
      </c>
      <c r="E33" s="90">
        <f>[1]Slutanvändning!$Q$903</f>
        <v>0</v>
      </c>
      <c r="F33" s="120">
        <f>[1]Slutanvändning!$N$904</f>
        <v>56397</v>
      </c>
      <c r="G33" s="120">
        <f>[1]Slutanvändning!$N$905</f>
        <v>0</v>
      </c>
      <c r="H33" s="120">
        <f>[1]Slutanvändning!$N$906</f>
        <v>103000</v>
      </c>
      <c r="I33" s="90">
        <f>[1]Slutanvändning!$N$907</f>
        <v>0</v>
      </c>
      <c r="J33" s="90"/>
      <c r="K33" s="90">
        <f>[1]Slutanvändning!$U$903</f>
        <v>0</v>
      </c>
      <c r="L33" s="90">
        <f>[1]Slutanvändning!$V$903</f>
        <v>0</v>
      </c>
      <c r="M33" s="90">
        <f>[1]Slutanvändning!$W$903</f>
        <v>0</v>
      </c>
      <c r="N33" s="90"/>
      <c r="O33" s="90"/>
      <c r="P33" s="90">
        <f t="shared" si="4"/>
        <v>358525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[1]Slutanvändning!$N$917</f>
        <v>17049</v>
      </c>
      <c r="C34" s="90">
        <f>[1]Slutanvändning!$N$918</f>
        <v>15882</v>
      </c>
      <c r="D34" s="90">
        <f>[1]Slutanvändning!$N$911</f>
        <v>300</v>
      </c>
      <c r="E34" s="90">
        <f>[1]Slutanvändning!$Q$912</f>
        <v>0</v>
      </c>
      <c r="F34" s="97">
        <f>[1]Slutanvändning!$N$913</f>
        <v>0</v>
      </c>
      <c r="G34" s="97">
        <f>[1]Slutanvändning!$N$914</f>
        <v>0</v>
      </c>
      <c r="H34" s="97">
        <f>[1]Slutanvändning!$N$915</f>
        <v>0</v>
      </c>
      <c r="I34" s="90">
        <f>[1]Slutanvändning!$N$916</f>
        <v>0</v>
      </c>
      <c r="J34" s="90"/>
      <c r="K34" s="90">
        <f>[1]Slutanvändning!$U$912</f>
        <v>0</v>
      </c>
      <c r="L34" s="90">
        <f>[1]Slutanvändning!$V$912</f>
        <v>0</v>
      </c>
      <c r="M34" s="90">
        <f>[1]Slutanvändning!$W$912</f>
        <v>0</v>
      </c>
      <c r="N34" s="90"/>
      <c r="O34" s="90"/>
      <c r="P34" s="90">
        <f t="shared" si="4"/>
        <v>33231</v>
      </c>
      <c r="Q34" s="31"/>
      <c r="R34" s="84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0">
        <f>[1]Slutanvändning!$N$926</f>
        <v>0</v>
      </c>
      <c r="C35" s="90">
        <f>[1]Slutanvändning!$N$927</f>
        <v>484</v>
      </c>
      <c r="D35" s="90">
        <f>[1]Slutanvändning!$N$920</f>
        <v>131595</v>
      </c>
      <c r="E35" s="90">
        <f>[1]Slutanvändning!$Q$921</f>
        <v>0</v>
      </c>
      <c r="F35" s="97">
        <f>[1]Slutanvändning!$N$922</f>
        <v>0</v>
      </c>
      <c r="G35" s="97">
        <f>[1]Slutanvändning!$N$923</f>
        <v>25466</v>
      </c>
      <c r="H35" s="97">
        <f>[1]Slutanvändning!$N$924</f>
        <v>0</v>
      </c>
      <c r="I35" s="90">
        <f>[1]Slutanvändning!$N$925</f>
        <v>0</v>
      </c>
      <c r="J35" s="90"/>
      <c r="K35" s="90">
        <f>[1]Slutanvändning!$U$921</f>
        <v>0</v>
      </c>
      <c r="L35" s="90">
        <f>[1]Slutanvändning!$V$921</f>
        <v>0</v>
      </c>
      <c r="M35" s="90">
        <f>[1]Slutanvändning!$W$921</f>
        <v>0</v>
      </c>
      <c r="N35" s="90"/>
      <c r="O35" s="90"/>
      <c r="P35" s="90">
        <f>SUM(B35:N35)</f>
        <v>157545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[1]Slutanvändning!$N$935</f>
        <v>18863</v>
      </c>
      <c r="C36" s="90">
        <f>[1]Slutanvändning!$N$936</f>
        <v>28018</v>
      </c>
      <c r="D36" s="90">
        <f>[1]Slutanvändning!$N$929</f>
        <v>9701</v>
      </c>
      <c r="E36" s="90">
        <f>[1]Slutanvändning!$Q$930</f>
        <v>0</v>
      </c>
      <c r="F36" s="97">
        <f>[1]Slutanvändning!$N$931</f>
        <v>0</v>
      </c>
      <c r="G36" s="97">
        <f>[1]Slutanvändning!$N$932</f>
        <v>0</v>
      </c>
      <c r="H36" s="97">
        <f>[1]Slutanvändning!$N$933</f>
        <v>0</v>
      </c>
      <c r="I36" s="90">
        <f>[1]Slutanvändning!$N$934</f>
        <v>0</v>
      </c>
      <c r="J36" s="90"/>
      <c r="K36" s="90">
        <f>[1]Slutanvändning!$U$930</f>
        <v>0</v>
      </c>
      <c r="L36" s="90">
        <f>[1]Slutanvändning!$V$930</f>
        <v>0</v>
      </c>
      <c r="M36" s="90">
        <f>[1]Slutanvändning!$W$930</f>
        <v>0</v>
      </c>
      <c r="N36" s="90"/>
      <c r="O36" s="90"/>
      <c r="P36" s="90">
        <f t="shared" si="4"/>
        <v>56582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[1]Slutanvändning!$N$944</f>
        <v>32431</v>
      </c>
      <c r="C37" s="90">
        <f>[1]Slutanvändning!$N$945</f>
        <v>38139</v>
      </c>
      <c r="D37" s="90">
        <f>[1]Slutanvändning!$N$938</f>
        <v>472</v>
      </c>
      <c r="E37" s="90">
        <f>[1]Slutanvändning!$Q$939</f>
        <v>0</v>
      </c>
      <c r="F37" s="97">
        <f>[1]Slutanvändning!$N$940</f>
        <v>0</v>
      </c>
      <c r="G37" s="97">
        <f>[1]Slutanvändning!$N$941</f>
        <v>0</v>
      </c>
      <c r="H37" s="97">
        <f>[1]Slutanvändning!$N$942</f>
        <v>42818</v>
      </c>
      <c r="I37" s="90">
        <f>[1]Slutanvändning!$N$943</f>
        <v>0</v>
      </c>
      <c r="J37" s="90"/>
      <c r="K37" s="90">
        <f>[1]Slutanvändning!$U$939</f>
        <v>0</v>
      </c>
      <c r="L37" s="90">
        <f>[1]Slutanvändning!$V$939</f>
        <v>0</v>
      </c>
      <c r="M37" s="90">
        <f>[1]Slutanvändning!$W$939</f>
        <v>0</v>
      </c>
      <c r="N37" s="90"/>
      <c r="O37" s="90"/>
      <c r="P37" s="90">
        <f t="shared" si="4"/>
        <v>113860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[1]Slutanvändning!$N$953</f>
        <v>25191</v>
      </c>
      <c r="C38" s="90">
        <f>[1]Slutanvändning!$N$954</f>
        <v>6928</v>
      </c>
      <c r="D38" s="90">
        <f>[1]Slutanvändning!$N$947</f>
        <v>122</v>
      </c>
      <c r="E38" s="90">
        <f>[1]Slutanvändning!$Q$948</f>
        <v>0</v>
      </c>
      <c r="F38" s="97">
        <f>[1]Slutanvändning!$N$949</f>
        <v>0</v>
      </c>
      <c r="G38" s="97">
        <f>[1]Slutanvändning!$N$950</f>
        <v>0</v>
      </c>
      <c r="H38" s="97">
        <f>[1]Slutanvändning!$N$951</f>
        <v>0</v>
      </c>
      <c r="I38" s="90">
        <f>[1]Slutanvändning!$N$952</f>
        <v>0</v>
      </c>
      <c r="J38" s="90"/>
      <c r="K38" s="90">
        <f>[1]Slutanvändning!$U$948</f>
        <v>0</v>
      </c>
      <c r="L38" s="90">
        <f>[1]Slutanvändning!$V$948</f>
        <v>0</v>
      </c>
      <c r="M38" s="90">
        <f>[1]Slutanvändning!$W$948</f>
        <v>0</v>
      </c>
      <c r="N38" s="90"/>
      <c r="O38" s="90"/>
      <c r="P38" s="90">
        <f t="shared" si="4"/>
        <v>32241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[1]Slutanvändning!$N$962</f>
        <v>0</v>
      </c>
      <c r="C39" s="90">
        <f>[1]Slutanvändning!$N$963</f>
        <v>2933</v>
      </c>
      <c r="D39" s="90">
        <f>[1]Slutanvändning!$N$956</f>
        <v>0</v>
      </c>
      <c r="E39" s="90">
        <f>[1]Slutanvändning!$Q$957</f>
        <v>0</v>
      </c>
      <c r="F39" s="97">
        <f>[1]Slutanvändning!$N$958</f>
        <v>0</v>
      </c>
      <c r="G39" s="97">
        <f>[1]Slutanvändning!$N$959</f>
        <v>0</v>
      </c>
      <c r="H39" s="97">
        <f>[1]Slutanvändning!$N$960</f>
        <v>0</v>
      </c>
      <c r="I39" s="90">
        <f>[1]Slutanvändning!$N$961</f>
        <v>0</v>
      </c>
      <c r="J39" s="90"/>
      <c r="K39" s="90">
        <f>[1]Slutanvändning!$U$957</f>
        <v>0</v>
      </c>
      <c r="L39" s="90">
        <f>[1]Slutanvändning!$V$957</f>
        <v>0</v>
      </c>
      <c r="M39" s="90">
        <f>[1]Slutanvändning!$W$957</f>
        <v>0</v>
      </c>
      <c r="N39" s="90"/>
      <c r="O39" s="90"/>
      <c r="P39" s="90">
        <f>SUM(B39:N39)</f>
        <v>2933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132691</v>
      </c>
      <c r="C40" s="90">
        <f t="shared" ref="C40:O40" si="5">SUM(C32:C39)</f>
        <v>249751</v>
      </c>
      <c r="D40" s="90">
        <f t="shared" si="5"/>
        <v>164834</v>
      </c>
      <c r="E40" s="90">
        <f t="shared" si="5"/>
        <v>0</v>
      </c>
      <c r="F40" s="91">
        <f>SUM(F32:F39)</f>
        <v>56397</v>
      </c>
      <c r="G40" s="91">
        <f t="shared" si="5"/>
        <v>26801</v>
      </c>
      <c r="H40" s="137">
        <f t="shared" si="5"/>
        <v>145818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90">
        <f t="shared" si="5"/>
        <v>0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90">
        <f>SUM(B40:N40)</f>
        <v>776292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54,90508 GWh</v>
      </c>
      <c r="T41" s="98"/>
    </row>
    <row r="42" spans="1:47">
      <c r="A42" s="44" t="s">
        <v>43</v>
      </c>
      <c r="B42" s="92">
        <f>B39+B38+B37</f>
        <v>57622</v>
      </c>
      <c r="C42" s="92">
        <f>C39+C38+C37</f>
        <v>48000</v>
      </c>
      <c r="D42" s="92">
        <f>D39+D38+D37</f>
        <v>594</v>
      </c>
      <c r="E42" s="92">
        <f t="shared" ref="E42:P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42818</v>
      </c>
      <c r="I42" s="93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149034</v>
      </c>
      <c r="Q42" s="32"/>
      <c r="R42" s="39" t="s">
        <v>41</v>
      </c>
      <c r="S42" s="9" t="str">
        <f>P42/1000 &amp;" GWh"</f>
        <v>149,034 GWh</v>
      </c>
      <c r="T42" s="40">
        <f>P42/P40</f>
        <v>0.19198188310584161</v>
      </c>
    </row>
    <row r="43" spans="1:47">
      <c r="A43" s="45" t="s">
        <v>45</v>
      </c>
      <c r="B43" s="104"/>
      <c r="C43" s="105">
        <f>C40+C24-C7+C46</f>
        <v>251205.08000000002</v>
      </c>
      <c r="D43" s="105">
        <f t="shared" ref="D43:O43" si="7">D11+D24+D40</f>
        <v>164834</v>
      </c>
      <c r="E43" s="105">
        <f t="shared" si="7"/>
        <v>0</v>
      </c>
      <c r="F43" s="105">
        <f t="shared" si="7"/>
        <v>56397</v>
      </c>
      <c r="G43" s="105">
        <f t="shared" si="7"/>
        <v>27683</v>
      </c>
      <c r="H43" s="105">
        <f t="shared" si="7"/>
        <v>329382</v>
      </c>
      <c r="I43" s="105">
        <f t="shared" si="7"/>
        <v>10578</v>
      </c>
      <c r="J43" s="105">
        <f t="shared" si="7"/>
        <v>0</v>
      </c>
      <c r="K43" s="105">
        <f t="shared" si="7"/>
        <v>0</v>
      </c>
      <c r="L43" s="105">
        <f t="shared" si="7"/>
        <v>0</v>
      </c>
      <c r="M43" s="105">
        <f t="shared" si="7"/>
        <v>0</v>
      </c>
      <c r="N43" s="105">
        <f t="shared" si="7"/>
        <v>0</v>
      </c>
      <c r="O43" s="105">
        <f t="shared" si="7"/>
        <v>0</v>
      </c>
      <c r="P43" s="106">
        <f>SUM(C43:O43)</f>
        <v>840079.08000000007</v>
      </c>
      <c r="Q43" s="32"/>
      <c r="R43" s="39" t="s">
        <v>42</v>
      </c>
      <c r="S43" s="9" t="str">
        <f>P36/1000 &amp;" GWh"</f>
        <v>56,582 GWh</v>
      </c>
      <c r="T43" s="60">
        <f>P36/P40</f>
        <v>7.28875217057499E-2</v>
      </c>
    </row>
    <row r="44" spans="1:47">
      <c r="A44" s="45" t="s">
        <v>46</v>
      </c>
      <c r="B44" s="94"/>
      <c r="C44" s="96">
        <f>C43/$P$43</f>
        <v>0.29902551555027412</v>
      </c>
      <c r="D44" s="96">
        <f t="shared" ref="D44:O44" si="8">D43/$P$43</f>
        <v>0.19621248037744254</v>
      </c>
      <c r="E44" s="96">
        <f t="shared" si="8"/>
        <v>0</v>
      </c>
      <c r="F44" s="96">
        <f t="shared" si="8"/>
        <v>6.7132965625093285E-2</v>
      </c>
      <c r="G44" s="96">
        <f t="shared" si="8"/>
        <v>3.2952850105492447E-2</v>
      </c>
      <c r="H44" s="96">
        <f t="shared" si="8"/>
        <v>0.39208451661479293</v>
      </c>
      <c r="I44" s="96">
        <f t="shared" si="8"/>
        <v>1.2591671726904567E-2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0.99999999999999989</v>
      </c>
      <c r="Q44" s="32"/>
      <c r="R44" s="39" t="s">
        <v>44</v>
      </c>
      <c r="S44" s="9" t="str">
        <f>P34/1000 &amp;" GWh"</f>
        <v>33,231 GWh</v>
      </c>
      <c r="T44" s="40">
        <f>P34/P40</f>
        <v>4.2807345689508586E-2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21,375 GWh</v>
      </c>
      <c r="T45" s="40">
        <f>P32/P40</f>
        <v>2.7534742081587855E-2</v>
      </c>
      <c r="U45" s="34"/>
    </row>
    <row r="46" spans="1:47">
      <c r="A46" s="46" t="s">
        <v>49</v>
      </c>
      <c r="B46" s="66">
        <f>B24-B40</f>
        <v>34925</v>
      </c>
      <c r="C46" s="66">
        <f>(C40+C24)*0.08</f>
        <v>19980.080000000002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358,525 GWh</v>
      </c>
      <c r="T46" s="60">
        <f>P33/P40</f>
        <v>0.46184296630649291</v>
      </c>
      <c r="U46" s="34"/>
    </row>
    <row r="47" spans="1:47">
      <c r="A47" s="46" t="s">
        <v>51</v>
      </c>
      <c r="B47" s="95">
        <f>B46/B24</f>
        <v>0.2083631634211531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157,545 GWh</v>
      </c>
      <c r="T47" s="60">
        <f>P35/P40</f>
        <v>0.20294554111081911</v>
      </c>
    </row>
    <row r="48" spans="1:47" ht="15.75" thickBot="1">
      <c r="A48" s="11"/>
      <c r="B48" s="108"/>
      <c r="C48" s="110"/>
      <c r="D48" s="110"/>
      <c r="E48" s="110"/>
      <c r="F48" s="111"/>
      <c r="G48" s="110"/>
      <c r="H48" s="110"/>
      <c r="I48" s="111"/>
      <c r="J48" s="110"/>
      <c r="K48" s="110"/>
      <c r="L48" s="110"/>
      <c r="M48" s="110"/>
      <c r="N48" s="111"/>
      <c r="O48" s="111"/>
      <c r="P48" s="111"/>
      <c r="Q48" s="85"/>
      <c r="R48" s="67" t="s">
        <v>50</v>
      </c>
      <c r="S48" s="68" t="str">
        <f>P40/1000 &amp;" GWh"</f>
        <v>776,292 GWh</v>
      </c>
      <c r="T48" s="69">
        <f>SUM(T42:T47)</f>
        <v>0.99999999999999989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F14" zoomScale="70" zoomScaleNormal="7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82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 t="s">
        <v>84</v>
      </c>
      <c r="C5" s="99">
        <f>[1]Solceller!$C$13</f>
        <v>1643.5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7">
        <f>[1]Elproduktion!$N$402</f>
        <v>20238</v>
      </c>
      <c r="D7" s="90">
        <f>[1]Elproduktion!$N$403</f>
        <v>0</v>
      </c>
      <c r="E7" s="90">
        <f>[1]Elproduktion!$Q$404</f>
        <v>0</v>
      </c>
      <c r="F7" s="90">
        <f>[1]Elproduktion!$N$405</f>
        <v>0</v>
      </c>
      <c r="G7" s="90">
        <f>[1]Elproduktion!$R$406</f>
        <v>0</v>
      </c>
      <c r="H7" s="90">
        <f>[1]Elproduktion!$S$407</f>
        <v>0</v>
      </c>
      <c r="I7" s="90">
        <f>[1]Elproduktion!$N$408</f>
        <v>0</v>
      </c>
      <c r="J7" s="90">
        <f>[1]Elproduktion!$T$406</f>
        <v>0</v>
      </c>
      <c r="K7" s="90">
        <f>[1]Elproduktion!$U$404</f>
        <v>0</v>
      </c>
      <c r="L7" s="90">
        <f>[1]Elproduktion!$V$404</f>
        <v>0</v>
      </c>
      <c r="M7" s="90">
        <f>[1]Elproduktion!$W$404</f>
        <v>0</v>
      </c>
      <c r="N7" s="90">
        <f>[1]Elproduktion!$X$406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7">
        <f>[1]Elproduktion!$N$410</f>
        <v>0</v>
      </c>
      <c r="D8" s="90">
        <f>[1]Elproduktion!$N$411</f>
        <v>0</v>
      </c>
      <c r="E8" s="90">
        <f>[1]Elproduktion!$Q$412</f>
        <v>0</v>
      </c>
      <c r="F8" s="90">
        <f>[1]Elproduktion!$N$413</f>
        <v>0</v>
      </c>
      <c r="G8" s="90">
        <f>[1]Elproduktion!$R$414</f>
        <v>0</v>
      </c>
      <c r="H8" s="90">
        <f>[1]Elproduktion!$S$415</f>
        <v>0</v>
      </c>
      <c r="I8" s="90">
        <f>[1]Elproduktion!$N$416</f>
        <v>0</v>
      </c>
      <c r="J8" s="90">
        <f>[1]Elproduktion!$T$414</f>
        <v>0</v>
      </c>
      <c r="K8" s="90">
        <f>[1]Elproduktion!$U$412</f>
        <v>0</v>
      </c>
      <c r="L8" s="90">
        <f>[1]Elproduktion!$V$412</f>
        <v>0</v>
      </c>
      <c r="M8" s="90">
        <f>[1]Elproduktion!$W$412</f>
        <v>0</v>
      </c>
      <c r="N8" s="90">
        <f>[1]Elproduktion!$X$414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7">
        <f>[1]Elproduktion!$N$418</f>
        <v>14537</v>
      </c>
      <c r="D9" s="90">
        <f>[1]Elproduktion!$N$419</f>
        <v>0</v>
      </c>
      <c r="E9" s="90">
        <f>[1]Elproduktion!$Q$420</f>
        <v>0</v>
      </c>
      <c r="F9" s="90">
        <f>[1]Elproduktion!$N$421</f>
        <v>0</v>
      </c>
      <c r="G9" s="90">
        <f>[1]Elproduktion!$R$422</f>
        <v>0</v>
      </c>
      <c r="H9" s="90">
        <f>[1]Elproduktion!$S$423</f>
        <v>0</v>
      </c>
      <c r="I9" s="90">
        <f>[1]Elproduktion!$N$424</f>
        <v>0</v>
      </c>
      <c r="J9" s="90">
        <f>[1]Elproduktion!$T$422</f>
        <v>0</v>
      </c>
      <c r="K9" s="90">
        <f>[1]Elproduktion!$U$420</f>
        <v>0</v>
      </c>
      <c r="L9" s="90">
        <f>[1]Elproduktion!$V$420</f>
        <v>0</v>
      </c>
      <c r="M9" s="90">
        <f>[1]Elproduktion!$W$420</f>
        <v>0</v>
      </c>
      <c r="N9" s="90">
        <f>[1]Elproduktion!$X$422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07">
        <f>[1]Elproduktion!$N$426</f>
        <v>31988.585798816566</v>
      </c>
      <c r="D10" s="90">
        <f>[1]Elproduktion!$N$427</f>
        <v>0</v>
      </c>
      <c r="E10" s="90">
        <f>[1]Elproduktion!$Q$428</f>
        <v>0</v>
      </c>
      <c r="F10" s="90">
        <f>[1]Elproduktion!$N$429</f>
        <v>0</v>
      </c>
      <c r="G10" s="90">
        <f>[1]Elproduktion!$R$430</f>
        <v>0</v>
      </c>
      <c r="H10" s="90">
        <f>[1]Elproduktion!$S$431</f>
        <v>0</v>
      </c>
      <c r="I10" s="90">
        <f>[1]Elproduktion!$N$432</f>
        <v>0</v>
      </c>
      <c r="J10" s="90">
        <f>[1]Elproduktion!$T$430</f>
        <v>0</v>
      </c>
      <c r="K10" s="90">
        <f>[1]Elproduktion!$U$428</f>
        <v>0</v>
      </c>
      <c r="L10" s="90">
        <f>[1]Elproduktion!$V$428</f>
        <v>0</v>
      </c>
      <c r="M10" s="90">
        <f>[1]Elproduktion!$W$428</f>
        <v>0</v>
      </c>
      <c r="N10" s="90">
        <f>[1]Elproduktion!$X$430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29">
        <f>SUM(C5:C10)</f>
        <v>68407.085798816566</v>
      </c>
      <c r="D11" s="90">
        <f t="shared" ref="D11:O11" si="1">SUM(D5:D10)</f>
        <v>0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90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0883 Västervik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101">
        <f>[1]Fjärrvärmeproduktion!$N$562+[1]Fjärrvärmeproduktion!$N$602*([1]Fjärrvärmeproduktion!$N$562/([1]Fjärrvärmeproduktion!$N$562+[1]Fjärrvärmeproduktion!$N$570))</f>
        <v>219110.55687198942</v>
      </c>
      <c r="C18" s="102"/>
      <c r="D18" s="102">
        <f>[1]Fjärrvärmeproduktion!$N$563</f>
        <v>9841</v>
      </c>
      <c r="E18" s="102">
        <f>[1]Fjärrvärmeproduktion!$Q$564</f>
        <v>0</v>
      </c>
      <c r="F18" s="102">
        <f>[1]Fjärrvärmeproduktion!$N$565</f>
        <v>0</v>
      </c>
      <c r="G18" s="102">
        <f>[1]Fjärrvärmeproduktion!$R$566</f>
        <v>0</v>
      </c>
      <c r="H18" s="123">
        <f>[1]Fjärrvärmeproduktion!$S$567</f>
        <v>20162</v>
      </c>
      <c r="I18" s="102">
        <f>[1]Fjärrvärmeproduktion!$N$568</f>
        <v>0</v>
      </c>
      <c r="J18" s="102">
        <f>[1]Fjärrvärmeproduktion!$T$566</f>
        <v>0</v>
      </c>
      <c r="K18" s="101">
        <f>[1]Fjärrvärmeproduktion!$U$564</f>
        <v>0</v>
      </c>
      <c r="L18" s="123">
        <f>[1]Fjärrvärmeproduktion!$V$564</f>
        <v>203098</v>
      </c>
      <c r="M18" s="101">
        <f>[1]Fjärrvärmeproduktion!$W$564</f>
        <v>0</v>
      </c>
      <c r="N18" s="102">
        <f>[1]Fjärrvärmeproduktion!$X$566</f>
        <v>0</v>
      </c>
      <c r="O18" s="102"/>
      <c r="P18" s="128">
        <f>SUM(C18:O18)</f>
        <v>233101</v>
      </c>
      <c r="Q18" s="2"/>
      <c r="R18" s="2"/>
      <c r="S18" s="2"/>
      <c r="T18" s="2"/>
    </row>
    <row r="19" spans="1:34" ht="15.75">
      <c r="A19" s="3" t="s">
        <v>19</v>
      </c>
      <c r="B19" s="101">
        <f>[1]Fjärrvärmeproduktion!$N$570+[1]Fjärrvärmeproduktion!$N$602*([1]Fjärrvärmeproduktion!$N$570/([1]Fjärrvärmeproduktion!$N$570+[1]Fjärrvärmeproduktion!$N$562))</f>
        <v>39932.443128010578</v>
      </c>
      <c r="C19" s="102"/>
      <c r="D19" s="102">
        <f>[1]Fjärrvärmeproduktion!$N$571</f>
        <v>3582</v>
      </c>
      <c r="E19" s="102">
        <f>[1]Fjärrvärmeproduktion!$Q$572</f>
        <v>0</v>
      </c>
      <c r="F19" s="102">
        <f>[1]Fjärrvärmeproduktion!$N$573</f>
        <v>0</v>
      </c>
      <c r="G19" s="102">
        <f>[1]Fjärrvärmeproduktion!$R$574</f>
        <v>0</v>
      </c>
      <c r="H19" s="123">
        <f>[1]Fjärrvärmeproduktion!$S$575</f>
        <v>42393</v>
      </c>
      <c r="I19" s="102">
        <f>[1]Fjärrvärmeproduktion!$N$576</f>
        <v>0</v>
      </c>
      <c r="J19" s="102">
        <f>[1]Fjärrvärmeproduktion!$T$574</f>
        <v>0</v>
      </c>
      <c r="K19" s="101">
        <f>[1]Fjärrvärmeproduktion!$U$572</f>
        <v>0</v>
      </c>
      <c r="L19" s="134">
        <f>[1]Fjärrvärmeproduktion!$V$572</f>
        <v>0</v>
      </c>
      <c r="M19" s="101">
        <f>[1]Fjärrvärmeproduktion!$W$572</f>
        <v>0</v>
      </c>
      <c r="N19" s="102">
        <f>[1]Fjärrvärmeproduktion!$X$574</f>
        <v>0</v>
      </c>
      <c r="O19" s="102"/>
      <c r="P19" s="102">
        <f t="shared" ref="P19:P24" si="2">SUM(C19:O19)</f>
        <v>45975</v>
      </c>
      <c r="Q19" s="2"/>
      <c r="R19" s="2"/>
      <c r="S19" s="2"/>
      <c r="T19" s="2"/>
    </row>
    <row r="20" spans="1:34" ht="15.75">
      <c r="A20" s="3" t="s">
        <v>20</v>
      </c>
      <c r="B20" s="103">
        <f>[1]Fjärrvärmeproduktion!$N$578</f>
        <v>0</v>
      </c>
      <c r="C20" s="102"/>
      <c r="D20" s="102">
        <f>[1]Fjärrvärmeproduktion!$N$579</f>
        <v>0</v>
      </c>
      <c r="E20" s="102">
        <f>[1]Fjärrvärmeproduktion!$Q$580</f>
        <v>0</v>
      </c>
      <c r="F20" s="102">
        <f>[1]Fjärrvärmeproduktion!$N$581</f>
        <v>0</v>
      </c>
      <c r="G20" s="102">
        <f>[1]Fjärrvärmeproduktion!$R$582</f>
        <v>0</v>
      </c>
      <c r="H20" s="101">
        <f>[1]Fjärrvärmeproduktion!$S$583</f>
        <v>0</v>
      </c>
      <c r="I20" s="102">
        <f>[1]Fjärrvärmeproduktion!$N$584</f>
        <v>0</v>
      </c>
      <c r="J20" s="102">
        <f>[1]Fjärrvärmeproduktion!$T$582</f>
        <v>0</v>
      </c>
      <c r="K20" s="101">
        <f>[1]Fjärrvärmeproduktion!$U$580</f>
        <v>0</v>
      </c>
      <c r="L20" s="101">
        <f>[1]Fjärrvärmeproduktion!$V$580</f>
        <v>0</v>
      </c>
      <c r="M20" s="101">
        <f>[1]Fjärrvärmeproduktion!$W$580</f>
        <v>0</v>
      </c>
      <c r="N20" s="102">
        <f>[1]Fjärrvärmeproduktion!$X$582</f>
        <v>0</v>
      </c>
      <c r="O20" s="102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03">
        <f>[1]Fjärrvärmeproduktion!$N$586</f>
        <v>0</v>
      </c>
      <c r="C21" s="102"/>
      <c r="D21" s="102">
        <f>[1]Fjärrvärmeproduktion!$N$587</f>
        <v>0</v>
      </c>
      <c r="E21" s="102">
        <f>[1]Fjärrvärmeproduktion!$Q$588</f>
        <v>0</v>
      </c>
      <c r="F21" s="102">
        <f>[1]Fjärrvärmeproduktion!$N$589</f>
        <v>0</v>
      </c>
      <c r="G21" s="102">
        <f>[1]Fjärrvärmeproduktion!$R$590</f>
        <v>0</v>
      </c>
      <c r="H21" s="101">
        <f>[1]Fjärrvärmeproduktion!$S$591</f>
        <v>0</v>
      </c>
      <c r="I21" s="102">
        <f>[1]Fjärrvärmeproduktion!$N$592</f>
        <v>0</v>
      </c>
      <c r="J21" s="102">
        <f>[1]Fjärrvärmeproduktion!$T$590</f>
        <v>0</v>
      </c>
      <c r="K21" s="101">
        <f>[1]Fjärrvärmeproduktion!$U$588</f>
        <v>0</v>
      </c>
      <c r="L21" s="101">
        <f>[1]Fjärrvärmeproduktion!$V$588</f>
        <v>0</v>
      </c>
      <c r="M21" s="101">
        <f>[1]Fjärrvärmeproduktion!$W$588</f>
        <v>0</v>
      </c>
      <c r="N21" s="102">
        <f>[1]Fjärrvärmeproduktion!$X$590</f>
        <v>0</v>
      </c>
      <c r="O21" s="102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103">
        <f>[1]Fjärrvärmeproduktion!$N$594</f>
        <v>0</v>
      </c>
      <c r="C22" s="102"/>
      <c r="D22" s="102">
        <f>[1]Fjärrvärmeproduktion!$N$595</f>
        <v>0</v>
      </c>
      <c r="E22" s="102">
        <f>[1]Fjärrvärmeproduktion!$Q$596</f>
        <v>0</v>
      </c>
      <c r="F22" s="102">
        <f>[1]Fjärrvärmeproduktion!$N$597</f>
        <v>0</v>
      </c>
      <c r="G22" s="102">
        <f>[1]Fjärrvärmeproduktion!$R$598</f>
        <v>0</v>
      </c>
      <c r="H22" s="101">
        <f>[1]Fjärrvärmeproduktion!$S$599</f>
        <v>0</v>
      </c>
      <c r="I22" s="102">
        <f>[1]Fjärrvärmeproduktion!$N$600</f>
        <v>0</v>
      </c>
      <c r="J22" s="102">
        <f>[1]Fjärrvärmeproduktion!$T$598</f>
        <v>0</v>
      </c>
      <c r="K22" s="101">
        <f>[1]Fjärrvärmeproduktion!$U$596</f>
        <v>0</v>
      </c>
      <c r="L22" s="101">
        <f>[1]Fjärrvärmeproduktion!$V$596</f>
        <v>0</v>
      </c>
      <c r="M22" s="101">
        <f>[1]Fjärrvärmeproduktion!$W$596</f>
        <v>0</v>
      </c>
      <c r="N22" s="102">
        <f>[1]Fjärrvärmeproduktion!$X$598</f>
        <v>0</v>
      </c>
      <c r="O22" s="102"/>
      <c r="P22" s="102">
        <f t="shared" si="2"/>
        <v>0</v>
      </c>
      <c r="Q22" s="29"/>
      <c r="R22" s="41" t="s">
        <v>24</v>
      </c>
      <c r="S22" s="86" t="str">
        <f>P43/1000 &amp;" GWh"</f>
        <v>1152,67328 GWh</v>
      </c>
      <c r="T22" s="36"/>
      <c r="U22" s="34"/>
    </row>
    <row r="23" spans="1:34" ht="15.75">
      <c r="A23" s="3" t="s">
        <v>23</v>
      </c>
      <c r="B23" s="103">
        <v>0</v>
      </c>
      <c r="C23" s="102"/>
      <c r="D23" s="102">
        <f>[1]Fjärrvärmeproduktion!$N$603</f>
        <v>0</v>
      </c>
      <c r="E23" s="102">
        <f>[1]Fjärrvärmeproduktion!$Q$604</f>
        <v>0</v>
      </c>
      <c r="F23" s="102">
        <f>[1]Fjärrvärmeproduktion!$N$605</f>
        <v>0</v>
      </c>
      <c r="G23" s="102">
        <f>[1]Fjärrvärmeproduktion!$R$606</f>
        <v>0</v>
      </c>
      <c r="H23" s="101">
        <f>[1]Fjärrvärmeproduktion!$S$607</f>
        <v>0</v>
      </c>
      <c r="I23" s="102">
        <f>[1]Fjärrvärmeproduktion!$N$608</f>
        <v>0</v>
      </c>
      <c r="J23" s="102">
        <f>[1]Fjärrvärmeproduktion!$T$606</f>
        <v>0</v>
      </c>
      <c r="K23" s="101">
        <f>[1]Fjärrvärmeproduktion!$U$604</f>
        <v>0</v>
      </c>
      <c r="L23" s="101">
        <f>[1]Fjärrvärmeproduktion!$V$604</f>
        <v>0</v>
      </c>
      <c r="M23" s="101">
        <f>[1]Fjärrvärmeproduktion!$W$604</f>
        <v>0</v>
      </c>
      <c r="N23" s="102">
        <f>[1]Fjärrvärmeproduktion!$X$606</f>
        <v>0</v>
      </c>
      <c r="O23" s="102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02">
        <f>SUM(B18:B23)</f>
        <v>259043</v>
      </c>
      <c r="C24" s="102">
        <f t="shared" ref="C24:O24" si="3">SUM(C18:C23)</f>
        <v>0</v>
      </c>
      <c r="D24" s="102">
        <f t="shared" si="3"/>
        <v>13423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62555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203098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128">
        <f t="shared" si="2"/>
        <v>279076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29"/>
      <c r="R25" s="83" t="str">
        <f>C30</f>
        <v>El</v>
      </c>
      <c r="S25" s="58" t="str">
        <f>C43/1000 &amp;" GWh"</f>
        <v>391,44828 GWh</v>
      </c>
      <c r="T25" s="40">
        <f>C$44</f>
        <v>0.33960037661322384</v>
      </c>
      <c r="U25" s="34"/>
    </row>
    <row r="26" spans="1:34" ht="15.75">
      <c r="B26" s="101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29"/>
      <c r="R26" s="84" t="str">
        <f>D30</f>
        <v>Oljeprodukter</v>
      </c>
      <c r="S26" s="58" t="str">
        <f>D43/1000 &amp;" GWh"</f>
        <v>368,572 GWh</v>
      </c>
      <c r="T26" s="40">
        <f>D$44</f>
        <v>0.31975409371856001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1,9195 GWh</v>
      </c>
      <c r="T28" s="40">
        <f>F$44</f>
        <v>1.6652593872914273E-3</v>
      </c>
      <c r="U28" s="34"/>
    </row>
    <row r="29" spans="1:34" ht="15.75">
      <c r="A29" s="77" t="str">
        <f>A2</f>
        <v>0883 Västervik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57,15 GWh</v>
      </c>
      <c r="T29" s="40">
        <f>G$44</f>
        <v>4.958039801182864E-2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130,4855 GWh</v>
      </c>
      <c r="T30" s="40">
        <f>H$44</f>
        <v>0.11320250262069056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0">
        <f>[1]Slutanvändning!$N$818</f>
        <v>0</v>
      </c>
      <c r="C32" s="90">
        <f>[1]Slutanvändning!$N$819</f>
        <v>21185</v>
      </c>
      <c r="D32" s="90">
        <f>[1]Slutanvändning!$N$812</f>
        <v>14116</v>
      </c>
      <c r="E32" s="90">
        <f>[1]Slutanvändning!$Q$813</f>
        <v>0</v>
      </c>
      <c r="F32" s="97">
        <f>[1]Slutanvändning!$N$814</f>
        <v>0</v>
      </c>
      <c r="G32" s="90">
        <f>[1]Slutanvändning!$N$815</f>
        <v>3184</v>
      </c>
      <c r="H32" s="97">
        <f>[1]Slutanvändning!$N$816</f>
        <v>0</v>
      </c>
      <c r="I32" s="90">
        <f>[1]Slutanvändning!$N$817</f>
        <v>0</v>
      </c>
      <c r="J32" s="90"/>
      <c r="K32" s="90">
        <f>[1]Slutanvändning!$U$813</f>
        <v>0</v>
      </c>
      <c r="L32" s="90">
        <f>[1]Slutanvändning!$V$813</f>
        <v>0</v>
      </c>
      <c r="M32" s="90">
        <f>[1]Slutanvändning!$W$813</f>
        <v>0</v>
      </c>
      <c r="N32" s="90"/>
      <c r="O32" s="90"/>
      <c r="P32" s="90">
        <f t="shared" ref="P32:P38" si="4">SUM(B32:N32)</f>
        <v>38485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[1]Slutanvändning!$N$827</f>
        <v>8072</v>
      </c>
      <c r="C33" s="90">
        <f>[1]Slutanvändning!$N$828</f>
        <v>88463</v>
      </c>
      <c r="D33" s="90">
        <f>[1]Slutanvändning!$N$821</f>
        <v>13349</v>
      </c>
      <c r="E33" s="90">
        <f>[1]Slutanvändning!$Q$822</f>
        <v>0</v>
      </c>
      <c r="F33" s="120">
        <f>[1]Slutanvändning!$N$823</f>
        <v>1919.5</v>
      </c>
      <c r="G33" s="90">
        <f>[1]Slutanvändning!$N$824</f>
        <v>0</v>
      </c>
      <c r="H33" s="120">
        <f>[1]Slutanvändning!$N$825</f>
        <v>717.5</v>
      </c>
      <c r="I33" s="90">
        <f>[1]Slutanvändning!$N$826</f>
        <v>0</v>
      </c>
      <c r="J33" s="90"/>
      <c r="K33" s="90">
        <f>[1]Slutanvändning!$U$822</f>
        <v>0</v>
      </c>
      <c r="L33" s="90">
        <f>[1]Slutanvändning!$V$822</f>
        <v>0</v>
      </c>
      <c r="M33" s="90">
        <f>[1]Slutanvändning!$W$822</f>
        <v>0</v>
      </c>
      <c r="N33" s="90"/>
      <c r="O33" s="90"/>
      <c r="P33" s="90">
        <f t="shared" si="4"/>
        <v>112521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[1]Slutanvändning!$N$836</f>
        <v>31541</v>
      </c>
      <c r="C34" s="90">
        <f>[1]Slutanvändning!$N$837</f>
        <v>36378</v>
      </c>
      <c r="D34" s="90">
        <f>[1]Slutanvändning!$N$830</f>
        <v>2176</v>
      </c>
      <c r="E34" s="90">
        <f>[1]Slutanvändning!$Q$831</f>
        <v>0</v>
      </c>
      <c r="F34" s="97">
        <f>[1]Slutanvändning!$N$832</f>
        <v>0</v>
      </c>
      <c r="G34" s="90">
        <f>[1]Slutanvändning!$N$833</f>
        <v>0</v>
      </c>
      <c r="H34" s="97">
        <f>[1]Slutanvändning!$N$834</f>
        <v>0</v>
      </c>
      <c r="I34" s="90">
        <f>[1]Slutanvändning!$N$835</f>
        <v>0</v>
      </c>
      <c r="J34" s="90"/>
      <c r="K34" s="90">
        <f>[1]Slutanvändning!$U$831</f>
        <v>0</v>
      </c>
      <c r="L34" s="90">
        <f>[1]Slutanvändning!$V$831</f>
        <v>0</v>
      </c>
      <c r="M34" s="90">
        <f>[1]Slutanvändning!$W$831</f>
        <v>0</v>
      </c>
      <c r="N34" s="90"/>
      <c r="O34" s="90"/>
      <c r="P34" s="90">
        <f t="shared" si="4"/>
        <v>70095</v>
      </c>
      <c r="Q34" s="31"/>
      <c r="R34" s="84" t="str">
        <f>L30</f>
        <v>Avfall</v>
      </c>
      <c r="S34" s="58" t="str">
        <f>L43/1000&amp;" GWh"</f>
        <v>203,098 GWh</v>
      </c>
      <c r="T34" s="40">
        <f>L$44</f>
        <v>0.17619736964840549</v>
      </c>
      <c r="U34" s="34"/>
      <c r="V34" s="6"/>
      <c r="W34" s="56"/>
    </row>
    <row r="35" spans="1:47" ht="15.75">
      <c r="A35" s="3" t="s">
        <v>35</v>
      </c>
      <c r="B35" s="90">
        <f>[1]Slutanvändning!$N$845</f>
        <v>0</v>
      </c>
      <c r="C35" s="90">
        <f>[1]Slutanvändning!$N$846</f>
        <v>594</v>
      </c>
      <c r="D35" s="90">
        <f>[1]Slutanvändning!$N$839</f>
        <v>295407</v>
      </c>
      <c r="E35" s="90">
        <f>[1]Slutanvändning!$Q$840</f>
        <v>0</v>
      </c>
      <c r="F35" s="97">
        <f>[1]Slutanvändning!$N$841</f>
        <v>0</v>
      </c>
      <c r="G35" s="90">
        <f>[1]Slutanvändning!$N$842</f>
        <v>53966</v>
      </c>
      <c r="H35" s="97">
        <f>[1]Slutanvändning!$N$843</f>
        <v>0</v>
      </c>
      <c r="I35" s="90">
        <f>[1]Slutanvändning!$N$844</f>
        <v>0</v>
      </c>
      <c r="J35" s="90"/>
      <c r="K35" s="90">
        <f>[1]Slutanvändning!$U$840</f>
        <v>0</v>
      </c>
      <c r="L35" s="90">
        <f>[1]Slutanvändning!$V$840</f>
        <v>0</v>
      </c>
      <c r="M35" s="90">
        <f>[1]Slutanvändning!$W$840</f>
        <v>0</v>
      </c>
      <c r="N35" s="90"/>
      <c r="O35" s="90"/>
      <c r="P35" s="90">
        <f>SUM(B35:N35)</f>
        <v>349967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[1]Slutanvändning!$N$854</f>
        <v>39435</v>
      </c>
      <c r="C36" s="90">
        <f>[1]Slutanvändning!$N$855</f>
        <v>103498</v>
      </c>
      <c r="D36" s="90">
        <f>[1]Slutanvändning!$N$848</f>
        <v>27663</v>
      </c>
      <c r="E36" s="90">
        <f>[1]Slutanvändning!$Q$849</f>
        <v>0</v>
      </c>
      <c r="F36" s="97">
        <f>[1]Slutanvändning!$N$850</f>
        <v>0</v>
      </c>
      <c r="G36" s="90">
        <f>[1]Slutanvändning!$N$851</f>
        <v>0</v>
      </c>
      <c r="H36" s="97">
        <f>[1]Slutanvändning!$N$852</f>
        <v>0</v>
      </c>
      <c r="I36" s="90">
        <f>[1]Slutanvändning!$N$853</f>
        <v>0</v>
      </c>
      <c r="J36" s="90"/>
      <c r="K36" s="90">
        <f>[1]Slutanvändning!$U$849</f>
        <v>0</v>
      </c>
      <c r="L36" s="90">
        <f>[1]Slutanvändning!$V$849</f>
        <v>0</v>
      </c>
      <c r="M36" s="90">
        <f>[1]Slutanvändning!$W$849</f>
        <v>0</v>
      </c>
      <c r="N36" s="90"/>
      <c r="O36" s="90"/>
      <c r="P36" s="90">
        <f t="shared" si="4"/>
        <v>170596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[1]Slutanvändning!$N$863</f>
        <v>49806</v>
      </c>
      <c r="C37" s="90">
        <f>[1]Slutanvändning!$N$864</f>
        <v>97189</v>
      </c>
      <c r="D37" s="90">
        <f>[1]Slutanvändning!$N$857</f>
        <v>1592</v>
      </c>
      <c r="E37" s="90">
        <f>[1]Slutanvändning!$Q$858</f>
        <v>0</v>
      </c>
      <c r="F37" s="97">
        <f>[1]Slutanvändning!$N$859</f>
        <v>0</v>
      </c>
      <c r="G37" s="90">
        <f>[1]Slutanvändning!$N$860</f>
        <v>0</v>
      </c>
      <c r="H37" s="97">
        <f>[1]Slutanvändning!$N$861</f>
        <v>67213</v>
      </c>
      <c r="I37" s="90">
        <f>[1]Slutanvändning!$N$862</f>
        <v>0</v>
      </c>
      <c r="J37" s="90"/>
      <c r="K37" s="90">
        <f>[1]Slutanvändning!$U$858</f>
        <v>0</v>
      </c>
      <c r="L37" s="90">
        <f>[1]Slutanvändning!$V$858</f>
        <v>0</v>
      </c>
      <c r="M37" s="90">
        <f>[1]Slutanvändning!$W$858</f>
        <v>0</v>
      </c>
      <c r="N37" s="90"/>
      <c r="O37" s="90"/>
      <c r="P37" s="90">
        <f t="shared" si="4"/>
        <v>215800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[1]Slutanvändning!$N$872</f>
        <v>80286</v>
      </c>
      <c r="C38" s="90">
        <f>[1]Slutanvändning!$N$873</f>
        <v>12878</v>
      </c>
      <c r="D38" s="90">
        <f>[1]Slutanvändning!$N$866</f>
        <v>846</v>
      </c>
      <c r="E38" s="90">
        <f>[1]Slutanvändning!$Q$867</f>
        <v>0</v>
      </c>
      <c r="F38" s="97">
        <f>[1]Slutanvändning!$N$868</f>
        <v>0</v>
      </c>
      <c r="G38" s="90">
        <f>[1]Slutanvändning!$N$869</f>
        <v>0</v>
      </c>
      <c r="H38" s="97">
        <f>[1]Slutanvändning!$N$870</f>
        <v>0</v>
      </c>
      <c r="I38" s="90">
        <f>[1]Slutanvändning!$N$871</f>
        <v>0</v>
      </c>
      <c r="J38" s="90"/>
      <c r="K38" s="90">
        <f>[1]Slutanvändning!$U$867</f>
        <v>0</v>
      </c>
      <c r="L38" s="90">
        <f>[1]Slutanvändning!$V$867</f>
        <v>0</v>
      </c>
      <c r="M38" s="90">
        <f>[1]Slutanvändning!$W$867</f>
        <v>0</v>
      </c>
      <c r="N38" s="90"/>
      <c r="O38" s="90"/>
      <c r="P38" s="90">
        <f t="shared" si="4"/>
        <v>94010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[1]Slutanvändning!$N$881</f>
        <v>0</v>
      </c>
      <c r="C39" s="90">
        <f>[1]Slutanvändning!$N$882</f>
        <v>21006</v>
      </c>
      <c r="D39" s="90">
        <f>[1]Slutanvändning!$N$875</f>
        <v>0</v>
      </c>
      <c r="E39" s="90">
        <f>[1]Slutanvändning!$Q$876</f>
        <v>0</v>
      </c>
      <c r="F39" s="97">
        <f>[1]Slutanvändning!$N$877</f>
        <v>0</v>
      </c>
      <c r="G39" s="90">
        <f>[1]Slutanvändning!$N$878</f>
        <v>0</v>
      </c>
      <c r="H39" s="97">
        <f>[1]Slutanvändning!$N$879</f>
        <v>0</v>
      </c>
      <c r="I39" s="90">
        <f>[1]Slutanvändning!$N$880</f>
        <v>0</v>
      </c>
      <c r="J39" s="90"/>
      <c r="K39" s="90">
        <f>[1]Slutanvändning!$U$876</f>
        <v>0</v>
      </c>
      <c r="L39" s="90">
        <f>[1]Slutanvändning!$V$876</f>
        <v>0</v>
      </c>
      <c r="M39" s="90">
        <f>[1]Slutanvändning!$W$876</f>
        <v>0</v>
      </c>
      <c r="N39" s="90"/>
      <c r="O39" s="90"/>
      <c r="P39" s="90">
        <f>SUM(B39:N39)</f>
        <v>21006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209140</v>
      </c>
      <c r="C40" s="90">
        <f t="shared" ref="C40:O40" si="5">SUM(C32:C39)</f>
        <v>381191</v>
      </c>
      <c r="D40" s="90">
        <f t="shared" si="5"/>
        <v>355149</v>
      </c>
      <c r="E40" s="90">
        <f t="shared" si="5"/>
        <v>0</v>
      </c>
      <c r="F40" s="91">
        <f>SUM(F32:F39)</f>
        <v>1919.5</v>
      </c>
      <c r="G40" s="90">
        <f t="shared" si="5"/>
        <v>57150</v>
      </c>
      <c r="H40" s="91">
        <f t="shared" si="5"/>
        <v>67930.5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90">
        <f t="shared" si="5"/>
        <v>0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90">
        <f>SUM(B40:N40)</f>
        <v>1072480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80,39828 GWh</v>
      </c>
      <c r="T41" s="40"/>
    </row>
    <row r="42" spans="1:47">
      <c r="A42" s="44" t="s">
        <v>43</v>
      </c>
      <c r="B42" s="92">
        <f>B39+B38+B37</f>
        <v>130092</v>
      </c>
      <c r="C42" s="92">
        <f>C39+C38+C37</f>
        <v>131073</v>
      </c>
      <c r="D42" s="92">
        <f>D39+D38+D37</f>
        <v>2438</v>
      </c>
      <c r="E42" s="92">
        <f t="shared" ref="E42:P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67213</v>
      </c>
      <c r="I42" s="93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330816</v>
      </c>
      <c r="Q42" s="32"/>
      <c r="R42" s="39" t="s">
        <v>41</v>
      </c>
      <c r="S42" s="9" t="str">
        <f>P42/1000 &amp;" GWh"</f>
        <v>330,816 GWh</v>
      </c>
      <c r="T42" s="40">
        <f>P42/P40</f>
        <v>0.30845889900044754</v>
      </c>
    </row>
    <row r="43" spans="1:47">
      <c r="A43" s="45" t="s">
        <v>45</v>
      </c>
      <c r="B43" s="104"/>
      <c r="C43" s="105">
        <f>C40+C24-C7+C46</f>
        <v>391448.28</v>
      </c>
      <c r="D43" s="105">
        <f t="shared" ref="D43:O43" si="7">D11+D24+D40</f>
        <v>368572</v>
      </c>
      <c r="E43" s="105">
        <f t="shared" si="7"/>
        <v>0</v>
      </c>
      <c r="F43" s="105">
        <f t="shared" si="7"/>
        <v>1919.5</v>
      </c>
      <c r="G43" s="105">
        <f t="shared" si="7"/>
        <v>57150</v>
      </c>
      <c r="H43" s="105">
        <f t="shared" si="7"/>
        <v>130485.5</v>
      </c>
      <c r="I43" s="105">
        <f t="shared" si="7"/>
        <v>0</v>
      </c>
      <c r="J43" s="105">
        <f t="shared" si="7"/>
        <v>0</v>
      </c>
      <c r="K43" s="105">
        <f t="shared" si="7"/>
        <v>0</v>
      </c>
      <c r="L43" s="105">
        <f t="shared" si="7"/>
        <v>203098</v>
      </c>
      <c r="M43" s="105">
        <f t="shared" si="7"/>
        <v>0</v>
      </c>
      <c r="N43" s="105">
        <f t="shared" si="7"/>
        <v>0</v>
      </c>
      <c r="O43" s="105">
        <f t="shared" si="7"/>
        <v>0</v>
      </c>
      <c r="P43" s="106">
        <f>SUM(C43:O43)</f>
        <v>1152673.28</v>
      </c>
      <c r="Q43" s="32"/>
      <c r="R43" s="39" t="s">
        <v>42</v>
      </c>
      <c r="S43" s="9" t="str">
        <f>P36/1000 &amp;" GWh"</f>
        <v>170,596 GWh</v>
      </c>
      <c r="T43" s="60">
        <f>P36/P40</f>
        <v>0.15906683574518873</v>
      </c>
    </row>
    <row r="44" spans="1:47">
      <c r="A44" s="45" t="s">
        <v>46</v>
      </c>
      <c r="B44" s="94"/>
      <c r="C44" s="96">
        <f>C43/$P$43</f>
        <v>0.33960037661322384</v>
      </c>
      <c r="D44" s="96">
        <f t="shared" ref="D44:O44" si="8">D43/$P$43</f>
        <v>0.31975409371856001</v>
      </c>
      <c r="E44" s="96">
        <f t="shared" si="8"/>
        <v>0</v>
      </c>
      <c r="F44" s="96">
        <f t="shared" si="8"/>
        <v>1.6652593872914273E-3</v>
      </c>
      <c r="G44" s="96">
        <f t="shared" si="8"/>
        <v>4.958039801182864E-2</v>
      </c>
      <c r="H44" s="96">
        <f t="shared" si="8"/>
        <v>0.11320250262069056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0.17619736964840549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32"/>
      <c r="R44" s="39" t="s">
        <v>44</v>
      </c>
      <c r="S44" s="9" t="str">
        <f>P34/1000 &amp;" GWh"</f>
        <v>70,095 GWh</v>
      </c>
      <c r="T44" s="40">
        <f>P34/P40</f>
        <v>6.535786215127555E-2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38,485 GWh</v>
      </c>
      <c r="T45" s="40">
        <f>P32/P40</f>
        <v>3.5884119051171115E-2</v>
      </c>
      <c r="U45" s="34"/>
    </row>
    <row r="46" spans="1:47">
      <c r="A46" s="46" t="s">
        <v>49</v>
      </c>
      <c r="B46" s="66">
        <f>B24-B40</f>
        <v>49903</v>
      </c>
      <c r="C46" s="66">
        <f>(C40+C24)*0.08</f>
        <v>30495.279999999999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112,521 GWh</v>
      </c>
      <c r="T46" s="60">
        <f>P33/P40</f>
        <v>0.10491664180217813</v>
      </c>
      <c r="U46" s="34"/>
    </row>
    <row r="47" spans="1:47">
      <c r="A47" s="46" t="s">
        <v>51</v>
      </c>
      <c r="B47" s="95">
        <f>B46/B24</f>
        <v>0.19264369235995568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349,967 GWh</v>
      </c>
      <c r="T47" s="60">
        <f>P35/P40</f>
        <v>0.32631564224973891</v>
      </c>
    </row>
    <row r="48" spans="1:47" ht="15.75" thickBot="1">
      <c r="A48" s="11"/>
      <c r="B48" s="108"/>
      <c r="C48" s="109"/>
      <c r="D48" s="110"/>
      <c r="E48" s="110"/>
      <c r="F48" s="111"/>
      <c r="G48" s="110"/>
      <c r="H48" s="110"/>
      <c r="I48" s="111"/>
      <c r="J48" s="110"/>
      <c r="K48" s="110"/>
      <c r="L48" s="110"/>
      <c r="M48" s="109"/>
      <c r="N48" s="112"/>
      <c r="O48" s="112"/>
      <c r="P48" s="112"/>
      <c r="Q48" s="85"/>
      <c r="R48" s="67" t="s">
        <v>50</v>
      </c>
      <c r="S48" s="68" t="str">
        <f>P40/1000 &amp;" GWh"</f>
        <v>1072,48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08"/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U71"/>
  <sheetViews>
    <sheetView zoomScale="70" zoomScaleNormal="70" workbookViewId="0">
      <selection activeCell="C43" sqref="C43"/>
    </sheetView>
  </sheetViews>
  <sheetFormatPr defaultColWidth="8.625" defaultRowHeight="15"/>
  <cols>
    <col min="1" max="1" width="49.5" style="10" customWidth="1"/>
    <col min="2" max="2" width="18.75" style="50" bestFit="1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68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5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SUM(Borgholm:Västervik!C5)</f>
        <v>8236.5</v>
      </c>
      <c r="D5" s="90">
        <f>SUM(Borgholm:Västervik!D5)</f>
        <v>0</v>
      </c>
      <c r="E5" s="90">
        <f>SUM(Borgholm:Västervik!E5)</f>
        <v>0</v>
      </c>
      <c r="F5" s="90">
        <f>SUM(Borgholm:Västervik!F5)</f>
        <v>0</v>
      </c>
      <c r="G5" s="90">
        <f>SUM(Borgholm:Västervik!G5)</f>
        <v>0</v>
      </c>
      <c r="H5" s="90">
        <f>SUM(Borgholm:Västervik!H5)</f>
        <v>0</v>
      </c>
      <c r="I5" s="90">
        <f>SUM(Borgholm:Västervik!I5)</f>
        <v>0</v>
      </c>
      <c r="J5" s="90">
        <f>SUM(Borgholm:Västervik!J5)</f>
        <v>0</v>
      </c>
      <c r="K5" s="90">
        <f>SUM(Borgholm:Västervik!K5)</f>
        <v>0</v>
      </c>
      <c r="L5" s="90">
        <f>SUM(Borgholm:Västervik!L5)</f>
        <v>0</v>
      </c>
      <c r="M5" s="90">
        <f>SUM(Borgholm:Västervik!M5)</f>
        <v>0</v>
      </c>
      <c r="N5" s="90">
        <f>SUM(Borgholm:Västervik!N5)</f>
        <v>0</v>
      </c>
      <c r="O5" s="90">
        <f>SUM(Borgholm:Västervik!O5)</f>
        <v>0</v>
      </c>
      <c r="P5" s="90">
        <f>SUM(Borgholm:Västervik!P5)</f>
        <v>0</v>
      </c>
      <c r="Q5" s="51"/>
      <c r="AG5" s="51"/>
      <c r="AH5" s="51"/>
    </row>
    <row r="6" spans="1:34" s="88" customFormat="1" ht="15.75">
      <c r="A6" s="89" t="s">
        <v>85</v>
      </c>
      <c r="B6" s="91"/>
      <c r="C6" s="124">
        <f>SUM(Borgholm:Västervik!C6)</f>
        <v>803127</v>
      </c>
      <c r="D6" s="137">
        <f>SUM(Borgholm:Västervik!D6)</f>
        <v>35168</v>
      </c>
      <c r="E6" s="90">
        <f>SUM(Borgholm:Västervik!E6)</f>
        <v>0</v>
      </c>
      <c r="F6" s="90">
        <f>SUM(Borgholm:Västervik!F6)</f>
        <v>0</v>
      </c>
      <c r="G6" s="90">
        <f>SUM(Borgholm:Västervik!G6)</f>
        <v>0</v>
      </c>
      <c r="H6" s="137">
        <f>SUM(Borgholm:Västervik!H6)</f>
        <v>450989</v>
      </c>
      <c r="I6" s="90">
        <f>SUM(Borgholm:Västervik!I6)</f>
        <v>0</v>
      </c>
      <c r="J6" s="137">
        <f>SUM(Borgholm:Västervik!J6)</f>
        <v>1092450</v>
      </c>
      <c r="K6" s="90">
        <f>SUM(Borgholm:Västervik!K6)</f>
        <v>0</v>
      </c>
      <c r="L6" s="90">
        <f>SUM(Borgholm:Västervik!L6)</f>
        <v>0</v>
      </c>
      <c r="M6" s="90">
        <f>SUM(Borgholm:Västervik!M6)</f>
        <v>0</v>
      </c>
      <c r="N6" s="90">
        <f>SUM(Borgholm:Västervik!N6)</f>
        <v>0</v>
      </c>
      <c r="O6" s="90">
        <f>SUM(Borgholm:Västervik!O6)</f>
        <v>0</v>
      </c>
      <c r="P6" s="137">
        <f>SUM(Borgholm:Västervik!P6)</f>
        <v>1578607</v>
      </c>
      <c r="Q6" s="87"/>
      <c r="AG6" s="87"/>
      <c r="AH6" s="87"/>
    </row>
    <row r="7" spans="1:34" ht="15.75">
      <c r="A7" s="3" t="s">
        <v>18</v>
      </c>
      <c r="B7" s="57"/>
      <c r="C7" s="90">
        <f>SUM(Borgholm:Västervik!C7)</f>
        <v>190290</v>
      </c>
      <c r="D7" s="90">
        <f>SUM(Borgholm:Västervik!D7)</f>
        <v>0</v>
      </c>
      <c r="E7" s="90">
        <f>SUM(Borgholm:Västervik!E7)</f>
        <v>0</v>
      </c>
      <c r="F7" s="90">
        <f>SUM(Borgholm:Västervik!F7)</f>
        <v>0</v>
      </c>
      <c r="G7" s="90">
        <f>SUM(Borgholm:Västervik!G7)</f>
        <v>0</v>
      </c>
      <c r="H7" s="90">
        <f>SUM(Borgholm:Västervik!H7)</f>
        <v>0</v>
      </c>
      <c r="I7" s="90">
        <f>SUM(Borgholm:Västervik!I7)</f>
        <v>0</v>
      </c>
      <c r="J7" s="90">
        <f>SUM(Borgholm:Västervik!J7)</f>
        <v>0</v>
      </c>
      <c r="K7" s="90">
        <f>SUM(Borgholm:Västervik!K7)</f>
        <v>0</v>
      </c>
      <c r="L7" s="90">
        <f>SUM(Borgholm:Västervik!L7)</f>
        <v>0</v>
      </c>
      <c r="M7" s="90">
        <f>SUM(Borgholm:Västervik!M7)</f>
        <v>0</v>
      </c>
      <c r="N7" s="90">
        <f>SUM(Borgholm:Västervik!N7)</f>
        <v>0</v>
      </c>
      <c r="O7" s="90">
        <f>SUM(Borgholm:Västervik!O7)</f>
        <v>0</v>
      </c>
      <c r="P7" s="90">
        <f>SUM(Borgholm:Västervik!P7)</f>
        <v>0</v>
      </c>
      <c r="Q7" s="51"/>
      <c r="AG7" s="51"/>
      <c r="AH7" s="51"/>
    </row>
    <row r="8" spans="1:34" ht="15.75">
      <c r="A8" s="3" t="s">
        <v>11</v>
      </c>
      <c r="B8" s="57"/>
      <c r="C8" s="124">
        <f>SUM(Borgholm:Västervik!C8)</f>
        <v>11088000</v>
      </c>
      <c r="D8" s="124">
        <f>SUM(Borgholm:Västervik!D8)</f>
        <v>1311</v>
      </c>
      <c r="E8" s="90">
        <f>SUM(Borgholm:Västervik!E8)</f>
        <v>0</v>
      </c>
      <c r="F8" s="124">
        <f>SUM(Borgholm:Västervik!F8)</f>
        <v>4999</v>
      </c>
      <c r="G8" s="90">
        <f>SUM(Borgholm:Västervik!G8)</f>
        <v>0</v>
      </c>
      <c r="H8" s="90">
        <f>SUM(Borgholm:Västervik!H8)</f>
        <v>0</v>
      </c>
      <c r="I8" s="90">
        <f>SUM(Borgholm:Västervik!I8)</f>
        <v>0</v>
      </c>
      <c r="J8" s="90">
        <f>SUM(Borgholm:Västervik!J8)</f>
        <v>0</v>
      </c>
      <c r="K8" s="90">
        <f>SUM(Borgholm:Västervik!K8)</f>
        <v>0</v>
      </c>
      <c r="L8" s="90">
        <f>SUM(Borgholm:Västervik!L8)</f>
        <v>0</v>
      </c>
      <c r="M8" s="124">
        <f>SUM(Borgholm:Västervik!M8)</f>
        <v>31300000</v>
      </c>
      <c r="N8" s="90">
        <f>SUM(Borgholm:Västervik!N8)</f>
        <v>0</v>
      </c>
      <c r="O8" s="90">
        <f>SUM(Borgholm:Västervik!O8)</f>
        <v>0</v>
      </c>
      <c r="P8" s="90">
        <f>SUM(Borgholm:Västervik!P8)</f>
        <v>31306310</v>
      </c>
      <c r="Q8" s="51"/>
      <c r="AG8" s="51"/>
      <c r="AH8" s="51"/>
    </row>
    <row r="9" spans="1:34" ht="15.75">
      <c r="A9" s="3" t="s">
        <v>12</v>
      </c>
      <c r="B9" s="57"/>
      <c r="C9" s="129">
        <f>SUM(Borgholm:Västervik!C9)</f>
        <v>64892.84220907298</v>
      </c>
      <c r="D9" s="90">
        <f>SUM(Borgholm:Västervik!D9)</f>
        <v>0</v>
      </c>
      <c r="E9" s="90">
        <f>SUM(Borgholm:Västervik!E9)</f>
        <v>0</v>
      </c>
      <c r="F9" s="90">
        <f>SUM(Borgholm:Västervik!F9)</f>
        <v>0</v>
      </c>
      <c r="G9" s="90">
        <f>SUM(Borgholm:Västervik!G9)</f>
        <v>0</v>
      </c>
      <c r="H9" s="90">
        <f>SUM(Borgholm:Västervik!H9)</f>
        <v>0</v>
      </c>
      <c r="I9" s="90">
        <f>SUM(Borgholm:Västervik!I9)</f>
        <v>0</v>
      </c>
      <c r="J9" s="90">
        <f>SUM(Borgholm:Västervik!J9)</f>
        <v>0</v>
      </c>
      <c r="K9" s="90">
        <f>SUM(Borgholm:Västervik!K9)</f>
        <v>0</v>
      </c>
      <c r="L9" s="90">
        <f>SUM(Borgholm:Västervik!L9)</f>
        <v>0</v>
      </c>
      <c r="M9" s="90">
        <f>SUM(Borgholm:Västervik!M9)</f>
        <v>0</v>
      </c>
      <c r="N9" s="90">
        <f>SUM(Borgholm:Västervik!N9)</f>
        <v>0</v>
      </c>
      <c r="O9" s="90">
        <f>SUM(Borgholm:Västervik!O9)</f>
        <v>0</v>
      </c>
      <c r="P9" s="90">
        <f>SUM(Borgholm:Västervik!P9)</f>
        <v>0</v>
      </c>
      <c r="Q9" s="51"/>
      <c r="AG9" s="51"/>
      <c r="AH9" s="51"/>
    </row>
    <row r="10" spans="1:34" ht="15.75">
      <c r="A10" s="3" t="s">
        <v>13</v>
      </c>
      <c r="B10" s="57"/>
      <c r="C10" s="129">
        <f>SUM(Borgholm:Västervik!C10)</f>
        <v>1093377</v>
      </c>
      <c r="D10" s="90">
        <f>SUM(Borgholm:Västervik!D10)</f>
        <v>0</v>
      </c>
      <c r="E10" s="90">
        <f>SUM(Borgholm:Västervik!E10)</f>
        <v>0</v>
      </c>
      <c r="F10" s="90">
        <f>SUM(Borgholm:Västervik!F10)</f>
        <v>0</v>
      </c>
      <c r="G10" s="90">
        <f>SUM(Borgholm:Västervik!G10)</f>
        <v>0</v>
      </c>
      <c r="H10" s="90">
        <f>SUM(Borgholm:Västervik!H10)</f>
        <v>0</v>
      </c>
      <c r="I10" s="90">
        <f>SUM(Borgholm:Västervik!I10)</f>
        <v>0</v>
      </c>
      <c r="J10" s="90">
        <f>SUM(Borgholm:Västervik!J10)</f>
        <v>0</v>
      </c>
      <c r="K10" s="90">
        <f>SUM(Borgholm:Västervik!K10)</f>
        <v>0</v>
      </c>
      <c r="L10" s="90">
        <f>SUM(Borgholm:Västervik!L10)</f>
        <v>0</v>
      </c>
      <c r="M10" s="90">
        <f>SUM(Borgholm:Västervik!M10)</f>
        <v>0</v>
      </c>
      <c r="N10" s="90">
        <f>SUM(Borgholm:Västervik!N10)</f>
        <v>0</v>
      </c>
      <c r="O10" s="90">
        <f>SUM(Borgholm:Västervik!O10)</f>
        <v>0</v>
      </c>
      <c r="P10" s="90">
        <f>SUM(Borgholm:Västervik!P10)</f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29">
        <f>SUM(Borgholm:Västervik!C11)</f>
        <v>13247923.342209075</v>
      </c>
      <c r="D11" s="137">
        <f>SUM(Borgholm:Västervik!D11)</f>
        <v>36479</v>
      </c>
      <c r="E11" s="90">
        <f>SUM(Borgholm:Västervik!E11)</f>
        <v>0</v>
      </c>
      <c r="F11" s="124">
        <f>SUM(Borgholm:Västervik!F11)</f>
        <v>4999</v>
      </c>
      <c r="G11" s="90">
        <f>SUM(Borgholm:Västervik!G11)</f>
        <v>0</v>
      </c>
      <c r="H11" s="137">
        <f>SUM(Borgholm:Västervik!H11)</f>
        <v>450989</v>
      </c>
      <c r="I11" s="90">
        <f>SUM(Borgholm:Västervik!I11)</f>
        <v>0</v>
      </c>
      <c r="J11" s="137">
        <f>SUM(Borgholm:Västervik!J11)</f>
        <v>1092450</v>
      </c>
      <c r="K11" s="90">
        <f>SUM(Borgholm:Västervik!K11)</f>
        <v>0</v>
      </c>
      <c r="L11" s="90">
        <f>SUM(Borgholm:Västervik!L11)</f>
        <v>0</v>
      </c>
      <c r="M11" s="124">
        <f>SUM(Borgholm:Västervik!M11)</f>
        <v>31300000</v>
      </c>
      <c r="N11" s="90">
        <f>SUM(Borgholm:Västervik!N11)</f>
        <v>0</v>
      </c>
      <c r="O11" s="90">
        <f>SUM(Borgholm:Västervik!O11)</f>
        <v>0</v>
      </c>
      <c r="P11" s="137">
        <f>SUM(Borgholm:Västervik!P11)</f>
        <v>32884917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Kalmar län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5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90">
        <f>SUM(Borgholm:Västervik!B18)</f>
        <v>963880.99462289514</v>
      </c>
      <c r="C18" s="90">
        <f>SUM(Borgholm:Västervik!C18)</f>
        <v>0</v>
      </c>
      <c r="D18" s="90">
        <f>SUM(Borgholm:Västervik!D18)</f>
        <v>16508</v>
      </c>
      <c r="E18" s="90">
        <f>SUM(Borgholm:Västervik!E18)</f>
        <v>0</v>
      </c>
      <c r="F18" s="90">
        <f>SUM(Borgholm:Västervik!F18)</f>
        <v>0</v>
      </c>
      <c r="G18" s="90">
        <f>SUM(Borgholm:Västervik!G18)</f>
        <v>6270</v>
      </c>
      <c r="H18" s="90">
        <f>SUM(Borgholm:Västervik!H18)</f>
        <v>691917.5</v>
      </c>
      <c r="I18" s="90">
        <f>SUM(Borgholm:Västervik!I18)</f>
        <v>0</v>
      </c>
      <c r="J18" s="90">
        <f>SUM(Borgholm:Västervik!J18)</f>
        <v>0</v>
      </c>
      <c r="K18" s="90">
        <f>SUM(Borgholm:Västervik!K18)</f>
        <v>0</v>
      </c>
      <c r="L18" s="130">
        <f>SUM(Borgholm:Västervik!L18)</f>
        <v>314585</v>
      </c>
      <c r="M18" s="90">
        <f>SUM(Borgholm:Västervik!M18)</f>
        <v>0</v>
      </c>
      <c r="N18" s="90">
        <f>SUM(Borgholm:Västervik!N18)</f>
        <v>0</v>
      </c>
      <c r="O18" s="90">
        <f>SUM(Borgholm:Västervik!O18)</f>
        <v>0</v>
      </c>
      <c r="P18" s="90">
        <f>SUM(Borgholm:Västervik!P18)</f>
        <v>1029280.5</v>
      </c>
      <c r="Q18" s="2"/>
      <c r="R18" s="2"/>
      <c r="S18" s="2"/>
      <c r="T18" s="2"/>
    </row>
    <row r="19" spans="1:34" ht="15.75">
      <c r="A19" s="3" t="s">
        <v>19</v>
      </c>
      <c r="B19" s="90">
        <f>SUM(Borgholm:Västervik!B19)</f>
        <v>282054.00537710486</v>
      </c>
      <c r="C19" s="90">
        <f>SUM(Borgholm:Västervik!C19)</f>
        <v>0</v>
      </c>
      <c r="D19" s="90">
        <f>SUM(Borgholm:Västervik!D19)</f>
        <v>10718</v>
      </c>
      <c r="E19" s="90">
        <f>SUM(Borgholm:Västervik!E19)</f>
        <v>0</v>
      </c>
      <c r="F19" s="90">
        <f>SUM(Borgholm:Västervik!F19)</f>
        <v>0</v>
      </c>
      <c r="G19" s="90">
        <f>SUM(Borgholm:Västervik!G19)</f>
        <v>882</v>
      </c>
      <c r="H19" s="131">
        <f>SUM(Borgholm:Västervik!H19)</f>
        <v>274562</v>
      </c>
      <c r="I19" s="90">
        <f>SUM(Borgholm:Västervik!I19)</f>
        <v>10578</v>
      </c>
      <c r="J19" s="90">
        <f>SUM(Borgholm:Västervik!J19)</f>
        <v>0</v>
      </c>
      <c r="K19" s="90">
        <f>SUM(Borgholm:Västervik!K19)</f>
        <v>0</v>
      </c>
      <c r="L19" s="90">
        <f>SUM(Borgholm:Västervik!L19)</f>
        <v>0</v>
      </c>
      <c r="M19" s="90">
        <f>SUM(Borgholm:Västervik!M19)</f>
        <v>0</v>
      </c>
      <c r="N19" s="90">
        <f>SUM(Borgholm:Västervik!N19)</f>
        <v>0</v>
      </c>
      <c r="O19" s="90">
        <f>SUM(Borgholm:Västervik!O19)</f>
        <v>0</v>
      </c>
      <c r="P19" s="91">
        <f>SUM(Borgholm:Västervik!P19)</f>
        <v>296740</v>
      </c>
      <c r="Q19" s="2"/>
      <c r="R19" s="2"/>
      <c r="S19" s="2"/>
      <c r="T19" s="2"/>
    </row>
    <row r="20" spans="1:34" ht="15.75">
      <c r="A20" s="3" t="s">
        <v>20</v>
      </c>
      <c r="B20" s="90">
        <f>SUM(Borgholm:Västervik!B20)</f>
        <v>0</v>
      </c>
      <c r="C20" s="90">
        <f>SUM(Borgholm:Västervik!C20)</f>
        <v>0</v>
      </c>
      <c r="D20" s="90">
        <f>SUM(Borgholm:Västervik!D20)</f>
        <v>0</v>
      </c>
      <c r="E20" s="90">
        <f>SUM(Borgholm:Västervik!E20)</f>
        <v>0</v>
      </c>
      <c r="F20" s="90">
        <f>SUM(Borgholm:Västervik!F20)</f>
        <v>0</v>
      </c>
      <c r="G20" s="90">
        <f>SUM(Borgholm:Västervik!G20)</f>
        <v>0</v>
      </c>
      <c r="H20" s="90">
        <f>SUM(Borgholm:Västervik!H20)</f>
        <v>0</v>
      </c>
      <c r="I20" s="90">
        <f>SUM(Borgholm:Västervik!I20)</f>
        <v>0</v>
      </c>
      <c r="J20" s="90">
        <f>SUM(Borgholm:Västervik!J20)</f>
        <v>0</v>
      </c>
      <c r="K20" s="90">
        <f>SUM(Borgholm:Västervik!K20)</f>
        <v>0</v>
      </c>
      <c r="L20" s="90">
        <f>SUM(Borgholm:Västervik!L20)</f>
        <v>0</v>
      </c>
      <c r="M20" s="90">
        <f>SUM(Borgholm:Västervik!M20)</f>
        <v>0</v>
      </c>
      <c r="N20" s="90">
        <f>SUM(Borgholm:Västervik!N20)</f>
        <v>0</v>
      </c>
      <c r="O20" s="90">
        <f>SUM(Borgholm:Västervik!O20)</f>
        <v>0</v>
      </c>
      <c r="P20" s="90">
        <f>SUM(Borgholm:Västervik!P20)</f>
        <v>0</v>
      </c>
      <c r="Q20" s="2"/>
      <c r="R20" s="2"/>
      <c r="S20" s="2"/>
      <c r="T20" s="2"/>
    </row>
    <row r="21" spans="1:34" ht="16.5" thickBot="1">
      <c r="A21" s="3" t="s">
        <v>21</v>
      </c>
      <c r="B21" s="90">
        <f>SUM(Borgholm:Västervik!B21)</f>
        <v>1417</v>
      </c>
      <c r="C21" s="91">
        <f>SUM(Borgholm:Västervik!C21)</f>
        <v>467.61</v>
      </c>
      <c r="D21" s="90">
        <f>SUM(Borgholm:Västervik!D21)</f>
        <v>0</v>
      </c>
      <c r="E21" s="90">
        <f>SUM(Borgholm:Västervik!E21)</f>
        <v>0</v>
      </c>
      <c r="F21" s="90">
        <f>SUM(Borgholm:Västervik!F21)</f>
        <v>0</v>
      </c>
      <c r="G21" s="90">
        <f>SUM(Borgholm:Västervik!G21)</f>
        <v>0</v>
      </c>
      <c r="H21" s="90">
        <f>SUM(Borgholm:Västervik!H21)</f>
        <v>0</v>
      </c>
      <c r="I21" s="90">
        <f>SUM(Borgholm:Västervik!I21)</f>
        <v>0</v>
      </c>
      <c r="J21" s="90">
        <f>SUM(Borgholm:Västervik!J21)</f>
        <v>0</v>
      </c>
      <c r="K21" s="90">
        <f>SUM(Borgholm:Västervik!K21)</f>
        <v>0</v>
      </c>
      <c r="L21" s="90">
        <f>SUM(Borgholm:Västervik!L21)</f>
        <v>0</v>
      </c>
      <c r="M21" s="90">
        <f>SUM(Borgholm:Västervik!M21)</f>
        <v>0</v>
      </c>
      <c r="N21" s="90">
        <f>SUM(Borgholm:Västervik!N21)</f>
        <v>0</v>
      </c>
      <c r="O21" s="90">
        <f>SUM(Borgholm:Västervik!O21)</f>
        <v>0</v>
      </c>
      <c r="P21" s="90">
        <f>SUM(Borgholm:Västervik!P21)</f>
        <v>467.61</v>
      </c>
      <c r="Q21" s="2"/>
      <c r="R21" s="35"/>
      <c r="S21" s="35"/>
      <c r="T21" s="35"/>
    </row>
    <row r="22" spans="1:34" ht="15.75">
      <c r="A22" s="3" t="s">
        <v>22</v>
      </c>
      <c r="B22" s="90">
        <f>SUM(Borgholm:Västervik!B22)</f>
        <v>88376</v>
      </c>
      <c r="C22" s="90">
        <f>SUM(Borgholm:Västervik!C22)</f>
        <v>0</v>
      </c>
      <c r="D22" s="90">
        <f>SUM(Borgholm:Västervik!D22)</f>
        <v>0</v>
      </c>
      <c r="E22" s="90">
        <f>SUM(Borgholm:Västervik!E22)</f>
        <v>0</v>
      </c>
      <c r="F22" s="90">
        <f>SUM(Borgholm:Västervik!F22)</f>
        <v>0</v>
      </c>
      <c r="G22" s="90">
        <f>SUM(Borgholm:Västervik!G22)</f>
        <v>0</v>
      </c>
      <c r="H22" s="90">
        <f>SUM(Borgholm:Västervik!H22)</f>
        <v>0</v>
      </c>
      <c r="I22" s="90">
        <f>SUM(Borgholm:Västervik!I22)</f>
        <v>0</v>
      </c>
      <c r="J22" s="90">
        <f>SUM(Borgholm:Västervik!J22)</f>
        <v>0</v>
      </c>
      <c r="K22" s="90">
        <f>SUM(Borgholm:Västervik!K22)</f>
        <v>0</v>
      </c>
      <c r="L22" s="90">
        <f>SUM(Borgholm:Västervik!L22)</f>
        <v>0</v>
      </c>
      <c r="M22" s="90">
        <f>SUM(Borgholm:Västervik!M22)</f>
        <v>0</v>
      </c>
      <c r="N22" s="90">
        <f>SUM(Borgholm:Västervik!N22)</f>
        <v>0</v>
      </c>
      <c r="O22" s="90">
        <f>SUM(Borgholm:Västervik!O22)</f>
        <v>0</v>
      </c>
      <c r="P22" s="90">
        <f>SUM(Borgholm:Västervik!P22)</f>
        <v>0</v>
      </c>
      <c r="Q22" s="29"/>
      <c r="R22" s="41" t="s">
        <v>24</v>
      </c>
      <c r="S22" s="86" t="str">
        <f>ROUND(P43/1000,0) &amp;" GWh"</f>
        <v>15226 GWh</v>
      </c>
      <c r="T22" s="36"/>
      <c r="U22" s="34"/>
    </row>
    <row r="23" spans="1:34" ht="15.75">
      <c r="A23" s="3" t="s">
        <v>23</v>
      </c>
      <c r="B23" s="90">
        <f>SUM(Borgholm:Västervik!B23)</f>
        <v>0</v>
      </c>
      <c r="C23" s="90">
        <f>SUM(Borgholm:Västervik!C23)</f>
        <v>0</v>
      </c>
      <c r="D23" s="90">
        <f>SUM(Borgholm:Västervik!D23)</f>
        <v>0</v>
      </c>
      <c r="E23" s="90">
        <f>SUM(Borgholm:Västervik!E23)</f>
        <v>0</v>
      </c>
      <c r="F23" s="90">
        <f>SUM(Borgholm:Västervik!F23)</f>
        <v>0</v>
      </c>
      <c r="G23" s="90">
        <f>SUM(Borgholm:Västervik!G23)</f>
        <v>0</v>
      </c>
      <c r="H23" s="90">
        <f>SUM(Borgholm:Västervik!H23)</f>
        <v>0</v>
      </c>
      <c r="I23" s="90">
        <f>SUM(Borgholm:Västervik!I23)</f>
        <v>0</v>
      </c>
      <c r="J23" s="90">
        <f>SUM(Borgholm:Västervik!J23)</f>
        <v>0</v>
      </c>
      <c r="K23" s="90">
        <f>SUM(Borgholm:Västervik!K23)</f>
        <v>0</v>
      </c>
      <c r="L23" s="90">
        <f>SUM(Borgholm:Västervik!L23)</f>
        <v>0</v>
      </c>
      <c r="M23" s="90">
        <f>SUM(Borgholm:Västervik!M23)</f>
        <v>0</v>
      </c>
      <c r="N23" s="90">
        <f>SUM(Borgholm:Västervik!N23)</f>
        <v>0</v>
      </c>
      <c r="O23" s="90">
        <f>SUM(Borgholm:Västervik!O23)</f>
        <v>0</v>
      </c>
      <c r="P23" s="90">
        <f>SUM(Borgholm:Västervik!P23)</f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0">
        <f>SUM(Borgholm:Västervik!B24)</f>
        <v>1335728</v>
      </c>
      <c r="C24" s="91">
        <f>SUM(Borgholm:Västervik!C24)</f>
        <v>467.61</v>
      </c>
      <c r="D24" s="90">
        <f>SUM(Borgholm:Västervik!D24)</f>
        <v>27226</v>
      </c>
      <c r="E24" s="90">
        <f>SUM(Borgholm:Västervik!E24)</f>
        <v>0</v>
      </c>
      <c r="F24" s="90">
        <f>SUM(Borgholm:Västervik!F24)</f>
        <v>0</v>
      </c>
      <c r="G24" s="90">
        <f>SUM(Borgholm:Västervik!G24)</f>
        <v>7152</v>
      </c>
      <c r="H24" s="131">
        <f>SUM(Borgholm:Västervik!H24)</f>
        <v>966479.5</v>
      </c>
      <c r="I24" s="90">
        <f>SUM(Borgholm:Västervik!I24)</f>
        <v>10578</v>
      </c>
      <c r="J24" s="90">
        <f>SUM(Borgholm:Västervik!J24)</f>
        <v>0</v>
      </c>
      <c r="K24" s="90">
        <f>SUM(Borgholm:Västervik!K24)</f>
        <v>0</v>
      </c>
      <c r="L24" s="130">
        <f>SUM(Borgholm:Västervik!L24)</f>
        <v>314585</v>
      </c>
      <c r="M24" s="90">
        <f>SUM(Borgholm:Västervik!M24)</f>
        <v>0</v>
      </c>
      <c r="N24" s="90">
        <f>SUM(Borgholm:Västervik!N24)</f>
        <v>0</v>
      </c>
      <c r="O24" s="90">
        <f>SUM(Borgholm:Västervik!O24)</f>
        <v>0</v>
      </c>
      <c r="P24" s="91">
        <f>SUM(Borgholm:Västervik!P24)</f>
        <v>1326488.1099999999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3" t="str">
        <f>C30</f>
        <v>El</v>
      </c>
      <c r="S25" s="58" t="str">
        <f>ROUND(C43/1000,0) &amp;" GWh"</f>
        <v>3418 GWh</v>
      </c>
      <c r="T25" s="40">
        <f>C$44</f>
        <v>0.22451479236832683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ROUND(D43/1000,0) &amp;" GWh"</f>
        <v>2877 GWh</v>
      </c>
      <c r="T26" s="40">
        <f>D$44</f>
        <v>0.18892231162744072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58" t="str">
        <f>ROUND(E43/1000,0) &amp;" GWh"</f>
        <v>329 GWh</v>
      </c>
      <c r="T27" s="40">
        <f>E$44</f>
        <v>2.1628717009455147E-2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58" t="str">
        <f>ROUND(F43/1000,0) &amp;" GWh"</f>
        <v>95 GWh</v>
      </c>
      <c r="T28" s="40">
        <f>F$44</f>
        <v>6.2242296661809415E-3</v>
      </c>
      <c r="U28" s="34"/>
    </row>
    <row r="29" spans="1:34" ht="15.75">
      <c r="A29" s="77" t="str">
        <f>A2</f>
        <v>Kalmar län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ROUND(G43/1000,0) &amp;" GWh"</f>
        <v>563 GWh</v>
      </c>
      <c r="T29" s="40">
        <f>G$44</f>
        <v>3.6973665301712935E-2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ROUND(H43/1000,0) &amp;" GWh"</f>
        <v>2620 GWh</v>
      </c>
      <c r="T30" s="40">
        <f>H$44</f>
        <v>0.17208126529939488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5"/>
      <c r="O31" s="26"/>
      <c r="P31" s="80" t="s">
        <v>63</v>
      </c>
      <c r="Q31" s="30"/>
      <c r="R31" s="83" t="str">
        <f>I30</f>
        <v>Biogas</v>
      </c>
      <c r="S31" s="58" t="str">
        <f>ROUND(I43/1000,0) &amp;" GWh"</f>
        <v>45 GWh</v>
      </c>
      <c r="T31" s="40">
        <f>I$44</f>
        <v>2.9776421543015433E-3</v>
      </c>
      <c r="U31" s="33"/>
      <c r="AG31" s="28"/>
      <c r="AH31" s="28"/>
    </row>
    <row r="32" spans="1:34" ht="15.75">
      <c r="A32" s="3" t="s">
        <v>30</v>
      </c>
      <c r="B32" s="90">
        <f>SUM(Borgholm:Västervik!B32)</f>
        <v>0</v>
      </c>
      <c r="C32" s="90">
        <f>SUM(Borgholm:Västervik!C32)</f>
        <v>161205</v>
      </c>
      <c r="D32" s="90">
        <f>SUM(Borgholm:Västervik!D32)</f>
        <v>124544</v>
      </c>
      <c r="E32" s="90">
        <f>SUM(Borgholm:Västervik!E32)</f>
        <v>0</v>
      </c>
      <c r="F32" s="90">
        <f>SUM(Borgholm:Västervik!F32)</f>
        <v>0</v>
      </c>
      <c r="G32" s="90">
        <f>SUM(Borgholm:Västervik!G32)</f>
        <v>28493</v>
      </c>
      <c r="H32" s="90">
        <f>SUM(Borgholm:Västervik!H32)</f>
        <v>0</v>
      </c>
      <c r="I32" s="90">
        <f>SUM(Borgholm:Västervik!I32)</f>
        <v>0</v>
      </c>
      <c r="J32" s="90">
        <f>SUM(Borgholm:Västervik!J32)</f>
        <v>0</v>
      </c>
      <c r="K32" s="90">
        <f>SUM(Borgholm:Västervik!K32)</f>
        <v>0</v>
      </c>
      <c r="L32" s="90">
        <f>SUM(Borgholm:Västervik!L32)</f>
        <v>0</v>
      </c>
      <c r="M32" s="90">
        <f>SUM(Borgholm:Västervik!M32)</f>
        <v>0</v>
      </c>
      <c r="N32" s="90">
        <f>SUM(Borgholm:Västervik!N32)</f>
        <v>0</v>
      </c>
      <c r="O32" s="90">
        <f>SUM(Borgholm:Västervik!O32)</f>
        <v>0</v>
      </c>
      <c r="P32" s="90">
        <f>SUM(Borgholm:Västervik!P32)</f>
        <v>314242</v>
      </c>
      <c r="Q32" s="31"/>
      <c r="R32" s="84" t="str">
        <f>J30</f>
        <v>Avlutar</v>
      </c>
      <c r="S32" s="58" t="str">
        <f>ROUND(J43/1000,0) &amp;" GWh"</f>
        <v>4626 GWh</v>
      </c>
      <c r="T32" s="40">
        <f>J$44</f>
        <v>0.30382037887654484</v>
      </c>
      <c r="U32" s="34"/>
    </row>
    <row r="33" spans="1:47" ht="15.75">
      <c r="A33" s="3" t="s">
        <v>33</v>
      </c>
      <c r="B33" s="139">
        <f>SUM(Borgholm:Västervik!B33)</f>
        <v>157165</v>
      </c>
      <c r="C33" s="99">
        <f>SUM(Borgholm:Västervik!C33)</f>
        <v>1482516</v>
      </c>
      <c r="D33" s="91">
        <f>SUM(Borgholm:Västervik!D33)</f>
        <v>240904.8</v>
      </c>
      <c r="E33" s="124">
        <f>SUM(Borgholm:Västervik!E33)</f>
        <v>329321.90000000002</v>
      </c>
      <c r="F33" s="141">
        <f>SUM(Borgholm:Västervik!F33)</f>
        <v>88822</v>
      </c>
      <c r="G33" s="91">
        <f>SUM(Borgholm:Västervik!G33)</f>
        <v>5848.25</v>
      </c>
      <c r="H33" s="91">
        <f>SUM(Borgholm:Västervik!H33)</f>
        <v>675770.15</v>
      </c>
      <c r="I33" s="90">
        <f>SUM(Borgholm:Västervik!I33)</f>
        <v>0</v>
      </c>
      <c r="J33" s="124">
        <f>SUM(Borgholm:Västervik!J33)</f>
        <v>3533562</v>
      </c>
      <c r="K33" s="90">
        <f>SUM(Borgholm:Västervik!K33)</f>
        <v>0</v>
      </c>
      <c r="L33" s="124">
        <f>SUM(Borgholm:Västervik!L33)</f>
        <v>82862.7</v>
      </c>
      <c r="M33" s="90">
        <f>SUM(Borgholm:Västervik!M33)</f>
        <v>0</v>
      </c>
      <c r="N33" s="124">
        <f>SUM(Borgholm:Västervik!N33)</f>
        <v>114657</v>
      </c>
      <c r="O33" s="124">
        <f>SUM(Borgholm:Västervik!O33)</f>
        <v>140442</v>
      </c>
      <c r="P33" s="90">
        <f>SUM(Borgholm:Västervik!P33)</f>
        <v>6851871.8000000007</v>
      </c>
      <c r="Q33" s="31"/>
      <c r="R33" s="83" t="str">
        <f>K30</f>
        <v>Torv</v>
      </c>
      <c r="S33" s="58" t="str">
        <f>ROUND(K43/1000,0) &amp;" GWh"</f>
        <v>0 GWh</v>
      </c>
      <c r="T33" s="40">
        <f>K$44</f>
        <v>0</v>
      </c>
      <c r="U33" s="34"/>
    </row>
    <row r="34" spans="1:47" ht="15.75">
      <c r="A34" s="3" t="s">
        <v>34</v>
      </c>
      <c r="B34" s="91">
        <f>SUM(Borgholm:Västervik!B34)</f>
        <v>186607</v>
      </c>
      <c r="C34" s="90">
        <f>SUM(Borgholm:Västervik!C34)</f>
        <v>251375</v>
      </c>
      <c r="D34" s="90">
        <f>SUM(Borgholm:Västervik!D34)</f>
        <v>17897</v>
      </c>
      <c r="E34" s="90">
        <f>SUM(Borgholm:Västervik!E34)</f>
        <v>0</v>
      </c>
      <c r="F34" s="90">
        <f>SUM(Borgholm:Västervik!F34)</f>
        <v>0</v>
      </c>
      <c r="G34" s="90">
        <f>SUM(Borgholm:Västervik!G34)</f>
        <v>0</v>
      </c>
      <c r="H34" s="90">
        <f>SUM(Borgholm:Västervik!H34)</f>
        <v>0</v>
      </c>
      <c r="I34" s="90">
        <f>SUM(Borgholm:Västervik!I34)</f>
        <v>0</v>
      </c>
      <c r="J34" s="90">
        <f>SUM(Borgholm:Västervik!J34)</f>
        <v>0</v>
      </c>
      <c r="K34" s="90">
        <f>SUM(Borgholm:Västervik!K34)</f>
        <v>0</v>
      </c>
      <c r="L34" s="90">
        <f>SUM(Borgholm:Västervik!L34)</f>
        <v>0</v>
      </c>
      <c r="M34" s="90">
        <f>SUM(Borgholm:Västervik!M34)</f>
        <v>0</v>
      </c>
      <c r="N34" s="90">
        <f>SUM(Borgholm:Västervik!N34)</f>
        <v>0</v>
      </c>
      <c r="O34" s="90">
        <f>SUM(Borgholm:Västervik!O34)</f>
        <v>0</v>
      </c>
      <c r="P34" s="90">
        <f>SUM(Borgholm:Västervik!P34)</f>
        <v>455879</v>
      </c>
      <c r="Q34" s="31"/>
      <c r="R34" s="84" t="str">
        <f>L30</f>
        <v>Avfall</v>
      </c>
      <c r="S34" s="58" t="str">
        <f>ROUND(L43/1000,0) &amp;" GWh"</f>
        <v>397 GWh</v>
      </c>
      <c r="T34" s="40">
        <f>L$44</f>
        <v>2.6102982611720709E-2</v>
      </c>
      <c r="U34" s="34"/>
      <c r="V34" s="6"/>
      <c r="W34" s="56"/>
    </row>
    <row r="35" spans="1:47" ht="15.75">
      <c r="A35" s="3" t="s">
        <v>35</v>
      </c>
      <c r="B35" s="90">
        <f>SUM(Borgholm:Västervik!B35)</f>
        <v>0</v>
      </c>
      <c r="C35" s="90">
        <f>SUM(Borgholm:Västervik!C35)</f>
        <v>4425</v>
      </c>
      <c r="D35" s="90">
        <f>SUM(Borgholm:Västervik!D35)</f>
        <v>2217841</v>
      </c>
      <c r="E35" s="90">
        <f>SUM(Borgholm:Västervik!E35)</f>
        <v>0</v>
      </c>
      <c r="F35" s="99">
        <v>950</v>
      </c>
      <c r="G35" s="90">
        <f>SUM(Borgholm:Västervik!G35)</f>
        <v>521473</v>
      </c>
      <c r="H35" s="90">
        <f>SUM(Borgholm:Västervik!H35)</f>
        <v>0</v>
      </c>
      <c r="I35" s="99">
        <v>34760</v>
      </c>
      <c r="J35" s="90">
        <f>SUM(Borgholm:Västervik!J35)</f>
        <v>0</v>
      </c>
      <c r="K35" s="90">
        <f>SUM(Borgholm:Västervik!K35)</f>
        <v>0</v>
      </c>
      <c r="L35" s="90">
        <f>SUM(Borgholm:Västervik!L35)</f>
        <v>0</v>
      </c>
      <c r="M35" s="90">
        <f>SUM(Borgholm:Västervik!M35)</f>
        <v>0</v>
      </c>
      <c r="N35" s="90">
        <f>SUM(Borgholm:Västervik!N35)</f>
        <v>0</v>
      </c>
      <c r="O35" s="90">
        <f>SUM(Borgholm:Västervik!O35)</f>
        <v>0</v>
      </c>
      <c r="P35" s="90">
        <f>SUM(B35:O35)</f>
        <v>2779449</v>
      </c>
      <c r="Q35" s="31"/>
      <c r="R35" s="83" t="str">
        <f>M30</f>
        <v>Kärnbränsle</v>
      </c>
      <c r="S35" s="58" t="str">
        <f>ROUND(M43/1000,0) 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SUM(Borgholm:Västervik!B36)</f>
        <v>143076</v>
      </c>
      <c r="C36" s="90">
        <f>SUM(Borgholm:Västervik!C36)</f>
        <v>569243</v>
      </c>
      <c r="D36" s="90">
        <f>SUM(Borgholm:Västervik!D36)</f>
        <v>200468</v>
      </c>
      <c r="E36" s="90">
        <f>SUM(Borgholm:Västervik!E36)</f>
        <v>0</v>
      </c>
      <c r="F36" s="90">
        <f>SUM(Borgholm:Västervik!F36)</f>
        <v>0</v>
      </c>
      <c r="G36" s="90">
        <f>SUM(Borgholm:Västervik!G36)</f>
        <v>0</v>
      </c>
      <c r="H36" s="90">
        <f>SUM(Borgholm:Västervik!H36)</f>
        <v>0</v>
      </c>
      <c r="I36" s="90">
        <f>SUM(Borgholm:Västervik!I36)</f>
        <v>0</v>
      </c>
      <c r="J36" s="90">
        <f>SUM(Borgholm:Västervik!J36)</f>
        <v>0</v>
      </c>
      <c r="K36" s="90">
        <f>SUM(Borgholm:Västervik!K36)</f>
        <v>0</v>
      </c>
      <c r="L36" s="90">
        <f>SUM(Borgholm:Västervik!L36)</f>
        <v>0</v>
      </c>
      <c r="M36" s="90">
        <f>SUM(Borgholm:Västervik!M36)</f>
        <v>0</v>
      </c>
      <c r="N36" s="90">
        <f>SUM(Borgholm:Västervik!N36)</f>
        <v>0</v>
      </c>
      <c r="O36" s="90">
        <f>SUM(Borgholm:Västervik!O36)</f>
        <v>0</v>
      </c>
      <c r="P36" s="90">
        <f>SUM(Borgholm:Västervik!P36)</f>
        <v>912787</v>
      </c>
      <c r="Q36" s="31"/>
      <c r="R36" s="83" t="str">
        <f>N30</f>
        <v>Tallbeckolja</v>
      </c>
      <c r="S36" s="58" t="str">
        <f>ROUND(N43/1000,0) &amp;" GWh"</f>
        <v>115 GWh</v>
      </c>
      <c r="T36" s="40">
        <f>N$44</f>
        <v>7.5302729826139669E-3</v>
      </c>
      <c r="U36" s="34"/>
    </row>
    <row r="37" spans="1:47" ht="15.75">
      <c r="A37" s="3" t="s">
        <v>37</v>
      </c>
      <c r="B37" s="90">
        <f>SUM(Borgholm:Västervik!B37)</f>
        <v>179580</v>
      </c>
      <c r="C37" s="90">
        <f>SUM(Borgholm:Västervik!C37)</f>
        <v>643539</v>
      </c>
      <c r="D37" s="90">
        <f>SUM(Borgholm:Västervik!D37)</f>
        <v>10052</v>
      </c>
      <c r="E37" s="90">
        <f>SUM(Borgholm:Västervik!E37)</f>
        <v>0</v>
      </c>
      <c r="F37" s="90">
        <f>SUM(Borgholm:Västervik!F37)</f>
        <v>0</v>
      </c>
      <c r="G37" s="90">
        <f>SUM(Borgholm:Västervik!G37)</f>
        <v>0</v>
      </c>
      <c r="H37" s="90">
        <f>SUM(Borgholm:Västervik!H37)</f>
        <v>526895</v>
      </c>
      <c r="I37" s="90">
        <f>SUM(Borgholm:Västervik!I37)</f>
        <v>0</v>
      </c>
      <c r="J37" s="90">
        <f>SUM(Borgholm:Västervik!J37)</f>
        <v>0</v>
      </c>
      <c r="K37" s="90">
        <f>SUM(Borgholm:Västervik!K37)</f>
        <v>0</v>
      </c>
      <c r="L37" s="90">
        <f>SUM(Borgholm:Västervik!L37)</f>
        <v>0</v>
      </c>
      <c r="M37" s="90">
        <f>SUM(Borgholm:Västervik!M37)</f>
        <v>0</v>
      </c>
      <c r="N37" s="90">
        <f>SUM(Borgholm:Västervik!N37)</f>
        <v>0</v>
      </c>
      <c r="O37" s="90">
        <f>SUM(Borgholm:Västervik!O37)</f>
        <v>0</v>
      </c>
      <c r="P37" s="90">
        <f>SUM(Borgholm:Västervik!P37)</f>
        <v>1360066</v>
      </c>
      <c r="Q37" s="31"/>
      <c r="R37" s="84" t="str">
        <f>O30</f>
        <v>Övrigt</v>
      </c>
      <c r="S37" s="58" t="str">
        <f>ROUND(O43/1000,0) &amp;" GWh"</f>
        <v>140 GWh</v>
      </c>
      <c r="T37" s="40">
        <f>O$44</f>
        <v>9.2237421023074976E-3</v>
      </c>
      <c r="U37" s="34"/>
    </row>
    <row r="38" spans="1:47" ht="15.75">
      <c r="A38" s="3" t="s">
        <v>38</v>
      </c>
      <c r="B38" s="91">
        <f>SUM(Borgholm:Västervik!B38)</f>
        <v>446485</v>
      </c>
      <c r="C38" s="90">
        <f>SUM(Borgholm:Västervik!C38)</f>
        <v>105621</v>
      </c>
      <c r="D38" s="90">
        <f>SUM(Borgholm:Västervik!D38)</f>
        <v>1146</v>
      </c>
      <c r="E38" s="90">
        <f>SUM(Borgholm:Västervik!E38)</f>
        <v>0</v>
      </c>
      <c r="F38" s="90">
        <f>SUM(Borgholm:Västervik!F38)</f>
        <v>0</v>
      </c>
      <c r="G38" s="90">
        <f>SUM(Borgholm:Västervik!G38)</f>
        <v>0</v>
      </c>
      <c r="H38" s="90">
        <f>SUM(Borgholm:Västervik!H38)</f>
        <v>0</v>
      </c>
      <c r="I38" s="90">
        <f>SUM(Borgholm:Västervik!I38)</f>
        <v>0</v>
      </c>
      <c r="J38" s="90">
        <f>SUM(Borgholm:Västervik!J38)</f>
        <v>0</v>
      </c>
      <c r="K38" s="90">
        <f>SUM(Borgholm:Västervik!K38)</f>
        <v>0</v>
      </c>
      <c r="L38" s="90">
        <f>SUM(Borgholm:Västervik!L38)</f>
        <v>0</v>
      </c>
      <c r="M38" s="90">
        <f>SUM(Borgholm:Västervik!M38)</f>
        <v>0</v>
      </c>
      <c r="N38" s="90">
        <f>SUM(Borgholm:Västervik!N38)</f>
        <v>0</v>
      </c>
      <c r="O38" s="90">
        <f>SUM(Borgholm:Västervik!O38)</f>
        <v>0</v>
      </c>
      <c r="P38" s="91">
        <f>SUM(Borgholm:Västervik!P38)</f>
        <v>553252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SUM(Borgholm:Västervik!B39)</f>
        <v>0</v>
      </c>
      <c r="C39" s="90">
        <f>SUM(Borgholm:Västervik!C39)</f>
        <v>123075</v>
      </c>
      <c r="D39" s="90">
        <f>SUM(Borgholm:Västervik!D39)</f>
        <v>0</v>
      </c>
      <c r="E39" s="90">
        <f>SUM(Borgholm:Västervik!E39)</f>
        <v>0</v>
      </c>
      <c r="F39" s="90">
        <f>SUM(Borgholm:Västervik!F39)</f>
        <v>0</v>
      </c>
      <c r="G39" s="90">
        <f>SUM(Borgholm:Västervik!G39)</f>
        <v>0</v>
      </c>
      <c r="H39" s="90">
        <f>SUM(Borgholm:Västervik!H39)</f>
        <v>0</v>
      </c>
      <c r="I39" s="90">
        <f>SUM(Borgholm:Västervik!I39)</f>
        <v>0</v>
      </c>
      <c r="J39" s="90">
        <f>SUM(Borgholm:Västervik!J39)</f>
        <v>0</v>
      </c>
      <c r="K39" s="90">
        <f>SUM(Borgholm:Västervik!K39)</f>
        <v>0</v>
      </c>
      <c r="L39" s="90">
        <f>SUM(Borgholm:Västervik!L39)</f>
        <v>0</v>
      </c>
      <c r="M39" s="90">
        <f>SUM(Borgholm:Västervik!M39)</f>
        <v>0</v>
      </c>
      <c r="N39" s="90">
        <f>SUM(Borgholm:Västervik!N39)</f>
        <v>0</v>
      </c>
      <c r="O39" s="90">
        <f>SUM(Borgholm:Västervik!O39)</f>
        <v>0</v>
      </c>
      <c r="P39" s="90">
        <f>SUM(Borgholm:Västervik!P39)</f>
        <v>123075</v>
      </c>
      <c r="Q39" s="31"/>
      <c r="R39" s="39"/>
      <c r="S39" s="8"/>
      <c r="T39" s="62"/>
      <c r="U39" s="34"/>
    </row>
    <row r="40" spans="1:47" ht="15.75">
      <c r="A40" s="3" t="s">
        <v>14</v>
      </c>
      <c r="B40" s="140">
        <f>SUM(Borgholm:Västervik!B40)</f>
        <v>1112913</v>
      </c>
      <c r="C40" s="90">
        <f>SUM(Borgholm:Västervik!C40)</f>
        <v>3340999</v>
      </c>
      <c r="D40" s="91">
        <f>SUM(Borgholm:Västervik!D40)</f>
        <v>2812852.8</v>
      </c>
      <c r="E40" s="124">
        <f>SUM(Borgholm:Västervik!E40)</f>
        <v>329321.90000000002</v>
      </c>
      <c r="F40" s="140">
        <f>SUM(F32:F39)</f>
        <v>89772</v>
      </c>
      <c r="G40" s="91">
        <f>SUM(Borgholm:Västervik!G40)</f>
        <v>555814.25</v>
      </c>
      <c r="H40" s="91">
        <f>SUM(Borgholm:Västervik!H40)</f>
        <v>1202665.1499999999</v>
      </c>
      <c r="I40" s="90">
        <f>SUM(I32:I39)</f>
        <v>34760</v>
      </c>
      <c r="J40" s="124">
        <f>SUM(Borgholm:Västervik!J40)</f>
        <v>3533562</v>
      </c>
      <c r="K40" s="90">
        <f>SUM(Borgholm:Västervik!K40)</f>
        <v>0</v>
      </c>
      <c r="L40" s="124">
        <f>SUM(Borgholm:Västervik!L40)</f>
        <v>82862.7</v>
      </c>
      <c r="M40" s="90">
        <f>SUM(Borgholm:Västervik!M40)</f>
        <v>0</v>
      </c>
      <c r="N40" s="124">
        <f>SUM(Borgholm:Västervik!N40)</f>
        <v>114657</v>
      </c>
      <c r="O40" s="124">
        <f>SUM(Borgholm:Västervik!O40)</f>
        <v>140442</v>
      </c>
      <c r="P40" s="90">
        <f>SUM(B40:O40)</f>
        <v>13350621.799999999</v>
      </c>
      <c r="Q40" s="31"/>
      <c r="R40" s="39"/>
      <c r="S40" s="8" t="s">
        <v>25</v>
      </c>
      <c r="T40" s="62" t="s">
        <v>26</v>
      </c>
      <c r="U40" s="34"/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90"/>
      <c r="Q41" s="64"/>
      <c r="R41" s="39" t="s">
        <v>40</v>
      </c>
      <c r="S41" s="63" t="str">
        <f>ROUND((B46+C46)/1000,0) &amp;" GWh"</f>
        <v>490 GWh</v>
      </c>
      <c r="T41" s="98"/>
      <c r="U41" s="34"/>
    </row>
    <row r="42" spans="1:47">
      <c r="A42" s="44" t="s">
        <v>43</v>
      </c>
      <c r="B42" s="92">
        <f>B39+B38+B37</f>
        <v>626065</v>
      </c>
      <c r="C42" s="92">
        <f>C39+C38+C37</f>
        <v>872235</v>
      </c>
      <c r="D42" s="92">
        <f>D39+D38+D37</f>
        <v>11198</v>
      </c>
      <c r="E42" s="92">
        <f t="shared" ref="E42:O42" si="0">E39+E38+E37</f>
        <v>0</v>
      </c>
      <c r="F42" s="93">
        <f t="shared" si="0"/>
        <v>0</v>
      </c>
      <c r="G42" s="92">
        <f t="shared" si="0"/>
        <v>0</v>
      </c>
      <c r="H42" s="92">
        <f t="shared" si="0"/>
        <v>526895</v>
      </c>
      <c r="I42" s="93">
        <f t="shared" si="0"/>
        <v>0</v>
      </c>
      <c r="J42" s="92">
        <f>J39+J38+J37</f>
        <v>0</v>
      </c>
      <c r="K42" s="92">
        <f>K39+K38+K37</f>
        <v>0</v>
      </c>
      <c r="L42" s="92">
        <f>L39+L38+L37</f>
        <v>0</v>
      </c>
      <c r="M42" s="92">
        <f t="shared" si="0"/>
        <v>0</v>
      </c>
      <c r="N42" s="92">
        <f t="shared" si="0"/>
        <v>0</v>
      </c>
      <c r="O42" s="92">
        <f t="shared" si="0"/>
        <v>0</v>
      </c>
      <c r="P42" s="90">
        <f>SUM(Borgholm:Västervik!P42)</f>
        <v>2036393</v>
      </c>
      <c r="Q42" s="32"/>
      <c r="R42" s="39" t="s">
        <v>41</v>
      </c>
      <c r="S42" s="9" t="str">
        <f>ROUND(P42/1000,0) &amp;" GWh"</f>
        <v>2036 GWh</v>
      </c>
      <c r="T42" s="40">
        <f>P42/P40</f>
        <v>0.15253169706297875</v>
      </c>
      <c r="U42" s="34"/>
    </row>
    <row r="43" spans="1:47">
      <c r="A43" s="45" t="s">
        <v>45</v>
      </c>
      <c r="B43" s="94"/>
      <c r="C43" s="66">
        <f>SUM(Borgholm:Västervik!C43)</f>
        <v>3418493.9388000006</v>
      </c>
      <c r="D43" s="66">
        <f>SUM(Borgholm:Västervik!D43)</f>
        <v>2876557.8</v>
      </c>
      <c r="E43" s="66">
        <f>SUM(Borgholm:Västervik!E43)</f>
        <v>329321.90000000002</v>
      </c>
      <c r="F43" s="66">
        <f>F11+F24+F40</f>
        <v>94771</v>
      </c>
      <c r="G43" s="66">
        <f>SUM(Borgholm:Västervik!G43)</f>
        <v>562966.25</v>
      </c>
      <c r="H43" s="66">
        <f>SUM(Borgholm:Västervik!H43)</f>
        <v>2620133.65</v>
      </c>
      <c r="I43" s="66">
        <f>I11+I24+I40</f>
        <v>45338</v>
      </c>
      <c r="J43" s="66">
        <f>SUM(Borgholm:Västervik!J43)</f>
        <v>4626012</v>
      </c>
      <c r="K43" s="66">
        <f>SUM(Borgholm:Västervik!K43)</f>
        <v>0</v>
      </c>
      <c r="L43" s="66">
        <f>SUM(Borgholm:Västervik!L43)</f>
        <v>397447.7</v>
      </c>
      <c r="M43" s="66">
        <f>SUM(Borgholm:Västervik!M43)</f>
        <v>0</v>
      </c>
      <c r="N43" s="66">
        <f>SUM(Borgholm:Västervik!N43)</f>
        <v>114657</v>
      </c>
      <c r="O43" s="66">
        <f>SUM(Borgholm:Västervik!O43)</f>
        <v>140442</v>
      </c>
      <c r="P43" s="65">
        <f>SUM(C43:O43)</f>
        <v>15226141.2388</v>
      </c>
      <c r="Q43" s="32"/>
      <c r="R43" s="39" t="s">
        <v>42</v>
      </c>
      <c r="S43" s="9" t="str">
        <f>ROUND(P36/1000,0) &amp;" GWh"</f>
        <v>913 GWh</v>
      </c>
      <c r="T43" s="60">
        <f>P36/P40</f>
        <v>6.8370373580652261E-2</v>
      </c>
      <c r="U43" s="34"/>
    </row>
    <row r="44" spans="1:47">
      <c r="A44" s="45" t="s">
        <v>46</v>
      </c>
      <c r="B44" s="94"/>
      <c r="C44" s="96">
        <f>C43/$P$43</f>
        <v>0.22451479236832683</v>
      </c>
      <c r="D44" s="96">
        <f t="shared" ref="D44:O44" si="1">D43/$P$43</f>
        <v>0.18892231162744072</v>
      </c>
      <c r="E44" s="96">
        <f t="shared" si="1"/>
        <v>2.1628717009455147E-2</v>
      </c>
      <c r="F44" s="96">
        <f t="shared" si="1"/>
        <v>6.2242296661809415E-3</v>
      </c>
      <c r="G44" s="96">
        <f t="shared" si="1"/>
        <v>3.6973665301712935E-2</v>
      </c>
      <c r="H44" s="96">
        <f t="shared" si="1"/>
        <v>0.17208126529939488</v>
      </c>
      <c r="I44" s="96">
        <f t="shared" si="1"/>
        <v>2.9776421543015433E-3</v>
      </c>
      <c r="J44" s="96">
        <f t="shared" si="1"/>
        <v>0.30382037887654484</v>
      </c>
      <c r="K44" s="96">
        <f t="shared" si="1"/>
        <v>0</v>
      </c>
      <c r="L44" s="96">
        <f t="shared" si="1"/>
        <v>2.6102982611720709E-2</v>
      </c>
      <c r="M44" s="96">
        <f t="shared" si="1"/>
        <v>0</v>
      </c>
      <c r="N44" s="96">
        <f t="shared" si="1"/>
        <v>7.5302729826139669E-3</v>
      </c>
      <c r="O44" s="96">
        <f t="shared" si="1"/>
        <v>9.2237421023074976E-3</v>
      </c>
      <c r="P44" s="96">
        <f>SUM(C44:O44)</f>
        <v>1</v>
      </c>
      <c r="Q44" s="32"/>
      <c r="R44" s="39" t="s">
        <v>44</v>
      </c>
      <c r="S44" s="9" t="str">
        <f>ROUND(P34/1000,0) &amp;" GWh"</f>
        <v>456 GWh</v>
      </c>
      <c r="T44" s="40">
        <f>P34/P40</f>
        <v>3.4146649259437493E-2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54"/>
      <c r="O45" s="65"/>
      <c r="P45" s="65"/>
      <c r="Q45" s="32"/>
      <c r="R45" s="39" t="s">
        <v>31</v>
      </c>
      <c r="S45" s="9" t="str">
        <f>ROUND(P32/1000,0) &amp;" GWh"</f>
        <v>314 GWh</v>
      </c>
      <c r="T45" s="40">
        <f>P32/P40</f>
        <v>2.3537630284755726E-2</v>
      </c>
      <c r="U45" s="34"/>
    </row>
    <row r="46" spans="1:47">
      <c r="A46" s="46" t="s">
        <v>49</v>
      </c>
      <c r="B46" s="66">
        <f>SUM(Borgholm:Västervik!B46)</f>
        <v>222815</v>
      </c>
      <c r="C46" s="66">
        <f>SUM(Borgholm:Västervik!C46)</f>
        <v>267317.32880000002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54"/>
      <c r="O46" s="65"/>
      <c r="P46" s="50"/>
      <c r="Q46" s="32"/>
      <c r="R46" s="39" t="s">
        <v>47</v>
      </c>
      <c r="S46" s="9" t="str">
        <f>ROUND(P33/1000,0) &amp;" GWh"</f>
        <v>6852 GWh</v>
      </c>
      <c r="T46" s="60">
        <f>P33/P40</f>
        <v>0.51322491960636629</v>
      </c>
      <c r="U46" s="34"/>
    </row>
    <row r="47" spans="1:47">
      <c r="A47" s="46" t="s">
        <v>51</v>
      </c>
      <c r="B47" s="95">
        <f>B46/B24</f>
        <v>0.16681165626534744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54"/>
      <c r="O47" s="65"/>
      <c r="P47" s="65"/>
      <c r="Q47" s="8"/>
      <c r="R47" s="39" t="s">
        <v>48</v>
      </c>
      <c r="S47" s="9" t="str">
        <f>ROUND(P35/1000,0) &amp;" GWh"</f>
        <v>2779 GWh</v>
      </c>
      <c r="T47" s="60">
        <f>P35/P40</f>
        <v>0.20818873020580961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4"/>
      <c r="O48" s="15"/>
      <c r="P48" s="15"/>
      <c r="Q48" s="11"/>
      <c r="R48" s="67" t="s">
        <v>50</v>
      </c>
      <c r="S48" s="9" t="str">
        <f>ROUND(P40/1000,0) &amp;" GWh"</f>
        <v>13351 GWh</v>
      </c>
      <c r="T48" s="69">
        <f>SUM(T42:T47)</f>
        <v>1.0000000000000002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4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4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4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4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4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4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4"/>
      <c r="O55" s="15"/>
      <c r="P55" s="15"/>
      <c r="Q55" s="14"/>
      <c r="R55" s="11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4"/>
      <c r="O56" s="15"/>
      <c r="P56" s="15"/>
      <c r="Q56" s="14"/>
      <c r="R56" s="11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4"/>
      <c r="O57" s="15"/>
      <c r="P57" s="15"/>
      <c r="Q57" s="14"/>
      <c r="R57" s="11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43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43"/>
      <c r="O59" s="82"/>
      <c r="P59" s="73"/>
      <c r="Q59" s="8"/>
      <c r="R59" s="8"/>
      <c r="S59" s="43"/>
      <c r="T59" s="48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43"/>
      <c r="O60" s="82"/>
      <c r="P60" s="73"/>
      <c r="Q60" s="8"/>
      <c r="R60" s="8"/>
      <c r="S60" s="43"/>
      <c r="T60" s="48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43"/>
      <c r="O61" s="82"/>
      <c r="P61" s="73"/>
      <c r="Q61" s="8"/>
      <c r="R61" s="8"/>
      <c r="S61" s="43"/>
      <c r="T61" s="48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43"/>
      <c r="O62" s="82"/>
      <c r="P62" s="73"/>
      <c r="Q62" s="8"/>
      <c r="R62" s="8"/>
      <c r="S62" s="18"/>
      <c r="T62" s="19"/>
    </row>
    <row r="63" spans="1:47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8"/>
      <c r="O63" s="73"/>
      <c r="P63" s="73"/>
      <c r="Q63" s="8"/>
      <c r="R63" s="8"/>
      <c r="S63" s="8"/>
      <c r="T63" s="43"/>
    </row>
    <row r="64" spans="1:47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8"/>
      <c r="O64" s="73"/>
      <c r="P64" s="73"/>
      <c r="Q64" s="8"/>
      <c r="R64" s="8"/>
      <c r="S64" s="75"/>
      <c r="T64" s="76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8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8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8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8"/>
      <c r="O68" s="73"/>
      <c r="P68" s="73"/>
      <c r="Q68" s="8"/>
      <c r="R68" s="8"/>
      <c r="S68" s="43"/>
      <c r="T68" s="48"/>
    </row>
    <row r="69" spans="1:20" ht="15.75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8"/>
      <c r="O69" s="73"/>
      <c r="P69" s="73"/>
      <c r="Q69" s="8"/>
      <c r="R69" s="8"/>
      <c r="S69" s="43"/>
      <c r="T69" s="48"/>
    </row>
    <row r="70" spans="1:20" ht="15.75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8"/>
      <c r="O70" s="73"/>
      <c r="P70" s="73"/>
      <c r="Q70" s="8"/>
      <c r="R70" s="8"/>
      <c r="S70" s="43"/>
      <c r="T70" s="4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8"/>
      <c r="O71" s="73"/>
      <c r="P71" s="73"/>
      <c r="Q71" s="8"/>
      <c r="R71" s="49"/>
      <c r="S71" s="18"/>
      <c r="T71" s="21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U71"/>
  <sheetViews>
    <sheetView topLeftCell="A16" zoomScale="70" zoomScaleNormal="70" workbookViewId="0">
      <selection activeCell="E14" sqref="E14"/>
    </sheetView>
  </sheetViews>
  <sheetFormatPr defaultColWidth="8.625" defaultRowHeight="15"/>
  <cols>
    <col min="1" max="1" width="49.5" style="10" customWidth="1"/>
    <col min="2" max="2" width="18.75" style="50" bestFit="1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71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[1]Solceller!$C$15</f>
        <v>693.5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0">
        <f>[1]Elproduktion!$N$482</f>
        <v>0</v>
      </c>
      <c r="D7" s="90">
        <f>[1]Elproduktion!$N$483</f>
        <v>0</v>
      </c>
      <c r="E7" s="90">
        <f>[1]Elproduktion!$Q$484</f>
        <v>0</v>
      </c>
      <c r="F7" s="90">
        <f>[1]Elproduktion!$N$485</f>
        <v>0</v>
      </c>
      <c r="G7" s="90">
        <f>[1]Elproduktion!$R$486</f>
        <v>0</v>
      </c>
      <c r="H7" s="90">
        <f>[1]Elproduktion!$S$487</f>
        <v>0</v>
      </c>
      <c r="I7" s="90">
        <f>[1]Elproduktion!$N$488</f>
        <v>0</v>
      </c>
      <c r="J7" s="90">
        <f>[1]Elproduktion!$T$486</f>
        <v>0</v>
      </c>
      <c r="K7" s="90">
        <f>[1]Elproduktion!$U$484</f>
        <v>0</v>
      </c>
      <c r="L7" s="90">
        <f>[1]Elproduktion!$V$484</f>
        <v>0</v>
      </c>
      <c r="M7" s="90">
        <f>[1]Elproduktion!$W$484</f>
        <v>0</v>
      </c>
      <c r="N7" s="90">
        <f>[1]Elproduktion!$X$486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0">
        <f>[1]Elproduktion!$N$490</f>
        <v>0</v>
      </c>
      <c r="D8" s="90">
        <f>[1]Elproduktion!$N$491</f>
        <v>0</v>
      </c>
      <c r="E8" s="90">
        <f>[1]Elproduktion!$Q$492</f>
        <v>0</v>
      </c>
      <c r="F8" s="90">
        <f>[1]Elproduktion!$N$493</f>
        <v>0</v>
      </c>
      <c r="G8" s="90">
        <f>[1]Elproduktion!$R$494</f>
        <v>0</v>
      </c>
      <c r="H8" s="90">
        <f>[1]Elproduktion!$S$495</f>
        <v>0</v>
      </c>
      <c r="I8" s="90">
        <f>[1]Elproduktion!$N$496</f>
        <v>0</v>
      </c>
      <c r="J8" s="90">
        <f>[1]Elproduktion!$T$494</f>
        <v>0</v>
      </c>
      <c r="K8" s="90">
        <f>[1]Elproduktion!$U$492</f>
        <v>0</v>
      </c>
      <c r="L8" s="90">
        <f>[1]Elproduktion!$V$492</f>
        <v>0</v>
      </c>
      <c r="M8" s="90">
        <f>[1]Elproduktion!$W$492</f>
        <v>0</v>
      </c>
      <c r="N8" s="90">
        <f>[1]Elproduktion!$X$494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0">
        <f>[1]Elproduktion!$N$498</f>
        <v>0</v>
      </c>
      <c r="D9" s="90">
        <f>[1]Elproduktion!$N$499</f>
        <v>0</v>
      </c>
      <c r="E9" s="90">
        <f>[1]Elproduktion!$Q$500</f>
        <v>0</v>
      </c>
      <c r="F9" s="90">
        <f>[1]Elproduktion!$N$501</f>
        <v>0</v>
      </c>
      <c r="G9" s="90">
        <f>[1]Elproduktion!$R$502</f>
        <v>0</v>
      </c>
      <c r="H9" s="90">
        <f>[1]Elproduktion!$S$503</f>
        <v>0</v>
      </c>
      <c r="I9" s="90">
        <f>[1]Elproduktion!$N$504</f>
        <v>0</v>
      </c>
      <c r="J9" s="90">
        <f>[1]Elproduktion!$T$502</f>
        <v>0</v>
      </c>
      <c r="K9" s="90">
        <f>[1]Elproduktion!$U$500</f>
        <v>0</v>
      </c>
      <c r="L9" s="90">
        <f>[1]Elproduktion!$V$500</f>
        <v>0</v>
      </c>
      <c r="M9" s="90">
        <f>[1]Elproduktion!$W$500</f>
        <v>0</v>
      </c>
      <c r="N9" s="90">
        <f>[1]Elproduktion!$X$502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0">
        <f>[1]Elproduktion!$N$506</f>
        <v>399179</v>
      </c>
      <c r="D10" s="90">
        <f>[1]Elproduktion!$N$507</f>
        <v>0</v>
      </c>
      <c r="E10" s="90">
        <f>[1]Elproduktion!$Q$508</f>
        <v>0</v>
      </c>
      <c r="F10" s="90">
        <f>[1]Elproduktion!$N$509</f>
        <v>0</v>
      </c>
      <c r="G10" s="90">
        <f>[1]Elproduktion!$R$510</f>
        <v>0</v>
      </c>
      <c r="H10" s="90">
        <f>[1]Elproduktion!$S$511</f>
        <v>0</v>
      </c>
      <c r="I10" s="90">
        <f>[1]Elproduktion!$N$512</f>
        <v>0</v>
      </c>
      <c r="J10" s="90">
        <f>[1]Elproduktion!$T$510</f>
        <v>0</v>
      </c>
      <c r="K10" s="90">
        <f>[1]Elproduktion!$U$508</f>
        <v>0</v>
      </c>
      <c r="L10" s="90">
        <f>[1]Elproduktion!$V$508</f>
        <v>0</v>
      </c>
      <c r="M10" s="90">
        <f>[1]Elproduktion!$W$508</f>
        <v>0</v>
      </c>
      <c r="N10" s="90">
        <f>[1]Elproduktion!$X$510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99">
        <f>SUM(C5:C10)</f>
        <v>399872.5</v>
      </c>
      <c r="D11" s="90">
        <f t="shared" ref="D11:O11" si="1">SUM(D5:D10)</f>
        <v>0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90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0885 Borgholm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101">
        <f>[1]Fjärrvärmeproduktion!$N$674</f>
        <v>0</v>
      </c>
      <c r="C18" s="102"/>
      <c r="D18" s="102">
        <f>[1]Fjärrvärmeproduktion!$N$675</f>
        <v>0</v>
      </c>
      <c r="E18" s="102">
        <f>[1]Fjärrvärmeproduktion!$Q$676</f>
        <v>0</v>
      </c>
      <c r="F18" s="102">
        <f>[1]Fjärrvärmeproduktion!$N$677</f>
        <v>0</v>
      </c>
      <c r="G18" s="102">
        <f>[1]Fjärrvärmeproduktion!$R$678</f>
        <v>0</v>
      </c>
      <c r="H18" s="102">
        <f>[1]Fjärrvärmeproduktion!$S$679</f>
        <v>0</v>
      </c>
      <c r="I18" s="102">
        <f>[1]Fjärrvärmeproduktion!$N$680</f>
        <v>0</v>
      </c>
      <c r="J18" s="102">
        <f>[1]Fjärrvärmeproduktion!$T$678</f>
        <v>0</v>
      </c>
      <c r="K18" s="102">
        <f>[1]Fjärrvärmeproduktion!$U$676</f>
        <v>0</v>
      </c>
      <c r="L18" s="102">
        <f>[1]Fjärrvärmeproduktion!$V$676</f>
        <v>0</v>
      </c>
      <c r="M18" s="102">
        <f>[1]Fjärrvärmeproduktion!$W$676</f>
        <v>0</v>
      </c>
      <c r="N18" s="102">
        <f>[1]Fjärrvärmeproduktion!$X$678</f>
        <v>0</v>
      </c>
      <c r="O18" s="102"/>
      <c r="P18" s="102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01">
        <f>[1]Fjärrvärmeproduktion!$N$682+[1]Fjärrvärmeproduktion!$N$714</f>
        <v>33836</v>
      </c>
      <c r="C19" s="102"/>
      <c r="D19" s="102">
        <f>[1]Fjärrvärmeproduktion!$N$683</f>
        <v>199</v>
      </c>
      <c r="E19" s="102">
        <f>[1]Fjärrvärmeproduktion!$Q$684</f>
        <v>0</v>
      </c>
      <c r="F19" s="102">
        <f>[1]Fjärrvärmeproduktion!$N$685</f>
        <v>0</v>
      </c>
      <c r="G19" s="102">
        <f>[1]Fjärrvärmeproduktion!$R$686</f>
        <v>0</v>
      </c>
      <c r="H19" s="102">
        <f>[1]Fjärrvärmeproduktion!$S$687</f>
        <v>32365</v>
      </c>
      <c r="I19" s="102">
        <f>[1]Fjärrvärmeproduktion!$N$688</f>
        <v>0</v>
      </c>
      <c r="J19" s="102">
        <f>[1]Fjärrvärmeproduktion!$T$686</f>
        <v>0</v>
      </c>
      <c r="K19" s="102">
        <f>[1]Fjärrvärmeproduktion!$U$684</f>
        <v>0</v>
      </c>
      <c r="L19" s="102">
        <f>[1]Fjärrvärmeproduktion!$V$684</f>
        <v>0</v>
      </c>
      <c r="M19" s="102">
        <f>[1]Fjärrvärmeproduktion!$W$684</f>
        <v>0</v>
      </c>
      <c r="N19" s="102">
        <f>[1]Fjärrvärmeproduktion!$X$686</f>
        <v>0</v>
      </c>
      <c r="O19" s="102"/>
      <c r="P19" s="102">
        <f t="shared" ref="P19:P24" si="2">SUM(C19:O19)</f>
        <v>32564</v>
      </c>
      <c r="Q19" s="2"/>
      <c r="R19" s="2"/>
      <c r="S19" s="2"/>
      <c r="T19" s="2"/>
    </row>
    <row r="20" spans="1:34" ht="15.75">
      <c r="A20" s="3" t="s">
        <v>20</v>
      </c>
      <c r="B20" s="103">
        <f>[1]Fjärrvärmeproduktion!$N$690</f>
        <v>0</v>
      </c>
      <c r="C20" s="102"/>
      <c r="D20" s="102">
        <f>[1]Fjärrvärmeproduktion!$N$691</f>
        <v>0</v>
      </c>
      <c r="E20" s="102">
        <f>[1]Fjärrvärmeproduktion!$Q$692</f>
        <v>0</v>
      </c>
      <c r="F20" s="102">
        <f>[1]Fjärrvärmeproduktion!$N$693</f>
        <v>0</v>
      </c>
      <c r="G20" s="102">
        <f>[1]Fjärrvärmeproduktion!$R$694</f>
        <v>0</v>
      </c>
      <c r="H20" s="102">
        <f>[1]Fjärrvärmeproduktion!$S$695</f>
        <v>0</v>
      </c>
      <c r="I20" s="102">
        <f>[1]Fjärrvärmeproduktion!$N$696</f>
        <v>0</v>
      </c>
      <c r="J20" s="102">
        <f>[1]Fjärrvärmeproduktion!$T$694</f>
        <v>0</v>
      </c>
      <c r="K20" s="102">
        <f>[1]Fjärrvärmeproduktion!$U$692</f>
        <v>0</v>
      </c>
      <c r="L20" s="102">
        <f>[1]Fjärrvärmeproduktion!$V$692</f>
        <v>0</v>
      </c>
      <c r="M20" s="102">
        <f>[1]Fjärrvärmeproduktion!$W$692</f>
        <v>0</v>
      </c>
      <c r="N20" s="102">
        <f>[1]Fjärrvärmeproduktion!$X$694</f>
        <v>0</v>
      </c>
      <c r="O20" s="102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03">
        <f>[1]Fjärrvärmeproduktion!$N$698</f>
        <v>0</v>
      </c>
      <c r="C21" s="102"/>
      <c r="D21" s="102">
        <f>[1]Fjärrvärmeproduktion!$N$699</f>
        <v>0</v>
      </c>
      <c r="E21" s="102">
        <f>[1]Fjärrvärmeproduktion!$Q$700</f>
        <v>0</v>
      </c>
      <c r="F21" s="102">
        <f>[1]Fjärrvärmeproduktion!$N$701</f>
        <v>0</v>
      </c>
      <c r="G21" s="102">
        <f>[1]Fjärrvärmeproduktion!$R$702</f>
        <v>0</v>
      </c>
      <c r="H21" s="102">
        <f>[1]Fjärrvärmeproduktion!$S$703</f>
        <v>0</v>
      </c>
      <c r="I21" s="102">
        <f>[1]Fjärrvärmeproduktion!$N$704</f>
        <v>0</v>
      </c>
      <c r="J21" s="102">
        <f>[1]Fjärrvärmeproduktion!$T$702</f>
        <v>0</v>
      </c>
      <c r="K21" s="102">
        <f>[1]Fjärrvärmeproduktion!$U$700</f>
        <v>0</v>
      </c>
      <c r="L21" s="102">
        <f>[1]Fjärrvärmeproduktion!$V$700</f>
        <v>0</v>
      </c>
      <c r="M21" s="102">
        <f>[1]Fjärrvärmeproduktion!$W$700</f>
        <v>0</v>
      </c>
      <c r="N21" s="102">
        <f>[1]Fjärrvärmeproduktion!$X$702</f>
        <v>0</v>
      </c>
      <c r="O21" s="102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103">
        <f>[1]Fjärrvärmeproduktion!$N$706</f>
        <v>0</v>
      </c>
      <c r="C22" s="102"/>
      <c r="D22" s="102">
        <f>[1]Fjärrvärmeproduktion!$N$707</f>
        <v>0</v>
      </c>
      <c r="E22" s="102">
        <f>[1]Fjärrvärmeproduktion!$Q$708</f>
        <v>0</v>
      </c>
      <c r="F22" s="102">
        <f>[1]Fjärrvärmeproduktion!$N$709</f>
        <v>0</v>
      </c>
      <c r="G22" s="102">
        <f>[1]Fjärrvärmeproduktion!$R$710</f>
        <v>0</v>
      </c>
      <c r="H22" s="102">
        <f>[1]Fjärrvärmeproduktion!$S$711</f>
        <v>0</v>
      </c>
      <c r="I22" s="102">
        <f>[1]Fjärrvärmeproduktion!$N$712</f>
        <v>0</v>
      </c>
      <c r="J22" s="102">
        <f>[1]Fjärrvärmeproduktion!$T$710</f>
        <v>0</v>
      </c>
      <c r="K22" s="102">
        <f>[1]Fjärrvärmeproduktion!$U$708</f>
        <v>0</v>
      </c>
      <c r="L22" s="102">
        <f>[1]Fjärrvärmeproduktion!$V$708</f>
        <v>0</v>
      </c>
      <c r="M22" s="102">
        <f>[1]Fjärrvärmeproduktion!$W$708</f>
        <v>0</v>
      </c>
      <c r="N22" s="102">
        <f>[1]Fjärrvärmeproduktion!$X$710</f>
        <v>0</v>
      </c>
      <c r="O22" s="102"/>
      <c r="P22" s="102">
        <f t="shared" si="2"/>
        <v>0</v>
      </c>
      <c r="Q22" s="29"/>
      <c r="R22" s="41" t="s">
        <v>24</v>
      </c>
      <c r="S22" s="86" t="str">
        <f>P43/1000 &amp;" GWh"</f>
        <v>362,928 GWh</v>
      </c>
      <c r="T22" s="36"/>
      <c r="U22" s="34"/>
    </row>
    <row r="23" spans="1:34" ht="15.75">
      <c r="A23" s="3" t="s">
        <v>23</v>
      </c>
      <c r="B23" s="103">
        <v>0</v>
      </c>
      <c r="C23" s="102"/>
      <c r="D23" s="102">
        <f>[1]Fjärrvärmeproduktion!$N$715</f>
        <v>0</v>
      </c>
      <c r="E23" s="102">
        <f>[1]Fjärrvärmeproduktion!$Q$716</f>
        <v>0</v>
      </c>
      <c r="F23" s="102">
        <f>[1]Fjärrvärmeproduktion!$N$717</f>
        <v>0</v>
      </c>
      <c r="G23" s="102">
        <f>[1]Fjärrvärmeproduktion!$R$718</f>
        <v>0</v>
      </c>
      <c r="H23" s="102">
        <f>[1]Fjärrvärmeproduktion!$S$719</f>
        <v>0</v>
      </c>
      <c r="I23" s="102">
        <f>[1]Fjärrvärmeproduktion!$N$720</f>
        <v>0</v>
      </c>
      <c r="J23" s="102">
        <f>[1]Fjärrvärmeproduktion!$T$718</f>
        <v>0</v>
      </c>
      <c r="K23" s="102">
        <f>[1]Fjärrvärmeproduktion!$U$716</f>
        <v>0</v>
      </c>
      <c r="L23" s="102">
        <f>[1]Fjärrvärmeproduktion!$V$716</f>
        <v>0</v>
      </c>
      <c r="M23" s="102">
        <f>[1]Fjärrvärmeproduktion!$W$716</f>
        <v>0</v>
      </c>
      <c r="N23" s="102">
        <f>[1]Fjärrvärmeproduktion!$X$718</f>
        <v>0</v>
      </c>
      <c r="O23" s="102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02">
        <f>SUM(B18:B23)</f>
        <v>33836</v>
      </c>
      <c r="C24" s="102">
        <f t="shared" ref="C24:O24" si="3">SUM(C18:C23)</f>
        <v>0</v>
      </c>
      <c r="D24" s="102">
        <f t="shared" si="3"/>
        <v>199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32365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102">
        <f t="shared" si="2"/>
        <v>32564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29"/>
      <c r="R25" s="83" t="str">
        <f>C30</f>
        <v>El</v>
      </c>
      <c r="S25" s="58" t="str">
        <f>C43/1000 &amp;" GWh"</f>
        <v>171,018 GWh</v>
      </c>
      <c r="T25" s="40">
        <f>C$44</f>
        <v>0.47121743155667239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D43/1000 &amp;" GWh"</f>
        <v>113,839 GWh</v>
      </c>
      <c r="T26" s="40">
        <f>D$44</f>
        <v>0.31366827580126083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7" t="str">
        <f>A2</f>
        <v>0885 Borgholm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17,504 GWh</v>
      </c>
      <c r="T29" s="40">
        <f>G$44</f>
        <v>4.8229951946391569E-2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60,567 GWh</v>
      </c>
      <c r="T30" s="40">
        <f>H$44</f>
        <v>0.16688434069567518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0">
        <f>[1]Slutanvändning!$N$980</f>
        <v>0</v>
      </c>
      <c r="C32" s="97">
        <f>[1]Slutanvändning!$N$981</f>
        <v>24325</v>
      </c>
      <c r="D32" s="97">
        <f>[1]Slutanvändning!$N$974</f>
        <v>21097</v>
      </c>
      <c r="E32" s="90">
        <f>[1]Slutanvändning!$Q$975</f>
        <v>0</v>
      </c>
      <c r="F32" s="90">
        <f>[1]Slutanvändning!$N$976</f>
        <v>0</v>
      </c>
      <c r="G32" s="90">
        <f>[1]Slutanvändning!$N$977</f>
        <v>4851</v>
      </c>
      <c r="H32" s="90">
        <f>[1]Slutanvändning!$N$978</f>
        <v>0</v>
      </c>
      <c r="I32" s="90">
        <f>[1]Slutanvändning!$N$979</f>
        <v>0</v>
      </c>
      <c r="J32" s="90"/>
      <c r="K32" s="90">
        <f>[1]Slutanvändning!$U$975</f>
        <v>0</v>
      </c>
      <c r="L32" s="90">
        <f>[1]Slutanvändning!$V$975</f>
        <v>0</v>
      </c>
      <c r="M32" s="90">
        <f>[1]Slutanvändning!$W$975</f>
        <v>0</v>
      </c>
      <c r="N32" s="90"/>
      <c r="O32" s="90"/>
      <c r="P32" s="90">
        <f t="shared" ref="P32:P38" si="4">SUM(B32:N32)</f>
        <v>50273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[1]Slutanvändning!$N$989</f>
        <v>439</v>
      </c>
      <c r="C33" s="120">
        <f>[1]Slutanvändning!$N$990</f>
        <v>6907</v>
      </c>
      <c r="D33" s="120">
        <f>[1]Slutanvändning!$N$983</f>
        <v>831</v>
      </c>
      <c r="E33" s="90">
        <f>[1]Slutanvändning!$Q$984</f>
        <v>0</v>
      </c>
      <c r="F33" s="90">
        <f>[1]Slutanvändning!$N$985</f>
        <v>0</v>
      </c>
      <c r="G33" s="90">
        <f>[1]Slutanvändning!$N$986</f>
        <v>0</v>
      </c>
      <c r="H33" s="90">
        <f>[1]Slutanvändning!$N$987</f>
        <v>63</v>
      </c>
      <c r="I33" s="90">
        <f>[1]Slutanvändning!$N$988</f>
        <v>0</v>
      </c>
      <c r="J33" s="90"/>
      <c r="K33" s="90">
        <f>[1]Slutanvändning!$U$984</f>
        <v>0</v>
      </c>
      <c r="L33" s="90">
        <f>[1]Slutanvändning!$V$984</f>
        <v>0</v>
      </c>
      <c r="M33" s="90">
        <f>[1]Slutanvändning!$W$984</f>
        <v>0</v>
      </c>
      <c r="N33" s="90"/>
      <c r="O33" s="90"/>
      <c r="P33" s="90">
        <f t="shared" si="4"/>
        <v>8240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[1]Slutanvändning!$N$998</f>
        <v>5499</v>
      </c>
      <c r="C34" s="97">
        <f>[1]Slutanvändning!$N$999</f>
        <v>10571</v>
      </c>
      <c r="D34" s="97">
        <f>[1]Slutanvändning!$N$992</f>
        <v>1351</v>
      </c>
      <c r="E34" s="90">
        <f>[1]Slutanvändning!$Q$993</f>
        <v>0</v>
      </c>
      <c r="F34" s="90">
        <f>[1]Slutanvändning!$N$994</f>
        <v>0</v>
      </c>
      <c r="G34" s="90">
        <f>[1]Slutanvändning!$N$995</f>
        <v>0</v>
      </c>
      <c r="H34" s="90">
        <f>[1]Slutanvändning!$N$996</f>
        <v>0</v>
      </c>
      <c r="I34" s="90">
        <f>[1]Slutanvändning!$N$997</f>
        <v>0</v>
      </c>
      <c r="J34" s="90"/>
      <c r="K34" s="90">
        <f>[1]Slutanvändning!$U$993</f>
        <v>0</v>
      </c>
      <c r="L34" s="90">
        <f>[1]Slutanvändning!$V$993</f>
        <v>0</v>
      </c>
      <c r="M34" s="90">
        <f>[1]Slutanvändning!$W$993</f>
        <v>0</v>
      </c>
      <c r="N34" s="90"/>
      <c r="O34" s="90"/>
      <c r="P34" s="90">
        <f t="shared" si="4"/>
        <v>17421</v>
      </c>
      <c r="Q34" s="31"/>
      <c r="R34" s="84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0">
        <f>[1]Slutanvändning!$N$1007</f>
        <v>0</v>
      </c>
      <c r="C35" s="97">
        <f>[1]Slutanvändning!$N$1008</f>
        <v>21</v>
      </c>
      <c r="D35" s="97">
        <f>[1]Slutanvändning!$N$1001</f>
        <v>87227</v>
      </c>
      <c r="E35" s="90">
        <f>[1]Slutanvändning!$Q$1002</f>
        <v>0</v>
      </c>
      <c r="F35" s="90">
        <f>[1]Slutanvändning!$N$1003</f>
        <v>0</v>
      </c>
      <c r="G35" s="90">
        <f>[1]Slutanvändning!$N$1004</f>
        <v>12653</v>
      </c>
      <c r="H35" s="90">
        <f>[1]Slutanvändning!$N$1005</f>
        <v>0</v>
      </c>
      <c r="I35" s="90">
        <f>[1]Slutanvändning!$N$1006</f>
        <v>0</v>
      </c>
      <c r="J35" s="90"/>
      <c r="K35" s="90">
        <f>[1]Slutanvändning!$U$1002</f>
        <v>0</v>
      </c>
      <c r="L35" s="90">
        <f>[1]Slutanvändning!$V$1002</f>
        <v>0</v>
      </c>
      <c r="M35" s="90">
        <f>[1]Slutanvändning!$W$1002</f>
        <v>0</v>
      </c>
      <c r="N35" s="90"/>
      <c r="O35" s="90"/>
      <c r="P35" s="90">
        <f>SUM(B35:N35)</f>
        <v>99901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[1]Slutanvändning!$N$1016</f>
        <v>6045</v>
      </c>
      <c r="C36" s="97">
        <f>[1]Slutanvändning!$N$1017</f>
        <v>33800</v>
      </c>
      <c r="D36" s="97">
        <f>[1]Slutanvändning!$N$1010</f>
        <v>2778</v>
      </c>
      <c r="E36" s="90">
        <f>[1]Slutanvändning!$Q$1011</f>
        <v>0</v>
      </c>
      <c r="F36" s="90">
        <f>[1]Slutanvändning!$N$1012</f>
        <v>0</v>
      </c>
      <c r="G36" s="90">
        <f>[1]Slutanvändning!$N$1013</f>
        <v>0</v>
      </c>
      <c r="H36" s="90">
        <f>[1]Slutanvändning!$N$1014</f>
        <v>0</v>
      </c>
      <c r="I36" s="90">
        <f>[1]Slutanvändning!$N$1015</f>
        <v>0</v>
      </c>
      <c r="J36" s="90"/>
      <c r="K36" s="90">
        <f>[1]Slutanvändning!$U$1011</f>
        <v>0</v>
      </c>
      <c r="L36" s="90">
        <f>[1]Slutanvändning!$V$1011</f>
        <v>0</v>
      </c>
      <c r="M36" s="90">
        <f>[1]Slutanvändning!$W$1011</f>
        <v>0</v>
      </c>
      <c r="N36" s="90"/>
      <c r="O36" s="90"/>
      <c r="P36" s="90">
        <f t="shared" si="4"/>
        <v>42623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[1]Slutanvändning!$N$1025</f>
        <v>7661</v>
      </c>
      <c r="C37" s="97">
        <f>[1]Slutanvändning!$N$1026</f>
        <v>43544</v>
      </c>
      <c r="D37" s="97">
        <f>[1]Slutanvändning!$N$1019</f>
        <v>356</v>
      </c>
      <c r="E37" s="90">
        <f>[1]Slutanvändning!$Q$1020</f>
        <v>0</v>
      </c>
      <c r="F37" s="90">
        <f>[1]Slutanvändning!$N$1021</f>
        <v>0</v>
      </c>
      <c r="G37" s="90">
        <f>[1]Slutanvändning!$N$1022</f>
        <v>0</v>
      </c>
      <c r="H37" s="90">
        <f>[1]Slutanvändning!$N$1023</f>
        <v>28139</v>
      </c>
      <c r="I37" s="90">
        <f>[1]Slutanvändning!$N$1024</f>
        <v>0</v>
      </c>
      <c r="J37" s="90"/>
      <c r="K37" s="90">
        <f>[1]Slutanvändning!$U$1020</f>
        <v>0</v>
      </c>
      <c r="L37" s="90">
        <f>[1]Slutanvändning!$V$1020</f>
        <v>0</v>
      </c>
      <c r="M37" s="90">
        <f>[1]Slutanvändning!$W$1020</f>
        <v>0</v>
      </c>
      <c r="N37" s="90"/>
      <c r="O37" s="90"/>
      <c r="P37" s="90">
        <f t="shared" si="4"/>
        <v>79700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[1]Slutanvändning!$N$1034</f>
        <v>7641</v>
      </c>
      <c r="C38" s="97">
        <f>[1]Slutanvändning!$N$1035</f>
        <v>4382</v>
      </c>
      <c r="D38" s="97">
        <f>[1]Slutanvändning!$N$1028</f>
        <v>0</v>
      </c>
      <c r="E38" s="90">
        <f>[1]Slutanvändning!$Q$1029</f>
        <v>0</v>
      </c>
      <c r="F38" s="90">
        <f>[1]Slutanvändning!$N$1030</f>
        <v>0</v>
      </c>
      <c r="G38" s="90">
        <f>[1]Slutanvändning!$N$1031</f>
        <v>0</v>
      </c>
      <c r="H38" s="90">
        <f>[1]Slutanvändning!$N$1032</f>
        <v>0</v>
      </c>
      <c r="I38" s="90">
        <f>[1]Slutanvändning!$N$1033</f>
        <v>0</v>
      </c>
      <c r="J38" s="90"/>
      <c r="K38" s="90">
        <f>[1]Slutanvändning!$U$1029</f>
        <v>0</v>
      </c>
      <c r="L38" s="90">
        <f>[1]Slutanvändning!$V$1029</f>
        <v>0</v>
      </c>
      <c r="M38" s="90">
        <f>[1]Slutanvändning!$W$1029</f>
        <v>0</v>
      </c>
      <c r="N38" s="90"/>
      <c r="O38" s="90"/>
      <c r="P38" s="90">
        <f t="shared" si="4"/>
        <v>12023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[1]Slutanvändning!$N$1043</f>
        <v>0</v>
      </c>
      <c r="C39" s="97">
        <f>[1]Slutanvändning!$N$1044</f>
        <v>34800</v>
      </c>
      <c r="D39" s="97">
        <f>[1]Slutanvändning!$N$1037</f>
        <v>0</v>
      </c>
      <c r="E39" s="90">
        <f>[1]Slutanvändning!$Q$1038</f>
        <v>0</v>
      </c>
      <c r="F39" s="90">
        <f>[1]Slutanvändning!$N$1039</f>
        <v>0</v>
      </c>
      <c r="G39" s="90">
        <f>[1]Slutanvändning!$N$1040</f>
        <v>0</v>
      </c>
      <c r="H39" s="90">
        <f>[1]Slutanvändning!$N$1041</f>
        <v>0</v>
      </c>
      <c r="I39" s="90">
        <f>[1]Slutanvändning!$N$1042</f>
        <v>0</v>
      </c>
      <c r="J39" s="90"/>
      <c r="K39" s="90">
        <f>[1]Slutanvändning!$U$1038</f>
        <v>0</v>
      </c>
      <c r="L39" s="90">
        <f>[1]Slutanvändning!$V$1038</f>
        <v>0</v>
      </c>
      <c r="M39" s="90">
        <f>[1]Slutanvändning!$W$1038</f>
        <v>0</v>
      </c>
      <c r="N39" s="90"/>
      <c r="O39" s="90"/>
      <c r="P39" s="90">
        <f>SUM(B39:N39)</f>
        <v>34800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27285</v>
      </c>
      <c r="C40" s="91">
        <f t="shared" ref="C40:O40" si="5">SUM(C32:C39)</f>
        <v>158350</v>
      </c>
      <c r="D40" s="91">
        <f t="shared" si="5"/>
        <v>113640</v>
      </c>
      <c r="E40" s="90">
        <f t="shared" si="5"/>
        <v>0</v>
      </c>
      <c r="F40" s="90">
        <f>SUM(F32:F39)</f>
        <v>0</v>
      </c>
      <c r="G40" s="90">
        <f t="shared" si="5"/>
        <v>17504</v>
      </c>
      <c r="H40" s="90">
        <f t="shared" si="5"/>
        <v>28202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90">
        <f t="shared" si="5"/>
        <v>0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90">
        <f>SUM(B40:N40)</f>
        <v>344981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19,219 GWh</v>
      </c>
      <c r="T41" s="98"/>
    </row>
    <row r="42" spans="1:47">
      <c r="A42" s="44" t="s">
        <v>43</v>
      </c>
      <c r="B42" s="92">
        <f>B39+B38+B37</f>
        <v>15302</v>
      </c>
      <c r="C42" s="92">
        <f>C39+C38+C37</f>
        <v>82726</v>
      </c>
      <c r="D42" s="92">
        <f>D39+D38+D37</f>
        <v>356</v>
      </c>
      <c r="E42" s="92">
        <f t="shared" ref="E42:I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28139</v>
      </c>
      <c r="I42" s="93">
        <f t="shared" si="6"/>
        <v>0</v>
      </c>
      <c r="J42" s="92">
        <f t="shared" ref="J42:P42" si="7">J39+J38+J37</f>
        <v>0</v>
      </c>
      <c r="K42" s="92">
        <f t="shared" si="7"/>
        <v>0</v>
      </c>
      <c r="L42" s="92">
        <f t="shared" si="7"/>
        <v>0</v>
      </c>
      <c r="M42" s="92">
        <f t="shared" si="7"/>
        <v>0</v>
      </c>
      <c r="N42" s="92">
        <f t="shared" si="7"/>
        <v>0</v>
      </c>
      <c r="O42" s="92">
        <f t="shared" si="7"/>
        <v>0</v>
      </c>
      <c r="P42" s="92">
        <f t="shared" si="7"/>
        <v>126523</v>
      </c>
      <c r="Q42" s="32"/>
      <c r="R42" s="39" t="s">
        <v>41</v>
      </c>
      <c r="S42" s="9" t="str">
        <f>P42/1000 &amp;" GWh"</f>
        <v>126,523 GWh</v>
      </c>
      <c r="T42" s="40">
        <f>P42/P40</f>
        <v>0.36675353135390065</v>
      </c>
    </row>
    <row r="43" spans="1:47">
      <c r="A43" s="45" t="s">
        <v>45</v>
      </c>
      <c r="B43" s="104"/>
      <c r="C43" s="105">
        <f>C40+C24-C7+C46</f>
        <v>171018</v>
      </c>
      <c r="D43" s="105">
        <f t="shared" ref="D43:O43" si="8">D11+D24+D40</f>
        <v>113839</v>
      </c>
      <c r="E43" s="105">
        <f t="shared" si="8"/>
        <v>0</v>
      </c>
      <c r="F43" s="105">
        <f t="shared" si="8"/>
        <v>0</v>
      </c>
      <c r="G43" s="105">
        <f t="shared" si="8"/>
        <v>17504</v>
      </c>
      <c r="H43" s="105">
        <f t="shared" si="8"/>
        <v>60567</v>
      </c>
      <c r="I43" s="105">
        <f t="shared" si="8"/>
        <v>0</v>
      </c>
      <c r="J43" s="105">
        <f t="shared" si="8"/>
        <v>0</v>
      </c>
      <c r="K43" s="105">
        <f t="shared" si="8"/>
        <v>0</v>
      </c>
      <c r="L43" s="105">
        <f t="shared" si="8"/>
        <v>0</v>
      </c>
      <c r="M43" s="105">
        <f t="shared" si="8"/>
        <v>0</v>
      </c>
      <c r="N43" s="105">
        <f t="shared" si="8"/>
        <v>0</v>
      </c>
      <c r="O43" s="105">
        <f t="shared" si="8"/>
        <v>0</v>
      </c>
      <c r="P43" s="106">
        <f>SUM(C43:O43)</f>
        <v>362928</v>
      </c>
      <c r="Q43" s="32"/>
      <c r="R43" s="39" t="s">
        <v>42</v>
      </c>
      <c r="S43" s="9" t="str">
        <f>P36/1000 &amp;" GWh"</f>
        <v>42,623 GWh</v>
      </c>
      <c r="T43" s="60">
        <f>P36/P40</f>
        <v>0.12355173183450682</v>
      </c>
    </row>
    <row r="44" spans="1:47">
      <c r="A44" s="45" t="s">
        <v>46</v>
      </c>
      <c r="B44" s="94"/>
      <c r="C44" s="96">
        <f>C43/$P$43</f>
        <v>0.47121743155667239</v>
      </c>
      <c r="D44" s="96">
        <f t="shared" ref="D44:O44" si="9">D43/$P$43</f>
        <v>0.31366827580126083</v>
      </c>
      <c r="E44" s="96">
        <f t="shared" si="9"/>
        <v>0</v>
      </c>
      <c r="F44" s="96">
        <f t="shared" si="9"/>
        <v>0</v>
      </c>
      <c r="G44" s="96">
        <f t="shared" si="9"/>
        <v>4.8229951946391569E-2</v>
      </c>
      <c r="H44" s="96">
        <f t="shared" si="9"/>
        <v>0.16688434069567518</v>
      </c>
      <c r="I44" s="96">
        <f t="shared" si="9"/>
        <v>0</v>
      </c>
      <c r="J44" s="96">
        <f t="shared" si="9"/>
        <v>0</v>
      </c>
      <c r="K44" s="96">
        <f t="shared" si="9"/>
        <v>0</v>
      </c>
      <c r="L44" s="96">
        <f t="shared" si="9"/>
        <v>0</v>
      </c>
      <c r="M44" s="96">
        <f t="shared" si="9"/>
        <v>0</v>
      </c>
      <c r="N44" s="96">
        <f t="shared" si="9"/>
        <v>0</v>
      </c>
      <c r="O44" s="96">
        <f t="shared" si="9"/>
        <v>0</v>
      </c>
      <c r="P44" s="96">
        <f>SUM(C44:O44)</f>
        <v>0.99999999999999989</v>
      </c>
      <c r="Q44" s="32"/>
      <c r="R44" s="39" t="s">
        <v>44</v>
      </c>
      <c r="S44" s="9" t="str">
        <f>P34/1000 &amp;" GWh"</f>
        <v>17,421 GWh</v>
      </c>
      <c r="T44" s="40">
        <f>P34/P40</f>
        <v>5.0498433247048391E-2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50,273 GWh</v>
      </c>
      <c r="T45" s="40">
        <f>P32/P40</f>
        <v>0.14572686611726443</v>
      </c>
      <c r="U45" s="34"/>
    </row>
    <row r="46" spans="1:47">
      <c r="A46" s="46" t="s">
        <v>49</v>
      </c>
      <c r="B46" s="66">
        <f>B24-B40</f>
        <v>6551</v>
      </c>
      <c r="C46" s="66">
        <f>(C40+C24)*0.08</f>
        <v>12668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8,24 GWh</v>
      </c>
      <c r="T46" s="60">
        <f>P33/P40</f>
        <v>2.3885373397375509E-2</v>
      </c>
      <c r="U46" s="34"/>
    </row>
    <row r="47" spans="1:47">
      <c r="A47" s="46" t="s">
        <v>51</v>
      </c>
      <c r="B47" s="95">
        <f>B46/B24</f>
        <v>0.19361035583402295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99,901 GWh</v>
      </c>
      <c r="T47" s="60">
        <f>P35/P40</f>
        <v>0.28958406404990422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5"/>
      <c r="R48" s="67" t="s">
        <v>50</v>
      </c>
      <c r="S48" s="68" t="str">
        <f>P40/1000 &amp;" GWh"</f>
        <v>344,981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AU71"/>
  <sheetViews>
    <sheetView topLeftCell="A20" zoomScale="70" zoomScaleNormal="70" workbookViewId="0">
      <pane xSplit="1" topLeftCell="L1" activePane="topRight" state="frozen"/>
      <selection pane="topRight"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72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[1]Solceller!$C$9</f>
        <v>275.5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0">
        <f>[1]Elproduktion!$N$242</f>
        <v>0</v>
      </c>
      <c r="D7" s="90">
        <f>[1]Elproduktion!$N$243</f>
        <v>0</v>
      </c>
      <c r="E7" s="90">
        <f>[1]Elproduktion!$Q$244</f>
        <v>0</v>
      </c>
      <c r="F7" s="90">
        <f>[1]Elproduktion!$N$245</f>
        <v>0</v>
      </c>
      <c r="G7" s="90">
        <f>[1]Elproduktion!$R$246</f>
        <v>0</v>
      </c>
      <c r="H7" s="90">
        <f>[1]Elproduktion!$S$247</f>
        <v>0</v>
      </c>
      <c r="I7" s="90">
        <f>[1]Elproduktion!$N$248</f>
        <v>0</v>
      </c>
      <c r="J7" s="90">
        <f>[1]Elproduktion!$T$246</f>
        <v>0</v>
      </c>
      <c r="K7" s="90">
        <f>[1]Elproduktion!$U$244</f>
        <v>0</v>
      </c>
      <c r="L7" s="90">
        <f>[1]Elproduktion!$V$244</f>
        <v>0</v>
      </c>
      <c r="M7" s="90">
        <f>[1]Elproduktion!$W$244</f>
        <v>0</v>
      </c>
      <c r="N7" s="90">
        <f>[1]Elproduktion!$X$246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0">
        <f>[1]Elproduktion!$N$250</f>
        <v>0</v>
      </c>
      <c r="D8" s="90">
        <f>[1]Elproduktion!$N$251</f>
        <v>0</v>
      </c>
      <c r="E8" s="90">
        <f>[1]Elproduktion!$Q$252</f>
        <v>0</v>
      </c>
      <c r="F8" s="90">
        <f>[1]Elproduktion!$N$253</f>
        <v>0</v>
      </c>
      <c r="G8" s="90">
        <f>[1]Elproduktion!$R$254</f>
        <v>0</v>
      </c>
      <c r="H8" s="90">
        <f>[1]Elproduktion!$S$255</f>
        <v>0</v>
      </c>
      <c r="I8" s="90">
        <f>[1]Elproduktion!$N$256</f>
        <v>0</v>
      </c>
      <c r="J8" s="90">
        <f>[1]Elproduktion!$T$254</f>
        <v>0</v>
      </c>
      <c r="K8" s="90">
        <f>[1]Elproduktion!$U$252</f>
        <v>0</v>
      </c>
      <c r="L8" s="90">
        <f>[1]Elproduktion!$V$252</f>
        <v>0</v>
      </c>
      <c r="M8" s="90">
        <f>[1]Elproduktion!$W$252</f>
        <v>0</v>
      </c>
      <c r="N8" s="90">
        <f>[1]Elproduktion!$X$254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0">
        <f>[1]Elproduktion!$N$258</f>
        <v>0</v>
      </c>
      <c r="D9" s="90">
        <f>[1]Elproduktion!$N$259</f>
        <v>0</v>
      </c>
      <c r="E9" s="90">
        <f>[1]Elproduktion!$Q$260</f>
        <v>0</v>
      </c>
      <c r="F9" s="90">
        <f>[1]Elproduktion!$N$261</f>
        <v>0</v>
      </c>
      <c r="G9" s="90">
        <f>[1]Elproduktion!$R$262</f>
        <v>0</v>
      </c>
      <c r="H9" s="90">
        <f>[1]Elproduktion!$S$263</f>
        <v>0</v>
      </c>
      <c r="I9" s="90">
        <f>[1]Elproduktion!$N$264</f>
        <v>0</v>
      </c>
      <c r="J9" s="90">
        <f>[1]Elproduktion!$T$262</f>
        <v>0</v>
      </c>
      <c r="K9" s="90">
        <f>[1]Elproduktion!$U$260</f>
        <v>0</v>
      </c>
      <c r="L9" s="90">
        <f>[1]Elproduktion!$V$260</f>
        <v>0</v>
      </c>
      <c r="M9" s="90">
        <f>[1]Elproduktion!$W$260</f>
        <v>0</v>
      </c>
      <c r="N9" s="90">
        <f>[1]Elproduktion!$X$262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0">
        <f>[1]Elproduktion!$N$266</f>
        <v>0</v>
      </c>
      <c r="D10" s="90">
        <f>[1]Elproduktion!$N$267</f>
        <v>0</v>
      </c>
      <c r="E10" s="90">
        <f>[1]Elproduktion!$Q$268</f>
        <v>0</v>
      </c>
      <c r="F10" s="90">
        <f>[1]Elproduktion!$N$269</f>
        <v>0</v>
      </c>
      <c r="G10" s="90">
        <f>[1]Elproduktion!$R$270</f>
        <v>0</v>
      </c>
      <c r="H10" s="90">
        <f>[1]Elproduktion!$S$271</f>
        <v>0</v>
      </c>
      <c r="I10" s="90">
        <f>[1]Elproduktion!$N$272</f>
        <v>0</v>
      </c>
      <c r="J10" s="90">
        <f>[1]Elproduktion!$T$270</f>
        <v>0</v>
      </c>
      <c r="K10" s="90">
        <f>[1]Elproduktion!$U$268</f>
        <v>0</v>
      </c>
      <c r="L10" s="90">
        <f>[1]Elproduktion!$V$268</f>
        <v>0</v>
      </c>
      <c r="M10" s="90">
        <f>[1]Elproduktion!$W$268</f>
        <v>0</v>
      </c>
      <c r="N10" s="90">
        <f>[1]Elproduktion!$X$270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99">
        <f>SUM(C5:C10)</f>
        <v>275.5</v>
      </c>
      <c r="D11" s="90">
        <f t="shared" ref="D11:O11" si="1">SUM(D5:D10)</f>
        <v>0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90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0862 Emmaboda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101">
        <f>[1]Fjärrvärmeproduktion!$N$338</f>
        <v>0</v>
      </c>
      <c r="C18" s="102"/>
      <c r="D18" s="102">
        <f>[1]Fjärrvärmeproduktion!$N$339</f>
        <v>0</v>
      </c>
      <c r="E18" s="102">
        <f>[1]Fjärrvärmeproduktion!$Q$340</f>
        <v>0</v>
      </c>
      <c r="F18" s="102">
        <f>[1]Fjärrvärmeproduktion!$N$341</f>
        <v>0</v>
      </c>
      <c r="G18" s="102">
        <f>[1]Fjärrvärmeproduktion!$R$342</f>
        <v>0</v>
      </c>
      <c r="H18" s="102">
        <f>[1]Fjärrvärmeproduktion!$S$343</f>
        <v>0</v>
      </c>
      <c r="I18" s="102">
        <f>[1]Fjärrvärmeproduktion!$N$344</f>
        <v>0</v>
      </c>
      <c r="J18" s="102">
        <f>[1]Fjärrvärmeproduktion!$T$342</f>
        <v>0</v>
      </c>
      <c r="K18" s="102">
        <f>[1]Fjärrvärmeproduktion!$U$340</f>
        <v>0</v>
      </c>
      <c r="L18" s="102">
        <f>[1]Fjärrvärmeproduktion!$V$340</f>
        <v>0</v>
      </c>
      <c r="M18" s="102">
        <f>[1]Fjärrvärmeproduktion!$W$340</f>
        <v>0</v>
      </c>
      <c r="N18" s="102">
        <f>[1]Fjärrvärmeproduktion!$X$342</f>
        <v>0</v>
      </c>
      <c r="O18" s="102"/>
      <c r="P18" s="102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01">
        <f>[1]Fjärrvärmeproduktion!$N$346+[1]Fjärrvärmeproduktion!$N$378</f>
        <v>52200</v>
      </c>
      <c r="C19" s="102"/>
      <c r="D19" s="102">
        <f>[1]Fjärrvärmeproduktion!$N$347</f>
        <v>2398</v>
      </c>
      <c r="E19" s="102">
        <f>[1]Fjärrvärmeproduktion!$Q$348</f>
        <v>0</v>
      </c>
      <c r="F19" s="102">
        <f>[1]Fjärrvärmeproduktion!$N$349</f>
        <v>0</v>
      </c>
      <c r="G19" s="102">
        <f>[1]Fjärrvärmeproduktion!$R$350</f>
        <v>0</v>
      </c>
      <c r="H19" s="128">
        <f>[1]Fjärrvärmeproduktion!$S$351</f>
        <v>53858</v>
      </c>
      <c r="I19" s="102">
        <f>[1]Fjärrvärmeproduktion!$N$352</f>
        <v>0</v>
      </c>
      <c r="J19" s="102">
        <f>[1]Fjärrvärmeproduktion!$T$350</f>
        <v>0</v>
      </c>
      <c r="K19" s="102">
        <f>[1]Fjärrvärmeproduktion!$U$348</f>
        <v>0</v>
      </c>
      <c r="L19" s="102">
        <f>[1]Fjärrvärmeproduktion!$V$348</f>
        <v>0</v>
      </c>
      <c r="M19" s="102">
        <f>[1]Fjärrvärmeproduktion!$W$348</f>
        <v>0</v>
      </c>
      <c r="N19" s="102">
        <f>[1]Fjärrvärmeproduktion!$X$350</f>
        <v>0</v>
      </c>
      <c r="O19" s="102"/>
      <c r="P19" s="102">
        <f t="shared" ref="P19:P24" si="2">SUM(C19:O19)</f>
        <v>56256</v>
      </c>
      <c r="Q19" s="2"/>
      <c r="R19" s="2"/>
      <c r="S19" s="2"/>
      <c r="T19" s="2"/>
    </row>
    <row r="20" spans="1:34" ht="15.75">
      <c r="A20" s="3" t="s">
        <v>20</v>
      </c>
      <c r="B20" s="103">
        <f>[1]Fjärrvärmeproduktion!$N$354</f>
        <v>0</v>
      </c>
      <c r="C20" s="102"/>
      <c r="D20" s="102">
        <f>[1]Fjärrvärmeproduktion!$N$355</f>
        <v>0</v>
      </c>
      <c r="E20" s="102">
        <f>[1]Fjärrvärmeproduktion!$Q$356</f>
        <v>0</v>
      </c>
      <c r="F20" s="102">
        <f>[1]Fjärrvärmeproduktion!$N$357</f>
        <v>0</v>
      </c>
      <c r="G20" s="102">
        <f>[1]Fjärrvärmeproduktion!$R$358</f>
        <v>0</v>
      </c>
      <c r="H20" s="102">
        <f>[1]Fjärrvärmeproduktion!$S$359</f>
        <v>0</v>
      </c>
      <c r="I20" s="102">
        <f>[1]Fjärrvärmeproduktion!$N$360</f>
        <v>0</v>
      </c>
      <c r="J20" s="102">
        <f>[1]Fjärrvärmeproduktion!$T$358</f>
        <v>0</v>
      </c>
      <c r="K20" s="102">
        <f>[1]Fjärrvärmeproduktion!$U$356</f>
        <v>0</v>
      </c>
      <c r="L20" s="102">
        <f>[1]Fjärrvärmeproduktion!$V$356</f>
        <v>0</v>
      </c>
      <c r="M20" s="102">
        <f>[1]Fjärrvärmeproduktion!$W$356</f>
        <v>0</v>
      </c>
      <c r="N20" s="102">
        <f>[1]Fjärrvärmeproduktion!$X$358</f>
        <v>0</v>
      </c>
      <c r="O20" s="102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03">
        <f>[1]Fjärrvärmeproduktion!$N$362</f>
        <v>0</v>
      </c>
      <c r="C21" s="102"/>
      <c r="D21" s="102">
        <f>[1]Fjärrvärmeproduktion!$N$363</f>
        <v>0</v>
      </c>
      <c r="E21" s="102">
        <f>[1]Fjärrvärmeproduktion!$Q$364</f>
        <v>0</v>
      </c>
      <c r="F21" s="102">
        <f>[1]Fjärrvärmeproduktion!$N$365</f>
        <v>0</v>
      </c>
      <c r="G21" s="102">
        <f>[1]Fjärrvärmeproduktion!$R$366</f>
        <v>0</v>
      </c>
      <c r="H21" s="102">
        <f>[1]Fjärrvärmeproduktion!$S$367</f>
        <v>0</v>
      </c>
      <c r="I21" s="102">
        <f>[1]Fjärrvärmeproduktion!$N$368</f>
        <v>0</v>
      </c>
      <c r="J21" s="102">
        <f>[1]Fjärrvärmeproduktion!$T$366</f>
        <v>0</v>
      </c>
      <c r="K21" s="102">
        <f>[1]Fjärrvärmeproduktion!$U$364</f>
        <v>0</v>
      </c>
      <c r="L21" s="102">
        <f>[1]Fjärrvärmeproduktion!$V$364</f>
        <v>0</v>
      </c>
      <c r="M21" s="102">
        <f>[1]Fjärrvärmeproduktion!$W$364</f>
        <v>0</v>
      </c>
      <c r="N21" s="102">
        <f>[1]Fjärrvärmeproduktion!$X$366</f>
        <v>0</v>
      </c>
      <c r="O21" s="102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103">
        <f>[1]Fjärrvärmeproduktion!$N$370</f>
        <v>0</v>
      </c>
      <c r="C22" s="102"/>
      <c r="D22" s="102">
        <f>[1]Fjärrvärmeproduktion!$N$371</f>
        <v>0</v>
      </c>
      <c r="E22" s="102">
        <f>[1]Fjärrvärmeproduktion!$Q$372</f>
        <v>0</v>
      </c>
      <c r="F22" s="102">
        <f>[1]Fjärrvärmeproduktion!$N$373</f>
        <v>0</v>
      </c>
      <c r="G22" s="102">
        <f>[1]Fjärrvärmeproduktion!$R$374</f>
        <v>0</v>
      </c>
      <c r="H22" s="102">
        <f>[1]Fjärrvärmeproduktion!$S$375</f>
        <v>0</v>
      </c>
      <c r="I22" s="102">
        <f>[1]Fjärrvärmeproduktion!$N$376</f>
        <v>0</v>
      </c>
      <c r="J22" s="102">
        <f>[1]Fjärrvärmeproduktion!$T$374</f>
        <v>0</v>
      </c>
      <c r="K22" s="102">
        <f>[1]Fjärrvärmeproduktion!$U$372</f>
        <v>0</v>
      </c>
      <c r="L22" s="102">
        <f>[1]Fjärrvärmeproduktion!$V$372</f>
        <v>0</v>
      </c>
      <c r="M22" s="102">
        <f>[1]Fjärrvärmeproduktion!$W$372</f>
        <v>0</v>
      </c>
      <c r="N22" s="102">
        <f>[1]Fjärrvärmeproduktion!$X$374</f>
        <v>0</v>
      </c>
      <c r="O22" s="102"/>
      <c r="P22" s="102">
        <f t="shared" si="2"/>
        <v>0</v>
      </c>
      <c r="Q22" s="29"/>
      <c r="R22" s="41" t="s">
        <v>24</v>
      </c>
      <c r="S22" s="86" t="str">
        <f>P43/1000 &amp;" GWh"</f>
        <v>504,33256 GWh</v>
      </c>
      <c r="T22" s="36"/>
      <c r="U22" s="34"/>
    </row>
    <row r="23" spans="1:34" ht="15.75">
      <c r="A23" s="3" t="s">
        <v>23</v>
      </c>
      <c r="B23" s="103">
        <v>0</v>
      </c>
      <c r="C23" s="102"/>
      <c r="D23" s="102">
        <f>[1]Fjärrvärmeproduktion!$N$379</f>
        <v>0</v>
      </c>
      <c r="E23" s="102">
        <f>[1]Fjärrvärmeproduktion!$Q$380</f>
        <v>0</v>
      </c>
      <c r="F23" s="102">
        <f>[1]Fjärrvärmeproduktion!$N$381</f>
        <v>0</v>
      </c>
      <c r="G23" s="102">
        <f>[1]Fjärrvärmeproduktion!$R$382</f>
        <v>0</v>
      </c>
      <c r="H23" s="102">
        <f>[1]Fjärrvärmeproduktion!$S$383</f>
        <v>0</v>
      </c>
      <c r="I23" s="102">
        <f>[1]Fjärrvärmeproduktion!$N$384</f>
        <v>0</v>
      </c>
      <c r="J23" s="102">
        <f>[1]Fjärrvärmeproduktion!$T$382</f>
        <v>0</v>
      </c>
      <c r="K23" s="102">
        <f>[1]Fjärrvärmeproduktion!$U$380</f>
        <v>0</v>
      </c>
      <c r="L23" s="102">
        <f>[1]Fjärrvärmeproduktion!$V$380</f>
        <v>0</v>
      </c>
      <c r="M23" s="102">
        <f>[1]Fjärrvärmeproduktion!$W$380</f>
        <v>0</v>
      </c>
      <c r="N23" s="102">
        <f>[1]Fjärrvärmeproduktion!$X$382</f>
        <v>0</v>
      </c>
      <c r="O23" s="102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02">
        <f>SUM(B18:B23)</f>
        <v>52200</v>
      </c>
      <c r="C24" s="102">
        <f t="shared" ref="C24:O24" si="3">SUM(C18:C23)</f>
        <v>0</v>
      </c>
      <c r="D24" s="102">
        <f t="shared" si="3"/>
        <v>2398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53858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102">
        <f t="shared" si="2"/>
        <v>56256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3" t="str">
        <f>C30</f>
        <v>El</v>
      </c>
      <c r="S25" s="58" t="str">
        <f>C43/1000 &amp;" GWh"</f>
        <v>179,34156 GWh</v>
      </c>
      <c r="T25" s="40">
        <f>C$44</f>
        <v>0.3556017878361849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D43/1000 &amp;" GWh"</f>
        <v>58,271 GWh</v>
      </c>
      <c r="T26" s="40">
        <f>D$44</f>
        <v>0.11554082488745125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0,946 GWh</v>
      </c>
      <c r="T28" s="40">
        <f>F$44</f>
        <v>1.8757464320764855E-3</v>
      </c>
      <c r="U28" s="34"/>
    </row>
    <row r="29" spans="1:34" ht="15.75">
      <c r="A29" s="77" t="str">
        <f>A2</f>
        <v>0862 Emmaboda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28,712 GWh</v>
      </c>
      <c r="T29" s="40">
        <f>G$44</f>
        <v>5.6930688750296034E-2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237,062 GWh</v>
      </c>
      <c r="T30" s="40">
        <f>H$44</f>
        <v>0.47005095209399134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0">
        <f>[1]Slutanvändning!$N$494</f>
        <v>0</v>
      </c>
      <c r="C32" s="90">
        <f>[1]Slutanvändning!$N$495</f>
        <v>4845</v>
      </c>
      <c r="D32" s="90">
        <f>[1]Slutanvändning!$N$488</f>
        <v>1239</v>
      </c>
      <c r="E32" s="90">
        <f>[1]Slutanvändning!$Q$489</f>
        <v>0</v>
      </c>
      <c r="F32" s="97">
        <f>[1]Slutanvändning!$N$490</f>
        <v>0</v>
      </c>
      <c r="G32" s="90">
        <f>[1]Slutanvändning!$N$491</f>
        <v>288</v>
      </c>
      <c r="H32" s="90">
        <f>[1]Slutanvändning!$N$492</f>
        <v>0</v>
      </c>
      <c r="I32" s="90">
        <f>[1]Slutanvändning!$N$493</f>
        <v>0</v>
      </c>
      <c r="J32" s="90"/>
      <c r="K32" s="90">
        <f>[1]Slutanvändning!$U$489</f>
        <v>0</v>
      </c>
      <c r="L32" s="90">
        <f>[1]Slutanvändning!$V$489</f>
        <v>0</v>
      </c>
      <c r="M32" s="90">
        <f>[1]Slutanvändning!$W$489</f>
        <v>0</v>
      </c>
      <c r="N32" s="90"/>
      <c r="O32" s="90"/>
      <c r="P32" s="90">
        <f t="shared" ref="P32:P38" si="4">SUM(B32:N32)</f>
        <v>6372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[1]Slutanvändning!$N$503</f>
        <v>10903</v>
      </c>
      <c r="C33" s="90">
        <f>[1]Slutanvändning!$N$504</f>
        <v>103625</v>
      </c>
      <c r="D33" s="90">
        <f>[1]Slutanvändning!$N$497</f>
        <v>9543</v>
      </c>
      <c r="E33" s="90">
        <f>[1]Slutanvändning!$Q$498</f>
        <v>0</v>
      </c>
      <c r="F33" s="125">
        <f>[1]Slutanvändning!$N$499</f>
        <v>946</v>
      </c>
      <c r="G33" s="124">
        <f>[1]Slutanvändning!$N$500</f>
        <v>5154</v>
      </c>
      <c r="H33" s="90">
        <f>[1]Slutanvändning!$N$501</f>
        <v>149980</v>
      </c>
      <c r="I33" s="90">
        <f>[1]Slutanvändning!$N$502</f>
        <v>0</v>
      </c>
      <c r="J33" s="90"/>
      <c r="K33" s="90">
        <f>[1]Slutanvändning!$U$498</f>
        <v>0</v>
      </c>
      <c r="L33" s="90">
        <f>[1]Slutanvändning!$V$498</f>
        <v>0</v>
      </c>
      <c r="M33" s="90">
        <f>[1]Slutanvändning!$W$498</f>
        <v>0</v>
      </c>
      <c r="N33" s="90"/>
      <c r="O33" s="90"/>
      <c r="P33" s="124">
        <f t="shared" si="4"/>
        <v>280151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[1]Slutanvändning!$N$512</f>
        <v>7911</v>
      </c>
      <c r="C34" s="90">
        <f>[1]Slutanvändning!$N$513</f>
        <v>7622</v>
      </c>
      <c r="D34" s="90">
        <f>[1]Slutanvändning!$N$506</f>
        <v>0</v>
      </c>
      <c r="E34" s="90">
        <f>[1]Slutanvändning!$Q$507</f>
        <v>0</v>
      </c>
      <c r="F34" s="97">
        <f>[1]Slutanvändning!$N$508</f>
        <v>0</v>
      </c>
      <c r="G34" s="90">
        <f>[1]Slutanvändning!$N$509</f>
        <v>0</v>
      </c>
      <c r="H34" s="90">
        <f>[1]Slutanvändning!$N$510</f>
        <v>0</v>
      </c>
      <c r="I34" s="90">
        <f>[1]Slutanvändning!$N$511</f>
        <v>0</v>
      </c>
      <c r="J34" s="90"/>
      <c r="K34" s="90">
        <f>[1]Slutanvändning!$U$507</f>
        <v>0</v>
      </c>
      <c r="L34" s="90">
        <f>[1]Slutanvändning!$V$507</f>
        <v>0</v>
      </c>
      <c r="M34" s="90">
        <f>[1]Slutanvändning!$W$507</f>
        <v>0</v>
      </c>
      <c r="N34" s="90"/>
      <c r="O34" s="90"/>
      <c r="P34" s="90">
        <f t="shared" si="4"/>
        <v>15533</v>
      </c>
      <c r="Q34" s="31"/>
      <c r="R34" s="84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0">
        <f>[1]Slutanvändning!$N$521</f>
        <v>0</v>
      </c>
      <c r="C35" s="90">
        <f>[1]Slutanvändning!$N$522</f>
        <v>171</v>
      </c>
      <c r="D35" s="90">
        <f>[1]Slutanvändning!$N$515</f>
        <v>44853</v>
      </c>
      <c r="E35" s="90">
        <f>[1]Slutanvändning!$Q$516</f>
        <v>0</v>
      </c>
      <c r="F35" s="97">
        <f>[1]Slutanvändning!$N$517</f>
        <v>0</v>
      </c>
      <c r="G35" s="90">
        <f>[1]Slutanvändning!$N$518</f>
        <v>23270</v>
      </c>
      <c r="H35" s="90">
        <f>[1]Slutanvändning!$N$519</f>
        <v>0</v>
      </c>
      <c r="I35" s="90">
        <f>[1]Slutanvändning!$N$520</f>
        <v>0</v>
      </c>
      <c r="J35" s="90"/>
      <c r="K35" s="90">
        <f>[1]Slutanvändning!$U$516</f>
        <v>0</v>
      </c>
      <c r="L35" s="90">
        <f>[1]Slutanvändning!$V$516</f>
        <v>0</v>
      </c>
      <c r="M35" s="90">
        <f>[1]Slutanvändning!$W$516</f>
        <v>0</v>
      </c>
      <c r="N35" s="90"/>
      <c r="O35" s="90"/>
      <c r="P35" s="90">
        <f>SUM(B35:N35)</f>
        <v>68294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[1]Slutanvändning!$N$530</f>
        <v>4725</v>
      </c>
      <c r="C36" s="90">
        <f>[1]Slutanvändning!$N$531</f>
        <v>16717</v>
      </c>
      <c r="D36" s="90">
        <f>[1]Slutanvändning!$N$524</f>
        <v>111</v>
      </c>
      <c r="E36" s="90">
        <f>[1]Slutanvändning!$Q$525</f>
        <v>0</v>
      </c>
      <c r="F36" s="97">
        <f>[1]Slutanvändning!$N$526</f>
        <v>0</v>
      </c>
      <c r="G36" s="90">
        <f>[1]Slutanvändning!$N$527</f>
        <v>0</v>
      </c>
      <c r="H36" s="90">
        <f>[1]Slutanvändning!$N$528</f>
        <v>0</v>
      </c>
      <c r="I36" s="90">
        <f>[1]Slutanvändning!$N$529</f>
        <v>0</v>
      </c>
      <c r="J36" s="90"/>
      <c r="K36" s="90">
        <f>[1]Slutanvändning!$U$525</f>
        <v>0</v>
      </c>
      <c r="L36" s="90">
        <f>[1]Slutanvändning!$V$525</f>
        <v>0</v>
      </c>
      <c r="M36" s="90">
        <f>[1]Slutanvändning!$W$525</f>
        <v>0</v>
      </c>
      <c r="N36" s="90"/>
      <c r="O36" s="90"/>
      <c r="P36" s="90">
        <f t="shared" si="4"/>
        <v>21553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[1]Slutanvändning!$N$539</f>
        <v>11934</v>
      </c>
      <c r="C37" s="90">
        <f>[1]Slutanvändning!$N$540</f>
        <v>29013</v>
      </c>
      <c r="D37" s="90">
        <f>[1]Slutanvändning!$N$533</f>
        <v>127</v>
      </c>
      <c r="E37" s="90">
        <f>[1]Slutanvändning!$Q$534</f>
        <v>0</v>
      </c>
      <c r="F37" s="97">
        <f>[1]Slutanvändning!$N$535</f>
        <v>0</v>
      </c>
      <c r="G37" s="90">
        <f>[1]Slutanvändning!$N$536</f>
        <v>0</v>
      </c>
      <c r="H37" s="90">
        <f>[1]Slutanvändning!$N$537</f>
        <v>33224</v>
      </c>
      <c r="I37" s="90">
        <f>[1]Slutanvändning!$N$538</f>
        <v>0</v>
      </c>
      <c r="J37" s="90"/>
      <c r="K37" s="90">
        <f>[1]Slutanvändning!$U$534</f>
        <v>0</v>
      </c>
      <c r="L37" s="90">
        <f>[1]Slutanvändning!$V$534</f>
        <v>0</v>
      </c>
      <c r="M37" s="90">
        <f>[1]Slutanvändning!$W$534</f>
        <v>0</v>
      </c>
      <c r="N37" s="90"/>
      <c r="O37" s="90"/>
      <c r="P37" s="90">
        <f t="shared" si="4"/>
        <v>74298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[1]Slutanvändning!$N$548</f>
        <v>10830</v>
      </c>
      <c r="C38" s="90">
        <f>[1]Slutanvändning!$N$549</f>
        <v>1290</v>
      </c>
      <c r="D38" s="90">
        <f>[1]Slutanvändning!$N$542</f>
        <v>0</v>
      </c>
      <c r="E38" s="90">
        <f>[1]Slutanvändning!$Q$543</f>
        <v>0</v>
      </c>
      <c r="F38" s="97">
        <f>[1]Slutanvändning!$N$544</f>
        <v>0</v>
      </c>
      <c r="G38" s="90">
        <f>[1]Slutanvändning!$N$545</f>
        <v>0</v>
      </c>
      <c r="H38" s="90">
        <f>[1]Slutanvändning!$N$546</f>
        <v>0</v>
      </c>
      <c r="I38" s="90">
        <f>[1]Slutanvändning!$N$547</f>
        <v>0</v>
      </c>
      <c r="J38" s="90"/>
      <c r="K38" s="90">
        <f>[1]Slutanvändning!$U$543</f>
        <v>0</v>
      </c>
      <c r="L38" s="90">
        <f>[1]Slutanvändning!$V$543</f>
        <v>0</v>
      </c>
      <c r="M38" s="90">
        <f>[1]Slutanvändning!$W$543</f>
        <v>0</v>
      </c>
      <c r="N38" s="90"/>
      <c r="O38" s="90"/>
      <c r="P38" s="90">
        <f t="shared" si="4"/>
        <v>12120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[1]Slutanvändning!$N$557</f>
        <v>0</v>
      </c>
      <c r="C39" s="90">
        <f>[1]Slutanvändning!$N$558</f>
        <v>2774</v>
      </c>
      <c r="D39" s="90">
        <f>[1]Slutanvändning!$N$551</f>
        <v>0</v>
      </c>
      <c r="E39" s="90">
        <f>[1]Slutanvändning!$Q$552</f>
        <v>0</v>
      </c>
      <c r="F39" s="97">
        <f>[1]Slutanvändning!$N$553</f>
        <v>0</v>
      </c>
      <c r="G39" s="90">
        <f>[1]Slutanvändning!$N$554</f>
        <v>0</v>
      </c>
      <c r="H39" s="90">
        <f>[1]Slutanvändning!$N$555</f>
        <v>0</v>
      </c>
      <c r="I39" s="90">
        <f>[1]Slutanvändning!$N$556</f>
        <v>0</v>
      </c>
      <c r="J39" s="90"/>
      <c r="K39" s="90">
        <f>[1]Slutanvändning!$U$552</f>
        <v>0</v>
      </c>
      <c r="L39" s="90">
        <f>[1]Slutanvändning!$V$552</f>
        <v>0</v>
      </c>
      <c r="M39" s="90">
        <f>[1]Slutanvändning!$W$552</f>
        <v>0</v>
      </c>
      <c r="N39" s="90"/>
      <c r="O39" s="90"/>
      <c r="P39" s="90">
        <f>SUM(B39:N39)</f>
        <v>2774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46303</v>
      </c>
      <c r="C40" s="90">
        <f t="shared" ref="C40:O40" si="5">SUM(C32:C39)</f>
        <v>166057</v>
      </c>
      <c r="D40" s="90">
        <f t="shared" si="5"/>
        <v>55873</v>
      </c>
      <c r="E40" s="90">
        <f t="shared" si="5"/>
        <v>0</v>
      </c>
      <c r="F40" s="124">
        <f>SUM(F32:F39)</f>
        <v>946</v>
      </c>
      <c r="G40" s="124">
        <f t="shared" si="5"/>
        <v>28712</v>
      </c>
      <c r="H40" s="90">
        <f t="shared" si="5"/>
        <v>183204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90">
        <f t="shared" si="5"/>
        <v>0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124">
        <f>SUM(B40:N40)</f>
        <v>481095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19,18156 GWh</v>
      </c>
      <c r="T41" s="98"/>
    </row>
    <row r="42" spans="1:47">
      <c r="A42" s="44" t="s">
        <v>43</v>
      </c>
      <c r="B42" s="92">
        <f>B39+B38+B37</f>
        <v>22764</v>
      </c>
      <c r="C42" s="92">
        <f>C39+C38+C37</f>
        <v>33077</v>
      </c>
      <c r="D42" s="92">
        <f>D39+D38+D37</f>
        <v>127</v>
      </c>
      <c r="E42" s="92">
        <f t="shared" ref="E42:P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33224</v>
      </c>
      <c r="I42" s="93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89192</v>
      </c>
      <c r="Q42" s="32"/>
      <c r="R42" s="39" t="s">
        <v>41</v>
      </c>
      <c r="S42" s="9" t="str">
        <f>P42/1000 &amp;" GWh"</f>
        <v>89,192 GWh</v>
      </c>
      <c r="T42" s="40">
        <f>P42/P40</f>
        <v>0.18539373720367081</v>
      </c>
    </row>
    <row r="43" spans="1:47">
      <c r="A43" s="45" t="s">
        <v>45</v>
      </c>
      <c r="B43" s="104"/>
      <c r="C43" s="105">
        <f>C40+C24-C7+C46</f>
        <v>179341.56</v>
      </c>
      <c r="D43" s="105">
        <f t="shared" ref="D43:O43" si="7">D11+D24+D40</f>
        <v>58271</v>
      </c>
      <c r="E43" s="105">
        <f t="shared" si="7"/>
        <v>0</v>
      </c>
      <c r="F43" s="105">
        <f t="shared" si="7"/>
        <v>946</v>
      </c>
      <c r="G43" s="105">
        <f t="shared" si="7"/>
        <v>28712</v>
      </c>
      <c r="H43" s="105">
        <f t="shared" si="7"/>
        <v>237062</v>
      </c>
      <c r="I43" s="105">
        <f t="shared" si="7"/>
        <v>0</v>
      </c>
      <c r="J43" s="105">
        <f t="shared" si="7"/>
        <v>0</v>
      </c>
      <c r="K43" s="105">
        <f t="shared" si="7"/>
        <v>0</v>
      </c>
      <c r="L43" s="105">
        <f t="shared" si="7"/>
        <v>0</v>
      </c>
      <c r="M43" s="105">
        <f t="shared" si="7"/>
        <v>0</v>
      </c>
      <c r="N43" s="105">
        <f t="shared" si="7"/>
        <v>0</v>
      </c>
      <c r="O43" s="105">
        <f t="shared" si="7"/>
        <v>0</v>
      </c>
      <c r="P43" s="106">
        <f>SUM(C43:O43)</f>
        <v>504332.56</v>
      </c>
      <c r="Q43" s="32"/>
      <c r="R43" s="39" t="s">
        <v>42</v>
      </c>
      <c r="S43" s="9" t="str">
        <f>P36/1000 &amp;" GWh"</f>
        <v>21,553 GWh</v>
      </c>
      <c r="T43" s="60">
        <f>P36/P40</f>
        <v>4.4799883598873401E-2</v>
      </c>
    </row>
    <row r="44" spans="1:47">
      <c r="A44" s="45" t="s">
        <v>46</v>
      </c>
      <c r="B44" s="94"/>
      <c r="C44" s="96">
        <f>C43/$P$43</f>
        <v>0.3556017878361849</v>
      </c>
      <c r="D44" s="96">
        <f t="shared" ref="D44:O44" si="8">D43/$P$43</f>
        <v>0.11554082488745125</v>
      </c>
      <c r="E44" s="96">
        <f t="shared" si="8"/>
        <v>0</v>
      </c>
      <c r="F44" s="96">
        <f t="shared" si="8"/>
        <v>1.8757464320764855E-3</v>
      </c>
      <c r="G44" s="96">
        <f t="shared" si="8"/>
        <v>5.6930688750296034E-2</v>
      </c>
      <c r="H44" s="96">
        <f t="shared" si="8"/>
        <v>0.47005095209399134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32"/>
      <c r="R44" s="39" t="s">
        <v>44</v>
      </c>
      <c r="S44" s="9" t="str">
        <f>P34/1000 &amp;" GWh"</f>
        <v>15,533 GWh</v>
      </c>
      <c r="T44" s="40">
        <f>P34/P40</f>
        <v>3.2286762489736956E-2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6,372 GWh</v>
      </c>
      <c r="T45" s="40">
        <f>P32/P40</f>
        <v>1.324478533345805E-2</v>
      </c>
      <c r="U45" s="34"/>
    </row>
    <row r="46" spans="1:47">
      <c r="A46" s="46" t="s">
        <v>49</v>
      </c>
      <c r="B46" s="66">
        <f>B24-B40</f>
        <v>5897</v>
      </c>
      <c r="C46" s="66">
        <f>(C40+C24)*0.08</f>
        <v>13284.56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280,151 GWh</v>
      </c>
      <c r="T46" s="60">
        <f>P33/P40</f>
        <v>0.5823195003065923</v>
      </c>
      <c r="U46" s="34"/>
    </row>
    <row r="47" spans="1:47">
      <c r="A47" s="46" t="s">
        <v>51</v>
      </c>
      <c r="B47" s="95">
        <f>B46/B24</f>
        <v>0.11296934865900383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68,294 GWh</v>
      </c>
      <c r="T47" s="60">
        <f>P35/P40</f>
        <v>0.14195533106766856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5"/>
      <c r="R48" s="67" t="s">
        <v>50</v>
      </c>
      <c r="S48" s="68" t="str">
        <f>P40/1000 &amp;" GWh"</f>
        <v>481,095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2" zoomScale="70" zoomScaleNormal="7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73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[1]Solceller!$C$7</f>
        <v>228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7">
        <f>[1]Elproduktion!$N$162</f>
        <v>0</v>
      </c>
      <c r="D7" s="90">
        <f>[1]Elproduktion!$N$163</f>
        <v>0</v>
      </c>
      <c r="E7" s="90">
        <f>[1]Elproduktion!$Q$164</f>
        <v>0</v>
      </c>
      <c r="F7" s="90">
        <f>[1]Elproduktion!$N$165</f>
        <v>0</v>
      </c>
      <c r="G7" s="90">
        <f>[1]Elproduktion!$R$166</f>
        <v>0</v>
      </c>
      <c r="H7" s="90">
        <f>[1]Elproduktion!$S$167</f>
        <v>0</v>
      </c>
      <c r="I7" s="90">
        <f>[1]Elproduktion!$N$168</f>
        <v>0</v>
      </c>
      <c r="J7" s="90">
        <f>[1]Elproduktion!$T$166</f>
        <v>0</v>
      </c>
      <c r="K7" s="90">
        <f>[1]Elproduktion!$U$164</f>
        <v>0</v>
      </c>
      <c r="L7" s="90">
        <f>[1]Elproduktion!$V$164</f>
        <v>0</v>
      </c>
      <c r="M7" s="90">
        <f>[1]Elproduktion!$W$164</f>
        <v>0</v>
      </c>
      <c r="N7" s="90">
        <f>[1]Elproduktion!$X$166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7">
        <f>[1]Elproduktion!$N$170</f>
        <v>0</v>
      </c>
      <c r="D8" s="90">
        <f>[1]Elproduktion!$N$171</f>
        <v>0</v>
      </c>
      <c r="E8" s="90">
        <f>[1]Elproduktion!$Q$172</f>
        <v>0</v>
      </c>
      <c r="F8" s="90">
        <f>[1]Elproduktion!$N$173</f>
        <v>0</v>
      </c>
      <c r="G8" s="90">
        <f>[1]Elproduktion!$R$174</f>
        <v>0</v>
      </c>
      <c r="H8" s="90">
        <f>[1]Elproduktion!$S$175</f>
        <v>0</v>
      </c>
      <c r="I8" s="90">
        <f>[1]Elproduktion!$N$176</f>
        <v>0</v>
      </c>
      <c r="J8" s="90">
        <f>[1]Elproduktion!$T$174</f>
        <v>0</v>
      </c>
      <c r="K8" s="90">
        <f>[1]Elproduktion!$U$172</f>
        <v>0</v>
      </c>
      <c r="L8" s="90">
        <f>[1]Elproduktion!$V$172</f>
        <v>0</v>
      </c>
      <c r="M8" s="90">
        <f>[1]Elproduktion!$W$172</f>
        <v>0</v>
      </c>
      <c r="N8" s="90">
        <f>[1]Elproduktion!$X$174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07">
        <f>[1]Elproduktion!$N$178</f>
        <v>4759.5088757396443</v>
      </c>
      <c r="D9" s="90">
        <f>[1]Elproduktion!$N$179</f>
        <v>0</v>
      </c>
      <c r="E9" s="90">
        <f>[1]Elproduktion!$Q$180</f>
        <v>0</v>
      </c>
      <c r="F9" s="90">
        <f>[1]Elproduktion!$N$181</f>
        <v>0</v>
      </c>
      <c r="G9" s="90">
        <f>[1]Elproduktion!$R$182</f>
        <v>0</v>
      </c>
      <c r="H9" s="90">
        <f>[1]Elproduktion!$S$183</f>
        <v>0</v>
      </c>
      <c r="I9" s="90">
        <f>[1]Elproduktion!$N$184</f>
        <v>0</v>
      </c>
      <c r="J9" s="90">
        <f>[1]Elproduktion!$T$182</f>
        <v>0</v>
      </c>
      <c r="K9" s="90">
        <f>[1]Elproduktion!$U$180</f>
        <v>0</v>
      </c>
      <c r="L9" s="90">
        <f>[1]Elproduktion!$V$180</f>
        <v>0</v>
      </c>
      <c r="M9" s="90">
        <f>[1]Elproduktion!$W$180</f>
        <v>0</v>
      </c>
      <c r="N9" s="90">
        <f>[1]Elproduktion!$X$182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07">
        <f>[1]Elproduktion!$N$186</f>
        <v>81425.491124260356</v>
      </c>
      <c r="D10" s="90">
        <f>[1]Elproduktion!$N$187</f>
        <v>0</v>
      </c>
      <c r="E10" s="90">
        <f>[1]Elproduktion!$Q$188</f>
        <v>0</v>
      </c>
      <c r="F10" s="90">
        <f>[1]Elproduktion!$N$189</f>
        <v>0</v>
      </c>
      <c r="G10" s="90">
        <f>[1]Elproduktion!$R$190</f>
        <v>0</v>
      </c>
      <c r="H10" s="90">
        <f>[1]Elproduktion!$S$191</f>
        <v>0</v>
      </c>
      <c r="I10" s="90">
        <f>[1]Elproduktion!$N$192</f>
        <v>0</v>
      </c>
      <c r="J10" s="90">
        <f>[1]Elproduktion!$T$190</f>
        <v>0</v>
      </c>
      <c r="K10" s="90">
        <f>[1]Elproduktion!$U$188</f>
        <v>0</v>
      </c>
      <c r="L10" s="90">
        <f>[1]Elproduktion!$V$188</f>
        <v>0</v>
      </c>
      <c r="M10" s="90">
        <f>[1]Elproduktion!$W$188</f>
        <v>0</v>
      </c>
      <c r="N10" s="90">
        <f>[1]Elproduktion!$X$190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29">
        <f>SUM(C5:C10)</f>
        <v>86413</v>
      </c>
      <c r="D11" s="90">
        <f t="shared" ref="D11:O11" si="1">SUM(D5:D10)</f>
        <v>0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90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0860 Hultsfred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90">
        <f>[1]Fjärrvärmeproduktion!$N$226</f>
        <v>0</v>
      </c>
      <c r="C18" s="90"/>
      <c r="D18" s="90">
        <f>[1]Fjärrvärmeproduktion!$N$227</f>
        <v>0</v>
      </c>
      <c r="E18" s="90">
        <f>[1]Fjärrvärmeproduktion!$Q$228</f>
        <v>0</v>
      </c>
      <c r="F18" s="90">
        <f>[1]Fjärrvärmeproduktion!$N$229</f>
        <v>0</v>
      </c>
      <c r="G18" s="90">
        <f>[1]Fjärrvärmeproduktion!$R$230</f>
        <v>0</v>
      </c>
      <c r="H18" s="90">
        <f>[1]Fjärrvärmeproduktion!$S$231</f>
        <v>0</v>
      </c>
      <c r="I18" s="90">
        <f>[1]Fjärrvärmeproduktion!$N$232</f>
        <v>0</v>
      </c>
      <c r="J18" s="90">
        <f>[1]Fjärrvärmeproduktion!$T$230</f>
        <v>0</v>
      </c>
      <c r="K18" s="90">
        <f>[1]Fjärrvärmeproduktion!$U$228</f>
        <v>0</v>
      </c>
      <c r="L18" s="90">
        <f>[1]Fjärrvärmeproduktion!$V$228</f>
        <v>0</v>
      </c>
      <c r="M18" s="90">
        <f>[1]Fjärrvärmeproduktion!$W$228</f>
        <v>0</v>
      </c>
      <c r="N18" s="90">
        <f>[1]Fjärrvärmeproduktion!$X$230</f>
        <v>0</v>
      </c>
      <c r="O18" s="90"/>
      <c r="P18" s="102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0">
        <f>[1]Fjärrvärmeproduktion!$N$234+[1]Fjärrvärmeproduktion!$N$266</f>
        <v>36283</v>
      </c>
      <c r="C19" s="90"/>
      <c r="D19" s="90">
        <f>[1]Fjärrvärmeproduktion!$N$235</f>
        <v>119</v>
      </c>
      <c r="E19" s="90">
        <f>[1]Fjärrvärmeproduktion!$Q$236</f>
        <v>0</v>
      </c>
      <c r="F19" s="90">
        <f>[1]Fjärrvärmeproduktion!$N$237</f>
        <v>0</v>
      </c>
      <c r="G19" s="90">
        <f>[1]Fjärrvärmeproduktion!$R$238</f>
        <v>0</v>
      </c>
      <c r="H19" s="91">
        <f>[1]Fjärrvärmeproduktion!$S$239</f>
        <v>40430</v>
      </c>
      <c r="I19" s="90">
        <f>[1]Fjärrvärmeproduktion!$N$240</f>
        <v>0</v>
      </c>
      <c r="J19" s="90">
        <f>[1]Fjärrvärmeproduktion!$T$238</f>
        <v>0</v>
      </c>
      <c r="K19" s="90">
        <f>[1]Fjärrvärmeproduktion!$U$236</f>
        <v>0</v>
      </c>
      <c r="L19" s="90">
        <f>[1]Fjärrvärmeproduktion!$V$236</f>
        <v>0</v>
      </c>
      <c r="M19" s="90">
        <f>[1]Fjärrvärmeproduktion!$W$236</f>
        <v>0</v>
      </c>
      <c r="N19" s="90">
        <f>[1]Fjärrvärmeproduktion!$X$238</f>
        <v>0</v>
      </c>
      <c r="O19" s="90"/>
      <c r="P19" s="102">
        <f t="shared" ref="P19:P24" si="2">SUM(C19:O19)</f>
        <v>40549</v>
      </c>
      <c r="Q19" s="2"/>
      <c r="R19" s="2"/>
      <c r="S19" s="2"/>
      <c r="T19" s="2"/>
    </row>
    <row r="20" spans="1:34" ht="15.75">
      <c r="A20" s="3" t="s">
        <v>20</v>
      </c>
      <c r="B20" s="90">
        <f>[1]Fjärrvärmeproduktion!$N$242</f>
        <v>0</v>
      </c>
      <c r="C20" s="90"/>
      <c r="D20" s="90">
        <f>[1]Fjärrvärmeproduktion!$N$243</f>
        <v>0</v>
      </c>
      <c r="E20" s="90">
        <f>[1]Fjärrvärmeproduktion!$Q$244</f>
        <v>0</v>
      </c>
      <c r="F20" s="90">
        <f>[1]Fjärrvärmeproduktion!$N$245</f>
        <v>0</v>
      </c>
      <c r="G20" s="90">
        <f>[1]Fjärrvärmeproduktion!$R$246</f>
        <v>0</v>
      </c>
      <c r="H20" s="90">
        <f>[1]Fjärrvärmeproduktion!$S$247</f>
        <v>0</v>
      </c>
      <c r="I20" s="90">
        <f>[1]Fjärrvärmeproduktion!$N$248</f>
        <v>0</v>
      </c>
      <c r="J20" s="90">
        <f>[1]Fjärrvärmeproduktion!$T$246</f>
        <v>0</v>
      </c>
      <c r="K20" s="90">
        <f>[1]Fjärrvärmeproduktion!$U$244</f>
        <v>0</v>
      </c>
      <c r="L20" s="90">
        <f>[1]Fjärrvärmeproduktion!$V$244</f>
        <v>0</v>
      </c>
      <c r="M20" s="90">
        <f>[1]Fjärrvärmeproduktion!$W$244</f>
        <v>0</v>
      </c>
      <c r="N20" s="90">
        <f>[1]Fjärrvärmeproduktion!$X$246</f>
        <v>0</v>
      </c>
      <c r="O20" s="90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0">
        <f>[1]Fjärrvärmeproduktion!$N$250</f>
        <v>0</v>
      </c>
      <c r="C21" s="90"/>
      <c r="D21" s="90">
        <f>[1]Fjärrvärmeproduktion!$N$251</f>
        <v>0</v>
      </c>
      <c r="E21" s="90">
        <f>[1]Fjärrvärmeproduktion!$Q$252</f>
        <v>0</v>
      </c>
      <c r="F21" s="90">
        <f>[1]Fjärrvärmeproduktion!$N$253</f>
        <v>0</v>
      </c>
      <c r="G21" s="90">
        <f>[1]Fjärrvärmeproduktion!$R$254</f>
        <v>0</v>
      </c>
      <c r="H21" s="90">
        <f>[1]Fjärrvärmeproduktion!$S$255</f>
        <v>0</v>
      </c>
      <c r="I21" s="90">
        <f>[1]Fjärrvärmeproduktion!$N$256</f>
        <v>0</v>
      </c>
      <c r="J21" s="90">
        <f>[1]Fjärrvärmeproduktion!$T$254</f>
        <v>0</v>
      </c>
      <c r="K21" s="90">
        <f>[1]Fjärrvärmeproduktion!$U$252</f>
        <v>0</v>
      </c>
      <c r="L21" s="90">
        <f>[1]Fjärrvärmeproduktion!$V$252</f>
        <v>0</v>
      </c>
      <c r="M21" s="90">
        <f>[1]Fjärrvärmeproduktion!$W$252</f>
        <v>0</v>
      </c>
      <c r="N21" s="90">
        <f>[1]Fjärrvärmeproduktion!$X$254</f>
        <v>0</v>
      </c>
      <c r="O21" s="90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0">
        <f>[1]Fjärrvärmeproduktion!$N$258</f>
        <v>0</v>
      </c>
      <c r="C22" s="90"/>
      <c r="D22" s="90">
        <f>[1]Fjärrvärmeproduktion!$N$259</f>
        <v>0</v>
      </c>
      <c r="E22" s="90">
        <f>[1]Fjärrvärmeproduktion!$Q$260</f>
        <v>0</v>
      </c>
      <c r="F22" s="90">
        <f>[1]Fjärrvärmeproduktion!$N$261</f>
        <v>0</v>
      </c>
      <c r="G22" s="90">
        <f>[1]Fjärrvärmeproduktion!$R$262</f>
        <v>0</v>
      </c>
      <c r="H22" s="90">
        <f>[1]Fjärrvärmeproduktion!$S$263</f>
        <v>0</v>
      </c>
      <c r="I22" s="90">
        <f>[1]Fjärrvärmeproduktion!$N$264</f>
        <v>0</v>
      </c>
      <c r="J22" s="90">
        <f>[1]Fjärrvärmeproduktion!$T$262</f>
        <v>0</v>
      </c>
      <c r="K22" s="90">
        <f>[1]Fjärrvärmeproduktion!$U$260</f>
        <v>0</v>
      </c>
      <c r="L22" s="90">
        <f>[1]Fjärrvärmeproduktion!$V$260</f>
        <v>0</v>
      </c>
      <c r="M22" s="90">
        <f>[1]Fjärrvärmeproduktion!$W$260</f>
        <v>0</v>
      </c>
      <c r="N22" s="90">
        <f>[1]Fjärrvärmeproduktion!$X$262</f>
        <v>0</v>
      </c>
      <c r="O22" s="90"/>
      <c r="P22" s="102">
        <f t="shared" si="2"/>
        <v>0</v>
      </c>
      <c r="Q22" s="29"/>
      <c r="R22" s="41" t="s">
        <v>24</v>
      </c>
      <c r="S22" s="86" t="str">
        <f>P43/1000 &amp;" GWh"</f>
        <v>620,29976 GWh</v>
      </c>
      <c r="T22" s="36"/>
      <c r="U22" s="34"/>
    </row>
    <row r="23" spans="1:34" ht="15.75">
      <c r="A23" s="3" t="s">
        <v>23</v>
      </c>
      <c r="B23" s="91">
        <v>0</v>
      </c>
      <c r="C23" s="90"/>
      <c r="D23" s="90">
        <f>[1]Fjärrvärmeproduktion!$N$267</f>
        <v>0</v>
      </c>
      <c r="E23" s="90">
        <f>[1]Fjärrvärmeproduktion!$Q$268</f>
        <v>0</v>
      </c>
      <c r="F23" s="90">
        <f>[1]Fjärrvärmeproduktion!$N$269</f>
        <v>0</v>
      </c>
      <c r="G23" s="90">
        <f>[1]Fjärrvärmeproduktion!$R$270</f>
        <v>0</v>
      </c>
      <c r="H23" s="90">
        <f>[1]Fjärrvärmeproduktion!$S$271</f>
        <v>0</v>
      </c>
      <c r="I23" s="90">
        <f>[1]Fjärrvärmeproduktion!$N$272</f>
        <v>0</v>
      </c>
      <c r="J23" s="90">
        <f>[1]Fjärrvärmeproduktion!$T$270</f>
        <v>0</v>
      </c>
      <c r="K23" s="90">
        <f>[1]Fjärrvärmeproduktion!$U$268</f>
        <v>0</v>
      </c>
      <c r="L23" s="90">
        <f>[1]Fjärrvärmeproduktion!$V$268</f>
        <v>0</v>
      </c>
      <c r="M23" s="90">
        <f>[1]Fjärrvärmeproduktion!$W$268</f>
        <v>0</v>
      </c>
      <c r="N23" s="90">
        <f>[1]Fjärrvärmeproduktion!$X$270</f>
        <v>0</v>
      </c>
      <c r="O23" s="90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0">
        <f>SUM(B18:B23)</f>
        <v>36283</v>
      </c>
      <c r="C24" s="90">
        <f t="shared" ref="C24:O24" si="3">SUM(C18:C23)</f>
        <v>0</v>
      </c>
      <c r="D24" s="90">
        <f t="shared" si="3"/>
        <v>119</v>
      </c>
      <c r="E24" s="90">
        <f t="shared" si="3"/>
        <v>0</v>
      </c>
      <c r="F24" s="90">
        <f t="shared" si="3"/>
        <v>0</v>
      </c>
      <c r="G24" s="90">
        <f t="shared" si="3"/>
        <v>0</v>
      </c>
      <c r="H24" s="90">
        <f t="shared" si="3"/>
        <v>40430</v>
      </c>
      <c r="I24" s="90">
        <f t="shared" si="3"/>
        <v>0</v>
      </c>
      <c r="J24" s="90">
        <f t="shared" si="3"/>
        <v>0</v>
      </c>
      <c r="K24" s="90">
        <f t="shared" si="3"/>
        <v>0</v>
      </c>
      <c r="L24" s="90">
        <f t="shared" si="3"/>
        <v>0</v>
      </c>
      <c r="M24" s="90">
        <f t="shared" si="3"/>
        <v>0</v>
      </c>
      <c r="N24" s="90">
        <f t="shared" si="3"/>
        <v>0</v>
      </c>
      <c r="O24" s="90">
        <f t="shared" si="3"/>
        <v>0</v>
      </c>
      <c r="P24" s="102">
        <f t="shared" si="2"/>
        <v>40549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3" t="str">
        <f>C30</f>
        <v>El</v>
      </c>
      <c r="S25" s="58" t="str">
        <f>C43/1000 &amp;" GWh"</f>
        <v>231,71076 GWh</v>
      </c>
      <c r="T25" s="40">
        <f>C$44</f>
        <v>0.37354642858478621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D43/1000 &amp;" GWh"</f>
        <v>169,863 GWh</v>
      </c>
      <c r="T26" s="40">
        <f>D$44</f>
        <v>0.27384018333329679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4,5545 GWh</v>
      </c>
      <c r="T28" s="40">
        <f>F$44</f>
        <v>7.3424178013546228E-3</v>
      </c>
      <c r="U28" s="34"/>
    </row>
    <row r="29" spans="1:34" ht="15.75">
      <c r="A29" s="77" t="str">
        <f>A2</f>
        <v>0860 Hultsfred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26,481 GWh</v>
      </c>
      <c r="T29" s="40">
        <f>G$44</f>
        <v>4.2690650081824953E-2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187,6905 GWh</v>
      </c>
      <c r="T30" s="40">
        <f>H$44</f>
        <v>0.30258032019873748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0">
        <f>[1]Slutanvändning!$N$332</f>
        <v>0</v>
      </c>
      <c r="C32" s="90">
        <f>[1]Slutanvändning!$N$333</f>
        <v>11297</v>
      </c>
      <c r="D32" s="90">
        <f>[1]Slutanvändning!$N$326</f>
        <v>13749</v>
      </c>
      <c r="E32" s="90">
        <f>[1]Slutanvändning!$Q$327</f>
        <v>0</v>
      </c>
      <c r="F32" s="97">
        <f>[1]Slutanvändning!$N$328</f>
        <v>0</v>
      </c>
      <c r="G32" s="90">
        <f>[1]Slutanvändning!$N$329</f>
        <v>3179</v>
      </c>
      <c r="H32" s="97">
        <f>[1]Slutanvändning!$N$330</f>
        <v>0</v>
      </c>
      <c r="I32" s="90">
        <f>[1]Slutanvändning!$N$331</f>
        <v>0</v>
      </c>
      <c r="J32" s="90"/>
      <c r="K32" s="90">
        <f>[1]Slutanvändning!$U$327</f>
        <v>0</v>
      </c>
      <c r="L32" s="90">
        <f>[1]Slutanvändning!$V$327</f>
        <v>0</v>
      </c>
      <c r="M32" s="90">
        <f>[1]Slutanvändning!$W$327</f>
        <v>0</v>
      </c>
      <c r="N32" s="90"/>
      <c r="O32" s="90"/>
      <c r="P32" s="90">
        <f t="shared" ref="P32:P38" si="4">SUM(B32:N32)</f>
        <v>28225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[1]Slutanvändning!$N$341</f>
        <v>3762</v>
      </c>
      <c r="C33" s="90">
        <f>[1]Slutanvändning!$N$342</f>
        <v>102358</v>
      </c>
      <c r="D33" s="90">
        <f>[1]Slutanvändning!$N$335</f>
        <v>10860</v>
      </c>
      <c r="E33" s="90">
        <f>[1]Slutanvändning!$Q$336</f>
        <v>0</v>
      </c>
      <c r="F33" s="120">
        <f>[1]Slutanvändning!$N$337</f>
        <v>4554.5</v>
      </c>
      <c r="G33" s="90">
        <f>[1]Slutanvändning!$N$338</f>
        <v>0</v>
      </c>
      <c r="H33" s="120">
        <f>[1]Slutanvändning!$N$339</f>
        <v>89627.5</v>
      </c>
      <c r="I33" s="90">
        <f>[1]Slutanvändning!$N$340</f>
        <v>0</v>
      </c>
      <c r="J33" s="90"/>
      <c r="K33" s="90">
        <f>[1]Slutanvändning!$U$336</f>
        <v>0</v>
      </c>
      <c r="L33" s="90">
        <f>[1]Slutanvändning!$V$336</f>
        <v>0</v>
      </c>
      <c r="M33" s="90">
        <f>[1]Slutanvändning!$W$336</f>
        <v>0</v>
      </c>
      <c r="N33" s="90"/>
      <c r="O33" s="90"/>
      <c r="P33" s="90">
        <f t="shared" si="4"/>
        <v>211162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[1]Slutanvändning!$N$350</f>
        <v>6816</v>
      </c>
      <c r="C34" s="90">
        <f>[1]Slutanvändning!$N$351</f>
        <v>14609</v>
      </c>
      <c r="D34" s="90">
        <f>[1]Slutanvändning!$N$344</f>
        <v>4066</v>
      </c>
      <c r="E34" s="90">
        <f>[1]Slutanvändning!$Q$345</f>
        <v>0</v>
      </c>
      <c r="F34" s="97">
        <f>[1]Slutanvändning!$N$346</f>
        <v>0</v>
      </c>
      <c r="G34" s="90">
        <f>[1]Slutanvändning!$N$347</f>
        <v>0</v>
      </c>
      <c r="H34" s="97">
        <f>[1]Slutanvändning!$N$348</f>
        <v>0</v>
      </c>
      <c r="I34" s="90">
        <f>[1]Slutanvändning!$N$349</f>
        <v>0</v>
      </c>
      <c r="J34" s="90"/>
      <c r="K34" s="90">
        <f>[1]Slutanvändning!$U$345</f>
        <v>0</v>
      </c>
      <c r="L34" s="90">
        <f>[1]Slutanvändning!$V$345</f>
        <v>0</v>
      </c>
      <c r="M34" s="90">
        <f>[1]Slutanvändning!$W$345</f>
        <v>0</v>
      </c>
      <c r="N34" s="90"/>
      <c r="O34" s="90"/>
      <c r="P34" s="90">
        <f t="shared" si="4"/>
        <v>25491</v>
      </c>
      <c r="Q34" s="31"/>
      <c r="R34" s="84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0">
        <f>[1]Slutanvändning!$N$359</f>
        <v>0</v>
      </c>
      <c r="C35" s="90">
        <f>[1]Slutanvändning!$N$360</f>
        <v>409</v>
      </c>
      <c r="D35" s="90">
        <f>[1]Slutanvändning!$N$353</f>
        <v>135033</v>
      </c>
      <c r="E35" s="90">
        <f>[1]Slutanvändning!$Q$354</f>
        <v>0</v>
      </c>
      <c r="F35" s="97">
        <f>[1]Slutanvändning!$N$355</f>
        <v>0</v>
      </c>
      <c r="G35" s="90">
        <f>[1]Slutanvändning!$N$356</f>
        <v>23302</v>
      </c>
      <c r="H35" s="97">
        <f>[1]Slutanvändning!$N$357</f>
        <v>0</v>
      </c>
      <c r="I35" s="90">
        <f>[1]Slutanvändning!$N$358</f>
        <v>0</v>
      </c>
      <c r="J35" s="90"/>
      <c r="K35" s="90">
        <f>[1]Slutanvändning!$U$354</f>
        <v>0</v>
      </c>
      <c r="L35" s="90">
        <f>[1]Slutanvändning!$V$354</f>
        <v>0</v>
      </c>
      <c r="M35" s="90">
        <f>[1]Slutanvändning!$W$354</f>
        <v>0</v>
      </c>
      <c r="N35" s="90"/>
      <c r="O35" s="90"/>
      <c r="P35" s="90">
        <f>SUM(B35:N35)</f>
        <v>158744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[1]Slutanvändning!$N$368</f>
        <v>5206</v>
      </c>
      <c r="C36" s="90">
        <f>[1]Slutanvändning!$N$369</f>
        <v>28152</v>
      </c>
      <c r="D36" s="90">
        <f>[1]Slutanvändning!$N$362</f>
        <v>4245</v>
      </c>
      <c r="E36" s="90">
        <f>[1]Slutanvändning!$Q$363</f>
        <v>0</v>
      </c>
      <c r="F36" s="97">
        <f>[1]Slutanvändning!$N$364</f>
        <v>0</v>
      </c>
      <c r="G36" s="90">
        <f>[1]Slutanvändning!$N$365</f>
        <v>0</v>
      </c>
      <c r="H36" s="97">
        <f>[1]Slutanvändning!$N$366</f>
        <v>0</v>
      </c>
      <c r="I36" s="90">
        <f>[1]Slutanvändning!$N$367</f>
        <v>0</v>
      </c>
      <c r="J36" s="90"/>
      <c r="K36" s="90">
        <f>[1]Slutanvändning!$U$363</f>
        <v>0</v>
      </c>
      <c r="L36" s="90">
        <f>[1]Slutanvändning!$V$363</f>
        <v>0</v>
      </c>
      <c r="M36" s="90">
        <f>[1]Slutanvändning!$W$363</f>
        <v>0</v>
      </c>
      <c r="N36" s="90"/>
      <c r="O36" s="90"/>
      <c r="P36" s="90">
        <f t="shared" si="4"/>
        <v>37603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[1]Slutanvändning!$N$377</f>
        <v>1717</v>
      </c>
      <c r="C37" s="90">
        <f>[1]Slutanvändning!$N$378</f>
        <v>48302</v>
      </c>
      <c r="D37" s="90">
        <f>[1]Slutanvändning!$N$371</f>
        <v>1743</v>
      </c>
      <c r="E37" s="90">
        <f>[1]Slutanvändning!$Q$372</f>
        <v>0</v>
      </c>
      <c r="F37" s="97">
        <f>[1]Slutanvändning!$N$373</f>
        <v>0</v>
      </c>
      <c r="G37" s="90">
        <f>[1]Slutanvändning!$N$374</f>
        <v>0</v>
      </c>
      <c r="H37" s="97">
        <f>[1]Slutanvändning!$N$375</f>
        <v>57633</v>
      </c>
      <c r="I37" s="90">
        <f>[1]Slutanvändning!$N$376</f>
        <v>0</v>
      </c>
      <c r="J37" s="90"/>
      <c r="K37" s="90">
        <f>[1]Slutanvändning!$U$372</f>
        <v>0</v>
      </c>
      <c r="L37" s="90">
        <f>[1]Slutanvändning!$V$372</f>
        <v>0</v>
      </c>
      <c r="M37" s="90">
        <f>[1]Slutanvändning!$W$372</f>
        <v>0</v>
      </c>
      <c r="N37" s="90"/>
      <c r="O37" s="90"/>
      <c r="P37" s="90">
        <f t="shared" si="4"/>
        <v>109395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[1]Slutanvändning!$N$386</f>
        <v>15622</v>
      </c>
      <c r="C38" s="90">
        <f>[1]Slutanvändning!$N$387</f>
        <v>6822</v>
      </c>
      <c r="D38" s="90">
        <f>[1]Slutanvändning!$N$380</f>
        <v>48</v>
      </c>
      <c r="E38" s="90">
        <f>[1]Slutanvändning!$Q$381</f>
        <v>0</v>
      </c>
      <c r="F38" s="97">
        <f>[1]Slutanvändning!$N$382</f>
        <v>0</v>
      </c>
      <c r="G38" s="90">
        <f>[1]Slutanvändning!$N$383</f>
        <v>0</v>
      </c>
      <c r="H38" s="97">
        <f>[1]Slutanvändning!$N$384</f>
        <v>0</v>
      </c>
      <c r="I38" s="90">
        <f>[1]Slutanvändning!$N$385</f>
        <v>0</v>
      </c>
      <c r="J38" s="90"/>
      <c r="K38" s="90">
        <f>[1]Slutanvändning!$U$381</f>
        <v>0</v>
      </c>
      <c r="L38" s="90">
        <f>[1]Slutanvändning!$V$381</f>
        <v>0</v>
      </c>
      <c r="M38" s="90">
        <f>[1]Slutanvändning!$W$381</f>
        <v>0</v>
      </c>
      <c r="N38" s="90"/>
      <c r="O38" s="90"/>
      <c r="P38" s="90">
        <f t="shared" si="4"/>
        <v>22492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[1]Slutanvändning!$N$395</f>
        <v>0</v>
      </c>
      <c r="C39" s="90">
        <f>[1]Slutanvändning!$N$396</f>
        <v>2598</v>
      </c>
      <c r="D39" s="90">
        <f>[1]Slutanvändning!$N$389</f>
        <v>0</v>
      </c>
      <c r="E39" s="90">
        <f>[1]Slutanvändning!$Q$390</f>
        <v>0</v>
      </c>
      <c r="F39" s="97">
        <f>[1]Slutanvändning!$N$391</f>
        <v>0</v>
      </c>
      <c r="G39" s="90">
        <f>[1]Slutanvändning!$N$392</f>
        <v>0</v>
      </c>
      <c r="H39" s="97">
        <f>[1]Slutanvändning!$N$393</f>
        <v>0</v>
      </c>
      <c r="I39" s="90">
        <f>[1]Slutanvändning!$N$394</f>
        <v>0</v>
      </c>
      <c r="J39" s="90"/>
      <c r="K39" s="90">
        <f>[1]Slutanvändning!$U$390</f>
        <v>0</v>
      </c>
      <c r="L39" s="90">
        <f>[1]Slutanvändning!$V$390</f>
        <v>0</v>
      </c>
      <c r="M39" s="90">
        <f>[1]Slutanvändning!$W$390</f>
        <v>0</v>
      </c>
      <c r="N39" s="90"/>
      <c r="O39" s="90"/>
      <c r="P39" s="90">
        <f>SUM(B39:N39)</f>
        <v>2598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33123</v>
      </c>
      <c r="C40" s="90">
        <f t="shared" ref="C40:O40" si="5">SUM(C32:C39)</f>
        <v>214547</v>
      </c>
      <c r="D40" s="90">
        <f t="shared" si="5"/>
        <v>169744</v>
      </c>
      <c r="E40" s="90">
        <f t="shared" si="5"/>
        <v>0</v>
      </c>
      <c r="F40" s="91">
        <f>SUM(F32:F39)</f>
        <v>4554.5</v>
      </c>
      <c r="G40" s="90">
        <f t="shared" si="5"/>
        <v>26481</v>
      </c>
      <c r="H40" s="91">
        <f t="shared" si="5"/>
        <v>147260.5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90">
        <f t="shared" si="5"/>
        <v>0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90">
        <f>SUM(B40:N40)</f>
        <v>595710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20,32376 GWh</v>
      </c>
      <c r="T41" s="98"/>
    </row>
    <row r="42" spans="1:47">
      <c r="A42" s="44" t="s">
        <v>43</v>
      </c>
      <c r="B42" s="92">
        <f>B39+B38+B37</f>
        <v>17339</v>
      </c>
      <c r="C42" s="92">
        <f>C39+C38+C37</f>
        <v>57722</v>
      </c>
      <c r="D42" s="92">
        <f>D39+D38+D37</f>
        <v>1791</v>
      </c>
      <c r="E42" s="92">
        <f t="shared" ref="E42:P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57633</v>
      </c>
      <c r="I42" s="93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134485</v>
      </c>
      <c r="Q42" s="32"/>
      <c r="R42" s="39" t="s">
        <v>41</v>
      </c>
      <c r="S42" s="9" t="str">
        <f>P42/1000 &amp;" GWh"</f>
        <v>134,485 GWh</v>
      </c>
      <c r="T42" s="40">
        <f>P42/P40</f>
        <v>0.22575582078528142</v>
      </c>
    </row>
    <row r="43" spans="1:47">
      <c r="A43" s="45" t="s">
        <v>45</v>
      </c>
      <c r="B43" s="104"/>
      <c r="C43" s="105">
        <f>C40+C24-C7+C46</f>
        <v>231710.76</v>
      </c>
      <c r="D43" s="105">
        <f t="shared" ref="D43:O43" si="7">D11+D24+D40</f>
        <v>169863</v>
      </c>
      <c r="E43" s="105">
        <f t="shared" si="7"/>
        <v>0</v>
      </c>
      <c r="F43" s="105">
        <f t="shared" si="7"/>
        <v>4554.5</v>
      </c>
      <c r="G43" s="105">
        <f t="shared" si="7"/>
        <v>26481</v>
      </c>
      <c r="H43" s="105">
        <f t="shared" si="7"/>
        <v>187690.5</v>
      </c>
      <c r="I43" s="105">
        <f t="shared" si="7"/>
        <v>0</v>
      </c>
      <c r="J43" s="105">
        <f t="shared" si="7"/>
        <v>0</v>
      </c>
      <c r="K43" s="105">
        <f t="shared" si="7"/>
        <v>0</v>
      </c>
      <c r="L43" s="105">
        <f t="shared" si="7"/>
        <v>0</v>
      </c>
      <c r="M43" s="105">
        <f t="shared" si="7"/>
        <v>0</v>
      </c>
      <c r="N43" s="105">
        <f t="shared" si="7"/>
        <v>0</v>
      </c>
      <c r="O43" s="105">
        <f t="shared" si="7"/>
        <v>0</v>
      </c>
      <c r="P43" s="106">
        <f>SUM(C43:O43)</f>
        <v>620299.76</v>
      </c>
      <c r="Q43" s="32"/>
      <c r="R43" s="39" t="s">
        <v>42</v>
      </c>
      <c r="S43" s="9" t="str">
        <f>P36/1000 &amp;" GWh"</f>
        <v>37,603 GWh</v>
      </c>
      <c r="T43" s="60">
        <f>P36/P40</f>
        <v>6.3122996088700881E-2</v>
      </c>
    </row>
    <row r="44" spans="1:47">
      <c r="A44" s="45" t="s">
        <v>46</v>
      </c>
      <c r="B44" s="94"/>
      <c r="C44" s="96">
        <f>C43/$P$43</f>
        <v>0.37354642858478621</v>
      </c>
      <c r="D44" s="96">
        <f t="shared" ref="D44:O44" si="8">D43/$P$43</f>
        <v>0.27384018333329679</v>
      </c>
      <c r="E44" s="96">
        <f t="shared" si="8"/>
        <v>0</v>
      </c>
      <c r="F44" s="96">
        <f t="shared" si="8"/>
        <v>7.3424178013546228E-3</v>
      </c>
      <c r="G44" s="96">
        <f t="shared" si="8"/>
        <v>4.2690650081824953E-2</v>
      </c>
      <c r="H44" s="96">
        <f t="shared" si="8"/>
        <v>0.30258032019873748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32"/>
      <c r="R44" s="39" t="s">
        <v>44</v>
      </c>
      <c r="S44" s="9" t="str">
        <f>P34/1000 &amp;" GWh"</f>
        <v>25,491 GWh</v>
      </c>
      <c r="T44" s="40">
        <f>P34/P40</f>
        <v>4.2790955330613889E-2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28,225 GWh</v>
      </c>
      <c r="T45" s="40">
        <f>P32/P40</f>
        <v>4.7380436789713112E-2</v>
      </c>
      <c r="U45" s="34"/>
    </row>
    <row r="46" spans="1:47">
      <c r="A46" s="46" t="s">
        <v>49</v>
      </c>
      <c r="B46" s="66">
        <f>B24-B40</f>
        <v>3160</v>
      </c>
      <c r="C46" s="66">
        <f>(C40+C24)*0.08</f>
        <v>17163.760000000002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211,162 GWh</v>
      </c>
      <c r="T46" s="60">
        <f>P33/P40</f>
        <v>0.35447113528394691</v>
      </c>
      <c r="U46" s="34"/>
    </row>
    <row r="47" spans="1:47">
      <c r="A47" s="46" t="s">
        <v>51</v>
      </c>
      <c r="B47" s="95">
        <f>B46/B24</f>
        <v>8.7093129013587636E-2</v>
      </c>
      <c r="C47" s="95">
        <f>C46/(C40+C24)</f>
        <v>8.0000000000000016E-2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158,744 GWh</v>
      </c>
      <c r="T47" s="60">
        <f>P35/P40</f>
        <v>0.26647865572174378</v>
      </c>
    </row>
    <row r="48" spans="1:47" ht="15.75" thickBot="1">
      <c r="A48" s="11"/>
      <c r="B48" s="108"/>
      <c r="C48" s="110"/>
      <c r="D48" s="110"/>
      <c r="E48" s="110"/>
      <c r="F48" s="111"/>
      <c r="G48" s="110"/>
      <c r="H48" s="110"/>
      <c r="I48" s="111"/>
      <c r="J48" s="110"/>
      <c r="K48" s="110"/>
      <c r="L48" s="110"/>
      <c r="M48" s="110"/>
      <c r="N48" s="111"/>
      <c r="O48" s="111"/>
      <c r="P48" s="111"/>
      <c r="Q48" s="85"/>
      <c r="R48" s="67" t="s">
        <v>50</v>
      </c>
      <c r="S48" s="68" t="str">
        <f>P40/1000 &amp;" GWh"</f>
        <v>595,71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K21" zoomScale="70" zoomScaleNormal="7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74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[1]Solceller!$C$4</f>
        <v>152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0">
        <f>[1]Elproduktion!$N$42</f>
        <v>0</v>
      </c>
      <c r="D7" s="90">
        <f>[1]Elproduktion!$N$43</f>
        <v>0</v>
      </c>
      <c r="E7" s="90">
        <f>[1]Elproduktion!$Q$44</f>
        <v>0</v>
      </c>
      <c r="F7" s="90">
        <f>[1]Elproduktion!$N$45</f>
        <v>0</v>
      </c>
      <c r="G7" s="90">
        <f>[1]Elproduktion!$R$46</f>
        <v>0</v>
      </c>
      <c r="H7" s="90">
        <f>[1]Elproduktion!$S$47</f>
        <v>0</v>
      </c>
      <c r="I7" s="90">
        <f>[1]Elproduktion!$N$48</f>
        <v>0</v>
      </c>
      <c r="J7" s="90">
        <f>[1]Elproduktion!$T$46</f>
        <v>0</v>
      </c>
      <c r="K7" s="90">
        <f>[1]Elproduktion!$U$44</f>
        <v>0</v>
      </c>
      <c r="L7" s="90">
        <f>[1]Elproduktion!$V$44</f>
        <v>0</v>
      </c>
      <c r="M7" s="90">
        <f>[1]Elproduktion!$W$44</f>
        <v>0</v>
      </c>
      <c r="N7" s="90">
        <f>[1]Elproduktion!$X$46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0">
        <f>[1]Elproduktion!$N$50</f>
        <v>0</v>
      </c>
      <c r="D8" s="90">
        <f>[1]Elproduktion!$N$51</f>
        <v>0</v>
      </c>
      <c r="E8" s="90">
        <f>[1]Elproduktion!$Q$52</f>
        <v>0</v>
      </c>
      <c r="F8" s="90">
        <f>[1]Elproduktion!$N$53</f>
        <v>0</v>
      </c>
      <c r="G8" s="90">
        <f>[1]Elproduktion!$R$54</f>
        <v>0</v>
      </c>
      <c r="H8" s="90">
        <f>[1]Elproduktion!$S$55</f>
        <v>0</v>
      </c>
      <c r="I8" s="90">
        <f>[1]Elproduktion!$N$56</f>
        <v>0</v>
      </c>
      <c r="J8" s="90">
        <f>[1]Elproduktion!$T$54</f>
        <v>0</v>
      </c>
      <c r="K8" s="90">
        <f>[1]Elproduktion!$U$52</f>
        <v>0</v>
      </c>
      <c r="L8" s="90">
        <f>[1]Elproduktion!$V$52</f>
        <v>0</v>
      </c>
      <c r="M8" s="90">
        <f>[1]Elproduktion!$W$52</f>
        <v>0</v>
      </c>
      <c r="N8" s="90">
        <f>[1]Elproduktion!$X$54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0">
        <f>[1]Elproduktion!$N$58</f>
        <v>22802</v>
      </c>
      <c r="D9" s="90">
        <f>[1]Elproduktion!$N$59</f>
        <v>0</v>
      </c>
      <c r="E9" s="90">
        <f>[1]Elproduktion!$Q$60</f>
        <v>0</v>
      </c>
      <c r="F9" s="90">
        <f>[1]Elproduktion!$N$61</f>
        <v>0</v>
      </c>
      <c r="G9" s="90">
        <f>[1]Elproduktion!$R$62</f>
        <v>0</v>
      </c>
      <c r="H9" s="90">
        <f>[1]Elproduktion!$S$63</f>
        <v>0</v>
      </c>
      <c r="I9" s="90">
        <f>[1]Elproduktion!$N$64</f>
        <v>0</v>
      </c>
      <c r="J9" s="90">
        <f>[1]Elproduktion!$T$62</f>
        <v>0</v>
      </c>
      <c r="K9" s="90">
        <f>[1]Elproduktion!$U$60</f>
        <v>0</v>
      </c>
      <c r="L9" s="90">
        <f>[1]Elproduktion!$V$60</f>
        <v>0</v>
      </c>
      <c r="M9" s="90">
        <f>[1]Elproduktion!$W$60</f>
        <v>0</v>
      </c>
      <c r="N9" s="90">
        <f>[1]Elproduktion!$X$62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0">
        <f>[1]Elproduktion!$N$66</f>
        <v>0</v>
      </c>
      <c r="D10" s="90">
        <f>[1]Elproduktion!$N$67</f>
        <v>0</v>
      </c>
      <c r="E10" s="90">
        <f>[1]Elproduktion!$Q$68</f>
        <v>0</v>
      </c>
      <c r="F10" s="90">
        <f>[1]Elproduktion!$N$69</f>
        <v>0</v>
      </c>
      <c r="G10" s="90">
        <f>[1]Elproduktion!$R$70</f>
        <v>0</v>
      </c>
      <c r="H10" s="90">
        <f>[1]Elproduktion!$S$71</f>
        <v>0</v>
      </c>
      <c r="I10" s="90">
        <f>[1]Elproduktion!$N$72</f>
        <v>0</v>
      </c>
      <c r="J10" s="90">
        <f>[1]Elproduktion!$T$70</f>
        <v>0</v>
      </c>
      <c r="K10" s="90">
        <f>[1]Elproduktion!$U$68</f>
        <v>0</v>
      </c>
      <c r="L10" s="90">
        <f>[1]Elproduktion!$V$68</f>
        <v>0</v>
      </c>
      <c r="M10" s="90">
        <f>[1]Elproduktion!$W$68</f>
        <v>0</v>
      </c>
      <c r="N10" s="90">
        <f>[1]Elproduktion!$X$70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99">
        <f>SUM(C5:C10)</f>
        <v>22954</v>
      </c>
      <c r="D11" s="90">
        <f t="shared" ref="D11:O11" si="1">SUM(D5:D10)</f>
        <v>0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90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0821 Högsby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90">
        <f>[1]Fjärrvärmeproduktion!$N$58</f>
        <v>0</v>
      </c>
      <c r="C18" s="90"/>
      <c r="D18" s="90">
        <f>[1]Fjärrvärmeproduktion!$N$59</f>
        <v>0</v>
      </c>
      <c r="E18" s="90">
        <f>[1]Fjärrvärmeproduktion!$Q$60</f>
        <v>0</v>
      </c>
      <c r="F18" s="90">
        <f>[1]Fjärrvärmeproduktion!$N$61</f>
        <v>0</v>
      </c>
      <c r="G18" s="90">
        <f>[1]Fjärrvärmeproduktion!$R$62</f>
        <v>0</v>
      </c>
      <c r="H18" s="90">
        <f>[1]Fjärrvärmeproduktion!$S$63</f>
        <v>0</v>
      </c>
      <c r="I18" s="90">
        <f>[1]Fjärrvärmeproduktion!$N$64</f>
        <v>0</v>
      </c>
      <c r="J18" s="90">
        <f>[1]Fjärrvärmeproduktion!$T$62</f>
        <v>0</v>
      </c>
      <c r="K18" s="90">
        <f>[1]Fjärrvärmeproduktion!$U$60</f>
        <v>0</v>
      </c>
      <c r="L18" s="90">
        <f>[1]Fjärrvärmeproduktion!$V$60</f>
        <v>0</v>
      </c>
      <c r="M18" s="90">
        <f>[1]Fjärrvärmeproduktion!$W$60</f>
        <v>0</v>
      </c>
      <c r="N18" s="90">
        <f>[1]Fjärrvärmeproduktion!$X$62</f>
        <v>0</v>
      </c>
      <c r="O18" s="90"/>
      <c r="P18" s="102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0">
        <f>[1]Fjärrvärmeproduktion!$N$66</f>
        <v>0</v>
      </c>
      <c r="C19" s="90"/>
      <c r="D19" s="90">
        <f>[1]Fjärrvärmeproduktion!$N$67</f>
        <v>0</v>
      </c>
      <c r="E19" s="90">
        <f>[1]Fjärrvärmeproduktion!$Q$68</f>
        <v>0</v>
      </c>
      <c r="F19" s="90">
        <f>[1]Fjärrvärmeproduktion!$N$69</f>
        <v>0</v>
      </c>
      <c r="G19" s="90">
        <f>[1]Fjärrvärmeproduktion!$R$70</f>
        <v>0</v>
      </c>
      <c r="H19" s="90">
        <f>[1]Fjärrvärmeproduktion!$S$71</f>
        <v>0</v>
      </c>
      <c r="I19" s="90">
        <f>[1]Fjärrvärmeproduktion!$N$72</f>
        <v>0</v>
      </c>
      <c r="J19" s="90">
        <f>[1]Fjärrvärmeproduktion!$T$70</f>
        <v>0</v>
      </c>
      <c r="K19" s="90">
        <f>[1]Fjärrvärmeproduktion!$U$68</f>
        <v>0</v>
      </c>
      <c r="L19" s="90">
        <f>[1]Fjärrvärmeproduktion!$V$68</f>
        <v>0</v>
      </c>
      <c r="M19" s="90">
        <f>[1]Fjärrvärmeproduktion!$W$68</f>
        <v>0</v>
      </c>
      <c r="N19" s="90">
        <f>[1]Fjärrvärmeproduktion!$X$70</f>
        <v>0</v>
      </c>
      <c r="O19" s="90"/>
      <c r="P19" s="102">
        <f t="shared" ref="P19:P24" si="2">SUM(C19:O19)</f>
        <v>0</v>
      </c>
      <c r="Q19" s="2"/>
      <c r="R19" s="2"/>
      <c r="S19" s="2"/>
      <c r="T19" s="2"/>
    </row>
    <row r="20" spans="1:34" ht="15.75">
      <c r="A20" s="3" t="s">
        <v>20</v>
      </c>
      <c r="B20" s="90">
        <f>[1]Fjärrvärmeproduktion!$N$74</f>
        <v>0</v>
      </c>
      <c r="C20" s="90"/>
      <c r="D20" s="90">
        <f>[1]Fjärrvärmeproduktion!$N$75</f>
        <v>0</v>
      </c>
      <c r="E20" s="90">
        <f>[1]Fjärrvärmeproduktion!$Q$76</f>
        <v>0</v>
      </c>
      <c r="F20" s="90">
        <f>[1]Fjärrvärmeproduktion!$N$77</f>
        <v>0</v>
      </c>
      <c r="G20" s="90">
        <f>[1]Fjärrvärmeproduktion!$R$78</f>
        <v>0</v>
      </c>
      <c r="H20" s="90">
        <f>[1]Fjärrvärmeproduktion!$S$79</f>
        <v>0</v>
      </c>
      <c r="I20" s="90">
        <f>[1]Fjärrvärmeproduktion!$N$80</f>
        <v>0</v>
      </c>
      <c r="J20" s="90">
        <f>[1]Fjärrvärmeproduktion!$T$78</f>
        <v>0</v>
      </c>
      <c r="K20" s="90">
        <f>[1]Fjärrvärmeproduktion!$U$76</f>
        <v>0</v>
      </c>
      <c r="L20" s="90">
        <f>[1]Fjärrvärmeproduktion!$V$76</f>
        <v>0</v>
      </c>
      <c r="M20" s="90">
        <f>[1]Fjärrvärmeproduktion!$W$76</f>
        <v>0</v>
      </c>
      <c r="N20" s="90">
        <f>[1]Fjärrvärmeproduktion!$X$78</f>
        <v>0</v>
      </c>
      <c r="O20" s="90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0">
        <f>[1]Fjärrvärmeproduktion!$N$82</f>
        <v>0</v>
      </c>
      <c r="C21" s="90"/>
      <c r="D21" s="90">
        <f>[1]Fjärrvärmeproduktion!$N$83</f>
        <v>0</v>
      </c>
      <c r="E21" s="90">
        <f>[1]Fjärrvärmeproduktion!$Q$84</f>
        <v>0</v>
      </c>
      <c r="F21" s="90">
        <f>[1]Fjärrvärmeproduktion!$N$85</f>
        <v>0</v>
      </c>
      <c r="G21" s="90">
        <f>[1]Fjärrvärmeproduktion!$R$86</f>
        <v>0</v>
      </c>
      <c r="H21" s="90">
        <f>[1]Fjärrvärmeproduktion!$S$87</f>
        <v>0</v>
      </c>
      <c r="I21" s="90">
        <f>[1]Fjärrvärmeproduktion!$N$88</f>
        <v>0</v>
      </c>
      <c r="J21" s="90">
        <f>[1]Fjärrvärmeproduktion!$T$86</f>
        <v>0</v>
      </c>
      <c r="K21" s="90">
        <f>[1]Fjärrvärmeproduktion!$U$84</f>
        <v>0</v>
      </c>
      <c r="L21" s="90">
        <f>[1]Fjärrvärmeproduktion!$V$84</f>
        <v>0</v>
      </c>
      <c r="M21" s="90">
        <f>[1]Fjärrvärmeproduktion!$W$84</f>
        <v>0</v>
      </c>
      <c r="N21" s="90">
        <f>[1]Fjärrvärmeproduktion!$X$86</f>
        <v>0</v>
      </c>
      <c r="O21" s="90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0">
        <f>[1]Fjärrvärmeproduktion!$N$90</f>
        <v>0</v>
      </c>
      <c r="C22" s="90"/>
      <c r="D22" s="90">
        <f>[1]Fjärrvärmeproduktion!$N$91</f>
        <v>0</v>
      </c>
      <c r="E22" s="90">
        <f>[1]Fjärrvärmeproduktion!$Q$92</f>
        <v>0</v>
      </c>
      <c r="F22" s="90">
        <f>[1]Fjärrvärmeproduktion!$N$93</f>
        <v>0</v>
      </c>
      <c r="G22" s="90">
        <f>[1]Fjärrvärmeproduktion!$R$94</f>
        <v>0</v>
      </c>
      <c r="H22" s="90">
        <f>[1]Fjärrvärmeproduktion!$S$95</f>
        <v>0</v>
      </c>
      <c r="I22" s="90">
        <f>[1]Fjärrvärmeproduktion!$N$96</f>
        <v>0</v>
      </c>
      <c r="J22" s="90">
        <f>[1]Fjärrvärmeproduktion!$T$94</f>
        <v>0</v>
      </c>
      <c r="K22" s="90">
        <f>[1]Fjärrvärmeproduktion!$U$92</f>
        <v>0</v>
      </c>
      <c r="L22" s="90">
        <f>[1]Fjärrvärmeproduktion!$V$92</f>
        <v>0</v>
      </c>
      <c r="M22" s="90">
        <f>[1]Fjärrvärmeproduktion!$W$92</f>
        <v>0</v>
      </c>
      <c r="N22" s="90">
        <f>[1]Fjärrvärmeproduktion!$X$94</f>
        <v>0</v>
      </c>
      <c r="O22" s="90"/>
      <c r="P22" s="102">
        <f t="shared" si="2"/>
        <v>0</v>
      </c>
      <c r="Q22" s="29"/>
      <c r="R22" s="41" t="s">
        <v>24</v>
      </c>
      <c r="S22" s="86" t="str">
        <f>P43/1000 &amp;" GWh"</f>
        <v>141,48772 GWh</v>
      </c>
      <c r="T22" s="36"/>
      <c r="U22" s="34"/>
    </row>
    <row r="23" spans="1:34" ht="15.75">
      <c r="A23" s="3" t="s">
        <v>23</v>
      </c>
      <c r="B23" s="90">
        <f>[1]Fjärrvärmeproduktion!$N$98</f>
        <v>0</v>
      </c>
      <c r="C23" s="90"/>
      <c r="D23" s="90">
        <f>[1]Fjärrvärmeproduktion!$N$99</f>
        <v>0</v>
      </c>
      <c r="E23" s="90">
        <f>[1]Fjärrvärmeproduktion!$Q$100</f>
        <v>0</v>
      </c>
      <c r="F23" s="90">
        <f>[1]Fjärrvärmeproduktion!$N$101</f>
        <v>0</v>
      </c>
      <c r="G23" s="90">
        <f>[1]Fjärrvärmeproduktion!$R$102</f>
        <v>0</v>
      </c>
      <c r="H23" s="90">
        <f>[1]Fjärrvärmeproduktion!$S$103</f>
        <v>0</v>
      </c>
      <c r="I23" s="90">
        <f>[1]Fjärrvärmeproduktion!$N$104</f>
        <v>0</v>
      </c>
      <c r="J23" s="90">
        <f>[1]Fjärrvärmeproduktion!$T$102</f>
        <v>0</v>
      </c>
      <c r="K23" s="90">
        <f>[1]Fjärrvärmeproduktion!$U$100</f>
        <v>0</v>
      </c>
      <c r="L23" s="90">
        <f>[1]Fjärrvärmeproduktion!$V$100</f>
        <v>0</v>
      </c>
      <c r="M23" s="90">
        <f>[1]Fjärrvärmeproduktion!$W$100</f>
        <v>0</v>
      </c>
      <c r="N23" s="90">
        <f>[1]Fjärrvärmeproduktion!$X$102</f>
        <v>0</v>
      </c>
      <c r="O23" s="90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0">
        <f>SUM(B18:B23)</f>
        <v>0</v>
      </c>
      <c r="C24" s="90">
        <f t="shared" ref="C24:O24" si="3">SUM(C18:C23)</f>
        <v>0</v>
      </c>
      <c r="D24" s="90">
        <f t="shared" si="3"/>
        <v>0</v>
      </c>
      <c r="E24" s="90">
        <f t="shared" si="3"/>
        <v>0</v>
      </c>
      <c r="F24" s="90">
        <f t="shared" si="3"/>
        <v>0</v>
      </c>
      <c r="G24" s="90">
        <f t="shared" si="3"/>
        <v>0</v>
      </c>
      <c r="H24" s="90">
        <f t="shared" si="3"/>
        <v>0</v>
      </c>
      <c r="I24" s="90">
        <f t="shared" si="3"/>
        <v>0</v>
      </c>
      <c r="J24" s="90">
        <f t="shared" si="3"/>
        <v>0</v>
      </c>
      <c r="K24" s="90">
        <f t="shared" si="3"/>
        <v>0</v>
      </c>
      <c r="L24" s="90">
        <f t="shared" si="3"/>
        <v>0</v>
      </c>
      <c r="M24" s="90">
        <f t="shared" si="3"/>
        <v>0</v>
      </c>
      <c r="N24" s="90">
        <f t="shared" si="3"/>
        <v>0</v>
      </c>
      <c r="O24" s="90">
        <f t="shared" si="3"/>
        <v>0</v>
      </c>
      <c r="P24" s="102">
        <f t="shared" si="2"/>
        <v>0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3" t="str">
        <f>C30</f>
        <v>El</v>
      </c>
      <c r="S25" s="58" t="str">
        <f>C43/1000 &amp;" GWh"</f>
        <v>59,59872 GWh</v>
      </c>
      <c r="T25" s="40">
        <f>C$44</f>
        <v>0.4212289236125934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D43/1000 &amp;" GWh"</f>
        <v>41,071 GWh</v>
      </c>
      <c r="T26" s="40">
        <f>D$44</f>
        <v>0.29027960871798625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7" t="str">
        <f>A2</f>
        <v>0821 Högsby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6,627 GWh</v>
      </c>
      <c r="T29" s="40">
        <f>G$44</f>
        <v>4.6837987070538697E-2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34,191 GWh</v>
      </c>
      <c r="T30" s="40">
        <f>H$44</f>
        <v>0.24165348059888164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0">
        <f>[1]Slutanvändning!$N$89</f>
        <v>0</v>
      </c>
      <c r="C32" s="90">
        <f>[1]Slutanvändning!$N$90</f>
        <v>6994</v>
      </c>
      <c r="D32" s="90">
        <f>[1]Slutanvändning!$N$83</f>
        <v>6257</v>
      </c>
      <c r="E32" s="90">
        <f>[1]Slutanvändning!$Q$84</f>
        <v>0</v>
      </c>
      <c r="F32" s="90">
        <f>[1]Slutanvändning!$N$85</f>
        <v>0</v>
      </c>
      <c r="G32" s="90">
        <f>[1]Slutanvändning!$N$86</f>
        <v>1450</v>
      </c>
      <c r="H32" s="97">
        <f>[1]Slutanvändning!$N$87</f>
        <v>0</v>
      </c>
      <c r="I32" s="90">
        <f>[1]Slutanvändning!$N$88</f>
        <v>0</v>
      </c>
      <c r="J32" s="90"/>
      <c r="K32" s="90">
        <f>[1]Slutanvändning!$U$84</f>
        <v>0</v>
      </c>
      <c r="L32" s="90">
        <f>[1]Slutanvändning!$V$84</f>
        <v>0</v>
      </c>
      <c r="M32" s="90">
        <f>[1]Slutanvändning!$W$84</f>
        <v>0</v>
      </c>
      <c r="N32" s="90"/>
      <c r="O32" s="90"/>
      <c r="P32" s="90">
        <f t="shared" ref="P32:P38" si="4">SUM(B32:N32)</f>
        <v>14701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[1]Slutanvändning!$N$98</f>
        <v>0</v>
      </c>
      <c r="C33" s="90">
        <f>[1]Slutanvändning!$N$99</f>
        <v>10453</v>
      </c>
      <c r="D33" s="90">
        <f>[1]Slutanvändning!$N$92</f>
        <v>2142</v>
      </c>
      <c r="E33" s="90">
        <f>[1]Slutanvändning!$Q$93</f>
        <v>0</v>
      </c>
      <c r="F33" s="90">
        <f>[1]Slutanvändning!$N$94</f>
        <v>0</v>
      </c>
      <c r="G33" s="90">
        <f>[1]Slutanvändning!$N$95</f>
        <v>0</v>
      </c>
      <c r="H33" s="120">
        <f>[1]Slutanvändning!$N$96</f>
        <v>5297</v>
      </c>
      <c r="I33" s="90">
        <f>[1]Slutanvändning!$N$97</f>
        <v>0</v>
      </c>
      <c r="J33" s="90"/>
      <c r="K33" s="90">
        <f>[1]Slutanvändning!$U$93</f>
        <v>0</v>
      </c>
      <c r="L33" s="90">
        <f>[1]Slutanvändning!$V$93</f>
        <v>0</v>
      </c>
      <c r="M33" s="90">
        <f>[1]Slutanvändning!$W$93</f>
        <v>0</v>
      </c>
      <c r="N33" s="90"/>
      <c r="O33" s="90"/>
      <c r="P33" s="91">
        <f t="shared" si="4"/>
        <v>17892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[1]Slutanvändning!$N$107</f>
        <v>0</v>
      </c>
      <c r="C34" s="90">
        <f>[1]Slutanvändning!$N$108</f>
        <v>5764</v>
      </c>
      <c r="D34" s="90">
        <f>[1]Slutanvändning!$N$101</f>
        <v>447</v>
      </c>
      <c r="E34" s="90">
        <f>[1]Slutanvändning!$Q$102</f>
        <v>0</v>
      </c>
      <c r="F34" s="90">
        <f>[1]Slutanvändning!$N$103</f>
        <v>0</v>
      </c>
      <c r="G34" s="90">
        <f>[1]Slutanvändning!$N$104</f>
        <v>0</v>
      </c>
      <c r="H34" s="97">
        <f>[1]Slutanvändning!$N$105</f>
        <v>0</v>
      </c>
      <c r="I34" s="90">
        <f>[1]Slutanvändning!$N$106</f>
        <v>0</v>
      </c>
      <c r="J34" s="90"/>
      <c r="K34" s="90">
        <f>[1]Slutanvändning!$U$102</f>
        <v>0</v>
      </c>
      <c r="L34" s="90">
        <f>[1]Slutanvändning!$V$102</f>
        <v>0</v>
      </c>
      <c r="M34" s="90">
        <f>[1]Slutanvändning!$W$102</f>
        <v>0</v>
      </c>
      <c r="N34" s="90"/>
      <c r="O34" s="90"/>
      <c r="P34" s="90">
        <f t="shared" si="4"/>
        <v>6211</v>
      </c>
      <c r="Q34" s="31"/>
      <c r="R34" s="84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0">
        <f>[1]Slutanvändning!$N$116</f>
        <v>0</v>
      </c>
      <c r="C35" s="90">
        <f>[1]Slutanvändning!$N$117</f>
        <v>209</v>
      </c>
      <c r="D35" s="90">
        <f>[1]Slutanvändning!$N$110</f>
        <v>31420</v>
      </c>
      <c r="E35" s="90">
        <f>[1]Slutanvändning!$Q$111</f>
        <v>0</v>
      </c>
      <c r="F35" s="90">
        <f>[1]Slutanvändning!$N$112</f>
        <v>0</v>
      </c>
      <c r="G35" s="90">
        <f>[1]Slutanvändning!$N$113</f>
        <v>5177</v>
      </c>
      <c r="H35" s="97">
        <f>[1]Slutanvändning!$N$114</f>
        <v>0</v>
      </c>
      <c r="I35" s="90">
        <f>[1]Slutanvändning!$N$115</f>
        <v>0</v>
      </c>
      <c r="J35" s="90"/>
      <c r="K35" s="90">
        <f>[1]Slutanvändning!$U$111</f>
        <v>0</v>
      </c>
      <c r="L35" s="90">
        <f>[1]Slutanvändning!$V$111</f>
        <v>0</v>
      </c>
      <c r="M35" s="90">
        <f>[1]Slutanvändning!$W$111</f>
        <v>0</v>
      </c>
      <c r="N35" s="90"/>
      <c r="O35" s="90"/>
      <c r="P35" s="90">
        <f>SUM(B35:N35)</f>
        <v>36806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[1]Slutanvändning!$N$125</f>
        <v>0</v>
      </c>
      <c r="C36" s="90">
        <f>[1]Slutanvändning!$N$126</f>
        <v>7577</v>
      </c>
      <c r="D36" s="90">
        <f>[1]Slutanvändning!$N$119</f>
        <v>133</v>
      </c>
      <c r="E36" s="90">
        <f>[1]Slutanvändning!$Q$120</f>
        <v>0</v>
      </c>
      <c r="F36" s="90">
        <f>[1]Slutanvändning!$N$121</f>
        <v>0</v>
      </c>
      <c r="G36" s="90">
        <f>[1]Slutanvändning!$N$122</f>
        <v>0</v>
      </c>
      <c r="H36" s="97">
        <f>[1]Slutanvändning!$N$123</f>
        <v>0</v>
      </c>
      <c r="I36" s="90">
        <f>[1]Slutanvändning!$N$124</f>
        <v>0</v>
      </c>
      <c r="J36" s="90"/>
      <c r="K36" s="90">
        <f>[1]Slutanvändning!$U$120</f>
        <v>0</v>
      </c>
      <c r="L36" s="90">
        <f>[1]Slutanvändning!$V$120</f>
        <v>0</v>
      </c>
      <c r="M36" s="90">
        <f>[1]Slutanvändning!$W$120</f>
        <v>0</v>
      </c>
      <c r="N36" s="90"/>
      <c r="O36" s="90"/>
      <c r="P36" s="90">
        <f t="shared" si="4"/>
        <v>7710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[1]Slutanvändning!$N$134</f>
        <v>0</v>
      </c>
      <c r="C37" s="90">
        <f>[1]Slutanvändning!$N$135</f>
        <v>19744</v>
      </c>
      <c r="D37" s="90">
        <f>[1]Slutanvändning!$N$128</f>
        <v>672</v>
      </c>
      <c r="E37" s="90">
        <f>[1]Slutanvändning!$Q$129</f>
        <v>0</v>
      </c>
      <c r="F37" s="90">
        <f>[1]Slutanvändning!$N$130</f>
        <v>0</v>
      </c>
      <c r="G37" s="90">
        <f>[1]Slutanvändning!$N$131</f>
        <v>0</v>
      </c>
      <c r="H37" s="97">
        <f>[1]Slutanvändning!$N$132</f>
        <v>28894</v>
      </c>
      <c r="I37" s="90">
        <f>[1]Slutanvändning!$N$133</f>
        <v>0</v>
      </c>
      <c r="J37" s="90"/>
      <c r="K37" s="90">
        <f>[1]Slutanvändning!$U$129</f>
        <v>0</v>
      </c>
      <c r="L37" s="90">
        <f>[1]Slutanvändning!$V$129</f>
        <v>0</v>
      </c>
      <c r="M37" s="90">
        <f>[1]Slutanvändning!$W$129</f>
        <v>0</v>
      </c>
      <c r="N37" s="90"/>
      <c r="O37" s="90"/>
      <c r="P37" s="90">
        <f t="shared" si="4"/>
        <v>49310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[1]Slutanvändning!$N$143</f>
        <v>0</v>
      </c>
      <c r="C38" s="90">
        <f>[1]Slutanvändning!$N$144</f>
        <v>1685</v>
      </c>
      <c r="D38" s="90">
        <f>[1]Slutanvändning!$N$137</f>
        <v>0</v>
      </c>
      <c r="E38" s="90">
        <f>[1]Slutanvändning!$Q$138</f>
        <v>0</v>
      </c>
      <c r="F38" s="90">
        <f>[1]Slutanvändning!$N$139</f>
        <v>0</v>
      </c>
      <c r="G38" s="90">
        <f>[1]Slutanvändning!$N$140</f>
        <v>0</v>
      </c>
      <c r="H38" s="97">
        <f>[1]Slutanvändning!$N$141</f>
        <v>0</v>
      </c>
      <c r="I38" s="90">
        <f>[1]Slutanvändning!$N$142</f>
        <v>0</v>
      </c>
      <c r="J38" s="90"/>
      <c r="K38" s="90">
        <f>[1]Slutanvändning!$U$138</f>
        <v>0</v>
      </c>
      <c r="L38" s="90">
        <f>[1]Slutanvändning!$V$138</f>
        <v>0</v>
      </c>
      <c r="M38" s="90">
        <f>[1]Slutanvändning!$W$138</f>
        <v>0</v>
      </c>
      <c r="N38" s="90"/>
      <c r="O38" s="90"/>
      <c r="P38" s="90">
        <f t="shared" si="4"/>
        <v>1685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[1]Slutanvändning!$N$152</f>
        <v>0</v>
      </c>
      <c r="C39" s="90">
        <f>[1]Slutanvändning!$N$153</f>
        <v>2758</v>
      </c>
      <c r="D39" s="90">
        <f>[1]Slutanvändning!$N$146</f>
        <v>0</v>
      </c>
      <c r="E39" s="90">
        <f>[1]Slutanvändning!$Q$147</f>
        <v>0</v>
      </c>
      <c r="F39" s="90">
        <f>[1]Slutanvändning!$N$148</f>
        <v>0</v>
      </c>
      <c r="G39" s="90">
        <f>[1]Slutanvändning!$N$149</f>
        <v>0</v>
      </c>
      <c r="H39" s="97">
        <f>[1]Slutanvändning!$N$150</f>
        <v>0</v>
      </c>
      <c r="I39" s="90">
        <f>[1]Slutanvändning!$N$151</f>
        <v>0</v>
      </c>
      <c r="J39" s="90"/>
      <c r="K39" s="90">
        <f>[1]Slutanvändning!$U$147</f>
        <v>0</v>
      </c>
      <c r="L39" s="90">
        <f>[1]Slutanvändning!$V$147</f>
        <v>0</v>
      </c>
      <c r="M39" s="90">
        <f>[1]Slutanvändning!$W$147</f>
        <v>0</v>
      </c>
      <c r="N39" s="90"/>
      <c r="O39" s="90"/>
      <c r="P39" s="90">
        <f>SUM(B39:N39)</f>
        <v>2758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0</v>
      </c>
      <c r="C40" s="90">
        <f t="shared" ref="C40:O40" si="5">SUM(C32:C39)</f>
        <v>55184</v>
      </c>
      <c r="D40" s="90">
        <f t="shared" si="5"/>
        <v>41071</v>
      </c>
      <c r="E40" s="90">
        <f t="shared" si="5"/>
        <v>0</v>
      </c>
      <c r="F40" s="90">
        <f>SUM(F32:F39)</f>
        <v>0</v>
      </c>
      <c r="G40" s="90">
        <f t="shared" si="5"/>
        <v>6627</v>
      </c>
      <c r="H40" s="91">
        <f t="shared" si="5"/>
        <v>34191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90">
        <f t="shared" si="5"/>
        <v>0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91">
        <f>SUM(B40:N40)</f>
        <v>137073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4,41472 GWh</v>
      </c>
      <c r="T41" s="98"/>
    </row>
    <row r="42" spans="1:47">
      <c r="A42" s="44" t="s">
        <v>43</v>
      </c>
      <c r="B42" s="92">
        <f>B39+B38+B37</f>
        <v>0</v>
      </c>
      <c r="C42" s="92">
        <f>C39+C38+C37</f>
        <v>24187</v>
      </c>
      <c r="D42" s="92">
        <f>D39+D38+D37</f>
        <v>672</v>
      </c>
      <c r="E42" s="92">
        <f t="shared" ref="E42:P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28894</v>
      </c>
      <c r="I42" s="93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53753</v>
      </c>
      <c r="Q42" s="32"/>
      <c r="R42" s="39" t="s">
        <v>41</v>
      </c>
      <c r="S42" s="9" t="str">
        <f>P42/1000 &amp;" GWh"</f>
        <v>53,753 GWh</v>
      </c>
      <c r="T42" s="40">
        <f>P42/P40</f>
        <v>0.39214870908202198</v>
      </c>
    </row>
    <row r="43" spans="1:47">
      <c r="A43" s="45" t="s">
        <v>45</v>
      </c>
      <c r="B43" s="104"/>
      <c r="C43" s="105">
        <f>C40+C24-C7+C46</f>
        <v>59598.720000000001</v>
      </c>
      <c r="D43" s="105">
        <f t="shared" ref="D43:O43" si="7">D11+D24+D40</f>
        <v>41071</v>
      </c>
      <c r="E43" s="105">
        <f t="shared" si="7"/>
        <v>0</v>
      </c>
      <c r="F43" s="105">
        <f t="shared" si="7"/>
        <v>0</v>
      </c>
      <c r="G43" s="105">
        <f t="shared" si="7"/>
        <v>6627</v>
      </c>
      <c r="H43" s="105">
        <f t="shared" si="7"/>
        <v>34191</v>
      </c>
      <c r="I43" s="105">
        <f t="shared" si="7"/>
        <v>0</v>
      </c>
      <c r="J43" s="105">
        <f t="shared" si="7"/>
        <v>0</v>
      </c>
      <c r="K43" s="105">
        <f t="shared" si="7"/>
        <v>0</v>
      </c>
      <c r="L43" s="105">
        <f t="shared" si="7"/>
        <v>0</v>
      </c>
      <c r="M43" s="105">
        <f t="shared" si="7"/>
        <v>0</v>
      </c>
      <c r="N43" s="105">
        <f t="shared" si="7"/>
        <v>0</v>
      </c>
      <c r="O43" s="105">
        <f t="shared" si="7"/>
        <v>0</v>
      </c>
      <c r="P43" s="106">
        <f>SUM(C43:O43)</f>
        <v>141487.72</v>
      </c>
      <c r="Q43" s="32"/>
      <c r="R43" s="39" t="s">
        <v>42</v>
      </c>
      <c r="S43" s="9" t="str">
        <f>P36/1000 &amp;" GWh"</f>
        <v>7,71 GWh</v>
      </c>
      <c r="T43" s="60">
        <f>P36/P40</f>
        <v>5.6247401019894512E-2</v>
      </c>
    </row>
    <row r="44" spans="1:47">
      <c r="A44" s="45" t="s">
        <v>46</v>
      </c>
      <c r="B44" s="94"/>
      <c r="C44" s="96">
        <f>C43/$P$43</f>
        <v>0.4212289236125934</v>
      </c>
      <c r="D44" s="96">
        <f t="shared" ref="D44:O44" si="8">D43/$P$43</f>
        <v>0.29027960871798625</v>
      </c>
      <c r="E44" s="96">
        <f t="shared" si="8"/>
        <v>0</v>
      </c>
      <c r="F44" s="96">
        <f t="shared" si="8"/>
        <v>0</v>
      </c>
      <c r="G44" s="96">
        <f t="shared" si="8"/>
        <v>4.6837987070538697E-2</v>
      </c>
      <c r="H44" s="96">
        <f t="shared" si="8"/>
        <v>0.24165348059888164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32"/>
      <c r="R44" s="39" t="s">
        <v>44</v>
      </c>
      <c r="S44" s="9" t="str">
        <f>P34/1000 &amp;" GWh"</f>
        <v>6,211 GWh</v>
      </c>
      <c r="T44" s="40">
        <f>P34/P40</f>
        <v>4.5311622274262622E-2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14,701 GWh</v>
      </c>
      <c r="T45" s="40">
        <f>P32/P40</f>
        <v>0.10724942184091689</v>
      </c>
      <c r="U45" s="34"/>
    </row>
    <row r="46" spans="1:47">
      <c r="A46" s="46" t="s">
        <v>49</v>
      </c>
      <c r="B46" s="66">
        <f>B24-B40</f>
        <v>0</v>
      </c>
      <c r="C46" s="66">
        <f>(C40+C24)*0.08</f>
        <v>4414.72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17,892 GWh</v>
      </c>
      <c r="T46" s="60">
        <f>P33/P40</f>
        <v>0.13052898820336609</v>
      </c>
      <c r="U46" s="34"/>
    </row>
    <row r="47" spans="1:47">
      <c r="A47" s="46" t="s">
        <v>51</v>
      </c>
      <c r="B47" s="95" t="e">
        <f>B46/B24</f>
        <v>#DIV/0!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36,806 GWh</v>
      </c>
      <c r="T47" s="60">
        <f>P35/P40</f>
        <v>0.26851385757953788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5"/>
      <c r="R48" s="67" t="s">
        <v>50</v>
      </c>
      <c r="S48" s="68" t="str">
        <f>P40/1000 &amp;" GWh"</f>
        <v>137,073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C43" sqref="C43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75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[1]Solceller!$C$10</f>
        <v>2375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0">
        <f>[1]Elproduktion!$N$282</f>
        <v>122133</v>
      </c>
      <c r="D7" s="90">
        <f>[1]Elproduktion!$N$283</f>
        <v>0</v>
      </c>
      <c r="E7" s="90">
        <f>[1]Elproduktion!$Q$284</f>
        <v>0</v>
      </c>
      <c r="F7" s="90">
        <f>[1]Elproduktion!$N$285</f>
        <v>0</v>
      </c>
      <c r="G7" s="90">
        <f>[1]Elproduktion!$R$286</f>
        <v>0</v>
      </c>
      <c r="H7" s="90">
        <f>[1]Elproduktion!$S$287</f>
        <v>0</v>
      </c>
      <c r="I7" s="90">
        <f>[1]Elproduktion!$N$288</f>
        <v>0</v>
      </c>
      <c r="J7" s="90">
        <f>[1]Elproduktion!$T$286</f>
        <v>0</v>
      </c>
      <c r="K7" s="90">
        <f>[1]Elproduktion!$U$284</f>
        <v>0</v>
      </c>
      <c r="L7" s="90">
        <f>[1]Elproduktion!$V$284</f>
        <v>0</v>
      </c>
      <c r="M7" s="90">
        <f>[1]Elproduktion!$W$284</f>
        <v>0</v>
      </c>
      <c r="N7" s="90">
        <f>[1]Elproduktion!$X$286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0">
        <f>[1]Elproduktion!$N$290</f>
        <v>0</v>
      </c>
      <c r="D8" s="90">
        <f>[1]Elproduktion!$N$291</f>
        <v>0</v>
      </c>
      <c r="E8" s="90">
        <f>[1]Elproduktion!$Q$292</f>
        <v>0</v>
      </c>
      <c r="F8" s="90">
        <f>[1]Elproduktion!$N$293</f>
        <v>0</v>
      </c>
      <c r="G8" s="90">
        <f>[1]Elproduktion!$R$294</f>
        <v>0</v>
      </c>
      <c r="H8" s="90">
        <f>[1]Elproduktion!$S$295</f>
        <v>0</v>
      </c>
      <c r="I8" s="90">
        <f>[1]Elproduktion!$N$296</f>
        <v>0</v>
      </c>
      <c r="J8" s="90">
        <f>[1]Elproduktion!$T$294</f>
        <v>0</v>
      </c>
      <c r="K8" s="90">
        <f>[1]Elproduktion!$U$292</f>
        <v>0</v>
      </c>
      <c r="L8" s="90">
        <f>[1]Elproduktion!$V$292</f>
        <v>0</v>
      </c>
      <c r="M8" s="90">
        <f>[1]Elproduktion!$W$292</f>
        <v>0</v>
      </c>
      <c r="N8" s="90">
        <f>[1]Elproduktion!$X$294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0">
        <f>[1]Elproduktion!$N$298</f>
        <v>0</v>
      </c>
      <c r="D9" s="90">
        <f>[1]Elproduktion!$N$299</f>
        <v>0</v>
      </c>
      <c r="E9" s="90">
        <f>[1]Elproduktion!$Q$300</f>
        <v>0</v>
      </c>
      <c r="F9" s="90">
        <f>[1]Elproduktion!$N$301</f>
        <v>0</v>
      </c>
      <c r="G9" s="90">
        <f>[1]Elproduktion!$R$302</f>
        <v>0</v>
      </c>
      <c r="H9" s="90">
        <f>[1]Elproduktion!$S$303</f>
        <v>0</v>
      </c>
      <c r="I9" s="90">
        <f>[1]Elproduktion!$N$304</f>
        <v>0</v>
      </c>
      <c r="J9" s="90">
        <f>[1]Elproduktion!$T$302</f>
        <v>0</v>
      </c>
      <c r="K9" s="90">
        <f>[1]Elproduktion!$U$300</f>
        <v>0</v>
      </c>
      <c r="L9" s="90">
        <f>[1]Elproduktion!$V$300</f>
        <v>0</v>
      </c>
      <c r="M9" s="90">
        <f>[1]Elproduktion!$W$300</f>
        <v>0</v>
      </c>
      <c r="N9" s="90">
        <f>[1]Elproduktion!$X$302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0">
        <f>[1]Elproduktion!$N$306</f>
        <v>68913</v>
      </c>
      <c r="D10" s="90">
        <f>[1]Elproduktion!$N$307</f>
        <v>0</v>
      </c>
      <c r="E10" s="90">
        <f>[1]Elproduktion!$Q$308</f>
        <v>0</v>
      </c>
      <c r="F10" s="90">
        <f>[1]Elproduktion!$N$309</f>
        <v>0</v>
      </c>
      <c r="G10" s="90">
        <f>[1]Elproduktion!$R$310</f>
        <v>0</v>
      </c>
      <c r="H10" s="90">
        <f>[1]Elproduktion!$S$311</f>
        <v>0</v>
      </c>
      <c r="I10" s="90">
        <f>[1]Elproduktion!$N$312</f>
        <v>0</v>
      </c>
      <c r="J10" s="90">
        <f>[1]Elproduktion!$T$310</f>
        <v>0</v>
      </c>
      <c r="K10" s="90">
        <f>[1]Elproduktion!$U$308</f>
        <v>0</v>
      </c>
      <c r="L10" s="90">
        <f>[1]Elproduktion!$V$308</f>
        <v>0</v>
      </c>
      <c r="M10" s="90">
        <f>[1]Elproduktion!$W$308</f>
        <v>0</v>
      </c>
      <c r="N10" s="90">
        <f>[1]Elproduktion!$X$310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99">
        <f>SUM(C5:C10)</f>
        <v>193421</v>
      </c>
      <c r="D11" s="90">
        <f t="shared" ref="D11:O11" si="1">SUM(D5:D10)</f>
        <v>0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90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0880 Kalmar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101">
        <f>[1]Fjärrvärmeproduktion!$N$394+[1]Fjärrvärmeproduktion!$N$434*([1]Fjärrvärmeproduktion!$N$394/([1]Fjärrvärmeproduktion!$N$394+[1]Fjärrvärmeproduktion!$N$402))</f>
        <v>353176.01915974147</v>
      </c>
      <c r="C18" s="102"/>
      <c r="D18" s="102">
        <f>[1]Fjärrvärmeproduktion!$N$395</f>
        <v>537</v>
      </c>
      <c r="E18" s="102">
        <f>[1]Fjärrvärmeproduktion!$Q$396</f>
        <v>0</v>
      </c>
      <c r="F18" s="102">
        <f>[1]Fjärrvärmeproduktion!$N$397</f>
        <v>0</v>
      </c>
      <c r="G18" s="102">
        <f>[1]Fjärrvärmeproduktion!$R$398</f>
        <v>0</v>
      </c>
      <c r="H18" s="102">
        <f>[1]Fjärrvärmeproduktion!$S$399</f>
        <v>326634</v>
      </c>
      <c r="I18" s="102">
        <f>[1]Fjärrvärmeproduktion!$N$400</f>
        <v>0</v>
      </c>
      <c r="J18" s="102">
        <f>[1]Fjärrvärmeproduktion!$T$398</f>
        <v>0</v>
      </c>
      <c r="K18" s="102">
        <f>[1]Fjärrvärmeproduktion!$U$396</f>
        <v>0</v>
      </c>
      <c r="L18" s="102">
        <f>[1]Fjärrvärmeproduktion!$V$396</f>
        <v>0</v>
      </c>
      <c r="M18" s="102">
        <f>[1]Fjärrvärmeproduktion!$W$396</f>
        <v>0</v>
      </c>
      <c r="N18" s="102">
        <f>[1]Fjärrvärmeproduktion!$X$398</f>
        <v>0</v>
      </c>
      <c r="O18" s="102"/>
      <c r="P18" s="102">
        <f>SUM(C18:O18)</f>
        <v>327171</v>
      </c>
      <c r="Q18" s="2"/>
      <c r="R18" s="2"/>
      <c r="S18" s="2"/>
      <c r="T18" s="2"/>
    </row>
    <row r="19" spans="1:34" ht="15.75">
      <c r="A19" s="3" t="s">
        <v>19</v>
      </c>
      <c r="B19" s="101">
        <f>[1]Fjärrvärmeproduktion!$N$402+[1]Fjärrvärmeproduktion!$N$434*([1]Fjärrvärmeproduktion!$N$402/([1]Fjärrvärmeproduktion!$N$402+[1]Fjärrvärmeproduktion!$N$394))</f>
        <v>66028.980840258533</v>
      </c>
      <c r="C19" s="102"/>
      <c r="D19" s="102">
        <f>[1]Fjärrvärmeproduktion!$N$403</f>
        <v>3571</v>
      </c>
      <c r="E19" s="102">
        <f>[1]Fjärrvärmeproduktion!$Q$404</f>
        <v>0</v>
      </c>
      <c r="F19" s="102">
        <f>[1]Fjärrvärmeproduktion!$N$405</f>
        <v>0</v>
      </c>
      <c r="G19" s="102">
        <f>[1]Fjärrvärmeproduktion!$R$406</f>
        <v>0</v>
      </c>
      <c r="H19" s="102">
        <f>[1]Fjärrvärmeproduktion!$S$407</f>
        <v>52991</v>
      </c>
      <c r="I19" s="102">
        <f>[1]Fjärrvärmeproduktion!$N$408</f>
        <v>0</v>
      </c>
      <c r="J19" s="102">
        <f>[1]Fjärrvärmeproduktion!$T$406</f>
        <v>0</v>
      </c>
      <c r="K19" s="102">
        <f>[1]Fjärrvärmeproduktion!$U$404</f>
        <v>0</v>
      </c>
      <c r="L19" s="102">
        <f>[1]Fjärrvärmeproduktion!$V$404</f>
        <v>0</v>
      </c>
      <c r="M19" s="102">
        <f>[1]Fjärrvärmeproduktion!$W$404</f>
        <v>0</v>
      </c>
      <c r="N19" s="102">
        <f>[1]Fjärrvärmeproduktion!$X$406</f>
        <v>0</v>
      </c>
      <c r="O19" s="102"/>
      <c r="P19" s="102">
        <f t="shared" ref="P19:P24" si="2">SUM(C19:O19)</f>
        <v>56562</v>
      </c>
      <c r="Q19" s="2"/>
      <c r="R19" s="2"/>
      <c r="S19" s="2"/>
      <c r="T19" s="2"/>
    </row>
    <row r="20" spans="1:34" ht="15.75">
      <c r="A20" s="3" t="s">
        <v>20</v>
      </c>
      <c r="B20" s="103">
        <f>[1]Fjärrvärmeproduktion!$N$410</f>
        <v>0</v>
      </c>
      <c r="C20" s="102"/>
      <c r="D20" s="102">
        <f>[1]Fjärrvärmeproduktion!$N$411</f>
        <v>0</v>
      </c>
      <c r="E20" s="102">
        <f>[1]Fjärrvärmeproduktion!$Q$412</f>
        <v>0</v>
      </c>
      <c r="F20" s="102">
        <f>[1]Fjärrvärmeproduktion!$N$413</f>
        <v>0</v>
      </c>
      <c r="G20" s="102">
        <f>[1]Fjärrvärmeproduktion!$R$414</f>
        <v>0</v>
      </c>
      <c r="H20" s="102">
        <f>[1]Fjärrvärmeproduktion!$S$415</f>
        <v>0</v>
      </c>
      <c r="I20" s="102">
        <f>[1]Fjärrvärmeproduktion!$N$416</f>
        <v>0</v>
      </c>
      <c r="J20" s="102">
        <f>[1]Fjärrvärmeproduktion!$T$414</f>
        <v>0</v>
      </c>
      <c r="K20" s="102">
        <f>[1]Fjärrvärmeproduktion!$U$412</f>
        <v>0</v>
      </c>
      <c r="L20" s="102">
        <f>[1]Fjärrvärmeproduktion!$V$412</f>
        <v>0</v>
      </c>
      <c r="M20" s="102">
        <f>[1]Fjärrvärmeproduktion!$W$412</f>
        <v>0</v>
      </c>
      <c r="N20" s="102">
        <f>[1]Fjärrvärmeproduktion!$X$414</f>
        <v>0</v>
      </c>
      <c r="O20" s="102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03">
        <f>[1]Fjärrvärmeproduktion!$N$418</f>
        <v>0</v>
      </c>
      <c r="C21" s="102"/>
      <c r="D21" s="102">
        <f>[1]Fjärrvärmeproduktion!$N$419</f>
        <v>0</v>
      </c>
      <c r="E21" s="102">
        <f>[1]Fjärrvärmeproduktion!$Q$420</f>
        <v>0</v>
      </c>
      <c r="F21" s="102">
        <f>[1]Fjärrvärmeproduktion!$N$421</f>
        <v>0</v>
      </c>
      <c r="G21" s="102">
        <f>[1]Fjärrvärmeproduktion!$R$422</f>
        <v>0</v>
      </c>
      <c r="H21" s="102">
        <f>[1]Fjärrvärmeproduktion!$S$423</f>
        <v>0</v>
      </c>
      <c r="I21" s="102">
        <f>[1]Fjärrvärmeproduktion!$N$424</f>
        <v>0</v>
      </c>
      <c r="J21" s="102">
        <f>[1]Fjärrvärmeproduktion!$T$422</f>
        <v>0</v>
      </c>
      <c r="K21" s="102">
        <f>[1]Fjärrvärmeproduktion!$U$420</f>
        <v>0</v>
      </c>
      <c r="L21" s="102">
        <f>[1]Fjärrvärmeproduktion!$V$420</f>
        <v>0</v>
      </c>
      <c r="M21" s="102">
        <f>[1]Fjärrvärmeproduktion!$W$420</f>
        <v>0</v>
      </c>
      <c r="N21" s="102">
        <f>[1]Fjärrvärmeproduktion!$X$422</f>
        <v>0</v>
      </c>
      <c r="O21" s="102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103">
        <f>[1]Fjärrvärmeproduktion!$N$426</f>
        <v>0</v>
      </c>
      <c r="C22" s="102"/>
      <c r="D22" s="102">
        <f>[1]Fjärrvärmeproduktion!$N$427</f>
        <v>0</v>
      </c>
      <c r="E22" s="102">
        <f>[1]Fjärrvärmeproduktion!$Q$428</f>
        <v>0</v>
      </c>
      <c r="F22" s="102">
        <f>[1]Fjärrvärmeproduktion!$N$429</f>
        <v>0</v>
      </c>
      <c r="G22" s="102">
        <f>[1]Fjärrvärmeproduktion!$R$430</f>
        <v>0</v>
      </c>
      <c r="H22" s="102">
        <f>[1]Fjärrvärmeproduktion!$S$431</f>
        <v>0</v>
      </c>
      <c r="I22" s="102">
        <f>[1]Fjärrvärmeproduktion!$N$432</f>
        <v>0</v>
      </c>
      <c r="J22" s="102">
        <f>[1]Fjärrvärmeproduktion!$T$430</f>
        <v>0</v>
      </c>
      <c r="K22" s="102">
        <f>[1]Fjärrvärmeproduktion!$U$428</f>
        <v>0</v>
      </c>
      <c r="L22" s="102">
        <f>[1]Fjärrvärmeproduktion!$V$428</f>
        <v>0</v>
      </c>
      <c r="M22" s="102">
        <f>[1]Fjärrvärmeproduktion!$W$428</f>
        <v>0</v>
      </c>
      <c r="N22" s="102">
        <f>[1]Fjärrvärmeproduktion!$X$430</f>
        <v>0</v>
      </c>
      <c r="O22" s="102"/>
      <c r="P22" s="102">
        <f t="shared" si="2"/>
        <v>0</v>
      </c>
      <c r="Q22" s="29"/>
      <c r="R22" s="41" t="s">
        <v>24</v>
      </c>
      <c r="S22" s="86" t="str">
        <f>P43/1000 &amp;" GWh"</f>
        <v>2164,84976 GWh</v>
      </c>
      <c r="T22" s="36"/>
      <c r="U22" s="34"/>
    </row>
    <row r="23" spans="1:34" ht="15.75">
      <c r="A23" s="3" t="s">
        <v>23</v>
      </c>
      <c r="B23" s="103">
        <v>0</v>
      </c>
      <c r="C23" s="102"/>
      <c r="D23" s="102">
        <f>[1]Fjärrvärmeproduktion!$N$435</f>
        <v>0</v>
      </c>
      <c r="E23" s="102">
        <f>[1]Fjärrvärmeproduktion!$Q$436</f>
        <v>0</v>
      </c>
      <c r="F23" s="102">
        <f>[1]Fjärrvärmeproduktion!$N$437</f>
        <v>0</v>
      </c>
      <c r="G23" s="102">
        <f>[1]Fjärrvärmeproduktion!$R$438</f>
        <v>0</v>
      </c>
      <c r="H23" s="102">
        <f>[1]Fjärrvärmeproduktion!$S$439</f>
        <v>0</v>
      </c>
      <c r="I23" s="102">
        <f>[1]Fjärrvärmeproduktion!$N$440</f>
        <v>0</v>
      </c>
      <c r="J23" s="102">
        <f>[1]Fjärrvärmeproduktion!$T$438</f>
        <v>0</v>
      </c>
      <c r="K23" s="102">
        <f>[1]Fjärrvärmeproduktion!$U$436</f>
        <v>0</v>
      </c>
      <c r="L23" s="102">
        <f>[1]Fjärrvärmeproduktion!$V$436</f>
        <v>0</v>
      </c>
      <c r="M23" s="102">
        <f>[1]Fjärrvärmeproduktion!$W$436</f>
        <v>0</v>
      </c>
      <c r="N23" s="102">
        <f>[1]Fjärrvärmeproduktion!$X$438</f>
        <v>0</v>
      </c>
      <c r="O23" s="102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02">
        <f>SUM(B18:B23)</f>
        <v>419205</v>
      </c>
      <c r="C24" s="102">
        <f t="shared" ref="C24:O24" si="3">SUM(C18:C23)</f>
        <v>0</v>
      </c>
      <c r="D24" s="102">
        <f t="shared" si="3"/>
        <v>4108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379625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102">
        <f t="shared" si="2"/>
        <v>383733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29"/>
      <c r="R25" s="83" t="str">
        <f>C30</f>
        <v>El</v>
      </c>
      <c r="S25" s="58" t="str">
        <f>C43/1000 &amp;" GWh"</f>
        <v>525,53436 GWh</v>
      </c>
      <c r="T25" s="40">
        <f>C$44</f>
        <v>0.24275789004406478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D43/1000 &amp;" GWh"</f>
        <v>960,229 GWh</v>
      </c>
      <c r="T26" s="40">
        <f>D$44</f>
        <v>0.44355456796225901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17,402 GWh</v>
      </c>
      <c r="T28" s="40">
        <f>F$44</f>
        <v>8.0384331150998682E-3</v>
      </c>
      <c r="U28" s="34"/>
    </row>
    <row r="29" spans="1:34" ht="15.75">
      <c r="A29" s="77" t="str">
        <f>A2</f>
        <v>0880 Kalmar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193,75425 GWh</v>
      </c>
      <c r="T29" s="40">
        <f>G$44</f>
        <v>8.9500090759185066E-2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467,93015 GWh</v>
      </c>
      <c r="T30" s="40">
        <f>H$44</f>
        <v>0.21614901811939138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0">
        <f>[1]Slutanvändning!$N$575</f>
        <v>0</v>
      </c>
      <c r="C32" s="90">
        <f>[1]Slutanvändning!$N$576</f>
        <v>25377</v>
      </c>
      <c r="D32" s="90">
        <f>[1]Slutanvändning!$N$569</f>
        <v>18756</v>
      </c>
      <c r="E32" s="90">
        <f>[1]Slutanvändning!$Q$570</f>
        <v>0</v>
      </c>
      <c r="F32" s="90">
        <f>[1]Slutanvändning!$N$571</f>
        <v>0</v>
      </c>
      <c r="G32" s="97">
        <f>[1]Slutanvändning!$N$572</f>
        <v>4249</v>
      </c>
      <c r="H32" s="97">
        <f>[1]Slutanvändning!$N$573</f>
        <v>0</v>
      </c>
      <c r="I32" s="90">
        <f>[1]Slutanvändning!$N$574</f>
        <v>0</v>
      </c>
      <c r="J32" s="90"/>
      <c r="K32" s="90">
        <f>[1]Slutanvändning!$U$570</f>
        <v>0</v>
      </c>
      <c r="L32" s="90">
        <f>[1]Slutanvändning!$V$570</f>
        <v>0</v>
      </c>
      <c r="M32" s="90">
        <f>[1]Slutanvändning!$W$570</f>
        <v>0</v>
      </c>
      <c r="N32" s="90"/>
      <c r="O32" s="90"/>
      <c r="P32" s="90">
        <f t="shared" ref="P32:P38" si="4">SUM(B32:N32)</f>
        <v>48382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[1]Slutanvändning!$N$584</f>
        <v>18985</v>
      </c>
      <c r="C33" s="90">
        <f>[1]Slutanvändning!$N$585</f>
        <v>112120</v>
      </c>
      <c r="D33" s="90">
        <f>[1]Slutanvändning!$N$578</f>
        <v>41123</v>
      </c>
      <c r="E33" s="90">
        <f>[1]Slutanvändning!$Q$579</f>
        <v>0</v>
      </c>
      <c r="F33" s="90">
        <f>[1]Slutanvändning!$N$580</f>
        <v>17402</v>
      </c>
      <c r="G33" s="120">
        <f>[1]Slutanvändning!$N$581</f>
        <v>694.25</v>
      </c>
      <c r="H33" s="120">
        <f>[1]Slutanvändning!$N$582</f>
        <v>25338.149999999994</v>
      </c>
      <c r="I33" s="90">
        <f>[1]Slutanvändning!$N$583</f>
        <v>0</v>
      </c>
      <c r="J33" s="90"/>
      <c r="K33" s="90">
        <f>[1]Slutanvändning!$U$579</f>
        <v>0</v>
      </c>
      <c r="L33" s="90">
        <f>[1]Slutanvändning!$V$579</f>
        <v>0</v>
      </c>
      <c r="M33" s="90">
        <f>[1]Slutanvändning!$W$579</f>
        <v>0</v>
      </c>
      <c r="N33" s="90"/>
      <c r="O33" s="90"/>
      <c r="P33" s="91">
        <f t="shared" si="4"/>
        <v>215662.4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[1]Slutanvändning!$N$593</f>
        <v>72504</v>
      </c>
      <c r="C34" s="90">
        <f>[1]Slutanvändning!$N$594</f>
        <v>73730</v>
      </c>
      <c r="D34" s="90">
        <f>[1]Slutanvändning!$N$587</f>
        <v>370</v>
      </c>
      <c r="E34" s="90">
        <f>[1]Slutanvändning!$Q$588</f>
        <v>0</v>
      </c>
      <c r="F34" s="90">
        <f>[1]Slutanvändning!$N$589</f>
        <v>0</v>
      </c>
      <c r="G34" s="97">
        <f>[1]Slutanvändning!$N$590</f>
        <v>0</v>
      </c>
      <c r="H34" s="97">
        <f>[1]Slutanvändning!$N$591</f>
        <v>0</v>
      </c>
      <c r="I34" s="90">
        <f>[1]Slutanvändning!$N$592</f>
        <v>0</v>
      </c>
      <c r="J34" s="90"/>
      <c r="K34" s="90">
        <f>[1]Slutanvändning!$U$588</f>
        <v>0</v>
      </c>
      <c r="L34" s="90">
        <f>[1]Slutanvändning!$V$588</f>
        <v>0</v>
      </c>
      <c r="M34" s="90">
        <f>[1]Slutanvändning!$W$588</f>
        <v>0</v>
      </c>
      <c r="N34" s="90"/>
      <c r="O34" s="90"/>
      <c r="P34" s="90">
        <f t="shared" si="4"/>
        <v>146604</v>
      </c>
      <c r="Q34" s="31"/>
      <c r="R34" s="84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0">
        <f>[1]Slutanvändning!$N$602</f>
        <v>0</v>
      </c>
      <c r="C35" s="90">
        <f>[1]Slutanvändning!$N$603</f>
        <v>1763</v>
      </c>
      <c r="D35" s="90">
        <f>[1]Slutanvändning!$N$596</f>
        <v>810350</v>
      </c>
      <c r="E35" s="90">
        <f>[1]Slutanvändning!$Q$597</f>
        <v>0</v>
      </c>
      <c r="F35" s="90">
        <f>[1]Slutanvändning!$N$598</f>
        <v>0</v>
      </c>
      <c r="G35" s="97">
        <f>[1]Slutanvändning!$N$599</f>
        <v>188811</v>
      </c>
      <c r="H35" s="97">
        <f>[1]Slutanvändning!$N$600</f>
        <v>0</v>
      </c>
      <c r="I35" s="90">
        <f>[1]Slutanvändning!$N$601</f>
        <v>0</v>
      </c>
      <c r="J35" s="90"/>
      <c r="K35" s="90">
        <f>[1]Slutanvändning!$U$597</f>
        <v>0</v>
      </c>
      <c r="L35" s="90">
        <f>[1]Slutanvändning!$V$597</f>
        <v>0</v>
      </c>
      <c r="M35" s="90">
        <f>[1]Slutanvändning!$W$597</f>
        <v>0</v>
      </c>
      <c r="N35" s="90"/>
      <c r="O35" s="90"/>
      <c r="P35" s="90">
        <f>SUM(B35:N35)</f>
        <v>1000924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[1]Slutanvändning!$N$611</f>
        <v>56334</v>
      </c>
      <c r="C36" s="90">
        <f>[1]Slutanvändning!$N$612</f>
        <v>190233</v>
      </c>
      <c r="D36" s="90">
        <f>[1]Slutanvändning!$N$605</f>
        <v>83949</v>
      </c>
      <c r="E36" s="90">
        <f>[1]Slutanvändning!$Q$606</f>
        <v>0</v>
      </c>
      <c r="F36" s="90">
        <f>[1]Slutanvändning!$N$607</f>
        <v>0</v>
      </c>
      <c r="G36" s="97">
        <f>[1]Slutanvändning!$N$608</f>
        <v>0</v>
      </c>
      <c r="H36" s="97">
        <f>[1]Slutanvändning!$N$609</f>
        <v>0</v>
      </c>
      <c r="I36" s="90">
        <f>[1]Slutanvändning!$N$610</f>
        <v>0</v>
      </c>
      <c r="J36" s="90"/>
      <c r="K36" s="90">
        <f>[1]Slutanvändning!$U$606</f>
        <v>0</v>
      </c>
      <c r="L36" s="90">
        <f>[1]Slutanvändning!$V$606</f>
        <v>0</v>
      </c>
      <c r="M36" s="90">
        <f>[1]Slutanvändning!$W$606</f>
        <v>0</v>
      </c>
      <c r="N36" s="90"/>
      <c r="O36" s="90"/>
      <c r="P36" s="90">
        <f t="shared" si="4"/>
        <v>330516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[1]Slutanvändning!$N$620</f>
        <v>36540</v>
      </c>
      <c r="C37" s="90">
        <f>[1]Slutanvändning!$N$621</f>
        <v>139795</v>
      </c>
      <c r="D37" s="90">
        <f>[1]Slutanvändning!$N$614</f>
        <v>1443</v>
      </c>
      <c r="E37" s="90">
        <f>[1]Slutanvändning!$Q$615</f>
        <v>0</v>
      </c>
      <c r="F37" s="90">
        <f>[1]Slutanvändning!$N$616</f>
        <v>0</v>
      </c>
      <c r="G37" s="97">
        <f>[1]Slutanvändning!$N$617</f>
        <v>0</v>
      </c>
      <c r="H37" s="97">
        <f>[1]Slutanvändning!$N$618</f>
        <v>62967</v>
      </c>
      <c r="I37" s="90">
        <f>[1]Slutanvändning!$N$619</f>
        <v>0</v>
      </c>
      <c r="J37" s="90"/>
      <c r="K37" s="90">
        <f>[1]Slutanvändning!$U$615</f>
        <v>0</v>
      </c>
      <c r="L37" s="90">
        <f>[1]Slutanvändning!$V$615</f>
        <v>0</v>
      </c>
      <c r="M37" s="90">
        <f>[1]Slutanvändning!$W$615</f>
        <v>0</v>
      </c>
      <c r="N37" s="90"/>
      <c r="O37" s="90"/>
      <c r="P37" s="90">
        <f t="shared" si="4"/>
        <v>240745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[1]Slutanvändning!$N$629</f>
        <v>179943</v>
      </c>
      <c r="C38" s="90">
        <f>[1]Slutanvändning!$N$630</f>
        <v>42386</v>
      </c>
      <c r="D38" s="90">
        <f>[1]Slutanvändning!$N$623</f>
        <v>130</v>
      </c>
      <c r="E38" s="90">
        <f>[1]Slutanvändning!$Q$624</f>
        <v>0</v>
      </c>
      <c r="F38" s="90">
        <f>[1]Slutanvändning!$N$625</f>
        <v>0</v>
      </c>
      <c r="G38" s="97">
        <f>[1]Slutanvändning!$N$626</f>
        <v>0</v>
      </c>
      <c r="H38" s="97">
        <f>[1]Slutanvändning!$N$627</f>
        <v>0</v>
      </c>
      <c r="I38" s="90">
        <f>[1]Slutanvändning!$N$628</f>
        <v>0</v>
      </c>
      <c r="J38" s="90"/>
      <c r="K38" s="90">
        <f>[1]Slutanvändning!$U$624</f>
        <v>0</v>
      </c>
      <c r="L38" s="90">
        <f>[1]Slutanvändning!$V$624</f>
        <v>0</v>
      </c>
      <c r="M38" s="90">
        <f>[1]Slutanvändning!$W$624</f>
        <v>0</v>
      </c>
      <c r="N38" s="90"/>
      <c r="O38" s="90"/>
      <c r="P38" s="90">
        <f t="shared" si="4"/>
        <v>222459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[1]Slutanvändning!$N$638</f>
        <v>0</v>
      </c>
      <c r="C39" s="90">
        <f>[1]Slutanvändning!$N$639</f>
        <v>14288</v>
      </c>
      <c r="D39" s="90">
        <f>[1]Slutanvändning!$N$632</f>
        <v>0</v>
      </c>
      <c r="E39" s="90">
        <f>[1]Slutanvändning!$Q$633</f>
        <v>0</v>
      </c>
      <c r="F39" s="90">
        <f>[1]Slutanvändning!$N$634</f>
        <v>0</v>
      </c>
      <c r="G39" s="97">
        <f>[1]Slutanvändning!$N$635</f>
        <v>0</v>
      </c>
      <c r="H39" s="97">
        <f>[1]Slutanvändning!$N$636</f>
        <v>0</v>
      </c>
      <c r="I39" s="90">
        <f>[1]Slutanvändning!$N$637</f>
        <v>0</v>
      </c>
      <c r="J39" s="90"/>
      <c r="K39" s="90">
        <f>[1]Slutanvändning!$U$633</f>
        <v>0</v>
      </c>
      <c r="L39" s="90">
        <f>[1]Slutanvändning!$V$633</f>
        <v>0</v>
      </c>
      <c r="M39" s="90">
        <f>[1]Slutanvändning!$W$633</f>
        <v>0</v>
      </c>
      <c r="N39" s="90"/>
      <c r="O39" s="90"/>
      <c r="P39" s="90">
        <f>SUM(B39:N39)</f>
        <v>14288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364306</v>
      </c>
      <c r="C40" s="90">
        <f t="shared" ref="C40:O40" si="5">SUM(C32:C39)</f>
        <v>599692</v>
      </c>
      <c r="D40" s="90">
        <f t="shared" si="5"/>
        <v>956121</v>
      </c>
      <c r="E40" s="90">
        <f t="shared" si="5"/>
        <v>0</v>
      </c>
      <c r="F40" s="90">
        <f>SUM(F32:F39)</f>
        <v>17402</v>
      </c>
      <c r="G40" s="91">
        <f t="shared" si="5"/>
        <v>193754.25</v>
      </c>
      <c r="H40" s="91">
        <f t="shared" si="5"/>
        <v>88305.15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90">
        <f t="shared" si="5"/>
        <v>0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91">
        <f>SUM(B40:N40)</f>
        <v>2219580.4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102,87436 GWh</v>
      </c>
      <c r="T41" s="98"/>
    </row>
    <row r="42" spans="1:47">
      <c r="A42" s="44" t="s">
        <v>43</v>
      </c>
      <c r="B42" s="92">
        <f>B39+B38+B37</f>
        <v>216483</v>
      </c>
      <c r="C42" s="92">
        <f>C39+C38+C37</f>
        <v>196469</v>
      </c>
      <c r="D42" s="92">
        <f>D39+D38+D37</f>
        <v>1573</v>
      </c>
      <c r="E42" s="92">
        <f t="shared" ref="E42:P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62967</v>
      </c>
      <c r="I42" s="93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477492</v>
      </c>
      <c r="Q42" s="32"/>
      <c r="R42" s="39" t="s">
        <v>41</v>
      </c>
      <c r="S42" s="9" t="str">
        <f>P42/1000 &amp;" GWh"</f>
        <v>477,492 GWh</v>
      </c>
      <c r="T42" s="40">
        <f>P42/P40</f>
        <v>0.21512714745543798</v>
      </c>
    </row>
    <row r="43" spans="1:47">
      <c r="A43" s="45" t="s">
        <v>45</v>
      </c>
      <c r="B43" s="104"/>
      <c r="C43" s="105">
        <f>C40+C24-C7+C46</f>
        <v>525534.36</v>
      </c>
      <c r="D43" s="105">
        <f t="shared" ref="D43:O43" si="7">D11+D24+D40</f>
        <v>960229</v>
      </c>
      <c r="E43" s="105">
        <f t="shared" si="7"/>
        <v>0</v>
      </c>
      <c r="F43" s="105">
        <f t="shared" si="7"/>
        <v>17402</v>
      </c>
      <c r="G43" s="105">
        <f t="shared" si="7"/>
        <v>193754.25</v>
      </c>
      <c r="H43" s="105">
        <f t="shared" si="7"/>
        <v>467930.15</v>
      </c>
      <c r="I43" s="105">
        <f t="shared" si="7"/>
        <v>0</v>
      </c>
      <c r="J43" s="105">
        <f t="shared" si="7"/>
        <v>0</v>
      </c>
      <c r="K43" s="105">
        <f t="shared" si="7"/>
        <v>0</v>
      </c>
      <c r="L43" s="105">
        <f t="shared" si="7"/>
        <v>0</v>
      </c>
      <c r="M43" s="105">
        <f t="shared" si="7"/>
        <v>0</v>
      </c>
      <c r="N43" s="105">
        <f t="shared" si="7"/>
        <v>0</v>
      </c>
      <c r="O43" s="105">
        <f t="shared" si="7"/>
        <v>0</v>
      </c>
      <c r="P43" s="106">
        <f>SUM(C43:O43)</f>
        <v>2164849.7599999998</v>
      </c>
      <c r="Q43" s="32"/>
      <c r="R43" s="39" t="s">
        <v>42</v>
      </c>
      <c r="S43" s="9" t="str">
        <f>P36/1000 &amp;" GWh"</f>
        <v>330,516 GWh</v>
      </c>
      <c r="T43" s="60">
        <f>P36/P40</f>
        <v>0.14890922626636999</v>
      </c>
    </row>
    <row r="44" spans="1:47">
      <c r="A44" s="45" t="s">
        <v>46</v>
      </c>
      <c r="B44" s="94"/>
      <c r="C44" s="96">
        <f>C43/$P$43</f>
        <v>0.24275789004406478</v>
      </c>
      <c r="D44" s="96">
        <f t="shared" ref="D44:O44" si="8">D43/$P$43</f>
        <v>0.44355456796225901</v>
      </c>
      <c r="E44" s="96">
        <f t="shared" si="8"/>
        <v>0</v>
      </c>
      <c r="F44" s="96">
        <f t="shared" si="8"/>
        <v>8.0384331150998682E-3</v>
      </c>
      <c r="G44" s="96">
        <f t="shared" si="8"/>
        <v>8.9500090759185066E-2</v>
      </c>
      <c r="H44" s="96">
        <f t="shared" si="8"/>
        <v>0.21614901811939138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1.0000000000000002</v>
      </c>
      <c r="Q44" s="32"/>
      <c r="R44" s="39" t="s">
        <v>44</v>
      </c>
      <c r="S44" s="9" t="str">
        <f>P34/1000 &amp;" GWh"</f>
        <v>146,604 GWh</v>
      </c>
      <c r="T44" s="40">
        <f>P34/P40</f>
        <v>6.6050321943733156E-2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48,382 GWh</v>
      </c>
      <c r="T45" s="40">
        <f>P32/P40</f>
        <v>2.1797813676855321E-2</v>
      </c>
      <c r="U45" s="34"/>
    </row>
    <row r="46" spans="1:47">
      <c r="A46" s="46" t="s">
        <v>49</v>
      </c>
      <c r="B46" s="66">
        <f>B24-B40</f>
        <v>54899</v>
      </c>
      <c r="C46" s="66">
        <f>(C40+C24)*0.08</f>
        <v>47975.360000000001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215,6624 GWh</v>
      </c>
      <c r="T46" s="60">
        <f>P33/P40</f>
        <v>9.716359001908649E-2</v>
      </c>
      <c r="U46" s="34"/>
    </row>
    <row r="47" spans="1:47">
      <c r="A47" s="46" t="s">
        <v>51</v>
      </c>
      <c r="B47" s="95">
        <f>B46/B24</f>
        <v>0.13095979294140098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1000,924 GWh</v>
      </c>
      <c r="T47" s="60">
        <f>P35/P40</f>
        <v>0.45095190063851709</v>
      </c>
    </row>
    <row r="48" spans="1:47" ht="15.75" thickBot="1">
      <c r="A48" s="11"/>
      <c r="B48" s="108"/>
      <c r="C48" s="110"/>
      <c r="D48" s="110"/>
      <c r="E48" s="110"/>
      <c r="F48" s="111"/>
      <c r="G48" s="110"/>
      <c r="H48" s="110"/>
      <c r="I48" s="111"/>
      <c r="J48" s="110"/>
      <c r="K48" s="110"/>
      <c r="L48" s="110"/>
      <c r="M48" s="110"/>
      <c r="N48" s="111"/>
      <c r="O48" s="111"/>
      <c r="P48" s="111"/>
      <c r="Q48" s="85"/>
      <c r="R48" s="67" t="s">
        <v>50</v>
      </c>
      <c r="S48" s="68" t="str">
        <f>P40/1000 &amp;" GWh"</f>
        <v>2219,5804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08"/>
      <c r="C49" s="110"/>
      <c r="D49" s="110"/>
      <c r="E49" s="110"/>
      <c r="F49" s="111"/>
      <c r="G49" s="110"/>
      <c r="H49" s="110"/>
      <c r="I49" s="111"/>
      <c r="J49" s="110"/>
      <c r="K49" s="110"/>
      <c r="L49" s="110"/>
      <c r="M49" s="110"/>
      <c r="N49" s="111"/>
      <c r="O49" s="111"/>
      <c r="P49" s="111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08"/>
      <c r="C50" s="114"/>
      <c r="D50" s="110"/>
      <c r="E50" s="110"/>
      <c r="F50" s="111"/>
      <c r="G50" s="110"/>
      <c r="H50" s="110"/>
      <c r="I50" s="111"/>
      <c r="J50" s="110"/>
      <c r="K50" s="110"/>
      <c r="L50" s="110"/>
      <c r="M50" s="110"/>
      <c r="N50" s="111"/>
      <c r="O50" s="111"/>
      <c r="P50" s="111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D33" sqref="D33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76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[1]Solceller!$C$8</f>
        <v>817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124">
        <f>[1]Elproduktion!$N$202</f>
        <v>803127</v>
      </c>
      <c r="D6" s="124">
        <f>[1]Elproduktion!$N$203</f>
        <v>35168</v>
      </c>
      <c r="E6" s="90"/>
      <c r="F6" s="90"/>
      <c r="G6" s="90"/>
      <c r="H6" s="137">
        <f>[1]Elproduktion!$N$207</f>
        <v>450989</v>
      </c>
      <c r="I6" s="90"/>
      <c r="J6" s="137">
        <f>[1]Elproduktion!$N$206</f>
        <v>1092450</v>
      </c>
      <c r="K6" s="90"/>
      <c r="L6" s="90"/>
      <c r="M6" s="90"/>
      <c r="N6" s="90"/>
      <c r="O6" s="90"/>
      <c r="P6" s="137">
        <f t="shared" ref="P6:P11" si="0">SUM(D6:O6)</f>
        <v>1578607</v>
      </c>
      <c r="Q6" s="51"/>
      <c r="AG6" s="51"/>
      <c r="AH6" s="51"/>
    </row>
    <row r="7" spans="1:34" ht="15.75">
      <c r="A7" s="3" t="s">
        <v>10</v>
      </c>
      <c r="B7" s="57"/>
      <c r="C7" s="107">
        <v>0</v>
      </c>
      <c r="D7" s="97">
        <f>[1]Elproduktion!$P$203</f>
        <v>0</v>
      </c>
      <c r="E7" s="90">
        <f>[1]Elproduktion!$Q$204</f>
        <v>0</v>
      </c>
      <c r="F7" s="90">
        <f>[1]Elproduktion!$N$205</f>
        <v>0</v>
      </c>
      <c r="G7" s="90">
        <f>[1]Elproduktion!$R$206</f>
        <v>0</v>
      </c>
      <c r="H7" s="90">
        <f>[1]Elproduktion!$S$207</f>
        <v>0</v>
      </c>
      <c r="I7" s="90">
        <f>[1]Elproduktion!$N$208</f>
        <v>0</v>
      </c>
      <c r="J7" s="90">
        <f>[1]Elproduktion!$T$206</f>
        <v>0</v>
      </c>
      <c r="K7" s="90">
        <f>[1]Elproduktion!$U$204</f>
        <v>0</v>
      </c>
      <c r="L7" s="90">
        <f>[1]Elproduktion!$V$204</f>
        <v>0</v>
      </c>
      <c r="M7" s="90">
        <f>[1]Elproduktion!$W$204</f>
        <v>0</v>
      </c>
      <c r="N7" s="90">
        <f>[1]Elproduktion!$X$206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7">
        <f>[1]Elproduktion!$N$210</f>
        <v>0</v>
      </c>
      <c r="D8" s="97">
        <f>[1]Elproduktion!$N$211</f>
        <v>0</v>
      </c>
      <c r="E8" s="90">
        <f>[1]Elproduktion!$Q$212</f>
        <v>0</v>
      </c>
      <c r="F8" s="90">
        <f>[1]Elproduktion!$N$213</f>
        <v>0</v>
      </c>
      <c r="G8" s="90">
        <f>[1]Elproduktion!$R$214</f>
        <v>0</v>
      </c>
      <c r="H8" s="90">
        <f>[1]Elproduktion!$S$215</f>
        <v>0</v>
      </c>
      <c r="I8" s="90">
        <f>[1]Elproduktion!$N$216</f>
        <v>0</v>
      </c>
      <c r="J8" s="90">
        <f>[1]Elproduktion!$T$214</f>
        <v>0</v>
      </c>
      <c r="K8" s="90">
        <f>[1]Elproduktion!$U$212</f>
        <v>0</v>
      </c>
      <c r="L8" s="90">
        <f>[1]Elproduktion!$V$212</f>
        <v>0</v>
      </c>
      <c r="M8" s="90">
        <f>[1]Elproduktion!$W$212</f>
        <v>0</v>
      </c>
      <c r="N8" s="90">
        <f>[1]Elproduktion!$X$214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7">
        <f>[1]Elproduktion!$N$218</f>
        <v>18078</v>
      </c>
      <c r="D9" s="97">
        <f>[1]Elproduktion!$N$219</f>
        <v>0</v>
      </c>
      <c r="E9" s="90">
        <f>[1]Elproduktion!$Q$220</f>
        <v>0</v>
      </c>
      <c r="F9" s="90">
        <f>[1]Elproduktion!$N$221</f>
        <v>0</v>
      </c>
      <c r="G9" s="90">
        <f>[1]Elproduktion!$R$222</f>
        <v>0</v>
      </c>
      <c r="H9" s="90">
        <f>[1]Elproduktion!$S$223</f>
        <v>0</v>
      </c>
      <c r="I9" s="90">
        <f>[1]Elproduktion!$N$224</f>
        <v>0</v>
      </c>
      <c r="J9" s="90">
        <f>[1]Elproduktion!$T$222</f>
        <v>0</v>
      </c>
      <c r="K9" s="90">
        <f>[1]Elproduktion!$U$220</f>
        <v>0</v>
      </c>
      <c r="L9" s="90">
        <f>[1]Elproduktion!$V$220</f>
        <v>0</v>
      </c>
      <c r="M9" s="90">
        <f>[1]Elproduktion!$W$220</f>
        <v>0</v>
      </c>
      <c r="N9" s="90">
        <f>[1]Elproduktion!$X$222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07">
        <f>[1]Elproduktion!$N$226</f>
        <v>255908.68639053253</v>
      </c>
      <c r="D10" s="97">
        <f>[1]Elproduktion!$N$227</f>
        <v>0</v>
      </c>
      <c r="E10" s="90">
        <f>[1]Elproduktion!$Q$228</f>
        <v>0</v>
      </c>
      <c r="F10" s="90">
        <f>[1]Elproduktion!$N$229</f>
        <v>0</v>
      </c>
      <c r="G10" s="90">
        <f>[1]Elproduktion!$R$230</f>
        <v>0</v>
      </c>
      <c r="H10" s="90">
        <f>[1]Elproduktion!$S$231</f>
        <v>0</v>
      </c>
      <c r="I10" s="90">
        <f>[1]Elproduktion!$N$232</f>
        <v>0</v>
      </c>
      <c r="J10" s="90">
        <f>[1]Elproduktion!$T$230</f>
        <v>0</v>
      </c>
      <c r="K10" s="90">
        <f>[1]Elproduktion!$U$228</f>
        <v>0</v>
      </c>
      <c r="L10" s="90">
        <f>[1]Elproduktion!$V$228</f>
        <v>0</v>
      </c>
      <c r="M10" s="90">
        <f>[1]Elproduktion!$W$228</f>
        <v>0</v>
      </c>
      <c r="N10" s="90">
        <f>[1]Elproduktion!$X$230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1">
        <f>SUM(C5:C10)</f>
        <v>1077930.6863905326</v>
      </c>
      <c r="D11" s="137">
        <f t="shared" ref="D11:O11" si="1">SUM(D5:D10)</f>
        <v>35168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137">
        <f t="shared" si="1"/>
        <v>450989</v>
      </c>
      <c r="I11" s="90">
        <f t="shared" si="1"/>
        <v>0</v>
      </c>
      <c r="J11" s="137">
        <f t="shared" si="1"/>
        <v>1092450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137">
        <f t="shared" si="0"/>
        <v>1578607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0861 Mönsterås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101">
        <f>[1]Fjärrvärmeproduktion!$N$282</f>
        <v>0</v>
      </c>
      <c r="C18" s="102"/>
      <c r="D18" s="102">
        <f>[1]Fjärrvärmeproduktion!$N$283</f>
        <v>0</v>
      </c>
      <c r="E18" s="102">
        <f>[1]Fjärrvärmeproduktion!$Q$284</f>
        <v>0</v>
      </c>
      <c r="F18" s="102">
        <f>[1]Fjärrvärmeproduktion!$N$285</f>
        <v>0</v>
      </c>
      <c r="G18" s="102">
        <f>[1]Fjärrvärmeproduktion!$R$286</f>
        <v>0</v>
      </c>
      <c r="H18" s="102">
        <f>[1]Fjärrvärmeproduktion!$S$287</f>
        <v>0</v>
      </c>
      <c r="I18" s="102">
        <f>[1]Fjärrvärmeproduktion!$N$288</f>
        <v>0</v>
      </c>
      <c r="J18" s="102">
        <f>[1]Fjärrvärmeproduktion!$T$286</f>
        <v>0</v>
      </c>
      <c r="K18" s="102">
        <f>[1]Fjärrvärmeproduktion!$U$284</f>
        <v>0</v>
      </c>
      <c r="L18" s="102">
        <f>[1]Fjärrvärmeproduktion!$V$284</f>
        <v>0</v>
      </c>
      <c r="M18" s="102">
        <f>[1]Fjärrvärmeproduktion!$W$284</f>
        <v>0</v>
      </c>
      <c r="N18" s="102">
        <f>[1]Fjärrvärmeproduktion!$X$286</f>
        <v>0</v>
      </c>
      <c r="O18" s="102"/>
      <c r="P18" s="102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01">
        <f>[1]Fjärrvärmeproduktion!$N$290</f>
        <v>0</v>
      </c>
      <c r="C19" s="102"/>
      <c r="D19" s="102">
        <f>[1]Fjärrvärmeproduktion!$N$291</f>
        <v>209</v>
      </c>
      <c r="E19" s="102">
        <f>[1]Fjärrvärmeproduktion!$Q$292</f>
        <v>0</v>
      </c>
      <c r="F19" s="102">
        <f>[1]Fjärrvärmeproduktion!$N$293</f>
        <v>0</v>
      </c>
      <c r="G19" s="102">
        <f>[1]Fjärrvärmeproduktion!$R$294</f>
        <v>0</v>
      </c>
      <c r="H19" s="102">
        <f>[1]Fjärrvärmeproduktion!$S$295</f>
        <v>0</v>
      </c>
      <c r="I19" s="102">
        <f>[1]Fjärrvärmeproduktion!$N$296</f>
        <v>0</v>
      </c>
      <c r="J19" s="102">
        <f>[1]Fjärrvärmeproduktion!$T$294</f>
        <v>0</v>
      </c>
      <c r="K19" s="102">
        <f>[1]Fjärrvärmeproduktion!$U$292</f>
        <v>0</v>
      </c>
      <c r="L19" s="102">
        <f>[1]Fjärrvärmeproduktion!$V$292</f>
        <v>0</v>
      </c>
      <c r="M19" s="102">
        <f>[1]Fjärrvärmeproduktion!$W$292</f>
        <v>0</v>
      </c>
      <c r="N19" s="102">
        <f>[1]Fjärrvärmeproduktion!$X$294</f>
        <v>0</v>
      </c>
      <c r="O19" s="102"/>
      <c r="P19" s="102">
        <f t="shared" ref="P19:P24" si="2">SUM(C19:O19)</f>
        <v>209</v>
      </c>
      <c r="Q19" s="2"/>
      <c r="R19" s="2"/>
      <c r="S19" s="2"/>
      <c r="T19" s="2"/>
    </row>
    <row r="20" spans="1:34" ht="15.75">
      <c r="A20" s="3" t="s">
        <v>20</v>
      </c>
      <c r="B20" s="101">
        <f>[1]Fjärrvärmeproduktion!$N$298</f>
        <v>0</v>
      </c>
      <c r="C20" s="102"/>
      <c r="D20" s="102">
        <f>[1]Fjärrvärmeproduktion!$N$299</f>
        <v>0</v>
      </c>
      <c r="E20" s="102">
        <f>[1]Fjärrvärmeproduktion!$Q$300</f>
        <v>0</v>
      </c>
      <c r="F20" s="102">
        <f>[1]Fjärrvärmeproduktion!$N$301</f>
        <v>0</v>
      </c>
      <c r="G20" s="102">
        <f>[1]Fjärrvärmeproduktion!$R$302</f>
        <v>0</v>
      </c>
      <c r="H20" s="102">
        <f>[1]Fjärrvärmeproduktion!$S$303</f>
        <v>0</v>
      </c>
      <c r="I20" s="102">
        <f>[1]Fjärrvärmeproduktion!$N$304</f>
        <v>0</v>
      </c>
      <c r="J20" s="102">
        <f>[1]Fjärrvärmeproduktion!$T$302</f>
        <v>0</v>
      </c>
      <c r="K20" s="102">
        <f>[1]Fjärrvärmeproduktion!$U$300</f>
        <v>0</v>
      </c>
      <c r="L20" s="102">
        <f>[1]Fjärrvärmeproduktion!$V$300</f>
        <v>0</v>
      </c>
      <c r="M20" s="102">
        <f>[1]Fjärrvärmeproduktion!$W$300</f>
        <v>0</v>
      </c>
      <c r="N20" s="102">
        <f>[1]Fjärrvärmeproduktion!$X$302</f>
        <v>0</v>
      </c>
      <c r="O20" s="102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01">
        <f>[1]Fjärrvärmeproduktion!$N$306</f>
        <v>0</v>
      </c>
      <c r="C21" s="102"/>
      <c r="D21" s="102">
        <f>[1]Fjärrvärmeproduktion!$N$307</f>
        <v>0</v>
      </c>
      <c r="E21" s="102">
        <f>[1]Fjärrvärmeproduktion!$Q$308</f>
        <v>0</v>
      </c>
      <c r="F21" s="102">
        <f>[1]Fjärrvärmeproduktion!$N$309</f>
        <v>0</v>
      </c>
      <c r="G21" s="102">
        <f>[1]Fjärrvärmeproduktion!$R$310</f>
        <v>0</v>
      </c>
      <c r="H21" s="102">
        <f>[1]Fjärrvärmeproduktion!$S$311</f>
        <v>0</v>
      </c>
      <c r="I21" s="102">
        <f>[1]Fjärrvärmeproduktion!$N$312</f>
        <v>0</v>
      </c>
      <c r="J21" s="102">
        <f>[1]Fjärrvärmeproduktion!$T$310</f>
        <v>0</v>
      </c>
      <c r="K21" s="102">
        <f>[1]Fjärrvärmeproduktion!$U$308</f>
        <v>0</v>
      </c>
      <c r="L21" s="102">
        <f>[1]Fjärrvärmeproduktion!$V$308</f>
        <v>0</v>
      </c>
      <c r="M21" s="102">
        <f>[1]Fjärrvärmeproduktion!$W$308</f>
        <v>0</v>
      </c>
      <c r="N21" s="102">
        <f>[1]Fjärrvärmeproduktion!$X$310</f>
        <v>0</v>
      </c>
      <c r="O21" s="102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101">
        <f>[1]Fjärrvärmeproduktion!$N$314</f>
        <v>67416</v>
      </c>
      <c r="C22" s="102"/>
      <c r="D22" s="102">
        <f>[1]Fjärrvärmeproduktion!$N$315</f>
        <v>0</v>
      </c>
      <c r="E22" s="102">
        <f>[1]Fjärrvärmeproduktion!$Q$316</f>
        <v>0</v>
      </c>
      <c r="F22" s="102">
        <f>[1]Fjärrvärmeproduktion!$N$317</f>
        <v>0</v>
      </c>
      <c r="G22" s="102">
        <f>[1]Fjärrvärmeproduktion!$R$318</f>
        <v>0</v>
      </c>
      <c r="H22" s="102">
        <f>[1]Fjärrvärmeproduktion!$S$319</f>
        <v>0</v>
      </c>
      <c r="I22" s="102">
        <f>[1]Fjärrvärmeproduktion!$N$320</f>
        <v>0</v>
      </c>
      <c r="J22" s="102">
        <f>[1]Fjärrvärmeproduktion!$T$318</f>
        <v>0</v>
      </c>
      <c r="K22" s="102">
        <f>[1]Fjärrvärmeproduktion!$U$316</f>
        <v>0</v>
      </c>
      <c r="L22" s="102">
        <f>[1]Fjärrvärmeproduktion!$V$316</f>
        <v>0</v>
      </c>
      <c r="M22" s="102">
        <f>[1]Fjärrvärmeproduktion!$W$316</f>
        <v>0</v>
      </c>
      <c r="N22" s="102">
        <f>[1]Fjärrvärmeproduktion!$X$318</f>
        <v>0</v>
      </c>
      <c r="O22" s="102"/>
      <c r="P22" s="102">
        <f t="shared" si="2"/>
        <v>0</v>
      </c>
      <c r="Q22" s="29"/>
      <c r="R22" s="41" t="s">
        <v>24</v>
      </c>
      <c r="S22" s="86" t="str">
        <f>P43/1000 &amp;" GWh"</f>
        <v>6648,02464 GWh</v>
      </c>
      <c r="T22" s="36"/>
      <c r="U22" s="34"/>
    </row>
    <row r="23" spans="1:34" ht="15.75">
      <c r="A23" s="3" t="s">
        <v>23</v>
      </c>
      <c r="B23" s="101">
        <f>[1]Fjärrvärmeproduktion!$N$322</f>
        <v>0</v>
      </c>
      <c r="C23" s="102"/>
      <c r="D23" s="102">
        <f>[1]Fjärrvärmeproduktion!$N$323</f>
        <v>0</v>
      </c>
      <c r="E23" s="102">
        <f>[1]Fjärrvärmeproduktion!$Q$324</f>
        <v>0</v>
      </c>
      <c r="F23" s="102">
        <f>[1]Fjärrvärmeproduktion!$N$325</f>
        <v>0</v>
      </c>
      <c r="G23" s="102">
        <f>[1]Fjärrvärmeproduktion!$R$326</f>
        <v>0</v>
      </c>
      <c r="H23" s="102">
        <f>[1]Fjärrvärmeproduktion!$S$327</f>
        <v>0</v>
      </c>
      <c r="I23" s="102">
        <f>[1]Fjärrvärmeproduktion!$N$328</f>
        <v>0</v>
      </c>
      <c r="J23" s="102">
        <f>[1]Fjärrvärmeproduktion!$T$326</f>
        <v>0</v>
      </c>
      <c r="K23" s="102">
        <f>[1]Fjärrvärmeproduktion!$U$324</f>
        <v>0</v>
      </c>
      <c r="L23" s="102">
        <f>[1]Fjärrvärmeproduktion!$V$324</f>
        <v>0</v>
      </c>
      <c r="M23" s="102">
        <f>[1]Fjärrvärmeproduktion!$W$324</f>
        <v>0</v>
      </c>
      <c r="N23" s="102">
        <f>[1]Fjärrvärmeproduktion!$X$326</f>
        <v>0</v>
      </c>
      <c r="O23" s="102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02">
        <f>SUM(B18:B23)</f>
        <v>67416</v>
      </c>
      <c r="C24" s="102">
        <f t="shared" ref="C24:O24" si="3">SUM(C18:C23)</f>
        <v>0</v>
      </c>
      <c r="D24" s="102">
        <f t="shared" si="3"/>
        <v>209</v>
      </c>
      <c r="E24" s="102">
        <f t="shared" si="3"/>
        <v>0</v>
      </c>
      <c r="F24" s="102">
        <f t="shared" si="3"/>
        <v>0</v>
      </c>
      <c r="G24" s="102">
        <f t="shared" si="3"/>
        <v>0</v>
      </c>
      <c r="H24" s="102">
        <f t="shared" si="3"/>
        <v>0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102">
        <f t="shared" si="2"/>
        <v>209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29"/>
      <c r="R25" s="83" t="str">
        <f>C30</f>
        <v>El</v>
      </c>
      <c r="S25" s="58" t="str">
        <f>C43/1000 &amp;" GWh"</f>
        <v>719,62164 GWh</v>
      </c>
      <c r="T25" s="40">
        <f>C$44</f>
        <v>0.1082459345397372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D43/1000 &amp;" GWh"</f>
        <v>251,628 GWh</v>
      </c>
      <c r="T26" s="40">
        <f>D$44</f>
        <v>3.7850040218864164E-2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7" t="str">
        <f>A2</f>
        <v>0861 Mönsterås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104,072 GWh</v>
      </c>
      <c r="T29" s="40">
        <f>G$44</f>
        <v>1.565457495055253E-2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691,592 GWh</v>
      </c>
      <c r="T30" s="40">
        <f>H$44</f>
        <v>0.10402969866248871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101">
        <f>[1]Slutanvändning!$N$413</f>
        <v>0</v>
      </c>
      <c r="C32" s="101">
        <f>[1]Slutanvändning!$N$414</f>
        <v>8546</v>
      </c>
      <c r="D32" s="101">
        <f>[1]Slutanvändning!$N$407</f>
        <v>6693</v>
      </c>
      <c r="E32" s="102">
        <f>[1]Slutanvändning!$Q$408</f>
        <v>0</v>
      </c>
      <c r="F32" s="101">
        <f>[1]Slutanvändning!$N$409</f>
        <v>0</v>
      </c>
      <c r="G32" s="101">
        <f>[1]Slutanvändning!$N$410</f>
        <v>1542</v>
      </c>
      <c r="H32" s="101">
        <f>[1]Slutanvändning!$N$411</f>
        <v>0</v>
      </c>
      <c r="I32" s="102">
        <f>[1]Slutanvändning!$N$412</f>
        <v>0</v>
      </c>
      <c r="J32" s="102"/>
      <c r="K32" s="102">
        <f>[1]Slutanvändning!$U$408</f>
        <v>0</v>
      </c>
      <c r="L32" s="102">
        <f>[1]Slutanvändning!$V$408</f>
        <v>0</v>
      </c>
      <c r="M32" s="102">
        <f>[1]Slutanvändning!$W$408</f>
        <v>0</v>
      </c>
      <c r="N32" s="102"/>
      <c r="O32" s="102"/>
      <c r="P32" s="102">
        <f t="shared" ref="P32:P38" si="4">SUM(B32:N32)</f>
        <v>16781</v>
      </c>
      <c r="Q32" s="31"/>
      <c r="R32" s="84" t="str">
        <f>J30</f>
        <v>Avlutar</v>
      </c>
      <c r="S32" s="58" t="str">
        <f>J43/1000 &amp;" GWh"</f>
        <v>4626,012 GWh</v>
      </c>
      <c r="T32" s="40">
        <f>J$44</f>
        <v>0.69584760143127267</v>
      </c>
      <c r="U32" s="34"/>
    </row>
    <row r="33" spans="1:47" ht="15.75">
      <c r="A33" s="3" t="s">
        <v>33</v>
      </c>
      <c r="B33" s="103">
        <f>[1]Slutanvändning!$N$422</f>
        <v>7025</v>
      </c>
      <c r="C33" s="127">
        <f>[1]Slutanvändning!$N$423</f>
        <v>594309</v>
      </c>
      <c r="D33" s="127">
        <f>[1]Slutanvändning!$N$416</f>
        <v>0</v>
      </c>
      <c r="E33" s="102">
        <f>[1]Slutanvändning!$Q$417</f>
        <v>0</v>
      </c>
      <c r="F33" s="101">
        <v>0</v>
      </c>
      <c r="G33" s="101">
        <v>0</v>
      </c>
      <c r="H33" s="127">
        <f>[1]Slutanvändning!$N$420</f>
        <v>210221</v>
      </c>
      <c r="I33" s="102">
        <f>[1]Slutanvändning!$N$421</f>
        <v>0</v>
      </c>
      <c r="J33" s="126">
        <f>[1]Slutanvändning!$T$419</f>
        <v>3533562</v>
      </c>
      <c r="K33" s="102">
        <f>[1]Slutanvändning!$U$417</f>
        <v>0</v>
      </c>
      <c r="L33" s="102">
        <f>[1]Slutanvändning!$V$417</f>
        <v>0</v>
      </c>
      <c r="M33" s="102">
        <f>[1]Slutanvändning!$W$417</f>
        <v>0</v>
      </c>
      <c r="N33" s="126">
        <f>[1]Slutanvändning!$X$419</f>
        <v>114657</v>
      </c>
      <c r="O33" s="126">
        <f>[1]Slutanvändning!$Y$418+[1]Slutanvändning!$Y$419+[1]Slutanvändning!$R$419</f>
        <v>140442</v>
      </c>
      <c r="P33" s="102">
        <f>SUM(B33:O33)</f>
        <v>4600216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103">
        <f>[1]Slutanvändning!$N$431</f>
        <v>25286</v>
      </c>
      <c r="C34" s="103">
        <f>[1]Slutanvändning!$N$432</f>
        <v>8620.333333333343</v>
      </c>
      <c r="D34" s="101">
        <f>[1]Slutanvändning!$N$425</f>
        <v>0</v>
      </c>
      <c r="E34" s="102">
        <f>[1]Slutanvändning!$Q$426</f>
        <v>0</v>
      </c>
      <c r="F34" s="101">
        <f>[1]Slutanvändning!$N$427</f>
        <v>0</v>
      </c>
      <c r="G34" s="101">
        <f>[1]Slutanvändning!$N$428</f>
        <v>0</v>
      </c>
      <c r="H34" s="101">
        <f>[1]Slutanvändning!$N$429</f>
        <v>0</v>
      </c>
      <c r="I34" s="102">
        <f>[1]Slutanvändning!$N$430</f>
        <v>0</v>
      </c>
      <c r="J34" s="102"/>
      <c r="K34" s="102">
        <f>[1]Slutanvändning!$U$426</f>
        <v>0</v>
      </c>
      <c r="L34" s="102">
        <f>[1]Slutanvändning!$V$426</f>
        <v>0</v>
      </c>
      <c r="M34" s="102">
        <f>[1]Slutanvändning!$W$426</f>
        <v>0</v>
      </c>
      <c r="N34" s="102"/>
      <c r="O34" s="102"/>
      <c r="P34" s="128">
        <f t="shared" si="4"/>
        <v>33906.333333333343</v>
      </c>
      <c r="Q34" s="31"/>
      <c r="R34" s="84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101">
        <f>[1]Slutanvändning!$N$440</f>
        <v>0</v>
      </c>
      <c r="C35" s="101">
        <f>[1]Slutanvändning!$N$441</f>
        <v>100</v>
      </c>
      <c r="D35" s="101">
        <f>[1]Slutanvändning!$N$434</f>
        <v>182287</v>
      </c>
      <c r="E35" s="102">
        <f>[1]Slutanvändning!$Q$435</f>
        <v>0</v>
      </c>
      <c r="F35" s="101">
        <f>[1]Slutanvändning!$N$436</f>
        <v>0</v>
      </c>
      <c r="G35" s="101">
        <f>[1]Slutanvändning!$N$437</f>
        <v>102530</v>
      </c>
      <c r="H35" s="101">
        <f>[1]Slutanvändning!$N$438</f>
        <v>0</v>
      </c>
      <c r="I35" s="102">
        <f>[1]Slutanvändning!$N$439</f>
        <v>0</v>
      </c>
      <c r="J35" s="102"/>
      <c r="K35" s="102">
        <f>[1]Slutanvändning!$U$435</f>
        <v>0</v>
      </c>
      <c r="L35" s="102">
        <f>[1]Slutanvändning!$V$435</f>
        <v>0</v>
      </c>
      <c r="M35" s="102">
        <f>[1]Slutanvändning!$W$435</f>
        <v>0</v>
      </c>
      <c r="N35" s="102"/>
      <c r="O35" s="102"/>
      <c r="P35" s="102">
        <f>SUM(B35:N35)</f>
        <v>284917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101">
        <f>[1]Slutanvändning!$N$449</f>
        <v>0</v>
      </c>
      <c r="C36" s="101">
        <f>[1]Slutanvändning!$N$450</f>
        <v>9559</v>
      </c>
      <c r="D36" s="101">
        <f>[1]Slutanvändning!$N$443</f>
        <v>26972</v>
      </c>
      <c r="E36" s="102">
        <f>[1]Slutanvändning!$Q$444</f>
        <v>0</v>
      </c>
      <c r="F36" s="101">
        <f>[1]Slutanvändning!$N$445</f>
        <v>0</v>
      </c>
      <c r="G36" s="101">
        <f>[1]Slutanvändning!$N$446</f>
        <v>0</v>
      </c>
      <c r="H36" s="101">
        <f>[1]Slutanvändning!$N$447</f>
        <v>0</v>
      </c>
      <c r="I36" s="102">
        <f>[1]Slutanvändning!$N$448</f>
        <v>0</v>
      </c>
      <c r="J36" s="102"/>
      <c r="K36" s="102">
        <f>[1]Slutanvändning!$U$444</f>
        <v>0</v>
      </c>
      <c r="L36" s="102">
        <f>[1]Slutanvändning!$V$444</f>
        <v>0</v>
      </c>
      <c r="M36" s="102">
        <f>[1]Slutanvändning!$W$444</f>
        <v>0</v>
      </c>
      <c r="N36" s="102"/>
      <c r="O36" s="102"/>
      <c r="P36" s="102">
        <f t="shared" si="4"/>
        <v>36531</v>
      </c>
      <c r="Q36" s="31"/>
      <c r="R36" s="83" t="str">
        <f>N30</f>
        <v>Tallbeckolja</v>
      </c>
      <c r="S36" s="58" t="str">
        <f>N43/1000&amp;" GWh"</f>
        <v>114,657 GWh</v>
      </c>
      <c r="T36" s="40">
        <f>N$44</f>
        <v>1.7246777232161399E-2</v>
      </c>
      <c r="U36" s="34"/>
    </row>
    <row r="37" spans="1:47" ht="15.75">
      <c r="A37" s="3" t="s">
        <v>37</v>
      </c>
      <c r="B37" s="101">
        <f>[1]Slutanvändning!$N$458</f>
        <v>14687</v>
      </c>
      <c r="C37" s="101">
        <f>[1]Slutanvändning!$N$459</f>
        <v>35943</v>
      </c>
      <c r="D37" s="101">
        <f>[1]Slutanvändning!$N$452</f>
        <v>299</v>
      </c>
      <c r="E37" s="102">
        <f>[1]Slutanvändning!$Q$453</f>
        <v>0</v>
      </c>
      <c r="F37" s="101">
        <f>[1]Slutanvändning!$N$454</f>
        <v>0</v>
      </c>
      <c r="G37" s="101">
        <f>[1]Slutanvändning!$N$455</f>
        <v>0</v>
      </c>
      <c r="H37" s="101">
        <f>[1]Slutanvändning!$N$456</f>
        <v>30382</v>
      </c>
      <c r="I37" s="102">
        <f>[1]Slutanvändning!$N$457</f>
        <v>0</v>
      </c>
      <c r="J37" s="102"/>
      <c r="K37" s="102">
        <f>[1]Slutanvändning!$U$453</f>
        <v>0</v>
      </c>
      <c r="L37" s="102">
        <f>[1]Slutanvändning!$V$453</f>
        <v>0</v>
      </c>
      <c r="M37" s="102">
        <f>[1]Slutanvändning!$W$453</f>
        <v>0</v>
      </c>
      <c r="N37" s="102"/>
      <c r="O37" s="102"/>
      <c r="P37" s="102">
        <f t="shared" si="4"/>
        <v>81311</v>
      </c>
      <c r="Q37" s="31"/>
      <c r="R37" s="84" t="str">
        <f>O30</f>
        <v>Övrigt</v>
      </c>
      <c r="S37" s="58" t="str">
        <f>O43/1000&amp;" GWh"</f>
        <v>140,442 GWh</v>
      </c>
      <c r="T37" s="40">
        <f>O$44</f>
        <v>2.1125372964923304E-2</v>
      </c>
      <c r="U37" s="34"/>
    </row>
    <row r="38" spans="1:47" ht="15.75">
      <c r="A38" s="3" t="s">
        <v>38</v>
      </c>
      <c r="B38" s="103">
        <f>[1]Slutanvändning!$N$467</f>
        <v>8500</v>
      </c>
      <c r="C38" s="101">
        <f>[1]Slutanvändning!$N$468</f>
        <v>3041</v>
      </c>
      <c r="D38" s="101">
        <f>[1]Slutanvändning!$N$461</f>
        <v>0</v>
      </c>
      <c r="E38" s="102">
        <f>[1]Slutanvändning!$Q$462</f>
        <v>0</v>
      </c>
      <c r="F38" s="101">
        <f>[1]Slutanvändning!$N$463</f>
        <v>0</v>
      </c>
      <c r="G38" s="101">
        <f>[1]Slutanvändning!$N$464</f>
        <v>0</v>
      </c>
      <c r="H38" s="101">
        <f>[1]Slutanvändning!$N$465</f>
        <v>0</v>
      </c>
      <c r="I38" s="102">
        <f>[1]Slutanvändning!$N$466</f>
        <v>0</v>
      </c>
      <c r="J38" s="102"/>
      <c r="K38" s="102">
        <f>[1]Slutanvändning!$U$462</f>
        <v>0</v>
      </c>
      <c r="L38" s="102">
        <f>[1]Slutanvändning!$V$462</f>
        <v>0</v>
      </c>
      <c r="M38" s="102">
        <f>[1]Slutanvändning!$W$462</f>
        <v>0</v>
      </c>
      <c r="N38" s="102"/>
      <c r="O38" s="102"/>
      <c r="P38" s="128">
        <f t="shared" si="4"/>
        <v>11541</v>
      </c>
      <c r="Q38" s="31"/>
      <c r="R38" s="42"/>
      <c r="S38" s="27"/>
      <c r="T38" s="38"/>
      <c r="U38" s="34"/>
    </row>
    <row r="39" spans="1:47" ht="15.75">
      <c r="A39" s="3" t="s">
        <v>39</v>
      </c>
      <c r="B39" s="101">
        <f>[1]Slutanvändning!$N$476</f>
        <v>0</v>
      </c>
      <c r="C39" s="101">
        <f>[1]Slutanvändning!$N$477</f>
        <v>6198</v>
      </c>
      <c r="D39" s="101">
        <f>[1]Slutanvändning!$N$470</f>
        <v>0</v>
      </c>
      <c r="E39" s="102">
        <f>[1]Slutanvändning!$Q$471</f>
        <v>0</v>
      </c>
      <c r="F39" s="101">
        <f>[1]Slutanvändning!$N$472</f>
        <v>0</v>
      </c>
      <c r="G39" s="101">
        <f>[1]Slutanvändning!$N$473</f>
        <v>0</v>
      </c>
      <c r="H39" s="101">
        <f>[1]Slutanvändning!$N$474</f>
        <v>0</v>
      </c>
      <c r="I39" s="102">
        <f>[1]Slutanvändning!$N$475</f>
        <v>0</v>
      </c>
      <c r="J39" s="102"/>
      <c r="K39" s="102">
        <f>[1]Slutanvändning!$U$471</f>
        <v>0</v>
      </c>
      <c r="L39" s="102">
        <f>[1]Slutanvändning!$V$471</f>
        <v>0</v>
      </c>
      <c r="M39" s="102">
        <f>[1]Slutanvändning!$W$471</f>
        <v>0</v>
      </c>
      <c r="N39" s="102"/>
      <c r="O39" s="102"/>
      <c r="P39" s="102">
        <f>SUM(B39:N39)</f>
        <v>6198</v>
      </c>
      <c r="Q39" s="31"/>
      <c r="R39" s="39"/>
      <c r="S39" s="8"/>
      <c r="T39" s="62"/>
    </row>
    <row r="40" spans="1:47" ht="15.75">
      <c r="A40" s="3" t="s">
        <v>14</v>
      </c>
      <c r="B40" s="102">
        <f>SUM(B32:B39)</f>
        <v>55498</v>
      </c>
      <c r="C40" s="136">
        <f t="shared" ref="C40:O40" si="5">SUM(C32:C39)</f>
        <v>666316.33333333337</v>
      </c>
      <c r="D40" s="136">
        <f t="shared" si="5"/>
        <v>216251</v>
      </c>
      <c r="E40" s="102">
        <f t="shared" si="5"/>
        <v>0</v>
      </c>
      <c r="F40" s="102">
        <f>SUM(F32:F39)</f>
        <v>0</v>
      </c>
      <c r="G40" s="102">
        <f t="shared" si="5"/>
        <v>104072</v>
      </c>
      <c r="H40" s="136">
        <f t="shared" si="5"/>
        <v>240603</v>
      </c>
      <c r="I40" s="102">
        <f t="shared" si="5"/>
        <v>0</v>
      </c>
      <c r="J40" s="136">
        <f t="shared" si="5"/>
        <v>3533562</v>
      </c>
      <c r="K40" s="102">
        <f t="shared" si="5"/>
        <v>0</v>
      </c>
      <c r="L40" s="102">
        <f t="shared" si="5"/>
        <v>0</v>
      </c>
      <c r="M40" s="102">
        <f t="shared" si="5"/>
        <v>0</v>
      </c>
      <c r="N40" s="126">
        <f t="shared" si="5"/>
        <v>114657</v>
      </c>
      <c r="O40" s="126">
        <f t="shared" si="5"/>
        <v>140442</v>
      </c>
      <c r="P40" s="136">
        <f>SUM(B40:O40)</f>
        <v>5071401.333333334</v>
      </c>
      <c r="Q40" s="31"/>
      <c r="R40" s="39"/>
      <c r="S40" s="8" t="s">
        <v>25</v>
      </c>
      <c r="T40" s="62" t="s">
        <v>26</v>
      </c>
    </row>
    <row r="41" spans="1:47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64"/>
      <c r="R41" s="39" t="s">
        <v>40</v>
      </c>
      <c r="S41" s="63" t="str">
        <f>(B46+C46)/1000 &amp;" GWh"</f>
        <v>65,2233066666667 GWh</v>
      </c>
      <c r="T41" s="98"/>
    </row>
    <row r="42" spans="1:47">
      <c r="A42" s="44" t="s">
        <v>43</v>
      </c>
      <c r="B42" s="115">
        <f>B39+B38+B37</f>
        <v>23187</v>
      </c>
      <c r="C42" s="115">
        <f>C39+C38+C37</f>
        <v>45182</v>
      </c>
      <c r="D42" s="115">
        <f>D39+D38+D37</f>
        <v>299</v>
      </c>
      <c r="E42" s="115">
        <f t="shared" ref="E42:P42" si="6">E39+E38+E37</f>
        <v>0</v>
      </c>
      <c r="F42" s="116">
        <f t="shared" si="6"/>
        <v>0</v>
      </c>
      <c r="G42" s="115">
        <f t="shared" si="6"/>
        <v>0</v>
      </c>
      <c r="H42" s="115">
        <f t="shared" si="6"/>
        <v>30382</v>
      </c>
      <c r="I42" s="116">
        <f t="shared" si="6"/>
        <v>0</v>
      </c>
      <c r="J42" s="115">
        <f t="shared" si="6"/>
        <v>0</v>
      </c>
      <c r="K42" s="115">
        <f t="shared" si="6"/>
        <v>0</v>
      </c>
      <c r="L42" s="115">
        <f t="shared" si="6"/>
        <v>0</v>
      </c>
      <c r="M42" s="115">
        <f t="shared" si="6"/>
        <v>0</v>
      </c>
      <c r="N42" s="115">
        <f t="shared" si="6"/>
        <v>0</v>
      </c>
      <c r="O42" s="115">
        <f t="shared" si="6"/>
        <v>0</v>
      </c>
      <c r="P42" s="115">
        <f t="shared" si="6"/>
        <v>99050</v>
      </c>
      <c r="Q42" s="32"/>
      <c r="R42" s="39" t="s">
        <v>41</v>
      </c>
      <c r="S42" s="9" t="str">
        <f>P42/1000 &amp;" GWh"</f>
        <v>99,05 GWh</v>
      </c>
      <c r="T42" s="40">
        <f>P42/P40</f>
        <v>1.9531090814872733E-2</v>
      </c>
    </row>
    <row r="43" spans="1:47">
      <c r="A43" s="45" t="s">
        <v>45</v>
      </c>
      <c r="B43" s="117"/>
      <c r="C43" s="118">
        <f>C40+C24-C7+C46</f>
        <v>719621.64</v>
      </c>
      <c r="D43" s="118">
        <f t="shared" ref="D43:O43" si="7">D11+D24+D40</f>
        <v>251628</v>
      </c>
      <c r="E43" s="118">
        <f t="shared" si="7"/>
        <v>0</v>
      </c>
      <c r="F43" s="118">
        <f t="shared" si="7"/>
        <v>0</v>
      </c>
      <c r="G43" s="118">
        <f t="shared" si="7"/>
        <v>104072</v>
      </c>
      <c r="H43" s="118">
        <f t="shared" si="7"/>
        <v>691592</v>
      </c>
      <c r="I43" s="118">
        <f t="shared" si="7"/>
        <v>0</v>
      </c>
      <c r="J43" s="118">
        <f t="shared" si="7"/>
        <v>4626012</v>
      </c>
      <c r="K43" s="118">
        <f t="shared" si="7"/>
        <v>0</v>
      </c>
      <c r="L43" s="118">
        <f t="shared" si="7"/>
        <v>0</v>
      </c>
      <c r="M43" s="118">
        <f t="shared" si="7"/>
        <v>0</v>
      </c>
      <c r="N43" s="118">
        <f t="shared" si="7"/>
        <v>114657</v>
      </c>
      <c r="O43" s="118">
        <f t="shared" si="7"/>
        <v>140442</v>
      </c>
      <c r="P43" s="119">
        <f>SUM(C43:O43)</f>
        <v>6648024.6400000006</v>
      </c>
      <c r="Q43" s="32"/>
      <c r="R43" s="39" t="s">
        <v>42</v>
      </c>
      <c r="S43" s="9" t="str">
        <f>P36/1000 &amp;" GWh"</f>
        <v>36,531 GWh</v>
      </c>
      <c r="T43" s="60">
        <f>P36/P40</f>
        <v>7.2033344629794625E-3</v>
      </c>
    </row>
    <row r="44" spans="1:47">
      <c r="A44" s="45" t="s">
        <v>46</v>
      </c>
      <c r="B44" s="94"/>
      <c r="C44" s="96">
        <f>C43/$P$43</f>
        <v>0.1082459345397372</v>
      </c>
      <c r="D44" s="96">
        <f t="shared" ref="D44:O44" si="8">D43/$P$43</f>
        <v>3.7850040218864164E-2</v>
      </c>
      <c r="E44" s="96">
        <f t="shared" si="8"/>
        <v>0</v>
      </c>
      <c r="F44" s="96">
        <f t="shared" si="8"/>
        <v>0</v>
      </c>
      <c r="G44" s="96">
        <f>G43/$P$43</f>
        <v>1.565457495055253E-2</v>
      </c>
      <c r="H44" s="96">
        <f t="shared" si="8"/>
        <v>0.10402969866248871</v>
      </c>
      <c r="I44" s="96">
        <f t="shared" si="8"/>
        <v>0</v>
      </c>
      <c r="J44" s="96">
        <f t="shared" si="8"/>
        <v>0.69584760143127267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1.7246777232161399E-2</v>
      </c>
      <c r="O44" s="96">
        <f t="shared" si="8"/>
        <v>2.1125372964923304E-2</v>
      </c>
      <c r="P44" s="96">
        <f>SUM(C44:O44)</f>
        <v>1</v>
      </c>
      <c r="Q44" s="32"/>
      <c r="R44" s="39" t="s">
        <v>44</v>
      </c>
      <c r="S44" s="9" t="str">
        <f>P34/1000 &amp;" GWh"</f>
        <v>33,9063333333333 GWh</v>
      </c>
      <c r="T44" s="40">
        <f>P34/P40</f>
        <v>6.6857917772102978E-3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16,781 GWh</v>
      </c>
      <c r="T45" s="40">
        <f>P32/P40</f>
        <v>3.308947349463698E-3</v>
      </c>
      <c r="U45" s="34"/>
    </row>
    <row r="46" spans="1:47">
      <c r="A46" s="46" t="s">
        <v>49</v>
      </c>
      <c r="B46" s="66">
        <f>B24-B40</f>
        <v>11918</v>
      </c>
      <c r="C46" s="66">
        <f>(C40+C24)*0.08</f>
        <v>53305.306666666671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4600,216 GWh</v>
      </c>
      <c r="T46" s="60">
        <f>P33/P40</f>
        <v>0.90708971695134355</v>
      </c>
      <c r="U46" s="34"/>
    </row>
    <row r="47" spans="1:47">
      <c r="A47" s="46" t="s">
        <v>51</v>
      </c>
      <c r="B47" s="95">
        <f>B46/B24</f>
        <v>0.17678295953482853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284,917 GWh</v>
      </c>
      <c r="T47" s="60">
        <f>P35/P40</f>
        <v>5.6181118644130175E-2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5"/>
      <c r="R48" s="67" t="s">
        <v>50</v>
      </c>
      <c r="S48" s="68" t="str">
        <f>P40/1000 &amp;" GWh"</f>
        <v>5071,40133333333 GWh</v>
      </c>
      <c r="T48" s="69">
        <f>SUM(T43:T47)</f>
        <v>0.98046890918512719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E33" sqref="E33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7" t="s">
        <v>77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70</v>
      </c>
      <c r="N3" s="52" t="s">
        <v>67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79" t="s">
        <v>56</v>
      </c>
      <c r="C4" s="78" t="s">
        <v>54</v>
      </c>
      <c r="D4" s="78" t="s">
        <v>55</v>
      </c>
      <c r="E4" s="25"/>
      <c r="F4" s="78" t="s">
        <v>57</v>
      </c>
      <c r="G4" s="25"/>
      <c r="H4" s="25"/>
      <c r="I4" s="78" t="s">
        <v>58</v>
      </c>
      <c r="J4" s="25"/>
      <c r="K4" s="25"/>
      <c r="L4" s="25"/>
      <c r="M4" s="25"/>
      <c r="N4" s="26"/>
      <c r="O4" s="26"/>
      <c r="P4" s="80" t="s">
        <v>62</v>
      </c>
      <c r="Q4" s="28"/>
      <c r="AG4" s="28"/>
      <c r="AH4" s="28"/>
    </row>
    <row r="5" spans="1:34" ht="15.75">
      <c r="A5" s="3" t="s">
        <v>53</v>
      </c>
      <c r="B5" s="57"/>
      <c r="C5" s="99">
        <f>[1]Solceller!$C$6</f>
        <v>532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>
        <f>SUM(D5:O5)</f>
        <v>0</v>
      </c>
      <c r="Q5" s="51"/>
      <c r="AG5" s="51"/>
      <c r="AH5" s="51"/>
    </row>
    <row r="6" spans="1:34" ht="15.75">
      <c r="A6" s="89" t="s">
        <v>69</v>
      </c>
      <c r="B6" s="57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0">
        <f>[1]Elproduktion!$N$122</f>
        <v>0</v>
      </c>
      <c r="D7" s="90">
        <f>[1]Elproduktion!$N$123</f>
        <v>0</v>
      </c>
      <c r="E7" s="90">
        <f>[1]Elproduktion!$Q$124</f>
        <v>0</v>
      </c>
      <c r="F7" s="90">
        <f>[1]Elproduktion!$N$125</f>
        <v>0</v>
      </c>
      <c r="G7" s="90">
        <f>[1]Elproduktion!$R$126</f>
        <v>0</v>
      </c>
      <c r="H7" s="90">
        <f>[1]Elproduktion!$S$127</f>
        <v>0</v>
      </c>
      <c r="I7" s="90">
        <f>[1]Elproduktion!$N$128</f>
        <v>0</v>
      </c>
      <c r="J7" s="90">
        <f>[1]Elproduktion!$T$126</f>
        <v>0</v>
      </c>
      <c r="K7" s="90">
        <f>[1]Elproduktion!$U$124</f>
        <v>0</v>
      </c>
      <c r="L7" s="90">
        <f>[1]Elproduktion!$V$124</f>
        <v>0</v>
      </c>
      <c r="M7" s="90">
        <f>[1]Elproduktion!$W$124</f>
        <v>0</v>
      </c>
      <c r="N7" s="90">
        <f>[1]Elproduktion!$X$126</f>
        <v>0</v>
      </c>
      <c r="O7" s="90"/>
      <c r="P7" s="90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0">
        <f>[1]Elproduktion!$N$130</f>
        <v>0</v>
      </c>
      <c r="D8" s="90">
        <f>[1]Elproduktion!$N$131</f>
        <v>0</v>
      </c>
      <c r="E8" s="90">
        <f>[1]Elproduktion!$Q$132</f>
        <v>0</v>
      </c>
      <c r="F8" s="90">
        <f>[1]Elproduktion!$N$133</f>
        <v>0</v>
      </c>
      <c r="G8" s="90">
        <f>[1]Elproduktion!$R$134</f>
        <v>0</v>
      </c>
      <c r="H8" s="90">
        <f>[1]Elproduktion!$S$135</f>
        <v>0</v>
      </c>
      <c r="I8" s="90">
        <f>[1]Elproduktion!$N$136</f>
        <v>0</v>
      </c>
      <c r="J8" s="90">
        <f>[1]Elproduktion!$T$134</f>
        <v>0</v>
      </c>
      <c r="K8" s="90">
        <f>[1]Elproduktion!$U$132</f>
        <v>0</v>
      </c>
      <c r="L8" s="90">
        <f>[1]Elproduktion!$V$132</f>
        <v>0</v>
      </c>
      <c r="M8" s="90">
        <f>[1]Elproduktion!$W$132</f>
        <v>0</v>
      </c>
      <c r="N8" s="90">
        <f>[1]Elproduktion!$X$134</f>
        <v>0</v>
      </c>
      <c r="O8" s="90"/>
      <c r="P8" s="90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0">
        <f>[1]Elproduktion!$N$138</f>
        <v>0</v>
      </c>
      <c r="D9" s="90">
        <f>[1]Elproduktion!$N$139</f>
        <v>0</v>
      </c>
      <c r="E9" s="90">
        <f>[1]Elproduktion!$Q$140</f>
        <v>0</v>
      </c>
      <c r="F9" s="90">
        <f>[1]Elproduktion!$N$141</f>
        <v>0</v>
      </c>
      <c r="G9" s="90">
        <f>[1]Elproduktion!$R$142</f>
        <v>0</v>
      </c>
      <c r="H9" s="90">
        <f>[1]Elproduktion!$S$143</f>
        <v>0</v>
      </c>
      <c r="I9" s="90">
        <f>[1]Elproduktion!$N$144</f>
        <v>0</v>
      </c>
      <c r="J9" s="90">
        <f>[1]Elproduktion!$T$142</f>
        <v>0</v>
      </c>
      <c r="K9" s="90">
        <f>[1]Elproduktion!$U$140</f>
        <v>0</v>
      </c>
      <c r="L9" s="90">
        <f>[1]Elproduktion!$V$140</f>
        <v>0</v>
      </c>
      <c r="M9" s="90">
        <f>[1]Elproduktion!$W$140</f>
        <v>0</v>
      </c>
      <c r="N9" s="90">
        <f>[1]Elproduktion!$X$142</f>
        <v>0</v>
      </c>
      <c r="O9" s="90"/>
      <c r="P9" s="90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0">
        <f>[1]Elproduktion!$N$146</f>
        <v>58363</v>
      </c>
      <c r="D10" s="90">
        <f>[1]Elproduktion!$N$147</f>
        <v>0</v>
      </c>
      <c r="E10" s="90">
        <f>[1]Elproduktion!$Q$148</f>
        <v>0</v>
      </c>
      <c r="F10" s="90">
        <f>[1]Elproduktion!$N$149</f>
        <v>0</v>
      </c>
      <c r="G10" s="90">
        <f>[1]Elproduktion!$R$150</f>
        <v>0</v>
      </c>
      <c r="H10" s="90">
        <f>[1]Elproduktion!$S$151</f>
        <v>0</v>
      </c>
      <c r="I10" s="90">
        <f>[1]Elproduktion!$N$152</f>
        <v>0</v>
      </c>
      <c r="J10" s="90">
        <f>[1]Elproduktion!$T$150</f>
        <v>0</v>
      </c>
      <c r="K10" s="90">
        <f>[1]Elproduktion!$U$148</f>
        <v>0</v>
      </c>
      <c r="L10" s="90">
        <f>[1]Elproduktion!$V$148</f>
        <v>0</v>
      </c>
      <c r="M10" s="90">
        <f>[1]Elproduktion!$W$148</f>
        <v>0</v>
      </c>
      <c r="N10" s="90">
        <f>[1]Elproduktion!$X$150</f>
        <v>0</v>
      </c>
      <c r="O10" s="90"/>
      <c r="P10" s="90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99">
        <f>SUM(C5:C10)</f>
        <v>58895</v>
      </c>
      <c r="D11" s="90">
        <f t="shared" ref="D11:O11" si="1">SUM(D5:D10)</f>
        <v>0</v>
      </c>
      <c r="E11" s="90">
        <f t="shared" si="1"/>
        <v>0</v>
      </c>
      <c r="F11" s="90">
        <f t="shared" si="1"/>
        <v>0</v>
      </c>
      <c r="G11" s="90">
        <f t="shared" si="1"/>
        <v>0</v>
      </c>
      <c r="H11" s="90">
        <f t="shared" si="1"/>
        <v>0</v>
      </c>
      <c r="I11" s="90">
        <f t="shared" si="1"/>
        <v>0</v>
      </c>
      <c r="J11" s="90">
        <f t="shared" si="1"/>
        <v>0</v>
      </c>
      <c r="K11" s="90">
        <f t="shared" si="1"/>
        <v>0</v>
      </c>
      <c r="L11" s="90">
        <f t="shared" si="1"/>
        <v>0</v>
      </c>
      <c r="M11" s="90">
        <f t="shared" si="1"/>
        <v>0</v>
      </c>
      <c r="N11" s="90">
        <f t="shared" si="1"/>
        <v>0</v>
      </c>
      <c r="O11" s="90">
        <f t="shared" si="1"/>
        <v>0</v>
      </c>
      <c r="P11" s="90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7" t="str">
        <f>A2</f>
        <v>0840 Mörbylånga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70</v>
      </c>
      <c r="N16" s="52" t="s">
        <v>67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79" t="s">
        <v>56</v>
      </c>
      <c r="B17" s="78" t="s">
        <v>59</v>
      </c>
      <c r="C17" s="47"/>
      <c r="D17" s="78" t="s">
        <v>55</v>
      </c>
      <c r="E17" s="25"/>
      <c r="F17" s="78" t="s">
        <v>57</v>
      </c>
      <c r="G17" s="25"/>
      <c r="H17" s="25"/>
      <c r="I17" s="78" t="s">
        <v>58</v>
      </c>
      <c r="J17" s="25"/>
      <c r="K17" s="25"/>
      <c r="L17" s="25"/>
      <c r="M17" s="25"/>
      <c r="N17" s="26"/>
      <c r="O17" s="26"/>
      <c r="P17" s="80" t="s">
        <v>62</v>
      </c>
      <c r="Q17" s="28"/>
      <c r="AG17" s="28"/>
      <c r="AH17" s="28"/>
    </row>
    <row r="18" spans="1:34" ht="15.75">
      <c r="A18" s="3" t="s">
        <v>18</v>
      </c>
      <c r="B18" s="90">
        <f>[1]Fjärrvärmeproduktion!$N$170</f>
        <v>0</v>
      </c>
      <c r="C18" s="90"/>
      <c r="D18" s="90">
        <f>[1]Fjärrvärmeproduktion!$N$171</f>
        <v>0</v>
      </c>
      <c r="E18" s="90">
        <f>[1]Fjärrvärmeproduktion!$Q$172</f>
        <v>0</v>
      </c>
      <c r="F18" s="90">
        <f>[1]Fjärrvärmeproduktion!$N$173</f>
        <v>0</v>
      </c>
      <c r="G18" s="90">
        <f>[1]Fjärrvärmeproduktion!$R$174</f>
        <v>0</v>
      </c>
      <c r="H18" s="90">
        <f>[1]Fjärrvärmeproduktion!$S$175</f>
        <v>0</v>
      </c>
      <c r="I18" s="90">
        <f>[1]Fjärrvärmeproduktion!$N$176</f>
        <v>0</v>
      </c>
      <c r="J18" s="90">
        <f>[1]Fjärrvärmeproduktion!$T$174</f>
        <v>0</v>
      </c>
      <c r="K18" s="90">
        <f>[1]Fjärrvärmeproduktion!$U$172</f>
        <v>0</v>
      </c>
      <c r="L18" s="90">
        <f>[1]Fjärrvärmeproduktion!$V$172</f>
        <v>0</v>
      </c>
      <c r="M18" s="90">
        <f>[1]Fjärrvärmeproduktion!$W$172</f>
        <v>0</v>
      </c>
      <c r="N18" s="90">
        <f>[1]Fjärrvärmeproduktion!$X$174</f>
        <v>0</v>
      </c>
      <c r="O18" s="90"/>
      <c r="P18" s="102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0">
        <f>[1]Fjärrvärmeproduktion!$N$178</f>
        <v>0</v>
      </c>
      <c r="C19" s="90"/>
      <c r="D19" s="90">
        <f>[1]Fjärrvärmeproduktion!$N$179</f>
        <v>0</v>
      </c>
      <c r="E19" s="90">
        <f>[1]Fjärrvärmeproduktion!$Q$180</f>
        <v>0</v>
      </c>
      <c r="F19" s="90">
        <f>[1]Fjärrvärmeproduktion!$N$181</f>
        <v>0</v>
      </c>
      <c r="G19" s="90">
        <f>[1]Fjärrvärmeproduktion!$R$182</f>
        <v>0</v>
      </c>
      <c r="H19" s="90">
        <f>[1]Fjärrvärmeproduktion!$S$183</f>
        <v>0</v>
      </c>
      <c r="I19" s="90">
        <f>[1]Fjärrvärmeproduktion!$N$184</f>
        <v>0</v>
      </c>
      <c r="J19" s="90">
        <f>[1]Fjärrvärmeproduktion!$T$182</f>
        <v>0</v>
      </c>
      <c r="K19" s="90">
        <f>[1]Fjärrvärmeproduktion!$U$180</f>
        <v>0</v>
      </c>
      <c r="L19" s="90">
        <f>[1]Fjärrvärmeproduktion!$V$180</f>
        <v>0</v>
      </c>
      <c r="M19" s="90">
        <f>[1]Fjärrvärmeproduktion!$W$180</f>
        <v>0</v>
      </c>
      <c r="N19" s="90">
        <f>[1]Fjärrvärmeproduktion!$X$182</f>
        <v>0</v>
      </c>
      <c r="O19" s="90"/>
      <c r="P19" s="102">
        <f t="shared" ref="P19:P24" si="2">SUM(C19:O19)</f>
        <v>0</v>
      </c>
      <c r="Q19" s="2"/>
      <c r="R19" s="2"/>
      <c r="S19" s="2"/>
      <c r="T19" s="2"/>
    </row>
    <row r="20" spans="1:34" ht="15.75">
      <c r="A20" s="3" t="s">
        <v>20</v>
      </c>
      <c r="B20" s="90">
        <f>[1]Fjärrvärmeproduktion!$N$186</f>
        <v>0</v>
      </c>
      <c r="C20" s="90"/>
      <c r="D20" s="90">
        <f>[1]Fjärrvärmeproduktion!$N$187</f>
        <v>0</v>
      </c>
      <c r="E20" s="90">
        <f>[1]Fjärrvärmeproduktion!$Q$188</f>
        <v>0</v>
      </c>
      <c r="F20" s="90">
        <f>[1]Fjärrvärmeproduktion!$N$189</f>
        <v>0</v>
      </c>
      <c r="G20" s="90">
        <f>[1]Fjärrvärmeproduktion!$R$190</f>
        <v>0</v>
      </c>
      <c r="H20" s="90">
        <f>[1]Fjärrvärmeproduktion!$S$191</f>
        <v>0</v>
      </c>
      <c r="I20" s="90">
        <f>[1]Fjärrvärmeproduktion!$N$192</f>
        <v>0</v>
      </c>
      <c r="J20" s="90">
        <f>[1]Fjärrvärmeproduktion!$T$190</f>
        <v>0</v>
      </c>
      <c r="K20" s="90">
        <f>[1]Fjärrvärmeproduktion!$U$188</f>
        <v>0</v>
      </c>
      <c r="L20" s="90">
        <f>[1]Fjärrvärmeproduktion!$V$188</f>
        <v>0</v>
      </c>
      <c r="M20" s="90">
        <f>[1]Fjärrvärmeproduktion!$W$188</f>
        <v>0</v>
      </c>
      <c r="N20" s="90">
        <f>[1]Fjärrvärmeproduktion!$X$190</f>
        <v>0</v>
      </c>
      <c r="O20" s="90"/>
      <c r="P20" s="102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0">
        <f>[1]Fjärrvärmeproduktion!$N$194</f>
        <v>0</v>
      </c>
      <c r="C21" s="90"/>
      <c r="D21" s="90">
        <f>[1]Fjärrvärmeproduktion!$N$195</f>
        <v>0</v>
      </c>
      <c r="E21" s="90">
        <f>[1]Fjärrvärmeproduktion!$Q$196</f>
        <v>0</v>
      </c>
      <c r="F21" s="90">
        <f>[1]Fjärrvärmeproduktion!$N$197</f>
        <v>0</v>
      </c>
      <c r="G21" s="90">
        <f>[1]Fjärrvärmeproduktion!$R$198</f>
        <v>0</v>
      </c>
      <c r="H21" s="90">
        <f>[1]Fjärrvärmeproduktion!$S$199</f>
        <v>0</v>
      </c>
      <c r="I21" s="90">
        <f>[1]Fjärrvärmeproduktion!$N$200</f>
        <v>0</v>
      </c>
      <c r="J21" s="90">
        <f>[1]Fjärrvärmeproduktion!$T$198</f>
        <v>0</v>
      </c>
      <c r="K21" s="90">
        <f>[1]Fjärrvärmeproduktion!$U$196</f>
        <v>0</v>
      </c>
      <c r="L21" s="90">
        <f>[1]Fjärrvärmeproduktion!$V$196</f>
        <v>0</v>
      </c>
      <c r="M21" s="90">
        <f>[1]Fjärrvärmeproduktion!$W$196</f>
        <v>0</v>
      </c>
      <c r="N21" s="90">
        <f>[1]Fjärrvärmeproduktion!$X$198</f>
        <v>0</v>
      </c>
      <c r="O21" s="90"/>
      <c r="P21" s="102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0">
        <f>[1]Fjärrvärmeproduktion!$N$202</f>
        <v>0</v>
      </c>
      <c r="C22" s="90"/>
      <c r="D22" s="90">
        <f>[1]Fjärrvärmeproduktion!$N$203</f>
        <v>0</v>
      </c>
      <c r="E22" s="90">
        <f>[1]Fjärrvärmeproduktion!$Q$204</f>
        <v>0</v>
      </c>
      <c r="F22" s="90">
        <f>[1]Fjärrvärmeproduktion!$N$205</f>
        <v>0</v>
      </c>
      <c r="G22" s="90">
        <f>[1]Fjärrvärmeproduktion!$R$206</f>
        <v>0</v>
      </c>
      <c r="H22" s="90">
        <f>[1]Fjärrvärmeproduktion!$S$207</f>
        <v>0</v>
      </c>
      <c r="I22" s="90">
        <f>[1]Fjärrvärmeproduktion!$N$208</f>
        <v>0</v>
      </c>
      <c r="J22" s="90">
        <f>[1]Fjärrvärmeproduktion!$T$206</f>
        <v>0</v>
      </c>
      <c r="K22" s="90">
        <f>[1]Fjärrvärmeproduktion!$U$204</f>
        <v>0</v>
      </c>
      <c r="L22" s="90">
        <f>[1]Fjärrvärmeproduktion!$V$204</f>
        <v>0</v>
      </c>
      <c r="M22" s="90">
        <f>[1]Fjärrvärmeproduktion!$W$204</f>
        <v>0</v>
      </c>
      <c r="N22" s="90">
        <f>[1]Fjärrvärmeproduktion!$X$206</f>
        <v>0</v>
      </c>
      <c r="O22" s="90"/>
      <c r="P22" s="102">
        <f t="shared" si="2"/>
        <v>0</v>
      </c>
      <c r="Q22" s="29"/>
      <c r="R22" s="41" t="s">
        <v>24</v>
      </c>
      <c r="S22" s="86" t="str">
        <f>P43/1000 &amp;" GWh"</f>
        <v>903,4222 GWh</v>
      </c>
      <c r="T22" s="36"/>
      <c r="U22" s="34"/>
    </row>
    <row r="23" spans="1:34" ht="15.75">
      <c r="A23" s="3" t="s">
        <v>23</v>
      </c>
      <c r="B23" s="90">
        <f>[1]Fjärrvärmeproduktion!$N$210</f>
        <v>0</v>
      </c>
      <c r="C23" s="90"/>
      <c r="D23" s="90">
        <f>[1]Fjärrvärmeproduktion!$N$211</f>
        <v>0</v>
      </c>
      <c r="E23" s="90">
        <f>[1]Fjärrvärmeproduktion!$Q$212</f>
        <v>0</v>
      </c>
      <c r="F23" s="90">
        <f>[1]Fjärrvärmeproduktion!$N$213</f>
        <v>0</v>
      </c>
      <c r="G23" s="90">
        <f>[1]Fjärrvärmeproduktion!$R$214</f>
        <v>0</v>
      </c>
      <c r="H23" s="90">
        <f>[1]Fjärrvärmeproduktion!$S$215</f>
        <v>0</v>
      </c>
      <c r="I23" s="90">
        <f>[1]Fjärrvärmeproduktion!$N$216</f>
        <v>0</v>
      </c>
      <c r="J23" s="90">
        <f>[1]Fjärrvärmeproduktion!$T$214</f>
        <v>0</v>
      </c>
      <c r="K23" s="90">
        <f>[1]Fjärrvärmeproduktion!$U$212</f>
        <v>0</v>
      </c>
      <c r="L23" s="90">
        <f>[1]Fjärrvärmeproduktion!$V$212</f>
        <v>0</v>
      </c>
      <c r="M23" s="90">
        <f>[1]Fjärrvärmeproduktion!$W$212</f>
        <v>0</v>
      </c>
      <c r="N23" s="90">
        <f>[1]Fjärrvärmeproduktion!$X$214</f>
        <v>0</v>
      </c>
      <c r="O23" s="90"/>
      <c r="P23" s="102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0">
        <f>SUM(B18:B23)</f>
        <v>0</v>
      </c>
      <c r="C24" s="90">
        <f t="shared" ref="C24:O24" si="3">SUM(C18:C23)</f>
        <v>0</v>
      </c>
      <c r="D24" s="90">
        <f t="shared" si="3"/>
        <v>0</v>
      </c>
      <c r="E24" s="90">
        <f t="shared" si="3"/>
        <v>0</v>
      </c>
      <c r="F24" s="90">
        <f t="shared" si="3"/>
        <v>0</v>
      </c>
      <c r="G24" s="90">
        <f t="shared" si="3"/>
        <v>0</v>
      </c>
      <c r="H24" s="90">
        <f t="shared" si="3"/>
        <v>0</v>
      </c>
      <c r="I24" s="90">
        <f t="shared" si="3"/>
        <v>0</v>
      </c>
      <c r="J24" s="90">
        <f t="shared" si="3"/>
        <v>0</v>
      </c>
      <c r="K24" s="90">
        <f t="shared" si="3"/>
        <v>0</v>
      </c>
      <c r="L24" s="90">
        <f t="shared" si="3"/>
        <v>0</v>
      </c>
      <c r="M24" s="90">
        <f t="shared" si="3"/>
        <v>0</v>
      </c>
      <c r="N24" s="90">
        <f t="shared" si="3"/>
        <v>0</v>
      </c>
      <c r="O24" s="90">
        <f t="shared" si="3"/>
        <v>0</v>
      </c>
      <c r="P24" s="102">
        <f t="shared" si="2"/>
        <v>0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3" t="str">
        <f>C30</f>
        <v>El</v>
      </c>
      <c r="S25" s="58" t="str">
        <f>C43/1000 &amp;" GWh"</f>
        <v>231,2298 GWh</v>
      </c>
      <c r="T25" s="40">
        <f>C$44</f>
        <v>0.25594876902515795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4" t="str">
        <f>D30</f>
        <v>Oljeprodukter</v>
      </c>
      <c r="S26" s="58" t="str">
        <f>D43/1000 &amp;" GWh"</f>
        <v>214,8828 GWh</v>
      </c>
      <c r="T26" s="40">
        <f>D$44</f>
        <v>0.2378542391364746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4" t="str">
        <f>E30</f>
        <v>Kol och koks</v>
      </c>
      <c r="S27" s="10" t="str">
        <f>E43/1000 &amp;" GWh"</f>
        <v>329,3219 GWh</v>
      </c>
      <c r="T27" s="40">
        <f>E$44</f>
        <v>0.36452712806924609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4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7" t="str">
        <f>A2</f>
        <v>0840 Mörbylånga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4" t="str">
        <f>G30</f>
        <v>Biodrivmedel</v>
      </c>
      <c r="S29" s="58" t="str">
        <f>G43/1000&amp;" GWh"</f>
        <v>17,062 GWh</v>
      </c>
      <c r="T29" s="40">
        <f>G$44</f>
        <v>1.8885964945293574E-2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70</v>
      </c>
      <c r="N30" s="52" t="s">
        <v>67</v>
      </c>
      <c r="O30" s="53" t="s">
        <v>64</v>
      </c>
      <c r="P30" s="55" t="s">
        <v>29</v>
      </c>
      <c r="Q30" s="29"/>
      <c r="R30" s="83" t="str">
        <f>H30</f>
        <v>Biobränslen</v>
      </c>
      <c r="S30" s="58" t="str">
        <f>H43/1000&amp;" GWh"</f>
        <v>28,063 GWh</v>
      </c>
      <c r="T30" s="40">
        <f>H$44</f>
        <v>3.1062995795321392E-2</v>
      </c>
      <c r="U30" s="34"/>
    </row>
    <row r="31" spans="1:34" s="27" customFormat="1">
      <c r="A31" s="24"/>
      <c r="B31" s="78" t="s">
        <v>61</v>
      </c>
      <c r="C31" s="81" t="s">
        <v>60</v>
      </c>
      <c r="D31" s="78" t="s">
        <v>55</v>
      </c>
      <c r="E31" s="25"/>
      <c r="F31" s="78" t="s">
        <v>57</v>
      </c>
      <c r="G31" s="78" t="s">
        <v>83</v>
      </c>
      <c r="H31" s="78" t="s">
        <v>65</v>
      </c>
      <c r="I31" s="78" t="s">
        <v>58</v>
      </c>
      <c r="J31" s="25"/>
      <c r="K31" s="25"/>
      <c r="L31" s="25"/>
      <c r="M31" s="25"/>
      <c r="N31" s="26"/>
      <c r="O31" s="26"/>
      <c r="P31" s="80" t="s">
        <v>63</v>
      </c>
      <c r="Q31" s="30"/>
      <c r="R31" s="83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0">
        <f>[1]Slutanvändning!$N$251</f>
        <v>0</v>
      </c>
      <c r="C32" s="97">
        <f>[1]Slutanvändning!$N$252</f>
        <v>23043</v>
      </c>
      <c r="D32" s="97">
        <f>[1]Slutanvändning!$N$245</f>
        <v>14803</v>
      </c>
      <c r="E32" s="90">
        <f>[1]Slutanvändning!$Q$246</f>
        <v>0</v>
      </c>
      <c r="F32" s="97">
        <f>[1]Slutanvändning!$N$247</f>
        <v>0</v>
      </c>
      <c r="G32" s="97">
        <f>[1]Slutanvändning!$N$248</f>
        <v>3329</v>
      </c>
      <c r="H32" s="90">
        <f>[1]Slutanvändning!$N$249</f>
        <v>0</v>
      </c>
      <c r="I32" s="90">
        <f>[1]Slutanvändning!$N$250</f>
        <v>0</v>
      </c>
      <c r="J32" s="90"/>
      <c r="K32" s="90">
        <f>[1]Slutanvändning!$U$246</f>
        <v>0</v>
      </c>
      <c r="L32" s="90">
        <f>[1]Slutanvändning!$V$246</f>
        <v>0</v>
      </c>
      <c r="M32" s="90">
        <f>[1]Slutanvändning!$W$246</f>
        <v>0</v>
      </c>
      <c r="N32" s="90"/>
      <c r="O32" s="90"/>
      <c r="P32" s="90">
        <f t="shared" ref="P32:P38" si="4">SUM(B32:N32)</f>
        <v>41175</v>
      </c>
      <c r="Q32" s="31"/>
      <c r="R32" s="84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0">
        <f>[1]Slutanvändning!$N$260</f>
        <v>0</v>
      </c>
      <c r="C33" s="97">
        <f>[1]Slutanvändning!$N$261</f>
        <v>67755</v>
      </c>
      <c r="D33" s="125">
        <f>[1]Slutanvändning!$N$254</f>
        <v>89758.8</v>
      </c>
      <c r="E33" s="124">
        <f>[1]Slutanvändning!$Q$255</f>
        <v>329321.90000000002</v>
      </c>
      <c r="F33" s="97">
        <f>[1]Slutanvändning!$N$256</f>
        <v>0</v>
      </c>
      <c r="G33" s="97">
        <f>[1]Slutanvändning!$N$257</f>
        <v>0</v>
      </c>
      <c r="H33" s="90">
        <f>[1]Slutanvändning!$S$258</f>
        <v>0</v>
      </c>
      <c r="I33" s="90">
        <f>[1]Slutanvändning!$N$259</f>
        <v>0</v>
      </c>
      <c r="J33" s="90"/>
      <c r="K33" s="90">
        <f>[1]Slutanvändning!$U$255</f>
        <v>0</v>
      </c>
      <c r="L33" s="124">
        <f>[1]Slutanvändning!$V$255</f>
        <v>82862.7</v>
      </c>
      <c r="M33" s="90">
        <f>[1]Slutanvändning!$W$255</f>
        <v>0</v>
      </c>
      <c r="N33" s="90"/>
      <c r="O33" s="90"/>
      <c r="P33" s="91">
        <f t="shared" si="4"/>
        <v>569698.4</v>
      </c>
      <c r="Q33" s="31"/>
      <c r="R33" s="83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0">
        <f>[1]Slutanvändning!$N$269</f>
        <v>0</v>
      </c>
      <c r="C34" s="120">
        <f>[1]Slutanvändning!$N$270</f>
        <v>14675.666666666666</v>
      </c>
      <c r="D34" s="97">
        <f>[1]Slutanvändning!$N$263</f>
        <v>1036</v>
      </c>
      <c r="E34" s="90">
        <f>[1]Slutanvändning!$Q$264</f>
        <v>0</v>
      </c>
      <c r="F34" s="97">
        <f>[1]Slutanvändning!$N$265</f>
        <v>0</v>
      </c>
      <c r="G34" s="97">
        <f>[1]Slutanvändning!$N$266</f>
        <v>0</v>
      </c>
      <c r="H34" s="90">
        <f>[1]Slutanvändning!$N$267</f>
        <v>0</v>
      </c>
      <c r="I34" s="90">
        <f>[1]Slutanvändning!$N$268</f>
        <v>0</v>
      </c>
      <c r="J34" s="90"/>
      <c r="K34" s="90">
        <f>[1]Slutanvändning!$U$264</f>
        <v>0</v>
      </c>
      <c r="L34" s="90">
        <f>[1]Slutanvändning!$V$264</f>
        <v>0</v>
      </c>
      <c r="M34" s="90">
        <f>[1]Slutanvändning!$W$264</f>
        <v>0</v>
      </c>
      <c r="N34" s="90"/>
      <c r="O34" s="90"/>
      <c r="P34" s="91">
        <f t="shared" si="4"/>
        <v>15711.666666666666</v>
      </c>
      <c r="Q34" s="31"/>
      <c r="R34" s="84" t="str">
        <f>L30</f>
        <v>Avfall</v>
      </c>
      <c r="S34" s="58" t="str">
        <f>L43/1000&amp;" GWh"</f>
        <v>82,8627 GWh</v>
      </c>
      <c r="T34" s="40">
        <f>L$44</f>
        <v>9.1720903028506495E-2</v>
      </c>
      <c r="U34" s="34"/>
      <c r="V34" s="6"/>
      <c r="W34" s="56"/>
    </row>
    <row r="35" spans="1:47" ht="15.75">
      <c r="A35" s="3" t="s">
        <v>35</v>
      </c>
      <c r="B35" s="90">
        <f>[1]Slutanvändning!$N$278</f>
        <v>0</v>
      </c>
      <c r="C35" s="97">
        <f>[1]Slutanvändning!$N$279</f>
        <v>50</v>
      </c>
      <c r="D35" s="97">
        <f>[1]Slutanvändning!$N$272</f>
        <v>107230</v>
      </c>
      <c r="E35" s="90">
        <f>[1]Slutanvändning!$Q$273</f>
        <v>0</v>
      </c>
      <c r="F35" s="97">
        <f>[1]Slutanvändning!$N$274</f>
        <v>0</v>
      </c>
      <c r="G35" s="97">
        <f>[1]Slutanvändning!$N$275</f>
        <v>13733</v>
      </c>
      <c r="H35" s="90">
        <f>[1]Slutanvändning!$N$276</f>
        <v>0</v>
      </c>
      <c r="I35" s="90">
        <f>[1]Slutanvändning!$N$277</f>
        <v>0</v>
      </c>
      <c r="J35" s="90"/>
      <c r="K35" s="90">
        <f>[1]Slutanvändning!$U$273</f>
        <v>0</v>
      </c>
      <c r="L35" s="90">
        <f>[1]Slutanvändning!$V$273</f>
        <v>0</v>
      </c>
      <c r="M35" s="90">
        <f>[1]Slutanvändning!$W$273</f>
        <v>0</v>
      </c>
      <c r="N35" s="90"/>
      <c r="O35" s="90"/>
      <c r="P35" s="90">
        <f>SUM(B35:N35)</f>
        <v>121013</v>
      </c>
      <c r="Q35" s="31"/>
      <c r="R35" s="83" t="str">
        <f>M30</f>
        <v>Kärnbränsle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0">
        <f>[1]Slutanvändning!$N$287</f>
        <v>0</v>
      </c>
      <c r="C36" s="97">
        <f>[1]Slutanvändning!$N$288</f>
        <v>25154</v>
      </c>
      <c r="D36" s="97">
        <f>[1]Slutanvändning!$N$281</f>
        <v>1197</v>
      </c>
      <c r="E36" s="90">
        <f>[1]Slutanvändning!$Q$282</f>
        <v>0</v>
      </c>
      <c r="F36" s="97">
        <f>[1]Slutanvändning!$N$283</f>
        <v>0</v>
      </c>
      <c r="G36" s="97">
        <f>[1]Slutanvändning!$N$284</f>
        <v>0</v>
      </c>
      <c r="H36" s="90">
        <f>[1]Slutanvändning!$N$285</f>
        <v>0</v>
      </c>
      <c r="I36" s="90">
        <f>[1]Slutanvändning!$N$286</f>
        <v>0</v>
      </c>
      <c r="J36" s="90"/>
      <c r="K36" s="90">
        <f>[1]Slutanvändning!$U$282</f>
        <v>0</v>
      </c>
      <c r="L36" s="90">
        <f>[1]Slutanvändning!$V$282</f>
        <v>0</v>
      </c>
      <c r="M36" s="90">
        <f>[1]Slutanvändning!$W$282</f>
        <v>0</v>
      </c>
      <c r="N36" s="90"/>
      <c r="O36" s="90"/>
      <c r="P36" s="90">
        <f t="shared" si="4"/>
        <v>26351</v>
      </c>
      <c r="Q36" s="31"/>
      <c r="R36" s="83" t="str">
        <f>N30</f>
        <v>Tallbeckolja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0">
        <f>[1]Slutanvändning!$N$296</f>
        <v>0</v>
      </c>
      <c r="C37" s="97">
        <f>[1]Slutanvändning!$N$297</f>
        <v>61087</v>
      </c>
      <c r="D37" s="97">
        <f>[1]Slutanvändning!$N$290</f>
        <v>858</v>
      </c>
      <c r="E37" s="90">
        <f>[1]Slutanvändning!$Q$291</f>
        <v>0</v>
      </c>
      <c r="F37" s="97">
        <f>[1]Slutanvändning!$N$292</f>
        <v>0</v>
      </c>
      <c r="G37" s="97">
        <f>[1]Slutanvändning!$N$293</f>
        <v>0</v>
      </c>
      <c r="H37" s="90">
        <f>[1]Slutanvändning!$N$294</f>
        <v>28063</v>
      </c>
      <c r="I37" s="90">
        <f>[1]Slutanvändning!$N$295</f>
        <v>0</v>
      </c>
      <c r="J37" s="90"/>
      <c r="K37" s="90">
        <f>[1]Slutanvändning!$U$291</f>
        <v>0</v>
      </c>
      <c r="L37" s="90">
        <f>[1]Slutanvändning!$V$291</f>
        <v>0</v>
      </c>
      <c r="M37" s="90">
        <f>[1]Slutanvändning!$W$291</f>
        <v>0</v>
      </c>
      <c r="N37" s="90"/>
      <c r="O37" s="90"/>
      <c r="P37" s="90">
        <f t="shared" si="4"/>
        <v>90008</v>
      </c>
      <c r="Q37" s="31"/>
      <c r="R37" s="84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0">
        <f>[1]Slutanvändning!$N$305</f>
        <v>0</v>
      </c>
      <c r="C38" s="97">
        <f>[1]Slutanvändning!$N$306</f>
        <v>3001</v>
      </c>
      <c r="D38" s="97">
        <f>[1]Slutanvändning!$N$299</f>
        <v>0</v>
      </c>
      <c r="E38" s="90">
        <f>[1]Slutanvändning!$Q$300</f>
        <v>0</v>
      </c>
      <c r="F38" s="97">
        <f>[1]Slutanvändning!$N$301</f>
        <v>0</v>
      </c>
      <c r="G38" s="97">
        <f>[1]Slutanvändning!$N$302</f>
        <v>0</v>
      </c>
      <c r="H38" s="90">
        <f>[1]Slutanvändning!$N$303</f>
        <v>0</v>
      </c>
      <c r="I38" s="90">
        <f>[1]Slutanvändning!$N$304</f>
        <v>0</v>
      </c>
      <c r="J38" s="90"/>
      <c r="K38" s="90">
        <f>[1]Slutanvändning!$U$300</f>
        <v>0</v>
      </c>
      <c r="L38" s="90">
        <f>[1]Slutanvändning!$V$300</f>
        <v>0</v>
      </c>
      <c r="M38" s="90">
        <f>[1]Slutanvändning!$W$300</f>
        <v>0</v>
      </c>
      <c r="N38" s="90"/>
      <c r="O38" s="90"/>
      <c r="P38" s="90">
        <f t="shared" si="4"/>
        <v>3001</v>
      </c>
      <c r="Q38" s="31"/>
      <c r="R38" s="42"/>
      <c r="S38" s="27"/>
      <c r="T38" s="38"/>
      <c r="U38" s="34"/>
    </row>
    <row r="39" spans="1:47" ht="15.75">
      <c r="A39" s="3" t="s">
        <v>39</v>
      </c>
      <c r="B39" s="90">
        <f>[1]Slutanvändning!$N$314</f>
        <v>0</v>
      </c>
      <c r="C39" s="97">
        <f>[1]Slutanvändning!$N$315</f>
        <v>19336</v>
      </c>
      <c r="D39" s="97">
        <f>[1]Slutanvändning!$N$308</f>
        <v>0</v>
      </c>
      <c r="E39" s="90">
        <f>[1]Slutanvändning!$Q$309</f>
        <v>0</v>
      </c>
      <c r="F39" s="97">
        <f>[1]Slutanvändning!$N$310</f>
        <v>0</v>
      </c>
      <c r="G39" s="97">
        <f>[1]Slutanvändning!$N$311</f>
        <v>0</v>
      </c>
      <c r="H39" s="90">
        <f>[1]Slutanvändning!$N$312</f>
        <v>0</v>
      </c>
      <c r="I39" s="90">
        <f>[1]Slutanvändning!$N$313</f>
        <v>0</v>
      </c>
      <c r="J39" s="90"/>
      <c r="K39" s="90">
        <f>[1]Slutanvändning!$U$309</f>
        <v>0</v>
      </c>
      <c r="L39" s="90">
        <f>[1]Slutanvändning!$V$309</f>
        <v>0</v>
      </c>
      <c r="M39" s="90">
        <f>[1]Slutanvändning!$W$309</f>
        <v>0</v>
      </c>
      <c r="N39" s="90"/>
      <c r="O39" s="90"/>
      <c r="P39" s="90">
        <f>SUM(B39:N39)</f>
        <v>19336</v>
      </c>
      <c r="Q39" s="31"/>
      <c r="R39" s="39"/>
      <c r="S39" s="8"/>
      <c r="T39" s="62"/>
    </row>
    <row r="40" spans="1:47" ht="15.75">
      <c r="A40" s="3" t="s">
        <v>14</v>
      </c>
      <c r="B40" s="90">
        <f>SUM(B32:B39)</f>
        <v>0</v>
      </c>
      <c r="C40" s="91">
        <f t="shared" ref="C40:O40" si="5">SUM(C32:C39)</f>
        <v>214101.66666666669</v>
      </c>
      <c r="D40" s="137">
        <f t="shared" si="5"/>
        <v>214882.8</v>
      </c>
      <c r="E40" s="137">
        <f t="shared" si="5"/>
        <v>329321.90000000002</v>
      </c>
      <c r="F40" s="90">
        <f>SUM(F32:F39)</f>
        <v>0</v>
      </c>
      <c r="G40" s="137">
        <f t="shared" si="5"/>
        <v>17062</v>
      </c>
      <c r="H40" s="137">
        <f t="shared" si="5"/>
        <v>28063</v>
      </c>
      <c r="I40" s="90">
        <f t="shared" si="5"/>
        <v>0</v>
      </c>
      <c r="J40" s="90">
        <f t="shared" si="5"/>
        <v>0</v>
      </c>
      <c r="K40" s="90">
        <f t="shared" si="5"/>
        <v>0</v>
      </c>
      <c r="L40" s="137">
        <f t="shared" si="5"/>
        <v>82862.7</v>
      </c>
      <c r="M40" s="90">
        <f t="shared" si="5"/>
        <v>0</v>
      </c>
      <c r="N40" s="90">
        <f t="shared" si="5"/>
        <v>0</v>
      </c>
      <c r="O40" s="90">
        <f t="shared" si="5"/>
        <v>0</v>
      </c>
      <c r="P40" s="137">
        <f>SUM(B40:N40)</f>
        <v>886294.06666666665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17,1281333333333 GWh</v>
      </c>
      <c r="T41" s="98"/>
    </row>
    <row r="42" spans="1:47">
      <c r="A42" s="44" t="s">
        <v>43</v>
      </c>
      <c r="B42" s="92">
        <f>B39+B38+B37</f>
        <v>0</v>
      </c>
      <c r="C42" s="92">
        <f>C39+C38+C37</f>
        <v>83424</v>
      </c>
      <c r="D42" s="92">
        <f>D39+D38+D37</f>
        <v>858</v>
      </c>
      <c r="E42" s="92">
        <f t="shared" ref="E42:P42" si="6">E39+E38+E37</f>
        <v>0</v>
      </c>
      <c r="F42" s="93">
        <f t="shared" si="6"/>
        <v>0</v>
      </c>
      <c r="G42" s="92">
        <f t="shared" si="6"/>
        <v>0</v>
      </c>
      <c r="H42" s="92">
        <f t="shared" si="6"/>
        <v>28063</v>
      </c>
      <c r="I42" s="93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112345</v>
      </c>
      <c r="Q42" s="32"/>
      <c r="R42" s="39" t="s">
        <v>41</v>
      </c>
      <c r="S42" s="9" t="str">
        <f>P42/1000 &amp;" GWh"</f>
        <v>112,345 GWh</v>
      </c>
      <c r="T42" s="40">
        <f>P42/P40</f>
        <v>0.12675815423488862</v>
      </c>
    </row>
    <row r="43" spans="1:47">
      <c r="A43" s="45" t="s">
        <v>45</v>
      </c>
      <c r="B43" s="104"/>
      <c r="C43" s="105">
        <f>C40+C24-C7+C46</f>
        <v>231229.80000000002</v>
      </c>
      <c r="D43" s="105">
        <f t="shared" ref="D43:O43" si="7">D11+D24+D40</f>
        <v>214882.8</v>
      </c>
      <c r="E43" s="105">
        <f t="shared" si="7"/>
        <v>329321.90000000002</v>
      </c>
      <c r="F43" s="105">
        <f t="shared" si="7"/>
        <v>0</v>
      </c>
      <c r="G43" s="105">
        <f t="shared" si="7"/>
        <v>17062</v>
      </c>
      <c r="H43" s="105">
        <f t="shared" si="7"/>
        <v>28063</v>
      </c>
      <c r="I43" s="105">
        <f t="shared" si="7"/>
        <v>0</v>
      </c>
      <c r="J43" s="105">
        <f t="shared" si="7"/>
        <v>0</v>
      </c>
      <c r="K43" s="105">
        <f t="shared" si="7"/>
        <v>0</v>
      </c>
      <c r="L43" s="105">
        <f t="shared" si="7"/>
        <v>82862.7</v>
      </c>
      <c r="M43" s="105">
        <f t="shared" si="7"/>
        <v>0</v>
      </c>
      <c r="N43" s="105">
        <f t="shared" si="7"/>
        <v>0</v>
      </c>
      <c r="O43" s="105">
        <f t="shared" si="7"/>
        <v>0</v>
      </c>
      <c r="P43" s="106">
        <f>SUM(C43:O43)</f>
        <v>903422.2</v>
      </c>
      <c r="Q43" s="32"/>
      <c r="R43" s="39" t="s">
        <v>42</v>
      </c>
      <c r="S43" s="9" t="str">
        <f>P36/1000 &amp;" GWh"</f>
        <v>26,351 GWh</v>
      </c>
      <c r="T43" s="60">
        <f>P36/P40</f>
        <v>2.9731666938836179E-2</v>
      </c>
    </row>
    <row r="44" spans="1:47">
      <c r="A44" s="45" t="s">
        <v>46</v>
      </c>
      <c r="B44" s="94"/>
      <c r="C44" s="96">
        <f>C43/$P$43</f>
        <v>0.25594876902515795</v>
      </c>
      <c r="D44" s="96">
        <f t="shared" ref="D44:O44" si="8">D43/$P$43</f>
        <v>0.2378542391364746</v>
      </c>
      <c r="E44" s="96">
        <f t="shared" si="8"/>
        <v>0.36452712806924609</v>
      </c>
      <c r="F44" s="96">
        <f t="shared" si="8"/>
        <v>0</v>
      </c>
      <c r="G44" s="96">
        <f t="shared" si="8"/>
        <v>1.8885964945293574E-2</v>
      </c>
      <c r="H44" s="96">
        <f t="shared" si="8"/>
        <v>3.1062995795321392E-2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9.1720903028506495E-2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32"/>
      <c r="R44" s="39" t="s">
        <v>44</v>
      </c>
      <c r="S44" s="9" t="str">
        <f>P34/1000 &amp;" GWh"</f>
        <v>15,7116666666667 GWh</v>
      </c>
      <c r="T44" s="40">
        <f>P34/P40</f>
        <v>1.7727374307895248E-2</v>
      </c>
      <c r="U44" s="34"/>
    </row>
    <row r="45" spans="1:47">
      <c r="A45" s="46"/>
      <c r="B45" s="9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41,175 GWh</v>
      </c>
      <c r="T45" s="40">
        <f>P32/P40</f>
        <v>4.6457492550817034E-2</v>
      </c>
      <c r="U45" s="34"/>
    </row>
    <row r="46" spans="1:47">
      <c r="A46" s="46" t="s">
        <v>49</v>
      </c>
      <c r="B46" s="66">
        <f>B24-B40</f>
        <v>0</v>
      </c>
      <c r="C46" s="66">
        <f>(C40+C24)*0.08</f>
        <v>17128.133333333335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569,6984 GWh</v>
      </c>
      <c r="T46" s="60">
        <f>P33/P40</f>
        <v>0.64278710805615991</v>
      </c>
      <c r="U46" s="34"/>
    </row>
    <row r="47" spans="1:47">
      <c r="A47" s="46" t="s">
        <v>51</v>
      </c>
      <c r="B47" s="95" t="e">
        <f>B46/B24</f>
        <v>#DIV/0!</v>
      </c>
      <c r="C47" s="95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121,013 GWh</v>
      </c>
      <c r="T47" s="60">
        <f>P35/P40</f>
        <v>0.13653820391140306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5"/>
      <c r="R48" s="67" t="s">
        <v>50</v>
      </c>
      <c r="S48" s="68" t="str">
        <f>P40/1000 &amp;" GWh"</f>
        <v>886,294066666667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0"/>
      <c r="C58" s="17"/>
      <c r="D58" s="71"/>
      <c r="E58" s="71"/>
      <c r="F58" s="72"/>
      <c r="G58" s="71"/>
      <c r="H58" s="71"/>
      <c r="I58" s="72"/>
      <c r="J58" s="71"/>
      <c r="K58" s="71"/>
      <c r="L58" s="71"/>
      <c r="M58" s="43"/>
      <c r="N58" s="82"/>
      <c r="O58" s="82"/>
      <c r="P58" s="73"/>
      <c r="Q58" s="8"/>
      <c r="R58" s="8"/>
      <c r="S58" s="43"/>
      <c r="T58" s="48"/>
    </row>
    <row r="59" spans="1:47" ht="15.75">
      <c r="A59" s="8"/>
      <c r="B59" s="70"/>
      <c r="C59" s="17"/>
      <c r="D59" s="71"/>
      <c r="E59" s="71"/>
      <c r="F59" s="72"/>
      <c r="G59" s="71"/>
      <c r="H59" s="71"/>
      <c r="I59" s="72"/>
      <c r="J59" s="71"/>
      <c r="K59" s="71"/>
      <c r="L59" s="71"/>
      <c r="M59" s="43"/>
      <c r="N59" s="82"/>
      <c r="O59" s="82"/>
      <c r="P59" s="73"/>
      <c r="Q59" s="8"/>
      <c r="R59" s="8"/>
      <c r="S59" s="18"/>
      <c r="T59" s="19"/>
    </row>
    <row r="60" spans="1:47" ht="15.75">
      <c r="A60" s="8"/>
      <c r="B60" s="70"/>
      <c r="C60" s="17"/>
      <c r="D60" s="71"/>
      <c r="E60" s="71"/>
      <c r="F60" s="72"/>
      <c r="G60" s="71"/>
      <c r="H60" s="71"/>
      <c r="I60" s="72"/>
      <c r="J60" s="71"/>
      <c r="K60" s="71"/>
      <c r="L60" s="71"/>
      <c r="M60" s="43"/>
      <c r="N60" s="82"/>
      <c r="O60" s="82"/>
      <c r="P60" s="73"/>
      <c r="Q60" s="8"/>
      <c r="R60" s="8"/>
      <c r="S60" s="8"/>
      <c r="T60" s="43"/>
    </row>
    <row r="61" spans="1:47" ht="15.75">
      <c r="A61" s="7"/>
      <c r="B61" s="70"/>
      <c r="C61" s="17"/>
      <c r="D61" s="71"/>
      <c r="E61" s="71"/>
      <c r="F61" s="72"/>
      <c r="G61" s="71"/>
      <c r="H61" s="71"/>
      <c r="I61" s="72"/>
      <c r="J61" s="71"/>
      <c r="K61" s="71"/>
      <c r="L61" s="71"/>
      <c r="M61" s="43"/>
      <c r="N61" s="82"/>
      <c r="O61" s="82"/>
      <c r="P61" s="73"/>
      <c r="Q61" s="8"/>
      <c r="R61" s="8"/>
      <c r="S61" s="75"/>
      <c r="T61" s="76"/>
    </row>
    <row r="62" spans="1:47" ht="15.75">
      <c r="A62" s="8"/>
      <c r="B62" s="70"/>
      <c r="C62" s="17"/>
      <c r="D62" s="70"/>
      <c r="E62" s="70"/>
      <c r="F62" s="74"/>
      <c r="G62" s="70"/>
      <c r="H62" s="70"/>
      <c r="I62" s="74"/>
      <c r="J62" s="70"/>
      <c r="K62" s="70"/>
      <c r="L62" s="70"/>
      <c r="M62" s="43"/>
      <c r="N62" s="82"/>
      <c r="O62" s="82"/>
      <c r="P62" s="73"/>
      <c r="Q62" s="8"/>
      <c r="R62" s="8"/>
      <c r="S62" s="43"/>
      <c r="T62" s="48"/>
    </row>
    <row r="63" spans="1:47" ht="15.75">
      <c r="A63" s="8"/>
      <c r="B63" s="70"/>
      <c r="C63" s="8"/>
      <c r="D63" s="70"/>
      <c r="E63" s="70"/>
      <c r="F63" s="74"/>
      <c r="G63" s="70"/>
      <c r="H63" s="70"/>
      <c r="I63" s="74"/>
      <c r="J63" s="70"/>
      <c r="K63" s="70"/>
      <c r="L63" s="70"/>
      <c r="M63" s="8"/>
      <c r="N63" s="73"/>
      <c r="O63" s="73"/>
      <c r="P63" s="73"/>
      <c r="Q63" s="8"/>
      <c r="R63" s="8"/>
      <c r="S63" s="43"/>
      <c r="T63" s="48"/>
    </row>
    <row r="64" spans="1:47" ht="15.75">
      <c r="A64" s="8"/>
      <c r="B64" s="70"/>
      <c r="C64" s="8"/>
      <c r="D64" s="70"/>
      <c r="E64" s="70"/>
      <c r="F64" s="74"/>
      <c r="G64" s="70"/>
      <c r="H64" s="70"/>
      <c r="I64" s="74"/>
      <c r="J64" s="70"/>
      <c r="K64" s="70"/>
      <c r="L64" s="70"/>
      <c r="M64" s="8"/>
      <c r="N64" s="73"/>
      <c r="O64" s="73"/>
      <c r="P64" s="73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0"/>
      <c r="L65" s="70"/>
      <c r="M65" s="8"/>
      <c r="N65" s="73"/>
      <c r="O65" s="73"/>
      <c r="P65" s="73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0"/>
      <c r="L66" s="70"/>
      <c r="M66" s="8"/>
      <c r="N66" s="73"/>
      <c r="O66" s="73"/>
      <c r="P66" s="73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0"/>
      <c r="L67" s="70"/>
      <c r="M67" s="8"/>
      <c r="N67" s="73"/>
      <c r="O67" s="73"/>
      <c r="P67" s="73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0"/>
      <c r="L68" s="70"/>
      <c r="M68" s="8"/>
      <c r="N68" s="73"/>
      <c r="O68" s="73"/>
      <c r="P68" s="73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0"/>
      <c r="L69" s="70"/>
      <c r="M69" s="8"/>
      <c r="N69" s="73"/>
      <c r="O69" s="73"/>
      <c r="P69" s="73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0"/>
      <c r="L70" s="70"/>
      <c r="M70" s="8"/>
      <c r="N70" s="73"/>
      <c r="O70" s="73"/>
      <c r="P70" s="73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0"/>
      <c r="L71" s="70"/>
      <c r="M71" s="8"/>
      <c r="N71" s="73"/>
      <c r="O71" s="73"/>
      <c r="P71" s="73"/>
      <c r="Q71" s="8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738083-536C-48E5-B091-E0B18A553C06}"/>
</file>

<file path=customXml/itemProps2.xml><?xml version="1.0" encoding="utf-8"?>
<ds:datastoreItem xmlns:ds="http://schemas.openxmlformats.org/officeDocument/2006/customXml" ds:itemID="{26775692-EEB9-457C-9F41-4018AE6E29BE}"/>
</file>

<file path=customXml/itemProps3.xml><?xml version="1.0" encoding="utf-8"?>
<ds:datastoreItem xmlns:ds="http://schemas.openxmlformats.org/officeDocument/2006/customXml" ds:itemID="{25AA97BB-31D2-41B4-AF2C-8725E1301211}"/>
</file>

<file path=customXml/itemProps4.xml><?xml version="1.0" encoding="utf-8"?>
<ds:datastoreItem xmlns:ds="http://schemas.openxmlformats.org/officeDocument/2006/customXml" ds:itemID="{26048E4B-7C94-45F4-94D5-10B0F4906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INSTRUKTIONER</vt:lpstr>
      <vt:lpstr>Kalmar län</vt:lpstr>
      <vt:lpstr>Borgholm</vt:lpstr>
      <vt:lpstr>Emmaboda</vt:lpstr>
      <vt:lpstr>Hultsfred</vt:lpstr>
      <vt:lpstr>Högsby</vt:lpstr>
      <vt:lpstr>Kalmar</vt:lpstr>
      <vt:lpstr>Mönsterås</vt:lpstr>
      <vt:lpstr>Mörbylånga</vt:lpstr>
      <vt:lpstr>Nybro</vt:lpstr>
      <vt:lpstr>Oskarshamn</vt:lpstr>
      <vt:lpstr>Torsås</vt:lpstr>
      <vt:lpstr>Vimmerby</vt:lpstr>
      <vt:lpstr>Västervik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2019-11-20T15:56:21Z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