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ms.corp.pbwan.net\DavWWWRoot\projects\10288367\Document\3_Dokument\Norrbottens län (14 kommuner)\"/>
    </mc:Choice>
  </mc:AlternateContent>
  <bookViews>
    <workbookView xWindow="28680" yWindow="-120" windowWidth="29040" windowHeight="17640" tabRatio="842" activeTab="2"/>
  </bookViews>
  <sheets>
    <sheet name="INSTRUKTIONER" sheetId="54" r:id="rId1"/>
    <sheet name="FV imp-exp" sheetId="40" r:id="rId2"/>
    <sheet name="Norrbottens län" sheetId="37" r:id="rId3"/>
    <sheet name="Arjeplog" sheetId="2" r:id="rId4"/>
    <sheet name="Arvidsjaur" sheetId="3" r:id="rId5"/>
    <sheet name="Boden" sheetId="51" r:id="rId6"/>
    <sheet name="Gällivare" sheetId="41" r:id="rId7"/>
    <sheet name="Haparanda" sheetId="42" r:id="rId8"/>
    <sheet name="Jokkmokk" sheetId="43" r:id="rId9"/>
    <sheet name="Kalix" sheetId="44" r:id="rId10"/>
    <sheet name="Kiruna" sheetId="52" r:id="rId11"/>
    <sheet name="Luleå" sheetId="53" r:id="rId12"/>
    <sheet name="Pajala" sheetId="45" r:id="rId13"/>
    <sheet name="Piteå" sheetId="46" r:id="rId14"/>
    <sheet name="Älvsbyn" sheetId="47" r:id="rId15"/>
    <sheet name="Överkalix" sheetId="48" r:id="rId16"/>
    <sheet name="Övertorneå" sheetId="50" r:id="rId17"/>
  </sheets>
  <externalReferences>
    <externalReference r:id="rId18"/>
    <externalReference r:id="rId19"/>
  </externalReferences>
  <calcPr calcId="171027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5" i="37" l="1"/>
  <c r="F35" i="37"/>
  <c r="B35" i="2"/>
  <c r="B35" i="3"/>
  <c r="B35" i="51"/>
  <c r="B35" i="41"/>
  <c r="B35" i="42"/>
  <c r="B35" i="43"/>
  <c r="B35" i="44"/>
  <c r="B35" i="52"/>
  <c r="B35" i="53"/>
  <c r="B35" i="45"/>
  <c r="B35" i="46"/>
  <c r="B35" i="47"/>
  <c r="B35" i="48"/>
  <c r="B35" i="50"/>
  <c r="B35" i="37"/>
  <c r="C35" i="2"/>
  <c r="C35" i="3"/>
  <c r="C35" i="51"/>
  <c r="C35" i="41"/>
  <c r="C35" i="42"/>
  <c r="C35" i="43"/>
  <c r="C35" i="44"/>
  <c r="C35" i="52"/>
  <c r="C35" i="53"/>
  <c r="C35" i="45"/>
  <c r="C35" i="46"/>
  <c r="C35" i="47"/>
  <c r="C35" i="48"/>
  <c r="C35" i="50"/>
  <c r="C35" i="37"/>
  <c r="D35" i="2"/>
  <c r="D35" i="3"/>
  <c r="D35" i="51"/>
  <c r="D35" i="41"/>
  <c r="D35" i="42"/>
  <c r="D35" i="43"/>
  <c r="D35" i="44"/>
  <c r="D35" i="52"/>
  <c r="D35" i="53"/>
  <c r="D35" i="45"/>
  <c r="D35" i="46"/>
  <c r="D35" i="47"/>
  <c r="D35" i="48"/>
  <c r="D35" i="50"/>
  <c r="D35" i="37"/>
  <c r="E35" i="2"/>
  <c r="E35" i="3"/>
  <c r="E35" i="51"/>
  <c r="E35" i="41"/>
  <c r="E35" i="42"/>
  <c r="E35" i="43"/>
  <c r="E35" i="44"/>
  <c r="E35" i="52"/>
  <c r="E35" i="53"/>
  <c r="E35" i="45"/>
  <c r="E35" i="46"/>
  <c r="E35" i="47"/>
  <c r="E35" i="48"/>
  <c r="E35" i="50"/>
  <c r="E35" i="37"/>
  <c r="F35" i="2"/>
  <c r="F35" i="3"/>
  <c r="F35" i="51"/>
  <c r="F35" i="41"/>
  <c r="F35" i="42"/>
  <c r="F35" i="43"/>
  <c r="F35" i="44"/>
  <c r="F35" i="52"/>
  <c r="F35" i="53"/>
  <c r="F35" i="45"/>
  <c r="F35" i="46"/>
  <c r="F35" i="47"/>
  <c r="F35" i="48"/>
  <c r="F35" i="50"/>
  <c r="G35" i="2"/>
  <c r="G35" i="3"/>
  <c r="G35" i="51"/>
  <c r="G35" i="41"/>
  <c r="G35" i="42"/>
  <c r="G35" i="43"/>
  <c r="G35" i="44"/>
  <c r="G35" i="52"/>
  <c r="G35" i="53"/>
  <c r="G35" i="45"/>
  <c r="G35" i="46"/>
  <c r="G35" i="47"/>
  <c r="G35" i="48"/>
  <c r="G35" i="50"/>
  <c r="H35" i="2"/>
  <c r="H35" i="3"/>
  <c r="H35" i="51"/>
  <c r="H35" i="41"/>
  <c r="H35" i="42"/>
  <c r="H35" i="43"/>
  <c r="H35" i="44"/>
  <c r="H35" i="52"/>
  <c r="H35" i="53"/>
  <c r="H35" i="45"/>
  <c r="H35" i="46"/>
  <c r="H35" i="47"/>
  <c r="H35" i="48"/>
  <c r="H35" i="50"/>
  <c r="H35" i="37"/>
  <c r="I35" i="2"/>
  <c r="I35" i="3"/>
  <c r="I35" i="51"/>
  <c r="I35" i="41"/>
  <c r="I35" i="42"/>
  <c r="I35" i="43"/>
  <c r="I35" i="44"/>
  <c r="I35" i="52"/>
  <c r="I35" i="53"/>
  <c r="I35" i="45"/>
  <c r="I35" i="46"/>
  <c r="I35" i="47"/>
  <c r="I35" i="48"/>
  <c r="I35" i="50"/>
  <c r="I35" i="37"/>
  <c r="K35" i="2"/>
  <c r="K35" i="3"/>
  <c r="K35" i="51"/>
  <c r="K35" i="41"/>
  <c r="K35" i="42"/>
  <c r="K35" i="43"/>
  <c r="K35" i="44"/>
  <c r="K35" i="52"/>
  <c r="K35" i="53"/>
  <c r="K35" i="45"/>
  <c r="K35" i="46"/>
  <c r="K35" i="47"/>
  <c r="K35" i="48"/>
  <c r="K35" i="50"/>
  <c r="K35" i="37"/>
  <c r="L35" i="2"/>
  <c r="L35" i="3"/>
  <c r="L35" i="51"/>
  <c r="L35" i="41"/>
  <c r="L35" i="42"/>
  <c r="L35" i="43"/>
  <c r="L35" i="44"/>
  <c r="L35" i="52"/>
  <c r="L35" i="53"/>
  <c r="L35" i="45"/>
  <c r="L35" i="46"/>
  <c r="L35" i="47"/>
  <c r="L35" i="48"/>
  <c r="L35" i="50"/>
  <c r="L35" i="37"/>
  <c r="M35" i="2"/>
  <c r="M35" i="3"/>
  <c r="M35" i="51"/>
  <c r="M35" i="41"/>
  <c r="M35" i="42"/>
  <c r="M35" i="43"/>
  <c r="M35" i="44"/>
  <c r="M35" i="52"/>
  <c r="M35" i="53"/>
  <c r="M35" i="45"/>
  <c r="M35" i="46"/>
  <c r="M35" i="47"/>
  <c r="M35" i="48"/>
  <c r="M35" i="50"/>
  <c r="M35" i="37"/>
  <c r="P35" i="37"/>
  <c r="B32" i="2"/>
  <c r="B33" i="2"/>
  <c r="B34" i="2"/>
  <c r="B36" i="2"/>
  <c r="B37" i="2"/>
  <c r="B38" i="2"/>
  <c r="B39" i="2"/>
  <c r="B40" i="2"/>
  <c r="B32" i="3"/>
  <c r="B33" i="3"/>
  <c r="B34" i="3"/>
  <c r="B36" i="3"/>
  <c r="B37" i="3"/>
  <c r="B38" i="3"/>
  <c r="B39" i="3"/>
  <c r="B40" i="3"/>
  <c r="B32" i="51"/>
  <c r="B33" i="51"/>
  <c r="B34" i="51"/>
  <c r="B36" i="51"/>
  <c r="B37" i="51"/>
  <c r="B38" i="51"/>
  <c r="B39" i="51"/>
  <c r="B40" i="51"/>
  <c r="B32" i="41"/>
  <c r="B33" i="41"/>
  <c r="B34" i="41"/>
  <c r="B36" i="41"/>
  <c r="B37" i="41"/>
  <c r="B38" i="41"/>
  <c r="B39" i="41"/>
  <c r="B40" i="41"/>
  <c r="B32" i="42"/>
  <c r="B33" i="42"/>
  <c r="B34" i="42"/>
  <c r="B36" i="42"/>
  <c r="B37" i="42"/>
  <c r="B38" i="42"/>
  <c r="B39" i="42"/>
  <c r="B40" i="42"/>
  <c r="B32" i="43"/>
  <c r="B33" i="43"/>
  <c r="B34" i="43"/>
  <c r="B36" i="43"/>
  <c r="B37" i="43"/>
  <c r="B38" i="43"/>
  <c r="B39" i="43"/>
  <c r="B40" i="43"/>
  <c r="B32" i="44"/>
  <c r="B33" i="44"/>
  <c r="B34" i="44"/>
  <c r="B36" i="44"/>
  <c r="B37" i="44"/>
  <c r="B38" i="44"/>
  <c r="B39" i="44"/>
  <c r="B40" i="44"/>
  <c r="B32" i="52"/>
  <c r="B33" i="52"/>
  <c r="B34" i="52"/>
  <c r="B36" i="52"/>
  <c r="B37" i="52"/>
  <c r="B38" i="52"/>
  <c r="B39" i="52"/>
  <c r="B40" i="52"/>
  <c r="B32" i="53"/>
  <c r="B33" i="53"/>
  <c r="B34" i="53"/>
  <c r="B36" i="53"/>
  <c r="B37" i="53"/>
  <c r="B38" i="53"/>
  <c r="B39" i="53"/>
  <c r="B40" i="53"/>
  <c r="B32" i="45"/>
  <c r="B33" i="45"/>
  <c r="B34" i="45"/>
  <c r="B36" i="45"/>
  <c r="B37" i="45"/>
  <c r="B38" i="45"/>
  <c r="B39" i="45"/>
  <c r="B40" i="45"/>
  <c r="B32" i="46"/>
  <c r="B33" i="46"/>
  <c r="B34" i="46"/>
  <c r="B36" i="46"/>
  <c r="B37" i="46"/>
  <c r="B38" i="46"/>
  <c r="B39" i="46"/>
  <c r="B40" i="46"/>
  <c r="B32" i="47"/>
  <c r="B33" i="47"/>
  <c r="B34" i="47"/>
  <c r="B36" i="47"/>
  <c r="B37" i="47"/>
  <c r="B38" i="47"/>
  <c r="B39" i="47"/>
  <c r="B40" i="47"/>
  <c r="B32" i="48"/>
  <c r="B33" i="48"/>
  <c r="B34" i="48"/>
  <c r="B36" i="48"/>
  <c r="B37" i="48"/>
  <c r="B38" i="48"/>
  <c r="B39" i="48"/>
  <c r="B40" i="48"/>
  <c r="B32" i="50"/>
  <c r="B33" i="50"/>
  <c r="B34" i="50"/>
  <c r="B36" i="50"/>
  <c r="B37" i="50"/>
  <c r="B38" i="50"/>
  <c r="B39" i="50"/>
  <c r="B40" i="50"/>
  <c r="B40" i="37"/>
  <c r="C32" i="2"/>
  <c r="C33" i="2"/>
  <c r="C34" i="2"/>
  <c r="C36" i="2"/>
  <c r="C37" i="2"/>
  <c r="C38" i="2"/>
  <c r="C39" i="2"/>
  <c r="C40" i="2"/>
  <c r="C32" i="3"/>
  <c r="C33" i="3"/>
  <c r="C34" i="3"/>
  <c r="C36" i="3"/>
  <c r="C37" i="3"/>
  <c r="C38" i="3"/>
  <c r="C39" i="3"/>
  <c r="C40" i="3"/>
  <c r="C32" i="51"/>
  <c r="C33" i="51"/>
  <c r="C34" i="51"/>
  <c r="C36" i="51"/>
  <c r="C37" i="51"/>
  <c r="C38" i="51"/>
  <c r="C39" i="51"/>
  <c r="C40" i="51"/>
  <c r="C32" i="41"/>
  <c r="C33" i="41"/>
  <c r="C34" i="41"/>
  <c r="C36" i="41"/>
  <c r="C37" i="41"/>
  <c r="C38" i="41"/>
  <c r="C39" i="41"/>
  <c r="C40" i="41"/>
  <c r="C32" i="42"/>
  <c r="C33" i="42"/>
  <c r="C34" i="42"/>
  <c r="C36" i="42"/>
  <c r="C37" i="42"/>
  <c r="C38" i="42"/>
  <c r="C39" i="42"/>
  <c r="C40" i="42"/>
  <c r="C32" i="43"/>
  <c r="C33" i="43"/>
  <c r="C34" i="43"/>
  <c r="C36" i="43"/>
  <c r="C37" i="43"/>
  <c r="C38" i="43"/>
  <c r="C39" i="43"/>
  <c r="C40" i="43"/>
  <c r="C32" i="44"/>
  <c r="C33" i="44"/>
  <c r="C34" i="44"/>
  <c r="C36" i="44"/>
  <c r="C37" i="44"/>
  <c r="C38" i="44"/>
  <c r="C39" i="44"/>
  <c r="C40" i="44"/>
  <c r="C33" i="52"/>
  <c r="C38" i="52"/>
  <c r="C40" i="52"/>
  <c r="C32" i="53"/>
  <c r="C33" i="53"/>
  <c r="C34" i="53"/>
  <c r="C36" i="53"/>
  <c r="C37" i="53"/>
  <c r="C38" i="53"/>
  <c r="C39" i="53"/>
  <c r="C40" i="53"/>
  <c r="C32" i="45"/>
  <c r="C33" i="45"/>
  <c r="C34" i="45"/>
  <c r="C36" i="45"/>
  <c r="C37" i="45"/>
  <c r="C38" i="45"/>
  <c r="C39" i="45"/>
  <c r="C40" i="45"/>
  <c r="C32" i="46"/>
  <c r="C33" i="46"/>
  <c r="C34" i="46"/>
  <c r="C36" i="46"/>
  <c r="C37" i="46"/>
  <c r="C38" i="46"/>
  <c r="C39" i="46"/>
  <c r="C40" i="46"/>
  <c r="C32" i="47"/>
  <c r="C33" i="47"/>
  <c r="C34" i="47"/>
  <c r="C36" i="47"/>
  <c r="C37" i="47"/>
  <c r="C38" i="47"/>
  <c r="C39" i="47"/>
  <c r="C40" i="47"/>
  <c r="C32" i="48"/>
  <c r="C33" i="48"/>
  <c r="C34" i="48"/>
  <c r="C36" i="48"/>
  <c r="C37" i="48"/>
  <c r="C38" i="48"/>
  <c r="C39" i="48"/>
  <c r="C40" i="48"/>
  <c r="C32" i="50"/>
  <c r="C33" i="50"/>
  <c r="C34" i="50"/>
  <c r="C36" i="50"/>
  <c r="C37" i="50"/>
  <c r="C38" i="50"/>
  <c r="C39" i="50"/>
  <c r="C40" i="50"/>
  <c r="C40" i="37"/>
  <c r="D32" i="2"/>
  <c r="D33" i="2"/>
  <c r="D34" i="2"/>
  <c r="D36" i="2"/>
  <c r="D37" i="2"/>
  <c r="D38" i="2"/>
  <c r="D39" i="2"/>
  <c r="D40" i="2"/>
  <c r="D32" i="3"/>
  <c r="D33" i="3"/>
  <c r="D34" i="3"/>
  <c r="D36" i="3"/>
  <c r="D37" i="3"/>
  <c r="D38" i="3"/>
  <c r="D39" i="3"/>
  <c r="D40" i="3"/>
  <c r="D32" i="51"/>
  <c r="D33" i="51"/>
  <c r="D34" i="51"/>
  <c r="D36" i="51"/>
  <c r="D37" i="51"/>
  <c r="D38" i="51"/>
  <c r="D39" i="51"/>
  <c r="D40" i="51"/>
  <c r="D32" i="41"/>
  <c r="D33" i="41"/>
  <c r="D34" i="41"/>
  <c r="D36" i="41"/>
  <c r="D37" i="41"/>
  <c r="D38" i="41"/>
  <c r="D39" i="41"/>
  <c r="D40" i="41"/>
  <c r="D32" i="42"/>
  <c r="D33" i="42"/>
  <c r="D34" i="42"/>
  <c r="D36" i="42"/>
  <c r="D37" i="42"/>
  <c r="D38" i="42"/>
  <c r="D39" i="42"/>
  <c r="D40" i="42"/>
  <c r="D32" i="43"/>
  <c r="D33" i="43"/>
  <c r="D34" i="43"/>
  <c r="D36" i="43"/>
  <c r="D37" i="43"/>
  <c r="D38" i="43"/>
  <c r="D39" i="43"/>
  <c r="D40" i="43"/>
  <c r="D32" i="44"/>
  <c r="D33" i="44"/>
  <c r="D34" i="44"/>
  <c r="D36" i="44"/>
  <c r="D37" i="44"/>
  <c r="D38" i="44"/>
  <c r="D39" i="44"/>
  <c r="D40" i="44"/>
  <c r="D32" i="52"/>
  <c r="D33" i="52"/>
  <c r="D34" i="52"/>
  <c r="D36" i="52"/>
  <c r="D37" i="52"/>
  <c r="D38" i="52"/>
  <c r="D39" i="52"/>
  <c r="D40" i="52"/>
  <c r="D32" i="53"/>
  <c r="D33" i="53"/>
  <c r="D34" i="53"/>
  <c r="D36" i="53"/>
  <c r="D37" i="53"/>
  <c r="D38" i="53"/>
  <c r="D39" i="53"/>
  <c r="D40" i="53"/>
  <c r="D32" i="45"/>
  <c r="D33" i="45"/>
  <c r="D34" i="45"/>
  <c r="D36" i="45"/>
  <c r="D37" i="45"/>
  <c r="D38" i="45"/>
  <c r="D39" i="45"/>
  <c r="D40" i="45"/>
  <c r="D32" i="46"/>
  <c r="D33" i="46"/>
  <c r="D34" i="46"/>
  <c r="D36" i="46"/>
  <c r="D37" i="46"/>
  <c r="D38" i="46"/>
  <c r="D39" i="46"/>
  <c r="D40" i="46"/>
  <c r="D32" i="47"/>
  <c r="D33" i="47"/>
  <c r="D34" i="47"/>
  <c r="D36" i="47"/>
  <c r="D37" i="47"/>
  <c r="D38" i="47"/>
  <c r="D39" i="47"/>
  <c r="D40" i="47"/>
  <c r="D32" i="48"/>
  <c r="D33" i="48"/>
  <c r="D34" i="48"/>
  <c r="D36" i="48"/>
  <c r="D37" i="48"/>
  <c r="D38" i="48"/>
  <c r="D39" i="48"/>
  <c r="D40" i="48"/>
  <c r="D32" i="50"/>
  <c r="D33" i="50"/>
  <c r="D34" i="50"/>
  <c r="D36" i="50"/>
  <c r="D37" i="50"/>
  <c r="D38" i="50"/>
  <c r="D39" i="50"/>
  <c r="D40" i="50"/>
  <c r="D40" i="37"/>
  <c r="E32" i="2"/>
  <c r="E33" i="2"/>
  <c r="E34" i="2"/>
  <c r="E36" i="2"/>
  <c r="E37" i="2"/>
  <c r="E38" i="2"/>
  <c r="E39" i="2"/>
  <c r="E40" i="2"/>
  <c r="E32" i="3"/>
  <c r="E33" i="3"/>
  <c r="E34" i="3"/>
  <c r="E36" i="3"/>
  <c r="E37" i="3"/>
  <c r="E38" i="3"/>
  <c r="E39" i="3"/>
  <c r="E40" i="3"/>
  <c r="E32" i="51"/>
  <c r="E33" i="51"/>
  <c r="E34" i="51"/>
  <c r="E36" i="51"/>
  <c r="E37" i="51"/>
  <c r="E38" i="51"/>
  <c r="E39" i="51"/>
  <c r="E40" i="51"/>
  <c r="E32" i="41"/>
  <c r="E33" i="41"/>
  <c r="E34" i="41"/>
  <c r="E36" i="41"/>
  <c r="E37" i="41"/>
  <c r="E38" i="41"/>
  <c r="E39" i="41"/>
  <c r="E40" i="41"/>
  <c r="E32" i="42"/>
  <c r="E33" i="42"/>
  <c r="E34" i="42"/>
  <c r="E36" i="42"/>
  <c r="E37" i="42"/>
  <c r="E38" i="42"/>
  <c r="E39" i="42"/>
  <c r="E40" i="42"/>
  <c r="E32" i="43"/>
  <c r="E33" i="43"/>
  <c r="E34" i="43"/>
  <c r="E36" i="43"/>
  <c r="E37" i="43"/>
  <c r="E38" i="43"/>
  <c r="E39" i="43"/>
  <c r="E40" i="43"/>
  <c r="E32" i="44"/>
  <c r="E33" i="44"/>
  <c r="E34" i="44"/>
  <c r="E36" i="44"/>
  <c r="E37" i="44"/>
  <c r="E38" i="44"/>
  <c r="E39" i="44"/>
  <c r="E40" i="44"/>
  <c r="E32" i="52"/>
  <c r="E33" i="52"/>
  <c r="E34" i="52"/>
  <c r="E36" i="52"/>
  <c r="E37" i="52"/>
  <c r="E38" i="52"/>
  <c r="E39" i="52"/>
  <c r="E40" i="52"/>
  <c r="E32" i="53"/>
  <c r="E33" i="53"/>
  <c r="E34" i="53"/>
  <c r="E36" i="53"/>
  <c r="E37" i="53"/>
  <c r="E38" i="53"/>
  <c r="E39" i="53"/>
  <c r="E40" i="53"/>
  <c r="E32" i="45"/>
  <c r="E33" i="45"/>
  <c r="E34" i="45"/>
  <c r="E36" i="45"/>
  <c r="E37" i="45"/>
  <c r="E38" i="45"/>
  <c r="E39" i="45"/>
  <c r="E40" i="45"/>
  <c r="E32" i="46"/>
  <c r="E33" i="46"/>
  <c r="E34" i="46"/>
  <c r="E36" i="46"/>
  <c r="E37" i="46"/>
  <c r="E38" i="46"/>
  <c r="E39" i="46"/>
  <c r="E40" i="46"/>
  <c r="E32" i="47"/>
  <c r="E33" i="47"/>
  <c r="E34" i="47"/>
  <c r="E36" i="47"/>
  <c r="E37" i="47"/>
  <c r="E38" i="47"/>
  <c r="E39" i="47"/>
  <c r="E40" i="47"/>
  <c r="E32" i="48"/>
  <c r="E33" i="48"/>
  <c r="E34" i="48"/>
  <c r="E36" i="48"/>
  <c r="E37" i="48"/>
  <c r="E38" i="48"/>
  <c r="E39" i="48"/>
  <c r="E40" i="48"/>
  <c r="E32" i="50"/>
  <c r="E33" i="50"/>
  <c r="E34" i="50"/>
  <c r="E36" i="50"/>
  <c r="E37" i="50"/>
  <c r="E38" i="50"/>
  <c r="E39" i="50"/>
  <c r="E40" i="50"/>
  <c r="E40" i="37"/>
  <c r="F32" i="2"/>
  <c r="F32" i="3"/>
  <c r="F32" i="51"/>
  <c r="F32" i="41"/>
  <c r="F32" i="42"/>
  <c r="F32" i="43"/>
  <c r="F32" i="44"/>
  <c r="F32" i="52"/>
  <c r="F32" i="53"/>
  <c r="F32" i="45"/>
  <c r="F32" i="46"/>
  <c r="F32" i="47"/>
  <c r="F32" i="48"/>
  <c r="F32" i="50"/>
  <c r="F32" i="37"/>
  <c r="F33" i="2"/>
  <c r="F33" i="3"/>
  <c r="F33" i="51"/>
  <c r="F33" i="41"/>
  <c r="F33" i="42"/>
  <c r="F33" i="43"/>
  <c r="F33" i="44"/>
  <c r="F33" i="52"/>
  <c r="F33" i="53"/>
  <c r="F33" i="45"/>
  <c r="F33" i="46"/>
  <c r="F33" i="47"/>
  <c r="F33" i="48"/>
  <c r="F33" i="50"/>
  <c r="F33" i="37"/>
  <c r="F34" i="2"/>
  <c r="F34" i="3"/>
  <c r="F34" i="51"/>
  <c r="F34" i="41"/>
  <c r="F34" i="42"/>
  <c r="F34" i="43"/>
  <c r="F34" i="44"/>
  <c r="F34" i="52"/>
  <c r="F34" i="53"/>
  <c r="F34" i="45"/>
  <c r="F34" i="46"/>
  <c r="F34" i="47"/>
  <c r="F34" i="48"/>
  <c r="F34" i="50"/>
  <c r="F34" i="37"/>
  <c r="F36" i="2"/>
  <c r="F36" i="3"/>
  <c r="F36" i="51"/>
  <c r="F36" i="41"/>
  <c r="F36" i="42"/>
  <c r="F36" i="43"/>
  <c r="F36" i="44"/>
  <c r="F36" i="52"/>
  <c r="F36" i="53"/>
  <c r="F36" i="45"/>
  <c r="F36" i="46"/>
  <c r="F36" i="47"/>
  <c r="F36" i="48"/>
  <c r="F36" i="50"/>
  <c r="F36" i="37"/>
  <c r="F37" i="2"/>
  <c r="F37" i="3"/>
  <c r="F37" i="51"/>
  <c r="F37" i="41"/>
  <c r="F37" i="42"/>
  <c r="F37" i="43"/>
  <c r="F37" i="44"/>
  <c r="F37" i="52"/>
  <c r="F37" i="53"/>
  <c r="F37" i="45"/>
  <c r="F37" i="46"/>
  <c r="F37" i="47"/>
  <c r="F37" i="48"/>
  <c r="F37" i="50"/>
  <c r="F37" i="37"/>
  <c r="F38" i="2"/>
  <c r="F38" i="3"/>
  <c r="F38" i="51"/>
  <c r="F38" i="41"/>
  <c r="F38" i="42"/>
  <c r="F38" i="43"/>
  <c r="F38" i="44"/>
  <c r="F38" i="52"/>
  <c r="F38" i="53"/>
  <c r="F38" i="45"/>
  <c r="F38" i="46"/>
  <c r="F38" i="47"/>
  <c r="F38" i="48"/>
  <c r="F38" i="50"/>
  <c r="F38" i="37"/>
  <c r="F39" i="2"/>
  <c r="F39" i="3"/>
  <c r="F39" i="51"/>
  <c r="F39" i="41"/>
  <c r="F39" i="42"/>
  <c r="F39" i="43"/>
  <c r="F39" i="44"/>
  <c r="F39" i="52"/>
  <c r="F39" i="53"/>
  <c r="F39" i="45"/>
  <c r="F39" i="46"/>
  <c r="F39" i="47"/>
  <c r="F39" i="48"/>
  <c r="F39" i="50"/>
  <c r="F39" i="37"/>
  <c r="F40" i="37"/>
  <c r="G32" i="2"/>
  <c r="G32" i="3"/>
  <c r="G32" i="51"/>
  <c r="G32" i="41"/>
  <c r="G32" i="42"/>
  <c r="G32" i="43"/>
  <c r="G32" i="44"/>
  <c r="G32" i="52"/>
  <c r="G32" i="53"/>
  <c r="G32" i="45"/>
  <c r="G32" i="46"/>
  <c r="G32" i="47"/>
  <c r="G32" i="48"/>
  <c r="G32" i="50"/>
  <c r="G32" i="37"/>
  <c r="G33" i="2"/>
  <c r="G33" i="3"/>
  <c r="G33" i="51"/>
  <c r="G33" i="41"/>
  <c r="G33" i="42"/>
  <c r="G33" i="43"/>
  <c r="G33" i="52"/>
  <c r="G33" i="53"/>
  <c r="G33" i="45"/>
  <c r="J33" i="46"/>
  <c r="N33" i="46"/>
  <c r="G33" i="46"/>
  <c r="G33" i="47"/>
  <c r="G33" i="48"/>
  <c r="G33" i="50"/>
  <c r="G33" i="37"/>
  <c r="G34" i="2"/>
  <c r="G34" i="3"/>
  <c r="G34" i="51"/>
  <c r="G34" i="41"/>
  <c r="G34" i="42"/>
  <c r="G34" i="43"/>
  <c r="G34" i="44"/>
  <c r="G34" i="52"/>
  <c r="G34" i="53"/>
  <c r="G34" i="45"/>
  <c r="G34" i="46"/>
  <c r="G34" i="47"/>
  <c r="G34" i="48"/>
  <c r="G34" i="50"/>
  <c r="G34" i="37"/>
  <c r="G36" i="2"/>
  <c r="G36" i="3"/>
  <c r="G36" i="51"/>
  <c r="G36" i="41"/>
  <c r="G36" i="42"/>
  <c r="G36" i="43"/>
  <c r="G36" i="44"/>
  <c r="G36" i="52"/>
  <c r="G36" i="53"/>
  <c r="G36" i="45"/>
  <c r="G36" i="46"/>
  <c r="G36" i="47"/>
  <c r="G36" i="48"/>
  <c r="G36" i="50"/>
  <c r="G36" i="37"/>
  <c r="G37" i="2"/>
  <c r="G37" i="3"/>
  <c r="G37" i="51"/>
  <c r="G37" i="41"/>
  <c r="G37" i="42"/>
  <c r="G37" i="43"/>
  <c r="G37" i="44"/>
  <c r="G37" i="52"/>
  <c r="G37" i="53"/>
  <c r="G37" i="45"/>
  <c r="G37" i="46"/>
  <c r="G37" i="47"/>
  <c r="G37" i="48"/>
  <c r="G37" i="50"/>
  <c r="G37" i="37"/>
  <c r="G38" i="2"/>
  <c r="G38" i="3"/>
  <c r="G38" i="51"/>
  <c r="G38" i="41"/>
  <c r="G38" i="42"/>
  <c r="G38" i="43"/>
  <c r="G38" i="44"/>
  <c r="G38" i="52"/>
  <c r="G38" i="53"/>
  <c r="G38" i="45"/>
  <c r="G38" i="46"/>
  <c r="G38" i="47"/>
  <c r="G38" i="48"/>
  <c r="G38" i="50"/>
  <c r="G38" i="37"/>
  <c r="G39" i="2"/>
  <c r="G39" i="3"/>
  <c r="G39" i="51"/>
  <c r="G39" i="41"/>
  <c r="G39" i="42"/>
  <c r="G39" i="43"/>
  <c r="G39" i="44"/>
  <c r="G39" i="52"/>
  <c r="G39" i="53"/>
  <c r="G39" i="45"/>
  <c r="G39" i="46"/>
  <c r="G39" i="47"/>
  <c r="G39" i="48"/>
  <c r="G39" i="50"/>
  <c r="G39" i="37"/>
  <c r="G40" i="37"/>
  <c r="H32" i="2"/>
  <c r="H33" i="2"/>
  <c r="H34" i="2"/>
  <c r="H36" i="2"/>
  <c r="H37" i="2"/>
  <c r="H38" i="2"/>
  <c r="H39" i="2"/>
  <c r="H40" i="2"/>
  <c r="H32" i="3"/>
  <c r="H33" i="3"/>
  <c r="H34" i="3"/>
  <c r="H36" i="3"/>
  <c r="H37" i="3"/>
  <c r="H38" i="3"/>
  <c r="H39" i="3"/>
  <c r="H40" i="3"/>
  <c r="H32" i="51"/>
  <c r="H33" i="51"/>
  <c r="H34" i="51"/>
  <c r="H36" i="51"/>
  <c r="H37" i="51"/>
  <c r="H38" i="51"/>
  <c r="H39" i="51"/>
  <c r="H40" i="51"/>
  <c r="H32" i="41"/>
  <c r="H33" i="41"/>
  <c r="H34" i="41"/>
  <c r="H36" i="41"/>
  <c r="H37" i="41"/>
  <c r="H38" i="41"/>
  <c r="H39" i="41"/>
  <c r="H40" i="41"/>
  <c r="H32" i="42"/>
  <c r="H33" i="42"/>
  <c r="H34" i="42"/>
  <c r="H36" i="42"/>
  <c r="H37" i="42"/>
  <c r="H38" i="42"/>
  <c r="H39" i="42"/>
  <c r="H40" i="42"/>
  <c r="H32" i="43"/>
  <c r="H33" i="43"/>
  <c r="H34" i="43"/>
  <c r="H36" i="43"/>
  <c r="H37" i="43"/>
  <c r="H38" i="43"/>
  <c r="H39" i="43"/>
  <c r="H40" i="43"/>
  <c r="H32" i="44"/>
  <c r="H33" i="44"/>
  <c r="H34" i="44"/>
  <c r="H36" i="44"/>
  <c r="H37" i="44"/>
  <c r="H38" i="44"/>
  <c r="H39" i="44"/>
  <c r="H40" i="44"/>
  <c r="H32" i="52"/>
  <c r="H33" i="52"/>
  <c r="H34" i="52"/>
  <c r="H36" i="52"/>
  <c r="H37" i="52"/>
  <c r="H38" i="52"/>
  <c r="H39" i="52"/>
  <c r="H40" i="52"/>
  <c r="H32" i="53"/>
  <c r="H33" i="53"/>
  <c r="H34" i="53"/>
  <c r="H36" i="53"/>
  <c r="H37" i="53"/>
  <c r="H38" i="53"/>
  <c r="H39" i="53"/>
  <c r="H40" i="53"/>
  <c r="H32" i="45"/>
  <c r="H33" i="45"/>
  <c r="H34" i="45"/>
  <c r="H36" i="45"/>
  <c r="H37" i="45"/>
  <c r="H38" i="45"/>
  <c r="H39" i="45"/>
  <c r="H40" i="45"/>
  <c r="H32" i="46"/>
  <c r="H33" i="46"/>
  <c r="H34" i="46"/>
  <c r="H36" i="46"/>
  <c r="H37" i="46"/>
  <c r="H38" i="46"/>
  <c r="H39" i="46"/>
  <c r="H40" i="46"/>
  <c r="H32" i="47"/>
  <c r="H33" i="47"/>
  <c r="H34" i="47"/>
  <c r="H36" i="47"/>
  <c r="H37" i="47"/>
  <c r="H38" i="47"/>
  <c r="H39" i="47"/>
  <c r="H40" i="47"/>
  <c r="H32" i="48"/>
  <c r="H33" i="48"/>
  <c r="H34" i="48"/>
  <c r="H36" i="48"/>
  <c r="H37" i="48"/>
  <c r="H38" i="48"/>
  <c r="H39" i="48"/>
  <c r="H40" i="48"/>
  <c r="H32" i="50"/>
  <c r="H33" i="50"/>
  <c r="H34" i="50"/>
  <c r="H36" i="50"/>
  <c r="H37" i="50"/>
  <c r="H38" i="50"/>
  <c r="H39" i="50"/>
  <c r="H40" i="50"/>
  <c r="H40" i="37"/>
  <c r="I32" i="2"/>
  <c r="I32" i="3"/>
  <c r="I32" i="51"/>
  <c r="I32" i="41"/>
  <c r="I32" i="42"/>
  <c r="I32" i="43"/>
  <c r="I32" i="44"/>
  <c r="I32" i="52"/>
  <c r="I32" i="53"/>
  <c r="I32" i="45"/>
  <c r="I32" i="46"/>
  <c r="I32" i="47"/>
  <c r="I32" i="48"/>
  <c r="I32" i="50"/>
  <c r="I32" i="37"/>
  <c r="I33" i="2"/>
  <c r="I33" i="3"/>
  <c r="I33" i="51"/>
  <c r="I33" i="41"/>
  <c r="I33" i="42"/>
  <c r="I33" i="43"/>
  <c r="I33" i="44"/>
  <c r="I33" i="52"/>
  <c r="I33" i="53"/>
  <c r="I33" i="45"/>
  <c r="I33" i="46"/>
  <c r="I33" i="47"/>
  <c r="I33" i="48"/>
  <c r="I33" i="50"/>
  <c r="I33" i="37"/>
  <c r="I34" i="2"/>
  <c r="I34" i="3"/>
  <c r="I34" i="51"/>
  <c r="I34" i="41"/>
  <c r="I34" i="42"/>
  <c r="I34" i="43"/>
  <c r="I34" i="44"/>
  <c r="I34" i="52"/>
  <c r="I34" i="53"/>
  <c r="I34" i="45"/>
  <c r="I34" i="46"/>
  <c r="I34" i="47"/>
  <c r="I34" i="48"/>
  <c r="I34" i="50"/>
  <c r="I34" i="37"/>
  <c r="I36" i="2"/>
  <c r="I36" i="3"/>
  <c r="I36" i="51"/>
  <c r="I36" i="41"/>
  <c r="I36" i="42"/>
  <c r="I36" i="43"/>
  <c r="I36" i="44"/>
  <c r="I36" i="52"/>
  <c r="I36" i="53"/>
  <c r="I36" i="45"/>
  <c r="I36" i="46"/>
  <c r="I36" i="47"/>
  <c r="I36" i="48"/>
  <c r="I36" i="50"/>
  <c r="I36" i="37"/>
  <c r="I37" i="2"/>
  <c r="I37" i="3"/>
  <c r="I37" i="51"/>
  <c r="I37" i="41"/>
  <c r="I37" i="42"/>
  <c r="I37" i="43"/>
  <c r="I37" i="44"/>
  <c r="I37" i="52"/>
  <c r="I37" i="53"/>
  <c r="I37" i="45"/>
  <c r="I37" i="46"/>
  <c r="I37" i="47"/>
  <c r="I37" i="48"/>
  <c r="I37" i="50"/>
  <c r="I37" i="37"/>
  <c r="I38" i="2"/>
  <c r="I38" i="3"/>
  <c r="I38" i="51"/>
  <c r="I38" i="41"/>
  <c r="I38" i="42"/>
  <c r="I38" i="43"/>
  <c r="I38" i="44"/>
  <c r="I38" i="52"/>
  <c r="I38" i="53"/>
  <c r="I38" i="45"/>
  <c r="I38" i="46"/>
  <c r="I38" i="47"/>
  <c r="I38" i="48"/>
  <c r="I38" i="50"/>
  <c r="I38" i="37"/>
  <c r="I39" i="2"/>
  <c r="I39" i="3"/>
  <c r="I39" i="51"/>
  <c r="I39" i="41"/>
  <c r="I39" i="42"/>
  <c r="I39" i="43"/>
  <c r="I39" i="44"/>
  <c r="I39" i="52"/>
  <c r="I39" i="53"/>
  <c r="I39" i="45"/>
  <c r="I39" i="46"/>
  <c r="I39" i="47"/>
  <c r="I39" i="48"/>
  <c r="I39" i="50"/>
  <c r="I39" i="37"/>
  <c r="I40" i="37"/>
  <c r="J33" i="44"/>
  <c r="J40" i="44"/>
  <c r="J40" i="46"/>
  <c r="J40" i="37"/>
  <c r="K32" i="2"/>
  <c r="K33" i="2"/>
  <c r="K34" i="2"/>
  <c r="K36" i="2"/>
  <c r="K37" i="2"/>
  <c r="K38" i="2"/>
  <c r="K39" i="2"/>
  <c r="K40" i="2"/>
  <c r="K32" i="3"/>
  <c r="K33" i="3"/>
  <c r="K34" i="3"/>
  <c r="K36" i="3"/>
  <c r="K37" i="3"/>
  <c r="K38" i="3"/>
  <c r="K39" i="3"/>
  <c r="K40" i="3"/>
  <c r="K32" i="51"/>
  <c r="K33" i="51"/>
  <c r="K34" i="51"/>
  <c r="K36" i="51"/>
  <c r="K37" i="51"/>
  <c r="K38" i="51"/>
  <c r="K39" i="51"/>
  <c r="K40" i="51"/>
  <c r="K32" i="41"/>
  <c r="K33" i="41"/>
  <c r="K34" i="41"/>
  <c r="K36" i="41"/>
  <c r="K37" i="41"/>
  <c r="K38" i="41"/>
  <c r="K39" i="41"/>
  <c r="K40" i="41"/>
  <c r="K32" i="42"/>
  <c r="K33" i="42"/>
  <c r="K34" i="42"/>
  <c r="K36" i="42"/>
  <c r="K37" i="42"/>
  <c r="K38" i="42"/>
  <c r="K39" i="42"/>
  <c r="K40" i="42"/>
  <c r="K32" i="43"/>
  <c r="K33" i="43"/>
  <c r="K34" i="43"/>
  <c r="K36" i="43"/>
  <c r="K37" i="43"/>
  <c r="K38" i="43"/>
  <c r="K39" i="43"/>
  <c r="K40" i="43"/>
  <c r="K32" i="44"/>
  <c r="K33" i="44"/>
  <c r="K34" i="44"/>
  <c r="K36" i="44"/>
  <c r="K37" i="44"/>
  <c r="K38" i="44"/>
  <c r="K39" i="44"/>
  <c r="K40" i="44"/>
  <c r="K32" i="52"/>
  <c r="K33" i="52"/>
  <c r="K34" i="52"/>
  <c r="K36" i="52"/>
  <c r="K37" i="52"/>
  <c r="K38" i="52"/>
  <c r="K39" i="52"/>
  <c r="K40" i="52"/>
  <c r="K32" i="53"/>
  <c r="K33" i="53"/>
  <c r="K34" i="53"/>
  <c r="K36" i="53"/>
  <c r="K37" i="53"/>
  <c r="K38" i="53"/>
  <c r="K39" i="53"/>
  <c r="K40" i="53"/>
  <c r="K32" i="45"/>
  <c r="K33" i="45"/>
  <c r="K34" i="45"/>
  <c r="K36" i="45"/>
  <c r="K37" i="45"/>
  <c r="K38" i="45"/>
  <c r="K39" i="45"/>
  <c r="K40" i="45"/>
  <c r="K32" i="46"/>
  <c r="K33" i="46"/>
  <c r="K34" i="46"/>
  <c r="K36" i="46"/>
  <c r="K37" i="46"/>
  <c r="K38" i="46"/>
  <c r="K39" i="46"/>
  <c r="K40" i="46"/>
  <c r="K32" i="47"/>
  <c r="K33" i="47"/>
  <c r="K34" i="47"/>
  <c r="K36" i="47"/>
  <c r="K37" i="47"/>
  <c r="K38" i="47"/>
  <c r="K39" i="47"/>
  <c r="K40" i="47"/>
  <c r="K32" i="48"/>
  <c r="K33" i="48"/>
  <c r="K34" i="48"/>
  <c r="K36" i="48"/>
  <c r="K37" i="48"/>
  <c r="K38" i="48"/>
  <c r="K39" i="48"/>
  <c r="K40" i="48"/>
  <c r="K32" i="50"/>
  <c r="K33" i="50"/>
  <c r="K34" i="50"/>
  <c r="K36" i="50"/>
  <c r="K37" i="50"/>
  <c r="K38" i="50"/>
  <c r="K39" i="50"/>
  <c r="K40" i="50"/>
  <c r="K40" i="37"/>
  <c r="L32" i="2"/>
  <c r="L33" i="2"/>
  <c r="L34" i="2"/>
  <c r="L36" i="2"/>
  <c r="L37" i="2"/>
  <c r="L38" i="2"/>
  <c r="L39" i="2"/>
  <c r="L40" i="2"/>
  <c r="L32" i="3"/>
  <c r="L33" i="3"/>
  <c r="L34" i="3"/>
  <c r="L36" i="3"/>
  <c r="L37" i="3"/>
  <c r="L38" i="3"/>
  <c r="L39" i="3"/>
  <c r="L40" i="3"/>
  <c r="L32" i="51"/>
  <c r="L33" i="51"/>
  <c r="L34" i="51"/>
  <c r="L36" i="51"/>
  <c r="L37" i="51"/>
  <c r="L38" i="51"/>
  <c r="L39" i="51"/>
  <c r="L40" i="51"/>
  <c r="L32" i="41"/>
  <c r="L33" i="41"/>
  <c r="L34" i="41"/>
  <c r="L36" i="41"/>
  <c r="L37" i="41"/>
  <c r="L38" i="41"/>
  <c r="L39" i="41"/>
  <c r="L40" i="41"/>
  <c r="L32" i="42"/>
  <c r="L33" i="42"/>
  <c r="L34" i="42"/>
  <c r="L36" i="42"/>
  <c r="L37" i="42"/>
  <c r="L38" i="42"/>
  <c r="L39" i="42"/>
  <c r="L40" i="42"/>
  <c r="L32" i="43"/>
  <c r="L33" i="43"/>
  <c r="L34" i="43"/>
  <c r="L36" i="43"/>
  <c r="L37" i="43"/>
  <c r="L38" i="43"/>
  <c r="L39" i="43"/>
  <c r="L40" i="43"/>
  <c r="L32" i="44"/>
  <c r="L33" i="44"/>
  <c r="L34" i="44"/>
  <c r="L36" i="44"/>
  <c r="L37" i="44"/>
  <c r="L38" i="44"/>
  <c r="L39" i="44"/>
  <c r="L40" i="44"/>
  <c r="L32" i="52"/>
  <c r="L33" i="52"/>
  <c r="L34" i="52"/>
  <c r="L36" i="52"/>
  <c r="L37" i="52"/>
  <c r="L38" i="52"/>
  <c r="L39" i="52"/>
  <c r="L40" i="52"/>
  <c r="L32" i="53"/>
  <c r="L33" i="53"/>
  <c r="L34" i="53"/>
  <c r="L36" i="53"/>
  <c r="L37" i="53"/>
  <c r="L38" i="53"/>
  <c r="L39" i="53"/>
  <c r="L40" i="53"/>
  <c r="L32" i="45"/>
  <c r="L33" i="45"/>
  <c r="L34" i="45"/>
  <c r="L36" i="45"/>
  <c r="L37" i="45"/>
  <c r="L38" i="45"/>
  <c r="L39" i="45"/>
  <c r="L40" i="45"/>
  <c r="L32" i="46"/>
  <c r="L33" i="46"/>
  <c r="L34" i="46"/>
  <c r="L36" i="46"/>
  <c r="L37" i="46"/>
  <c r="L38" i="46"/>
  <c r="L39" i="46"/>
  <c r="L40" i="46"/>
  <c r="L32" i="47"/>
  <c r="L33" i="47"/>
  <c r="L34" i="47"/>
  <c r="L36" i="47"/>
  <c r="L37" i="47"/>
  <c r="L38" i="47"/>
  <c r="L39" i="47"/>
  <c r="L40" i="47"/>
  <c r="L32" i="48"/>
  <c r="L33" i="48"/>
  <c r="L34" i="48"/>
  <c r="L36" i="48"/>
  <c r="L37" i="48"/>
  <c r="L38" i="48"/>
  <c r="L39" i="48"/>
  <c r="L40" i="48"/>
  <c r="L32" i="50"/>
  <c r="L33" i="50"/>
  <c r="L34" i="50"/>
  <c r="L36" i="50"/>
  <c r="L37" i="50"/>
  <c r="L38" i="50"/>
  <c r="L39" i="50"/>
  <c r="L40" i="50"/>
  <c r="L40" i="37"/>
  <c r="M32" i="2"/>
  <c r="M33" i="2"/>
  <c r="M34" i="2"/>
  <c r="M36" i="2"/>
  <c r="M37" i="2"/>
  <c r="M38" i="2"/>
  <c r="M39" i="2"/>
  <c r="M40" i="2"/>
  <c r="M32" i="3"/>
  <c r="M33" i="3"/>
  <c r="M34" i="3"/>
  <c r="M36" i="3"/>
  <c r="M37" i="3"/>
  <c r="M38" i="3"/>
  <c r="M39" i="3"/>
  <c r="M40" i="3"/>
  <c r="M32" i="51"/>
  <c r="M33" i="51"/>
  <c r="M34" i="51"/>
  <c r="M36" i="51"/>
  <c r="M37" i="51"/>
  <c r="M38" i="51"/>
  <c r="M39" i="51"/>
  <c r="M40" i="51"/>
  <c r="M32" i="41"/>
  <c r="M33" i="41"/>
  <c r="M34" i="41"/>
  <c r="M36" i="41"/>
  <c r="M37" i="41"/>
  <c r="M38" i="41"/>
  <c r="M39" i="41"/>
  <c r="M40" i="41"/>
  <c r="M32" i="42"/>
  <c r="M33" i="42"/>
  <c r="M34" i="42"/>
  <c r="M36" i="42"/>
  <c r="M37" i="42"/>
  <c r="M38" i="42"/>
  <c r="M39" i="42"/>
  <c r="M40" i="42"/>
  <c r="M32" i="43"/>
  <c r="M33" i="43"/>
  <c r="M34" i="43"/>
  <c r="M36" i="43"/>
  <c r="M37" i="43"/>
  <c r="M38" i="43"/>
  <c r="M39" i="43"/>
  <c r="M40" i="43"/>
  <c r="M32" i="44"/>
  <c r="M33" i="44"/>
  <c r="M34" i="44"/>
  <c r="M36" i="44"/>
  <c r="M37" i="44"/>
  <c r="M38" i="44"/>
  <c r="M39" i="44"/>
  <c r="M40" i="44"/>
  <c r="M32" i="52"/>
  <c r="M33" i="52"/>
  <c r="M34" i="52"/>
  <c r="M36" i="52"/>
  <c r="M37" i="52"/>
  <c r="M38" i="52"/>
  <c r="M39" i="52"/>
  <c r="M40" i="52"/>
  <c r="M32" i="53"/>
  <c r="M33" i="53"/>
  <c r="M34" i="53"/>
  <c r="M36" i="53"/>
  <c r="M37" i="53"/>
  <c r="M38" i="53"/>
  <c r="M39" i="53"/>
  <c r="M40" i="53"/>
  <c r="M32" i="45"/>
  <c r="M33" i="45"/>
  <c r="M34" i="45"/>
  <c r="M36" i="45"/>
  <c r="M37" i="45"/>
  <c r="M38" i="45"/>
  <c r="M39" i="45"/>
  <c r="M40" i="45"/>
  <c r="M32" i="46"/>
  <c r="M33" i="46"/>
  <c r="M34" i="46"/>
  <c r="M36" i="46"/>
  <c r="M37" i="46"/>
  <c r="M38" i="46"/>
  <c r="M39" i="46"/>
  <c r="M40" i="46"/>
  <c r="M32" i="47"/>
  <c r="M33" i="47"/>
  <c r="M34" i="47"/>
  <c r="M36" i="47"/>
  <c r="M37" i="47"/>
  <c r="M38" i="47"/>
  <c r="M39" i="47"/>
  <c r="M40" i="47"/>
  <c r="M32" i="48"/>
  <c r="M33" i="48"/>
  <c r="M34" i="48"/>
  <c r="M36" i="48"/>
  <c r="M37" i="48"/>
  <c r="M38" i="48"/>
  <c r="M39" i="48"/>
  <c r="M40" i="48"/>
  <c r="M32" i="50"/>
  <c r="M33" i="50"/>
  <c r="M34" i="50"/>
  <c r="M36" i="50"/>
  <c r="M37" i="50"/>
  <c r="M38" i="50"/>
  <c r="M39" i="50"/>
  <c r="M40" i="50"/>
  <c r="M40" i="37"/>
  <c r="N33" i="44"/>
  <c r="N40" i="44"/>
  <c r="N40" i="46"/>
  <c r="N40" i="37"/>
  <c r="O33" i="44"/>
  <c r="O40" i="44"/>
  <c r="O40" i="37"/>
  <c r="P40" i="37"/>
  <c r="C7" i="2"/>
  <c r="C46" i="2"/>
  <c r="C43" i="2"/>
  <c r="C7" i="3"/>
  <c r="C46" i="3"/>
  <c r="C43" i="3"/>
  <c r="C7" i="51"/>
  <c r="C46" i="51"/>
  <c r="C43" i="51"/>
  <c r="C7" i="41"/>
  <c r="C46" i="41"/>
  <c r="C43" i="41"/>
  <c r="C7" i="42"/>
  <c r="C46" i="42"/>
  <c r="C43" i="42"/>
  <c r="C7" i="43"/>
  <c r="C46" i="43"/>
  <c r="C43" i="43"/>
  <c r="B20" i="44"/>
  <c r="C20" i="44"/>
  <c r="C24" i="44"/>
  <c r="C46" i="44"/>
  <c r="C43" i="44"/>
  <c r="B20" i="52"/>
  <c r="C20" i="52"/>
  <c r="C24" i="52"/>
  <c r="C7" i="52"/>
  <c r="C46" i="52"/>
  <c r="C43" i="52"/>
  <c r="B20" i="53"/>
  <c r="C20" i="53"/>
  <c r="C24" i="53"/>
  <c r="C7" i="53"/>
  <c r="C46" i="53"/>
  <c r="C43" i="53"/>
  <c r="B20" i="45"/>
  <c r="C20" i="45"/>
  <c r="C24" i="45"/>
  <c r="C7" i="45"/>
  <c r="C46" i="45"/>
  <c r="C43" i="45"/>
  <c r="B20" i="46"/>
  <c r="C20" i="46"/>
  <c r="C24" i="46"/>
  <c r="C46" i="46"/>
  <c r="C43" i="46"/>
  <c r="C7" i="47"/>
  <c r="C46" i="47"/>
  <c r="C43" i="47"/>
  <c r="C7" i="48"/>
  <c r="C46" i="48"/>
  <c r="C43" i="48"/>
  <c r="C7" i="50"/>
  <c r="C46" i="50"/>
  <c r="C43" i="50"/>
  <c r="C43" i="37"/>
  <c r="D7" i="2"/>
  <c r="D8" i="2"/>
  <c r="D9" i="2"/>
  <c r="D10" i="2"/>
  <c r="D11" i="2"/>
  <c r="D18" i="2"/>
  <c r="D19" i="2"/>
  <c r="D20" i="2"/>
  <c r="D21" i="2"/>
  <c r="D22" i="2"/>
  <c r="D23" i="2"/>
  <c r="D24" i="2"/>
  <c r="D43" i="2"/>
  <c r="D7" i="3"/>
  <c r="D8" i="3"/>
  <c r="D9" i="3"/>
  <c r="D10" i="3"/>
  <c r="D11" i="3"/>
  <c r="D18" i="3"/>
  <c r="D19" i="3"/>
  <c r="D20" i="3"/>
  <c r="D21" i="3"/>
  <c r="D22" i="3"/>
  <c r="D23" i="3"/>
  <c r="D24" i="3"/>
  <c r="D43" i="3"/>
  <c r="D7" i="51"/>
  <c r="D8" i="51"/>
  <c r="D9" i="51"/>
  <c r="D10" i="51"/>
  <c r="D11" i="51"/>
  <c r="D18" i="51"/>
  <c r="D19" i="51"/>
  <c r="D20" i="51"/>
  <c r="D21" i="51"/>
  <c r="D22" i="51"/>
  <c r="D23" i="51"/>
  <c r="D24" i="51"/>
  <c r="D43" i="51"/>
  <c r="D7" i="41"/>
  <c r="D8" i="41"/>
  <c r="D9" i="41"/>
  <c r="D10" i="41"/>
  <c r="D11" i="41"/>
  <c r="D18" i="41"/>
  <c r="D19" i="41"/>
  <c r="D20" i="41"/>
  <c r="D21" i="41"/>
  <c r="D22" i="41"/>
  <c r="D23" i="41"/>
  <c r="D24" i="41"/>
  <c r="D43" i="41"/>
  <c r="D7" i="42"/>
  <c r="D8" i="42"/>
  <c r="D9" i="42"/>
  <c r="D10" i="42"/>
  <c r="D11" i="42"/>
  <c r="D18" i="42"/>
  <c r="D19" i="42"/>
  <c r="D20" i="42"/>
  <c r="D21" i="42"/>
  <c r="D22" i="42"/>
  <c r="D23" i="42"/>
  <c r="D24" i="42"/>
  <c r="D43" i="42"/>
  <c r="D7" i="43"/>
  <c r="D8" i="43"/>
  <c r="D9" i="43"/>
  <c r="D10" i="43"/>
  <c r="D11" i="43"/>
  <c r="D18" i="43"/>
  <c r="D19" i="43"/>
  <c r="D20" i="43"/>
  <c r="D21" i="43"/>
  <c r="D22" i="43"/>
  <c r="D23" i="43"/>
  <c r="D24" i="43"/>
  <c r="D43" i="43"/>
  <c r="D7" i="44"/>
  <c r="D8" i="44"/>
  <c r="D9" i="44"/>
  <c r="D10" i="44"/>
  <c r="D11" i="44"/>
  <c r="D18" i="44"/>
  <c r="D19" i="44"/>
  <c r="D20" i="44"/>
  <c r="D21" i="44"/>
  <c r="D22" i="44"/>
  <c r="D23" i="44"/>
  <c r="D24" i="44"/>
  <c r="D43" i="44"/>
  <c r="D7" i="52"/>
  <c r="D8" i="52"/>
  <c r="D9" i="52"/>
  <c r="D10" i="52"/>
  <c r="D11" i="52"/>
  <c r="D18" i="52"/>
  <c r="D19" i="52"/>
  <c r="D20" i="52"/>
  <c r="D21" i="52"/>
  <c r="D22" i="52"/>
  <c r="D23" i="52"/>
  <c r="D24" i="52"/>
  <c r="D43" i="52"/>
  <c r="D7" i="53"/>
  <c r="D8" i="53"/>
  <c r="D9" i="53"/>
  <c r="D10" i="53"/>
  <c r="D11" i="53"/>
  <c r="D18" i="53"/>
  <c r="D19" i="53"/>
  <c r="D20" i="53"/>
  <c r="D21" i="53"/>
  <c r="D22" i="53"/>
  <c r="D23" i="53"/>
  <c r="D24" i="53"/>
  <c r="D43" i="53"/>
  <c r="D7" i="45"/>
  <c r="D8" i="45"/>
  <c r="D9" i="45"/>
  <c r="D10" i="45"/>
  <c r="D11" i="45"/>
  <c r="D18" i="45"/>
  <c r="D19" i="45"/>
  <c r="D20" i="45"/>
  <c r="D21" i="45"/>
  <c r="D22" i="45"/>
  <c r="D23" i="45"/>
  <c r="D24" i="45"/>
  <c r="D43" i="45"/>
  <c r="D7" i="46"/>
  <c r="D8" i="46"/>
  <c r="D9" i="46"/>
  <c r="D10" i="46"/>
  <c r="D11" i="46"/>
  <c r="D18" i="46"/>
  <c r="D19" i="46"/>
  <c r="D20" i="46"/>
  <c r="D21" i="46"/>
  <c r="D22" i="46"/>
  <c r="D23" i="46"/>
  <c r="D24" i="46"/>
  <c r="D43" i="46"/>
  <c r="D7" i="47"/>
  <c r="D8" i="47"/>
  <c r="D9" i="47"/>
  <c r="D10" i="47"/>
  <c r="D11" i="47"/>
  <c r="D18" i="47"/>
  <c r="D19" i="47"/>
  <c r="D20" i="47"/>
  <c r="D21" i="47"/>
  <c r="D22" i="47"/>
  <c r="D23" i="47"/>
  <c r="D24" i="47"/>
  <c r="D43" i="47"/>
  <c r="D7" i="48"/>
  <c r="D8" i="48"/>
  <c r="D9" i="48"/>
  <c r="D10" i="48"/>
  <c r="D11" i="48"/>
  <c r="D18" i="48"/>
  <c r="D19" i="48"/>
  <c r="D20" i="48"/>
  <c r="D21" i="48"/>
  <c r="D22" i="48"/>
  <c r="D23" i="48"/>
  <c r="D24" i="48"/>
  <c r="D43" i="48"/>
  <c r="D7" i="50"/>
  <c r="D8" i="50"/>
  <c r="D9" i="50"/>
  <c r="D10" i="50"/>
  <c r="D11" i="50"/>
  <c r="D18" i="50"/>
  <c r="D19" i="50"/>
  <c r="D20" i="50"/>
  <c r="D21" i="50"/>
  <c r="D22" i="50"/>
  <c r="D23" i="50"/>
  <c r="D24" i="50"/>
  <c r="D43" i="50"/>
  <c r="D43" i="37"/>
  <c r="E7" i="2"/>
  <c r="E8" i="2"/>
  <c r="E9" i="2"/>
  <c r="E10" i="2"/>
  <c r="E11" i="2"/>
  <c r="E18" i="2"/>
  <c r="E19" i="2"/>
  <c r="E20" i="2"/>
  <c r="E21" i="2"/>
  <c r="E22" i="2"/>
  <c r="E23" i="2"/>
  <c r="E24" i="2"/>
  <c r="E43" i="2"/>
  <c r="E7" i="3"/>
  <c r="E8" i="3"/>
  <c r="E9" i="3"/>
  <c r="E10" i="3"/>
  <c r="E11" i="3"/>
  <c r="E18" i="3"/>
  <c r="E19" i="3"/>
  <c r="E20" i="3"/>
  <c r="E21" i="3"/>
  <c r="E22" i="3"/>
  <c r="E23" i="3"/>
  <c r="E24" i="3"/>
  <c r="E43" i="3"/>
  <c r="E7" i="51"/>
  <c r="E8" i="51"/>
  <c r="E9" i="51"/>
  <c r="E10" i="51"/>
  <c r="E11" i="51"/>
  <c r="E18" i="51"/>
  <c r="E19" i="51"/>
  <c r="E20" i="51"/>
  <c r="E21" i="51"/>
  <c r="E22" i="51"/>
  <c r="E23" i="51"/>
  <c r="E24" i="51"/>
  <c r="E43" i="51"/>
  <c r="E7" i="41"/>
  <c r="E8" i="41"/>
  <c r="E9" i="41"/>
  <c r="E10" i="41"/>
  <c r="E11" i="41"/>
  <c r="E18" i="41"/>
  <c r="E19" i="41"/>
  <c r="E20" i="41"/>
  <c r="E21" i="41"/>
  <c r="E22" i="41"/>
  <c r="E23" i="41"/>
  <c r="E24" i="41"/>
  <c r="E43" i="41"/>
  <c r="E7" i="42"/>
  <c r="E8" i="42"/>
  <c r="E9" i="42"/>
  <c r="E10" i="42"/>
  <c r="E11" i="42"/>
  <c r="E18" i="42"/>
  <c r="E19" i="42"/>
  <c r="E20" i="42"/>
  <c r="E21" i="42"/>
  <c r="E22" i="42"/>
  <c r="E23" i="42"/>
  <c r="E24" i="42"/>
  <c r="E43" i="42"/>
  <c r="E7" i="43"/>
  <c r="E8" i="43"/>
  <c r="E9" i="43"/>
  <c r="E10" i="43"/>
  <c r="E11" i="43"/>
  <c r="E18" i="43"/>
  <c r="E19" i="43"/>
  <c r="E20" i="43"/>
  <c r="E21" i="43"/>
  <c r="E22" i="43"/>
  <c r="E23" i="43"/>
  <c r="E24" i="43"/>
  <c r="E43" i="43"/>
  <c r="E7" i="44"/>
  <c r="E8" i="44"/>
  <c r="E9" i="44"/>
  <c r="E10" i="44"/>
  <c r="E11" i="44"/>
  <c r="E18" i="44"/>
  <c r="E19" i="44"/>
  <c r="E20" i="44"/>
  <c r="E21" i="44"/>
  <c r="E22" i="44"/>
  <c r="E23" i="44"/>
  <c r="E24" i="44"/>
  <c r="E43" i="44"/>
  <c r="E7" i="52"/>
  <c r="E8" i="52"/>
  <c r="E9" i="52"/>
  <c r="E10" i="52"/>
  <c r="E11" i="52"/>
  <c r="E18" i="52"/>
  <c r="E19" i="52"/>
  <c r="E20" i="52"/>
  <c r="E21" i="52"/>
  <c r="E22" i="52"/>
  <c r="E23" i="52"/>
  <c r="E24" i="52"/>
  <c r="E43" i="52"/>
  <c r="E7" i="53"/>
  <c r="E8" i="53"/>
  <c r="E9" i="53"/>
  <c r="E10" i="53"/>
  <c r="E11" i="53"/>
  <c r="E18" i="53"/>
  <c r="E19" i="53"/>
  <c r="E20" i="53"/>
  <c r="E21" i="53"/>
  <c r="E22" i="53"/>
  <c r="E23" i="53"/>
  <c r="E24" i="53"/>
  <c r="E43" i="53"/>
  <c r="E7" i="45"/>
  <c r="E8" i="45"/>
  <c r="E9" i="45"/>
  <c r="E10" i="45"/>
  <c r="E11" i="45"/>
  <c r="E18" i="45"/>
  <c r="E19" i="45"/>
  <c r="E20" i="45"/>
  <c r="E21" i="45"/>
  <c r="E22" i="45"/>
  <c r="E23" i="45"/>
  <c r="E24" i="45"/>
  <c r="E43" i="45"/>
  <c r="E7" i="46"/>
  <c r="E8" i="46"/>
  <c r="E9" i="46"/>
  <c r="E10" i="46"/>
  <c r="E11" i="46"/>
  <c r="E18" i="46"/>
  <c r="E19" i="46"/>
  <c r="E20" i="46"/>
  <c r="E21" i="46"/>
  <c r="E22" i="46"/>
  <c r="E23" i="46"/>
  <c r="E24" i="46"/>
  <c r="E43" i="46"/>
  <c r="E7" i="47"/>
  <c r="E8" i="47"/>
  <c r="E9" i="47"/>
  <c r="E10" i="47"/>
  <c r="E11" i="47"/>
  <c r="E18" i="47"/>
  <c r="E19" i="47"/>
  <c r="E20" i="47"/>
  <c r="E21" i="47"/>
  <c r="E22" i="47"/>
  <c r="E23" i="47"/>
  <c r="E24" i="47"/>
  <c r="E43" i="47"/>
  <c r="E7" i="48"/>
  <c r="E8" i="48"/>
  <c r="E9" i="48"/>
  <c r="E10" i="48"/>
  <c r="E11" i="48"/>
  <c r="E18" i="48"/>
  <c r="E19" i="48"/>
  <c r="E20" i="48"/>
  <c r="E21" i="48"/>
  <c r="E22" i="48"/>
  <c r="E23" i="48"/>
  <c r="E24" i="48"/>
  <c r="E43" i="48"/>
  <c r="E7" i="50"/>
  <c r="E8" i="50"/>
  <c r="E9" i="50"/>
  <c r="E10" i="50"/>
  <c r="E11" i="50"/>
  <c r="E18" i="50"/>
  <c r="E19" i="50"/>
  <c r="E20" i="50"/>
  <c r="E21" i="50"/>
  <c r="E22" i="50"/>
  <c r="E23" i="50"/>
  <c r="E24" i="50"/>
  <c r="E43" i="50"/>
  <c r="E43" i="37"/>
  <c r="F18" i="2"/>
  <c r="F19" i="2"/>
  <c r="F20" i="2"/>
  <c r="F21" i="2"/>
  <c r="F22" i="2"/>
  <c r="F23" i="2"/>
  <c r="F24" i="2"/>
  <c r="F18" i="3"/>
  <c r="F19" i="3"/>
  <c r="F20" i="3"/>
  <c r="F21" i="3"/>
  <c r="F22" i="3"/>
  <c r="F23" i="3"/>
  <c r="F24" i="3"/>
  <c r="F18" i="51"/>
  <c r="F19" i="51"/>
  <c r="F20" i="51"/>
  <c r="F21" i="51"/>
  <c r="F22" i="51"/>
  <c r="F23" i="51"/>
  <c r="F24" i="51"/>
  <c r="F18" i="41"/>
  <c r="F19" i="41"/>
  <c r="F20" i="41"/>
  <c r="F21" i="41"/>
  <c r="F22" i="41"/>
  <c r="F23" i="41"/>
  <c r="F24" i="41"/>
  <c r="F18" i="42"/>
  <c r="F19" i="42"/>
  <c r="F20" i="42"/>
  <c r="F21" i="42"/>
  <c r="F22" i="42"/>
  <c r="F23" i="42"/>
  <c r="F24" i="42"/>
  <c r="F18" i="43"/>
  <c r="F19" i="43"/>
  <c r="F20" i="43"/>
  <c r="F21" i="43"/>
  <c r="F22" i="43"/>
  <c r="F23" i="43"/>
  <c r="F24" i="43"/>
  <c r="F18" i="44"/>
  <c r="F19" i="44"/>
  <c r="F20" i="44"/>
  <c r="F21" i="44"/>
  <c r="F22" i="44"/>
  <c r="F23" i="44"/>
  <c r="F24" i="44"/>
  <c r="F18" i="52"/>
  <c r="F19" i="52"/>
  <c r="F20" i="52"/>
  <c r="F21" i="52"/>
  <c r="F22" i="52"/>
  <c r="F23" i="52"/>
  <c r="F24" i="52"/>
  <c r="F18" i="53"/>
  <c r="F19" i="53"/>
  <c r="F20" i="53"/>
  <c r="F21" i="53"/>
  <c r="F22" i="53"/>
  <c r="F23" i="53"/>
  <c r="F24" i="53"/>
  <c r="F18" i="45"/>
  <c r="F19" i="45"/>
  <c r="F20" i="45"/>
  <c r="F21" i="45"/>
  <c r="F22" i="45"/>
  <c r="F23" i="45"/>
  <c r="F24" i="45"/>
  <c r="F18" i="46"/>
  <c r="F19" i="46"/>
  <c r="F20" i="46"/>
  <c r="F21" i="46"/>
  <c r="F22" i="46"/>
  <c r="F23" i="46"/>
  <c r="F24" i="46"/>
  <c r="F18" i="47"/>
  <c r="F19" i="47"/>
  <c r="F20" i="47"/>
  <c r="F21" i="47"/>
  <c r="F22" i="47"/>
  <c r="F23" i="47"/>
  <c r="F24" i="47"/>
  <c r="F18" i="48"/>
  <c r="F19" i="48"/>
  <c r="F20" i="48"/>
  <c r="F21" i="48"/>
  <c r="F22" i="48"/>
  <c r="F23" i="48"/>
  <c r="F24" i="48"/>
  <c r="F18" i="50"/>
  <c r="F19" i="50"/>
  <c r="F20" i="50"/>
  <c r="F21" i="50"/>
  <c r="F22" i="50"/>
  <c r="F23" i="50"/>
  <c r="F24" i="50"/>
  <c r="F24" i="37"/>
  <c r="F7" i="2"/>
  <c r="F8" i="2"/>
  <c r="F9" i="2"/>
  <c r="F10" i="2"/>
  <c r="F11" i="2"/>
  <c r="F7" i="3"/>
  <c r="F8" i="3"/>
  <c r="F9" i="3"/>
  <c r="F10" i="3"/>
  <c r="F11" i="3"/>
  <c r="F7" i="51"/>
  <c r="F8" i="51"/>
  <c r="F9" i="51"/>
  <c r="F10" i="51"/>
  <c r="F11" i="51"/>
  <c r="F7" i="41"/>
  <c r="F8" i="41"/>
  <c r="F9" i="41"/>
  <c r="F10" i="41"/>
  <c r="F11" i="41"/>
  <c r="F7" i="42"/>
  <c r="F8" i="42"/>
  <c r="F9" i="42"/>
  <c r="F10" i="42"/>
  <c r="F11" i="42"/>
  <c r="F7" i="43"/>
  <c r="F8" i="43"/>
  <c r="F9" i="43"/>
  <c r="F10" i="43"/>
  <c r="F11" i="43"/>
  <c r="F7" i="44"/>
  <c r="F8" i="44"/>
  <c r="F9" i="44"/>
  <c r="F10" i="44"/>
  <c r="F11" i="44"/>
  <c r="F7" i="52"/>
  <c r="F8" i="52"/>
  <c r="F9" i="52"/>
  <c r="F10" i="52"/>
  <c r="F11" i="52"/>
  <c r="F7" i="53"/>
  <c r="F8" i="53"/>
  <c r="F9" i="53"/>
  <c r="F10" i="53"/>
  <c r="F11" i="53"/>
  <c r="F7" i="45"/>
  <c r="F8" i="45"/>
  <c r="F9" i="45"/>
  <c r="F10" i="45"/>
  <c r="F11" i="45"/>
  <c r="F7" i="46"/>
  <c r="F8" i="46"/>
  <c r="F9" i="46"/>
  <c r="F10" i="46"/>
  <c r="F11" i="46"/>
  <c r="F7" i="47"/>
  <c r="F8" i="47"/>
  <c r="F9" i="47"/>
  <c r="F10" i="47"/>
  <c r="F11" i="47"/>
  <c r="F7" i="48"/>
  <c r="F8" i="48"/>
  <c r="F9" i="48"/>
  <c r="F10" i="48"/>
  <c r="F11" i="48"/>
  <c r="F7" i="50"/>
  <c r="F8" i="50"/>
  <c r="F9" i="50"/>
  <c r="F10" i="50"/>
  <c r="F11" i="50"/>
  <c r="F11" i="37"/>
  <c r="F43" i="37"/>
  <c r="G18" i="2"/>
  <c r="G19" i="2"/>
  <c r="G20" i="2"/>
  <c r="G21" i="2"/>
  <c r="G22" i="2"/>
  <c r="G23" i="2"/>
  <c r="G24" i="2"/>
  <c r="G18" i="3"/>
  <c r="G19" i="3"/>
  <c r="G20" i="3"/>
  <c r="G21" i="3"/>
  <c r="G22" i="3"/>
  <c r="G23" i="3"/>
  <c r="G24" i="3"/>
  <c r="G18" i="51"/>
  <c r="G19" i="51"/>
  <c r="G20" i="51"/>
  <c r="G21" i="51"/>
  <c r="G22" i="51"/>
  <c r="G23" i="51"/>
  <c r="G24" i="51"/>
  <c r="G18" i="41"/>
  <c r="G19" i="41"/>
  <c r="G20" i="41"/>
  <c r="G21" i="41"/>
  <c r="G22" i="41"/>
  <c r="G23" i="41"/>
  <c r="G24" i="41"/>
  <c r="G18" i="42"/>
  <c r="G19" i="42"/>
  <c r="G20" i="42"/>
  <c r="G21" i="42"/>
  <c r="G22" i="42"/>
  <c r="G23" i="42"/>
  <c r="G24" i="42"/>
  <c r="G18" i="43"/>
  <c r="G19" i="43"/>
  <c r="G20" i="43"/>
  <c r="G21" i="43"/>
  <c r="G22" i="43"/>
  <c r="G23" i="43"/>
  <c r="G24" i="43"/>
  <c r="G18" i="44"/>
  <c r="G19" i="44"/>
  <c r="G20" i="44"/>
  <c r="G21" i="44"/>
  <c r="G22" i="44"/>
  <c r="G23" i="44"/>
  <c r="G24" i="44"/>
  <c r="G18" i="52"/>
  <c r="G19" i="52"/>
  <c r="G20" i="52"/>
  <c r="G21" i="52"/>
  <c r="G22" i="52"/>
  <c r="G23" i="52"/>
  <c r="G24" i="52"/>
  <c r="G18" i="53"/>
  <c r="G19" i="53"/>
  <c r="G20" i="53"/>
  <c r="G21" i="53"/>
  <c r="G22" i="53"/>
  <c r="G23" i="53"/>
  <c r="G24" i="53"/>
  <c r="G18" i="45"/>
  <c r="G19" i="45"/>
  <c r="G20" i="45"/>
  <c r="G21" i="45"/>
  <c r="G22" i="45"/>
  <c r="G23" i="45"/>
  <c r="G24" i="45"/>
  <c r="G18" i="46"/>
  <c r="G19" i="46"/>
  <c r="G20" i="46"/>
  <c r="G21" i="46"/>
  <c r="G22" i="46"/>
  <c r="G23" i="46"/>
  <c r="G24" i="46"/>
  <c r="G18" i="47"/>
  <c r="G19" i="47"/>
  <c r="G20" i="47"/>
  <c r="G21" i="47"/>
  <c r="G22" i="47"/>
  <c r="G23" i="47"/>
  <c r="G24" i="47"/>
  <c r="G18" i="48"/>
  <c r="G19" i="48"/>
  <c r="G20" i="48"/>
  <c r="G21" i="48"/>
  <c r="G22" i="48"/>
  <c r="G23" i="48"/>
  <c r="G24" i="48"/>
  <c r="G18" i="50"/>
  <c r="G19" i="50"/>
  <c r="G20" i="50"/>
  <c r="G21" i="50"/>
  <c r="G22" i="50"/>
  <c r="G23" i="50"/>
  <c r="G24" i="50"/>
  <c r="G24" i="37"/>
  <c r="G7" i="2"/>
  <c r="G8" i="2"/>
  <c r="G9" i="2"/>
  <c r="G10" i="2"/>
  <c r="G11" i="2"/>
  <c r="G7" i="3"/>
  <c r="G8" i="3"/>
  <c r="G9" i="3"/>
  <c r="G10" i="3"/>
  <c r="G11" i="3"/>
  <c r="G7" i="51"/>
  <c r="G8" i="51"/>
  <c r="G9" i="51"/>
  <c r="G10" i="51"/>
  <c r="G11" i="51"/>
  <c r="G7" i="41"/>
  <c r="G8" i="41"/>
  <c r="G9" i="41"/>
  <c r="G10" i="41"/>
  <c r="G11" i="41"/>
  <c r="G7" i="42"/>
  <c r="G8" i="42"/>
  <c r="G9" i="42"/>
  <c r="G10" i="42"/>
  <c r="G11" i="42"/>
  <c r="G7" i="43"/>
  <c r="G8" i="43"/>
  <c r="G9" i="43"/>
  <c r="G10" i="43"/>
  <c r="G11" i="43"/>
  <c r="G7" i="44"/>
  <c r="G8" i="44"/>
  <c r="G9" i="44"/>
  <c r="G10" i="44"/>
  <c r="G11" i="44"/>
  <c r="G7" i="52"/>
  <c r="G8" i="52"/>
  <c r="G9" i="52"/>
  <c r="G10" i="52"/>
  <c r="G11" i="52"/>
  <c r="G7" i="53"/>
  <c r="G8" i="53"/>
  <c r="G9" i="53"/>
  <c r="G10" i="53"/>
  <c r="G11" i="53"/>
  <c r="G7" i="45"/>
  <c r="G8" i="45"/>
  <c r="G9" i="45"/>
  <c r="G10" i="45"/>
  <c r="G11" i="45"/>
  <c r="G7" i="46"/>
  <c r="G8" i="46"/>
  <c r="G9" i="46"/>
  <c r="G10" i="46"/>
  <c r="G11" i="46"/>
  <c r="G7" i="47"/>
  <c r="G8" i="47"/>
  <c r="G9" i="47"/>
  <c r="G10" i="47"/>
  <c r="G11" i="47"/>
  <c r="G7" i="48"/>
  <c r="G8" i="48"/>
  <c r="G9" i="48"/>
  <c r="G10" i="48"/>
  <c r="G11" i="48"/>
  <c r="G7" i="50"/>
  <c r="G8" i="50"/>
  <c r="G9" i="50"/>
  <c r="G10" i="50"/>
  <c r="G11" i="50"/>
  <c r="G11" i="37"/>
  <c r="G43" i="37"/>
  <c r="H7" i="2"/>
  <c r="H8" i="2"/>
  <c r="H9" i="2"/>
  <c r="H10" i="2"/>
  <c r="H11" i="2"/>
  <c r="H18" i="2"/>
  <c r="H19" i="2"/>
  <c r="H20" i="2"/>
  <c r="H21" i="2"/>
  <c r="H22" i="2"/>
  <c r="H23" i="2"/>
  <c r="H24" i="2"/>
  <c r="H43" i="2"/>
  <c r="H7" i="3"/>
  <c r="H8" i="3"/>
  <c r="H9" i="3"/>
  <c r="H10" i="3"/>
  <c r="H11" i="3"/>
  <c r="H18" i="3"/>
  <c r="H19" i="3"/>
  <c r="H20" i="3"/>
  <c r="H21" i="3"/>
  <c r="H22" i="3"/>
  <c r="H23" i="3"/>
  <c r="H24" i="3"/>
  <c r="H43" i="3"/>
  <c r="H7" i="51"/>
  <c r="H8" i="51"/>
  <c r="H9" i="51"/>
  <c r="H10" i="51"/>
  <c r="H11" i="51"/>
  <c r="H18" i="51"/>
  <c r="H19" i="51"/>
  <c r="H20" i="51"/>
  <c r="H21" i="51"/>
  <c r="H22" i="51"/>
  <c r="H23" i="51"/>
  <c r="H24" i="51"/>
  <c r="H43" i="51"/>
  <c r="H7" i="41"/>
  <c r="H8" i="41"/>
  <c r="H9" i="41"/>
  <c r="H10" i="41"/>
  <c r="H11" i="41"/>
  <c r="H18" i="41"/>
  <c r="H19" i="41"/>
  <c r="H20" i="41"/>
  <c r="H21" i="41"/>
  <c r="H22" i="41"/>
  <c r="H23" i="41"/>
  <c r="H24" i="41"/>
  <c r="H43" i="41"/>
  <c r="H7" i="42"/>
  <c r="H8" i="42"/>
  <c r="H9" i="42"/>
  <c r="H10" i="42"/>
  <c r="H11" i="42"/>
  <c r="H18" i="42"/>
  <c r="H19" i="42"/>
  <c r="H20" i="42"/>
  <c r="H21" i="42"/>
  <c r="H22" i="42"/>
  <c r="H23" i="42"/>
  <c r="H24" i="42"/>
  <c r="H43" i="42"/>
  <c r="H7" i="43"/>
  <c r="H8" i="43"/>
  <c r="H9" i="43"/>
  <c r="H10" i="43"/>
  <c r="H11" i="43"/>
  <c r="H18" i="43"/>
  <c r="H19" i="43"/>
  <c r="H20" i="43"/>
  <c r="H21" i="43"/>
  <c r="H22" i="43"/>
  <c r="H23" i="43"/>
  <c r="H24" i="43"/>
  <c r="H43" i="43"/>
  <c r="H7" i="44"/>
  <c r="H8" i="44"/>
  <c r="H9" i="44"/>
  <c r="H10" i="44"/>
  <c r="H11" i="44"/>
  <c r="H18" i="44"/>
  <c r="H19" i="44"/>
  <c r="H20" i="44"/>
  <c r="H21" i="44"/>
  <c r="H22" i="44"/>
  <c r="H23" i="44"/>
  <c r="H24" i="44"/>
  <c r="H43" i="44"/>
  <c r="H7" i="52"/>
  <c r="H8" i="52"/>
  <c r="H9" i="52"/>
  <c r="H10" i="52"/>
  <c r="H11" i="52"/>
  <c r="H18" i="52"/>
  <c r="H19" i="52"/>
  <c r="H20" i="52"/>
  <c r="H21" i="52"/>
  <c r="H22" i="52"/>
  <c r="H23" i="52"/>
  <c r="H24" i="52"/>
  <c r="H43" i="52"/>
  <c r="H7" i="53"/>
  <c r="H8" i="53"/>
  <c r="H9" i="53"/>
  <c r="H10" i="53"/>
  <c r="H11" i="53"/>
  <c r="H18" i="53"/>
  <c r="H19" i="53"/>
  <c r="H20" i="53"/>
  <c r="H21" i="53"/>
  <c r="H22" i="53"/>
  <c r="H23" i="53"/>
  <c r="H24" i="53"/>
  <c r="H43" i="53"/>
  <c r="H7" i="45"/>
  <c r="H8" i="45"/>
  <c r="H9" i="45"/>
  <c r="H10" i="45"/>
  <c r="H11" i="45"/>
  <c r="H18" i="45"/>
  <c r="H19" i="45"/>
  <c r="H20" i="45"/>
  <c r="H21" i="45"/>
  <c r="H22" i="45"/>
  <c r="H23" i="45"/>
  <c r="H24" i="45"/>
  <c r="H43" i="45"/>
  <c r="H7" i="46"/>
  <c r="H8" i="46"/>
  <c r="H9" i="46"/>
  <c r="H10" i="46"/>
  <c r="H11" i="46"/>
  <c r="H18" i="46"/>
  <c r="H19" i="46"/>
  <c r="H20" i="46"/>
  <c r="H21" i="46"/>
  <c r="H22" i="46"/>
  <c r="H23" i="46"/>
  <c r="H24" i="46"/>
  <c r="H43" i="46"/>
  <c r="H7" i="47"/>
  <c r="H8" i="47"/>
  <c r="H9" i="47"/>
  <c r="H10" i="47"/>
  <c r="H11" i="47"/>
  <c r="H18" i="47"/>
  <c r="H19" i="47"/>
  <c r="H20" i="47"/>
  <c r="H21" i="47"/>
  <c r="H22" i="47"/>
  <c r="H23" i="47"/>
  <c r="H24" i="47"/>
  <c r="H43" i="47"/>
  <c r="H7" i="48"/>
  <c r="H8" i="48"/>
  <c r="H9" i="48"/>
  <c r="H10" i="48"/>
  <c r="H11" i="48"/>
  <c r="H18" i="48"/>
  <c r="H19" i="48"/>
  <c r="H20" i="48"/>
  <c r="H21" i="48"/>
  <c r="H22" i="48"/>
  <c r="H23" i="48"/>
  <c r="H24" i="48"/>
  <c r="H43" i="48"/>
  <c r="H7" i="50"/>
  <c r="H8" i="50"/>
  <c r="H9" i="50"/>
  <c r="H10" i="50"/>
  <c r="H11" i="50"/>
  <c r="H18" i="50"/>
  <c r="H19" i="50"/>
  <c r="H20" i="50"/>
  <c r="H21" i="50"/>
  <c r="H22" i="50"/>
  <c r="H23" i="50"/>
  <c r="H24" i="50"/>
  <c r="H43" i="50"/>
  <c r="H43" i="37"/>
  <c r="I18" i="2"/>
  <c r="I19" i="2"/>
  <c r="I20" i="2"/>
  <c r="I21" i="2"/>
  <c r="I22" i="2"/>
  <c r="I23" i="2"/>
  <c r="I24" i="2"/>
  <c r="I18" i="3"/>
  <c r="I19" i="3"/>
  <c r="I20" i="3"/>
  <c r="I21" i="3"/>
  <c r="I22" i="3"/>
  <c r="I23" i="3"/>
  <c r="I24" i="3"/>
  <c r="I18" i="51"/>
  <c r="I19" i="51"/>
  <c r="I20" i="51"/>
  <c r="I21" i="51"/>
  <c r="I22" i="51"/>
  <c r="I23" i="51"/>
  <c r="I24" i="51"/>
  <c r="I18" i="41"/>
  <c r="I19" i="41"/>
  <c r="I20" i="41"/>
  <c r="I21" i="41"/>
  <c r="I22" i="41"/>
  <c r="I23" i="41"/>
  <c r="I24" i="41"/>
  <c r="I18" i="42"/>
  <c r="I19" i="42"/>
  <c r="I20" i="42"/>
  <c r="I21" i="42"/>
  <c r="I22" i="42"/>
  <c r="I23" i="42"/>
  <c r="I24" i="42"/>
  <c r="I18" i="43"/>
  <c r="I19" i="43"/>
  <c r="I20" i="43"/>
  <c r="I21" i="43"/>
  <c r="I22" i="43"/>
  <c r="I23" i="43"/>
  <c r="I24" i="43"/>
  <c r="I18" i="44"/>
  <c r="I19" i="44"/>
  <c r="I20" i="44"/>
  <c r="I21" i="44"/>
  <c r="I22" i="44"/>
  <c r="I23" i="44"/>
  <c r="I24" i="44"/>
  <c r="I18" i="52"/>
  <c r="I19" i="52"/>
  <c r="I20" i="52"/>
  <c r="I21" i="52"/>
  <c r="I22" i="52"/>
  <c r="I23" i="52"/>
  <c r="I24" i="52"/>
  <c r="I18" i="53"/>
  <c r="I19" i="53"/>
  <c r="I20" i="53"/>
  <c r="I21" i="53"/>
  <c r="I22" i="53"/>
  <c r="I23" i="53"/>
  <c r="I24" i="53"/>
  <c r="I18" i="45"/>
  <c r="I19" i="45"/>
  <c r="I20" i="45"/>
  <c r="I21" i="45"/>
  <c r="I22" i="45"/>
  <c r="I23" i="45"/>
  <c r="I24" i="45"/>
  <c r="I18" i="46"/>
  <c r="I19" i="46"/>
  <c r="I20" i="46"/>
  <c r="I21" i="46"/>
  <c r="I22" i="46"/>
  <c r="I23" i="46"/>
  <c r="I24" i="46"/>
  <c r="I18" i="47"/>
  <c r="I19" i="47"/>
  <c r="I20" i="47"/>
  <c r="I21" i="47"/>
  <c r="I22" i="47"/>
  <c r="I23" i="47"/>
  <c r="I24" i="47"/>
  <c r="I18" i="48"/>
  <c r="I19" i="48"/>
  <c r="I20" i="48"/>
  <c r="I21" i="48"/>
  <c r="I22" i="48"/>
  <c r="I23" i="48"/>
  <c r="I24" i="48"/>
  <c r="I18" i="50"/>
  <c r="I19" i="50"/>
  <c r="I20" i="50"/>
  <c r="I21" i="50"/>
  <c r="I22" i="50"/>
  <c r="I23" i="50"/>
  <c r="I24" i="50"/>
  <c r="I24" i="37"/>
  <c r="I7" i="2"/>
  <c r="I8" i="2"/>
  <c r="I9" i="2"/>
  <c r="I10" i="2"/>
  <c r="I11" i="2"/>
  <c r="I7" i="3"/>
  <c r="I8" i="3"/>
  <c r="I9" i="3"/>
  <c r="I10" i="3"/>
  <c r="I11" i="3"/>
  <c r="I7" i="51"/>
  <c r="I8" i="51"/>
  <c r="I9" i="51"/>
  <c r="I10" i="51"/>
  <c r="I11" i="51"/>
  <c r="I7" i="41"/>
  <c r="I8" i="41"/>
  <c r="I9" i="41"/>
  <c r="I10" i="41"/>
  <c r="I11" i="41"/>
  <c r="I7" i="42"/>
  <c r="I8" i="42"/>
  <c r="I9" i="42"/>
  <c r="I10" i="42"/>
  <c r="I11" i="42"/>
  <c r="I7" i="43"/>
  <c r="I8" i="43"/>
  <c r="I9" i="43"/>
  <c r="I10" i="43"/>
  <c r="I11" i="43"/>
  <c r="I7" i="44"/>
  <c r="I8" i="44"/>
  <c r="I9" i="44"/>
  <c r="I10" i="44"/>
  <c r="I11" i="44"/>
  <c r="I7" i="52"/>
  <c r="I8" i="52"/>
  <c r="I9" i="52"/>
  <c r="I10" i="52"/>
  <c r="I11" i="52"/>
  <c r="I7" i="53"/>
  <c r="I8" i="53"/>
  <c r="I9" i="53"/>
  <c r="I10" i="53"/>
  <c r="I11" i="53"/>
  <c r="I7" i="45"/>
  <c r="I8" i="45"/>
  <c r="I9" i="45"/>
  <c r="I10" i="45"/>
  <c r="I11" i="45"/>
  <c r="I7" i="46"/>
  <c r="I8" i="46"/>
  <c r="I9" i="46"/>
  <c r="I10" i="46"/>
  <c r="I11" i="46"/>
  <c r="I7" i="47"/>
  <c r="I8" i="47"/>
  <c r="I9" i="47"/>
  <c r="I10" i="47"/>
  <c r="I11" i="47"/>
  <c r="I7" i="48"/>
  <c r="I8" i="48"/>
  <c r="I9" i="48"/>
  <c r="I10" i="48"/>
  <c r="I11" i="48"/>
  <c r="I7" i="50"/>
  <c r="I8" i="50"/>
  <c r="I9" i="50"/>
  <c r="I10" i="50"/>
  <c r="I11" i="50"/>
  <c r="I11" i="37"/>
  <c r="I43" i="37"/>
  <c r="J7" i="2"/>
  <c r="J8" i="2"/>
  <c r="J9" i="2"/>
  <c r="J10" i="2"/>
  <c r="J11" i="2"/>
  <c r="J18" i="2"/>
  <c r="J19" i="2"/>
  <c r="J20" i="2"/>
  <c r="J21" i="2"/>
  <c r="J22" i="2"/>
  <c r="J23" i="2"/>
  <c r="J24" i="2"/>
  <c r="J43" i="2"/>
  <c r="J7" i="3"/>
  <c r="J8" i="3"/>
  <c r="J9" i="3"/>
  <c r="J10" i="3"/>
  <c r="J11" i="3"/>
  <c r="J18" i="3"/>
  <c r="J19" i="3"/>
  <c r="J20" i="3"/>
  <c r="J21" i="3"/>
  <c r="J22" i="3"/>
  <c r="J23" i="3"/>
  <c r="J24" i="3"/>
  <c r="J43" i="3"/>
  <c r="J7" i="51"/>
  <c r="J8" i="51"/>
  <c r="J9" i="51"/>
  <c r="J10" i="51"/>
  <c r="J11" i="51"/>
  <c r="J18" i="51"/>
  <c r="J19" i="51"/>
  <c r="J20" i="51"/>
  <c r="J21" i="51"/>
  <c r="J22" i="51"/>
  <c r="J23" i="51"/>
  <c r="J24" i="51"/>
  <c r="J43" i="51"/>
  <c r="J7" i="41"/>
  <c r="J8" i="41"/>
  <c r="J9" i="41"/>
  <c r="J10" i="41"/>
  <c r="J11" i="41"/>
  <c r="J18" i="41"/>
  <c r="J19" i="41"/>
  <c r="J20" i="41"/>
  <c r="J21" i="41"/>
  <c r="J22" i="41"/>
  <c r="J23" i="41"/>
  <c r="J24" i="41"/>
  <c r="J43" i="41"/>
  <c r="J7" i="42"/>
  <c r="J8" i="42"/>
  <c r="J9" i="42"/>
  <c r="J10" i="42"/>
  <c r="J11" i="42"/>
  <c r="J18" i="42"/>
  <c r="J19" i="42"/>
  <c r="J20" i="42"/>
  <c r="J21" i="42"/>
  <c r="J22" i="42"/>
  <c r="J23" i="42"/>
  <c r="J24" i="42"/>
  <c r="J43" i="42"/>
  <c r="J7" i="43"/>
  <c r="J8" i="43"/>
  <c r="J9" i="43"/>
  <c r="J10" i="43"/>
  <c r="J11" i="43"/>
  <c r="J18" i="43"/>
  <c r="J19" i="43"/>
  <c r="J20" i="43"/>
  <c r="J21" i="43"/>
  <c r="J22" i="43"/>
  <c r="J23" i="43"/>
  <c r="J24" i="43"/>
  <c r="J43" i="43"/>
  <c r="J7" i="44"/>
  <c r="J8" i="44"/>
  <c r="J9" i="44"/>
  <c r="J10" i="44"/>
  <c r="J11" i="44"/>
  <c r="J18" i="44"/>
  <c r="J19" i="44"/>
  <c r="J20" i="44"/>
  <c r="J21" i="44"/>
  <c r="J22" i="44"/>
  <c r="J23" i="44"/>
  <c r="J24" i="44"/>
  <c r="J43" i="44"/>
  <c r="J7" i="52"/>
  <c r="J8" i="52"/>
  <c r="J9" i="52"/>
  <c r="J10" i="52"/>
  <c r="J11" i="52"/>
  <c r="J18" i="52"/>
  <c r="J19" i="52"/>
  <c r="J20" i="52"/>
  <c r="J21" i="52"/>
  <c r="J22" i="52"/>
  <c r="J23" i="52"/>
  <c r="J24" i="52"/>
  <c r="J43" i="52"/>
  <c r="J7" i="53"/>
  <c r="J8" i="53"/>
  <c r="J9" i="53"/>
  <c r="J10" i="53"/>
  <c r="J11" i="53"/>
  <c r="J18" i="53"/>
  <c r="J19" i="53"/>
  <c r="J20" i="53"/>
  <c r="J21" i="53"/>
  <c r="J22" i="53"/>
  <c r="J23" i="53"/>
  <c r="J24" i="53"/>
  <c r="J43" i="53"/>
  <c r="J7" i="45"/>
  <c r="J8" i="45"/>
  <c r="J9" i="45"/>
  <c r="J10" i="45"/>
  <c r="J11" i="45"/>
  <c r="J18" i="45"/>
  <c r="J19" i="45"/>
  <c r="J20" i="45"/>
  <c r="J21" i="45"/>
  <c r="J22" i="45"/>
  <c r="J23" i="45"/>
  <c r="J24" i="45"/>
  <c r="J43" i="45"/>
  <c r="J7" i="46"/>
  <c r="J8" i="46"/>
  <c r="J9" i="46"/>
  <c r="J10" i="46"/>
  <c r="J11" i="46"/>
  <c r="J18" i="46"/>
  <c r="J19" i="46"/>
  <c r="J20" i="46"/>
  <c r="J21" i="46"/>
  <c r="J22" i="46"/>
  <c r="J23" i="46"/>
  <c r="J24" i="46"/>
  <c r="J43" i="46"/>
  <c r="J7" i="47"/>
  <c r="J8" i="47"/>
  <c r="J9" i="47"/>
  <c r="J10" i="47"/>
  <c r="J11" i="47"/>
  <c r="J18" i="47"/>
  <c r="J19" i="47"/>
  <c r="J20" i="47"/>
  <c r="J21" i="47"/>
  <c r="J22" i="47"/>
  <c r="J23" i="47"/>
  <c r="J24" i="47"/>
  <c r="J43" i="47"/>
  <c r="J7" i="48"/>
  <c r="J8" i="48"/>
  <c r="J9" i="48"/>
  <c r="J10" i="48"/>
  <c r="J11" i="48"/>
  <c r="J18" i="48"/>
  <c r="J19" i="48"/>
  <c r="J20" i="48"/>
  <c r="J21" i="48"/>
  <c r="J22" i="48"/>
  <c r="J23" i="48"/>
  <c r="J24" i="48"/>
  <c r="J43" i="48"/>
  <c r="J7" i="50"/>
  <c r="J8" i="50"/>
  <c r="J9" i="50"/>
  <c r="J10" i="50"/>
  <c r="J11" i="50"/>
  <c r="J18" i="50"/>
  <c r="J19" i="50"/>
  <c r="J20" i="50"/>
  <c r="J21" i="50"/>
  <c r="J22" i="50"/>
  <c r="J23" i="50"/>
  <c r="J24" i="50"/>
  <c r="J43" i="50"/>
  <c r="J43" i="37"/>
  <c r="K7" i="2"/>
  <c r="K8" i="2"/>
  <c r="K9" i="2"/>
  <c r="K10" i="2"/>
  <c r="K11" i="2"/>
  <c r="K18" i="2"/>
  <c r="K19" i="2"/>
  <c r="K20" i="2"/>
  <c r="K21" i="2"/>
  <c r="K22" i="2"/>
  <c r="K23" i="2"/>
  <c r="K24" i="2"/>
  <c r="K43" i="2"/>
  <c r="K7" i="3"/>
  <c r="K8" i="3"/>
  <c r="K9" i="3"/>
  <c r="K10" i="3"/>
  <c r="K11" i="3"/>
  <c r="K18" i="3"/>
  <c r="K19" i="3"/>
  <c r="K20" i="3"/>
  <c r="K21" i="3"/>
  <c r="K22" i="3"/>
  <c r="K23" i="3"/>
  <c r="K24" i="3"/>
  <c r="K43" i="3"/>
  <c r="K7" i="51"/>
  <c r="K8" i="51"/>
  <c r="K9" i="51"/>
  <c r="K10" i="51"/>
  <c r="K11" i="51"/>
  <c r="K18" i="51"/>
  <c r="K19" i="51"/>
  <c r="K20" i="51"/>
  <c r="K21" i="51"/>
  <c r="K22" i="51"/>
  <c r="K23" i="51"/>
  <c r="K24" i="51"/>
  <c r="K43" i="51"/>
  <c r="K7" i="41"/>
  <c r="K8" i="41"/>
  <c r="K9" i="41"/>
  <c r="K10" i="41"/>
  <c r="K11" i="41"/>
  <c r="K18" i="41"/>
  <c r="K19" i="41"/>
  <c r="K20" i="41"/>
  <c r="K21" i="41"/>
  <c r="K22" i="41"/>
  <c r="K23" i="41"/>
  <c r="K24" i="41"/>
  <c r="K43" i="41"/>
  <c r="K7" i="42"/>
  <c r="K8" i="42"/>
  <c r="K9" i="42"/>
  <c r="K10" i="42"/>
  <c r="K11" i="42"/>
  <c r="K18" i="42"/>
  <c r="K19" i="42"/>
  <c r="K20" i="42"/>
  <c r="K21" i="42"/>
  <c r="K22" i="42"/>
  <c r="K23" i="42"/>
  <c r="K24" i="42"/>
  <c r="K43" i="42"/>
  <c r="K7" i="43"/>
  <c r="K8" i="43"/>
  <c r="K9" i="43"/>
  <c r="K10" i="43"/>
  <c r="K11" i="43"/>
  <c r="K18" i="43"/>
  <c r="K19" i="43"/>
  <c r="K20" i="43"/>
  <c r="K21" i="43"/>
  <c r="K22" i="43"/>
  <c r="K23" i="43"/>
  <c r="K24" i="43"/>
  <c r="K43" i="43"/>
  <c r="K7" i="44"/>
  <c r="K8" i="44"/>
  <c r="K9" i="44"/>
  <c r="K10" i="44"/>
  <c r="K11" i="44"/>
  <c r="K18" i="44"/>
  <c r="K19" i="44"/>
  <c r="K20" i="44"/>
  <c r="K21" i="44"/>
  <c r="K22" i="44"/>
  <c r="K23" i="44"/>
  <c r="K24" i="44"/>
  <c r="K43" i="44"/>
  <c r="K7" i="52"/>
  <c r="K8" i="52"/>
  <c r="K9" i="52"/>
  <c r="K10" i="52"/>
  <c r="K11" i="52"/>
  <c r="K18" i="52"/>
  <c r="K19" i="52"/>
  <c r="K20" i="52"/>
  <c r="K21" i="52"/>
  <c r="K22" i="52"/>
  <c r="K23" i="52"/>
  <c r="K24" i="52"/>
  <c r="K43" i="52"/>
  <c r="K7" i="53"/>
  <c r="K8" i="53"/>
  <c r="K9" i="53"/>
  <c r="K10" i="53"/>
  <c r="K11" i="53"/>
  <c r="K18" i="53"/>
  <c r="K19" i="53"/>
  <c r="K20" i="53"/>
  <c r="K21" i="53"/>
  <c r="K22" i="53"/>
  <c r="K23" i="53"/>
  <c r="K24" i="53"/>
  <c r="K43" i="53"/>
  <c r="K7" i="45"/>
  <c r="K8" i="45"/>
  <c r="K9" i="45"/>
  <c r="K10" i="45"/>
  <c r="K11" i="45"/>
  <c r="K18" i="45"/>
  <c r="K19" i="45"/>
  <c r="K20" i="45"/>
  <c r="K21" i="45"/>
  <c r="K22" i="45"/>
  <c r="K23" i="45"/>
  <c r="K24" i="45"/>
  <c r="K43" i="45"/>
  <c r="K7" i="46"/>
  <c r="K8" i="46"/>
  <c r="K9" i="46"/>
  <c r="K10" i="46"/>
  <c r="K11" i="46"/>
  <c r="K18" i="46"/>
  <c r="K19" i="46"/>
  <c r="K20" i="46"/>
  <c r="K21" i="46"/>
  <c r="K22" i="46"/>
  <c r="K23" i="46"/>
  <c r="K24" i="46"/>
  <c r="K43" i="46"/>
  <c r="K7" i="47"/>
  <c r="K8" i="47"/>
  <c r="K9" i="47"/>
  <c r="K10" i="47"/>
  <c r="K11" i="47"/>
  <c r="K18" i="47"/>
  <c r="K19" i="47"/>
  <c r="K20" i="47"/>
  <c r="K21" i="47"/>
  <c r="K22" i="47"/>
  <c r="K23" i="47"/>
  <c r="K24" i="47"/>
  <c r="K43" i="47"/>
  <c r="K7" i="48"/>
  <c r="K8" i="48"/>
  <c r="K9" i="48"/>
  <c r="K10" i="48"/>
  <c r="K11" i="48"/>
  <c r="K18" i="48"/>
  <c r="K19" i="48"/>
  <c r="K20" i="48"/>
  <c r="K21" i="48"/>
  <c r="K22" i="48"/>
  <c r="K23" i="48"/>
  <c r="K24" i="48"/>
  <c r="K43" i="48"/>
  <c r="K7" i="50"/>
  <c r="K8" i="50"/>
  <c r="K9" i="50"/>
  <c r="K10" i="50"/>
  <c r="K11" i="50"/>
  <c r="K18" i="50"/>
  <c r="K19" i="50"/>
  <c r="K20" i="50"/>
  <c r="K21" i="50"/>
  <c r="K22" i="50"/>
  <c r="K23" i="50"/>
  <c r="K24" i="50"/>
  <c r="K43" i="50"/>
  <c r="K43" i="37"/>
  <c r="L7" i="2"/>
  <c r="L8" i="2"/>
  <c r="L9" i="2"/>
  <c r="L10" i="2"/>
  <c r="L11" i="2"/>
  <c r="L18" i="2"/>
  <c r="L19" i="2"/>
  <c r="L20" i="2"/>
  <c r="L21" i="2"/>
  <c r="L22" i="2"/>
  <c r="L23" i="2"/>
  <c r="L24" i="2"/>
  <c r="L43" i="2"/>
  <c r="L7" i="3"/>
  <c r="L8" i="3"/>
  <c r="L9" i="3"/>
  <c r="L10" i="3"/>
  <c r="L11" i="3"/>
  <c r="L18" i="3"/>
  <c r="L19" i="3"/>
  <c r="L20" i="3"/>
  <c r="L21" i="3"/>
  <c r="L22" i="3"/>
  <c r="L23" i="3"/>
  <c r="L24" i="3"/>
  <c r="L43" i="3"/>
  <c r="L7" i="51"/>
  <c r="L8" i="51"/>
  <c r="L9" i="51"/>
  <c r="L10" i="51"/>
  <c r="L11" i="51"/>
  <c r="L18" i="51"/>
  <c r="L19" i="51"/>
  <c r="L20" i="51"/>
  <c r="L21" i="51"/>
  <c r="L22" i="51"/>
  <c r="L23" i="51"/>
  <c r="L24" i="51"/>
  <c r="L43" i="51"/>
  <c r="L7" i="41"/>
  <c r="L8" i="41"/>
  <c r="L9" i="41"/>
  <c r="L10" i="41"/>
  <c r="L11" i="41"/>
  <c r="L18" i="41"/>
  <c r="L19" i="41"/>
  <c r="L20" i="41"/>
  <c r="L21" i="41"/>
  <c r="L22" i="41"/>
  <c r="L23" i="41"/>
  <c r="L24" i="41"/>
  <c r="L43" i="41"/>
  <c r="L7" i="42"/>
  <c r="L8" i="42"/>
  <c r="L9" i="42"/>
  <c r="L10" i="42"/>
  <c r="L11" i="42"/>
  <c r="L18" i="42"/>
  <c r="L19" i="42"/>
  <c r="L20" i="42"/>
  <c r="L21" i="42"/>
  <c r="L22" i="42"/>
  <c r="L23" i="42"/>
  <c r="L24" i="42"/>
  <c r="L43" i="42"/>
  <c r="L7" i="43"/>
  <c r="L8" i="43"/>
  <c r="L9" i="43"/>
  <c r="L10" i="43"/>
  <c r="L11" i="43"/>
  <c r="L18" i="43"/>
  <c r="L19" i="43"/>
  <c r="L20" i="43"/>
  <c r="L21" i="43"/>
  <c r="L22" i="43"/>
  <c r="L23" i="43"/>
  <c r="L24" i="43"/>
  <c r="L43" i="43"/>
  <c r="L7" i="44"/>
  <c r="L8" i="44"/>
  <c r="L9" i="44"/>
  <c r="L10" i="44"/>
  <c r="L11" i="44"/>
  <c r="L18" i="44"/>
  <c r="L19" i="44"/>
  <c r="L20" i="44"/>
  <c r="L21" i="44"/>
  <c r="L22" i="44"/>
  <c r="L23" i="44"/>
  <c r="L24" i="44"/>
  <c r="L43" i="44"/>
  <c r="L7" i="52"/>
  <c r="L8" i="52"/>
  <c r="L9" i="52"/>
  <c r="L10" i="52"/>
  <c r="L11" i="52"/>
  <c r="L18" i="52"/>
  <c r="L19" i="52"/>
  <c r="L20" i="52"/>
  <c r="L21" i="52"/>
  <c r="L22" i="52"/>
  <c r="L23" i="52"/>
  <c r="L24" i="52"/>
  <c r="L43" i="52"/>
  <c r="L7" i="53"/>
  <c r="L8" i="53"/>
  <c r="L9" i="53"/>
  <c r="L10" i="53"/>
  <c r="L11" i="53"/>
  <c r="L18" i="53"/>
  <c r="L19" i="53"/>
  <c r="L20" i="53"/>
  <c r="L21" i="53"/>
  <c r="L22" i="53"/>
  <c r="L23" i="53"/>
  <c r="L24" i="53"/>
  <c r="L43" i="53"/>
  <c r="L7" i="45"/>
  <c r="L8" i="45"/>
  <c r="L9" i="45"/>
  <c r="L10" i="45"/>
  <c r="L11" i="45"/>
  <c r="L18" i="45"/>
  <c r="L19" i="45"/>
  <c r="L20" i="45"/>
  <c r="L21" i="45"/>
  <c r="L22" i="45"/>
  <c r="L23" i="45"/>
  <c r="L24" i="45"/>
  <c r="L43" i="45"/>
  <c r="L7" i="46"/>
  <c r="L8" i="46"/>
  <c r="L9" i="46"/>
  <c r="L10" i="46"/>
  <c r="L11" i="46"/>
  <c r="L18" i="46"/>
  <c r="L19" i="46"/>
  <c r="L20" i="46"/>
  <c r="L21" i="46"/>
  <c r="L22" i="46"/>
  <c r="L23" i="46"/>
  <c r="L24" i="46"/>
  <c r="L43" i="46"/>
  <c r="L7" i="47"/>
  <c r="L8" i="47"/>
  <c r="L9" i="47"/>
  <c r="L10" i="47"/>
  <c r="L11" i="47"/>
  <c r="L18" i="47"/>
  <c r="L19" i="47"/>
  <c r="L20" i="47"/>
  <c r="L21" i="47"/>
  <c r="L22" i="47"/>
  <c r="L23" i="47"/>
  <c r="L24" i="47"/>
  <c r="L43" i="47"/>
  <c r="L7" i="48"/>
  <c r="L8" i="48"/>
  <c r="L9" i="48"/>
  <c r="L10" i="48"/>
  <c r="L11" i="48"/>
  <c r="L18" i="48"/>
  <c r="L19" i="48"/>
  <c r="L20" i="48"/>
  <c r="L21" i="48"/>
  <c r="L22" i="48"/>
  <c r="L23" i="48"/>
  <c r="L24" i="48"/>
  <c r="L43" i="48"/>
  <c r="L7" i="50"/>
  <c r="L8" i="50"/>
  <c r="L9" i="50"/>
  <c r="L10" i="50"/>
  <c r="L11" i="50"/>
  <c r="L18" i="50"/>
  <c r="L19" i="50"/>
  <c r="L20" i="50"/>
  <c r="L21" i="50"/>
  <c r="L22" i="50"/>
  <c r="L23" i="50"/>
  <c r="L24" i="50"/>
  <c r="L43" i="50"/>
  <c r="L43" i="37"/>
  <c r="M18" i="2"/>
  <c r="M19" i="2"/>
  <c r="M20" i="2"/>
  <c r="M21" i="2"/>
  <c r="M22" i="2"/>
  <c r="M23" i="2"/>
  <c r="M24" i="2"/>
  <c r="M43" i="2"/>
  <c r="M18" i="3"/>
  <c r="M19" i="3"/>
  <c r="M20" i="3"/>
  <c r="M21" i="3"/>
  <c r="M22" i="3"/>
  <c r="M23" i="3"/>
  <c r="M24" i="3"/>
  <c r="M43" i="3"/>
  <c r="M18" i="51"/>
  <c r="M19" i="51"/>
  <c r="M20" i="51"/>
  <c r="M21" i="51"/>
  <c r="M22" i="51"/>
  <c r="M23" i="51"/>
  <c r="M24" i="51"/>
  <c r="M43" i="51"/>
  <c r="M18" i="41"/>
  <c r="M19" i="41"/>
  <c r="M20" i="41"/>
  <c r="M21" i="41"/>
  <c r="M22" i="41"/>
  <c r="M23" i="41"/>
  <c r="M24" i="41"/>
  <c r="M43" i="41"/>
  <c r="M18" i="42"/>
  <c r="M19" i="42"/>
  <c r="M20" i="42"/>
  <c r="M21" i="42"/>
  <c r="M22" i="42"/>
  <c r="M23" i="42"/>
  <c r="M24" i="42"/>
  <c r="M43" i="42"/>
  <c r="M18" i="43"/>
  <c r="M19" i="43"/>
  <c r="M20" i="43"/>
  <c r="M21" i="43"/>
  <c r="M22" i="43"/>
  <c r="M23" i="43"/>
  <c r="M24" i="43"/>
  <c r="M43" i="43"/>
  <c r="M18" i="44"/>
  <c r="M19" i="44"/>
  <c r="M20" i="44"/>
  <c r="M21" i="44"/>
  <c r="M22" i="44"/>
  <c r="M23" i="44"/>
  <c r="M24" i="44"/>
  <c r="M43" i="44"/>
  <c r="M18" i="52"/>
  <c r="M19" i="52"/>
  <c r="M20" i="52"/>
  <c r="M21" i="52"/>
  <c r="M22" i="52"/>
  <c r="M23" i="52"/>
  <c r="M24" i="52"/>
  <c r="M43" i="52"/>
  <c r="M18" i="53"/>
  <c r="M19" i="53"/>
  <c r="M20" i="53"/>
  <c r="M21" i="53"/>
  <c r="M22" i="53"/>
  <c r="M23" i="53"/>
  <c r="M24" i="53"/>
  <c r="M43" i="53"/>
  <c r="M18" i="45"/>
  <c r="M19" i="45"/>
  <c r="M20" i="45"/>
  <c r="M21" i="45"/>
  <c r="M22" i="45"/>
  <c r="M23" i="45"/>
  <c r="M24" i="45"/>
  <c r="M43" i="45"/>
  <c r="M18" i="46"/>
  <c r="M19" i="46"/>
  <c r="M20" i="46"/>
  <c r="M21" i="46"/>
  <c r="M22" i="46"/>
  <c r="M23" i="46"/>
  <c r="M24" i="46"/>
  <c r="M43" i="46"/>
  <c r="M18" i="47"/>
  <c r="M19" i="47"/>
  <c r="M20" i="47"/>
  <c r="M21" i="47"/>
  <c r="M22" i="47"/>
  <c r="M23" i="47"/>
  <c r="M24" i="47"/>
  <c r="M43" i="47"/>
  <c r="M18" i="48"/>
  <c r="M19" i="48"/>
  <c r="M20" i="48"/>
  <c r="M21" i="48"/>
  <c r="M22" i="48"/>
  <c r="M23" i="48"/>
  <c r="M24" i="48"/>
  <c r="M43" i="48"/>
  <c r="M18" i="50"/>
  <c r="M19" i="50"/>
  <c r="M20" i="50"/>
  <c r="M21" i="50"/>
  <c r="M22" i="50"/>
  <c r="M23" i="50"/>
  <c r="M24" i="50"/>
  <c r="M43" i="50"/>
  <c r="M43" i="37"/>
  <c r="N43" i="44"/>
  <c r="N43" i="46"/>
  <c r="N43" i="37"/>
  <c r="O43" i="44"/>
  <c r="O43" i="37"/>
  <c r="B4" i="40"/>
  <c r="B26" i="42"/>
  <c r="B26" i="37"/>
  <c r="P43" i="37"/>
  <c r="D6" i="37"/>
  <c r="E6" i="37"/>
  <c r="F6" i="37"/>
  <c r="G6" i="37"/>
  <c r="H6" i="37"/>
  <c r="I6" i="37"/>
  <c r="J6" i="37"/>
  <c r="K6" i="37"/>
  <c r="L6" i="37"/>
  <c r="M6" i="37"/>
  <c r="N6" i="37"/>
  <c r="O6" i="37"/>
  <c r="P6" i="37"/>
  <c r="C24" i="2"/>
  <c r="C24" i="3"/>
  <c r="C24" i="51"/>
  <c r="C24" i="41"/>
  <c r="C24" i="42"/>
  <c r="C24" i="43"/>
  <c r="C24" i="47"/>
  <c r="C24" i="48"/>
  <c r="C24" i="50"/>
  <c r="C46" i="37"/>
  <c r="C24" i="37"/>
  <c r="C47" i="37"/>
  <c r="C47" i="2"/>
  <c r="B18" i="2"/>
  <c r="B19" i="2"/>
  <c r="B20" i="2"/>
  <c r="B21" i="2"/>
  <c r="B22" i="2"/>
  <c r="B23" i="2"/>
  <c r="B24" i="2"/>
  <c r="B46" i="2"/>
  <c r="B18" i="3"/>
  <c r="B19" i="3"/>
  <c r="B20" i="3"/>
  <c r="B21" i="3"/>
  <c r="B22" i="3"/>
  <c r="B24" i="3"/>
  <c r="B46" i="3"/>
  <c r="B18" i="51"/>
  <c r="B19" i="51"/>
  <c r="B20" i="51"/>
  <c r="B21" i="51"/>
  <c r="B22" i="51"/>
  <c r="B24" i="51"/>
  <c r="B46" i="51"/>
  <c r="B18" i="41"/>
  <c r="B19" i="41"/>
  <c r="B20" i="41"/>
  <c r="B21" i="41"/>
  <c r="B22" i="41"/>
  <c r="B24" i="41"/>
  <c r="B46" i="41"/>
  <c r="B18" i="42"/>
  <c r="B19" i="42"/>
  <c r="B20" i="42"/>
  <c r="B21" i="42"/>
  <c r="B22" i="42"/>
  <c r="B24" i="42"/>
  <c r="B46" i="42"/>
  <c r="B18" i="43"/>
  <c r="B19" i="43"/>
  <c r="B20" i="43"/>
  <c r="B21" i="43"/>
  <c r="B22" i="43"/>
  <c r="B24" i="43"/>
  <c r="B46" i="43"/>
  <c r="B18" i="44"/>
  <c r="B19" i="44"/>
  <c r="B21" i="44"/>
  <c r="B22" i="44"/>
  <c r="B24" i="44"/>
  <c r="B46" i="44"/>
  <c r="B18" i="52"/>
  <c r="B19" i="52"/>
  <c r="B21" i="52"/>
  <c r="B22" i="52"/>
  <c r="B24" i="52"/>
  <c r="B46" i="52"/>
  <c r="B18" i="53"/>
  <c r="B19" i="53"/>
  <c r="B21" i="53"/>
  <c r="B22" i="53"/>
  <c r="B23" i="53"/>
  <c r="B24" i="53"/>
  <c r="B46" i="53"/>
  <c r="B18" i="45"/>
  <c r="B19" i="45"/>
  <c r="B21" i="45"/>
  <c r="B22" i="45"/>
  <c r="B24" i="45"/>
  <c r="B46" i="45"/>
  <c r="B18" i="46"/>
  <c r="B19" i="46"/>
  <c r="B21" i="46"/>
  <c r="B22" i="46"/>
  <c r="B23" i="46"/>
  <c r="B24" i="46"/>
  <c r="B46" i="46"/>
  <c r="B18" i="47"/>
  <c r="B19" i="47"/>
  <c r="B20" i="47"/>
  <c r="B21" i="47"/>
  <c r="B22" i="47"/>
  <c r="B23" i="47"/>
  <c r="B24" i="47"/>
  <c r="B46" i="47"/>
  <c r="B18" i="48"/>
  <c r="B19" i="48"/>
  <c r="B20" i="48"/>
  <c r="B21" i="48"/>
  <c r="B22" i="48"/>
  <c r="B24" i="48"/>
  <c r="B46" i="48"/>
  <c r="B18" i="50"/>
  <c r="B19" i="50"/>
  <c r="B20" i="50"/>
  <c r="B21" i="50"/>
  <c r="B22" i="50"/>
  <c r="B23" i="50"/>
  <c r="B24" i="50"/>
  <c r="B46" i="50"/>
  <c r="B46" i="37"/>
  <c r="B24" i="37"/>
  <c r="B47" i="37"/>
  <c r="C5" i="2"/>
  <c r="C8" i="2"/>
  <c r="C9" i="2"/>
  <c r="C10" i="2"/>
  <c r="C11" i="2"/>
  <c r="C5" i="3"/>
  <c r="C8" i="3"/>
  <c r="C9" i="3"/>
  <c r="C10" i="3"/>
  <c r="C11" i="3"/>
  <c r="C5" i="51"/>
  <c r="C8" i="51"/>
  <c r="C9" i="51"/>
  <c r="C10" i="51"/>
  <c r="C11" i="51"/>
  <c r="C5" i="41"/>
  <c r="C8" i="41"/>
  <c r="C9" i="41"/>
  <c r="C10" i="41"/>
  <c r="C11" i="41"/>
  <c r="C5" i="42"/>
  <c r="C8" i="42"/>
  <c r="C9" i="42"/>
  <c r="C10" i="42"/>
  <c r="C11" i="42"/>
  <c r="C5" i="43"/>
  <c r="C8" i="43"/>
  <c r="C9" i="43"/>
  <c r="C10" i="43"/>
  <c r="C11" i="43"/>
  <c r="C5" i="44"/>
  <c r="C6" i="44"/>
  <c r="C8" i="44"/>
  <c r="C9" i="44"/>
  <c r="C10" i="44"/>
  <c r="C11" i="44"/>
  <c r="C5" i="52"/>
  <c r="C8" i="52"/>
  <c r="C9" i="52"/>
  <c r="C10" i="52"/>
  <c r="C11" i="52"/>
  <c r="C5" i="53"/>
  <c r="C8" i="53"/>
  <c r="C9" i="53"/>
  <c r="C10" i="53"/>
  <c r="C11" i="53"/>
  <c r="C5" i="45"/>
  <c r="C8" i="45"/>
  <c r="C9" i="45"/>
  <c r="C10" i="45"/>
  <c r="C11" i="45"/>
  <c r="C5" i="46"/>
  <c r="C6" i="46"/>
  <c r="C8" i="46"/>
  <c r="C9" i="46"/>
  <c r="C10" i="46"/>
  <c r="C11" i="46"/>
  <c r="C5" i="47"/>
  <c r="C8" i="47"/>
  <c r="C9" i="47"/>
  <c r="C10" i="47"/>
  <c r="C11" i="47"/>
  <c r="C5" i="48"/>
  <c r="C8" i="48"/>
  <c r="C9" i="48"/>
  <c r="C10" i="48"/>
  <c r="C11" i="48"/>
  <c r="C5" i="50"/>
  <c r="C8" i="50"/>
  <c r="C9" i="50"/>
  <c r="C10" i="50"/>
  <c r="C11" i="50"/>
  <c r="C11" i="37"/>
  <c r="B49" i="37"/>
  <c r="G40" i="2"/>
  <c r="G43" i="2"/>
  <c r="G40" i="3"/>
  <c r="G43" i="3"/>
  <c r="G40" i="51"/>
  <c r="G43" i="51"/>
  <c r="G40" i="41"/>
  <c r="G43" i="41"/>
  <c r="G40" i="42"/>
  <c r="G43" i="42"/>
  <c r="G40" i="43"/>
  <c r="G43" i="43"/>
  <c r="G40" i="44"/>
  <c r="G43" i="44"/>
  <c r="G40" i="52"/>
  <c r="G43" i="52"/>
  <c r="G40" i="53"/>
  <c r="G43" i="53"/>
  <c r="G40" i="45"/>
  <c r="G43" i="45"/>
  <c r="G40" i="46"/>
  <c r="G43" i="46"/>
  <c r="G40" i="47"/>
  <c r="G43" i="47"/>
  <c r="G40" i="48"/>
  <c r="G43" i="48"/>
  <c r="G40" i="50"/>
  <c r="G43" i="50"/>
  <c r="J40" i="2"/>
  <c r="J40" i="3"/>
  <c r="J40" i="51"/>
  <c r="J40" i="41"/>
  <c r="J40" i="42"/>
  <c r="J40" i="43"/>
  <c r="J40" i="52"/>
  <c r="J40" i="53"/>
  <c r="J40" i="45"/>
  <c r="J40" i="47"/>
  <c r="J40" i="48"/>
  <c r="J40" i="50"/>
  <c r="M11" i="2"/>
  <c r="M11" i="3"/>
  <c r="M11" i="51"/>
  <c r="M11" i="41"/>
  <c r="M11" i="42"/>
  <c r="M11" i="43"/>
  <c r="M11" i="44"/>
  <c r="M11" i="52"/>
  <c r="M11" i="53"/>
  <c r="M11" i="45"/>
  <c r="M11" i="46"/>
  <c r="M11" i="47"/>
  <c r="M11" i="48"/>
  <c r="M11" i="50"/>
  <c r="N11" i="44"/>
  <c r="N24" i="44"/>
  <c r="N11" i="46"/>
  <c r="N24" i="46"/>
  <c r="N11" i="2"/>
  <c r="N24" i="2"/>
  <c r="N40" i="2"/>
  <c r="N43" i="2"/>
  <c r="N11" i="3"/>
  <c r="N24" i="3"/>
  <c r="N40" i="3"/>
  <c r="N43" i="3"/>
  <c r="N11" i="51"/>
  <c r="N24" i="51"/>
  <c r="N40" i="51"/>
  <c r="N43" i="51"/>
  <c r="N11" i="41"/>
  <c r="N24" i="41"/>
  <c r="N40" i="41"/>
  <c r="N43" i="41"/>
  <c r="N11" i="42"/>
  <c r="N24" i="42"/>
  <c r="N40" i="42"/>
  <c r="N43" i="42"/>
  <c r="N11" i="43"/>
  <c r="N24" i="43"/>
  <c r="N40" i="43"/>
  <c r="N43" i="43"/>
  <c r="N11" i="52"/>
  <c r="N24" i="52"/>
  <c r="N40" i="52"/>
  <c r="N43" i="52"/>
  <c r="N11" i="53"/>
  <c r="N24" i="53"/>
  <c r="N40" i="53"/>
  <c r="N43" i="53"/>
  <c r="N11" i="45"/>
  <c r="N24" i="45"/>
  <c r="N40" i="45"/>
  <c r="N43" i="45"/>
  <c r="N11" i="47"/>
  <c r="N24" i="47"/>
  <c r="N40" i="47"/>
  <c r="N43" i="47"/>
  <c r="N11" i="48"/>
  <c r="N24" i="48"/>
  <c r="N40" i="48"/>
  <c r="N43" i="48"/>
  <c r="N11" i="50"/>
  <c r="N24" i="50"/>
  <c r="N40" i="50"/>
  <c r="N43" i="50"/>
  <c r="O11" i="44"/>
  <c r="O24" i="44"/>
  <c r="O11" i="2"/>
  <c r="O24" i="2"/>
  <c r="O40" i="2"/>
  <c r="O43" i="2"/>
  <c r="O11" i="3"/>
  <c r="O24" i="3"/>
  <c r="O40" i="3"/>
  <c r="O43" i="3"/>
  <c r="O11" i="51"/>
  <c r="O24" i="51"/>
  <c r="O40" i="51"/>
  <c r="O43" i="51"/>
  <c r="O11" i="41"/>
  <c r="O24" i="41"/>
  <c r="O40" i="41"/>
  <c r="O43" i="41"/>
  <c r="O11" i="42"/>
  <c r="O24" i="42"/>
  <c r="O40" i="42"/>
  <c r="O43" i="42"/>
  <c r="O11" i="43"/>
  <c r="O24" i="43"/>
  <c r="O40" i="43"/>
  <c r="O43" i="43"/>
  <c r="O11" i="52"/>
  <c r="O24" i="52"/>
  <c r="O40" i="52"/>
  <c r="O43" i="52"/>
  <c r="O11" i="53"/>
  <c r="O24" i="53"/>
  <c r="O40" i="53"/>
  <c r="O43" i="53"/>
  <c r="O11" i="45"/>
  <c r="O24" i="45"/>
  <c r="O40" i="45"/>
  <c r="O43" i="45"/>
  <c r="O11" i="46"/>
  <c r="O24" i="46"/>
  <c r="O40" i="46"/>
  <c r="O43" i="46"/>
  <c r="O11" i="47"/>
  <c r="O24" i="47"/>
  <c r="O40" i="47"/>
  <c r="O43" i="47"/>
  <c r="O11" i="48"/>
  <c r="O24" i="48"/>
  <c r="O40" i="48"/>
  <c r="O43" i="48"/>
  <c r="O11" i="50"/>
  <c r="O24" i="50"/>
  <c r="O40" i="50"/>
  <c r="O43" i="50"/>
  <c r="P36" i="2"/>
  <c r="P36" i="3"/>
  <c r="P36" i="51"/>
  <c r="P36" i="41"/>
  <c r="P36" i="42"/>
  <c r="P36" i="43"/>
  <c r="P36" i="44"/>
  <c r="P36" i="52"/>
  <c r="P36" i="53"/>
  <c r="P36" i="45"/>
  <c r="P36" i="46"/>
  <c r="P36" i="47"/>
  <c r="P36" i="48"/>
  <c r="P36" i="50"/>
  <c r="P36" i="37"/>
  <c r="J35" i="37"/>
  <c r="N35" i="37"/>
  <c r="O35" i="37"/>
  <c r="M18" i="37"/>
  <c r="C7" i="37"/>
  <c r="P39" i="2"/>
  <c r="P38" i="2"/>
  <c r="P37" i="2"/>
  <c r="P42" i="2"/>
  <c r="P39" i="3"/>
  <c r="P38" i="3"/>
  <c r="P37" i="3"/>
  <c r="P42" i="3"/>
  <c r="P39" i="51"/>
  <c r="P38" i="51"/>
  <c r="P37" i="51"/>
  <c r="P42" i="51"/>
  <c r="P39" i="41"/>
  <c r="P38" i="41"/>
  <c r="P37" i="41"/>
  <c r="P42" i="41"/>
  <c r="P39" i="42"/>
  <c r="P38" i="42"/>
  <c r="P37" i="42"/>
  <c r="P42" i="42"/>
  <c r="P39" i="43"/>
  <c r="P38" i="43"/>
  <c r="P37" i="43"/>
  <c r="P42" i="43"/>
  <c r="P39" i="44"/>
  <c r="P38" i="44"/>
  <c r="P37" i="44"/>
  <c r="P42" i="44"/>
  <c r="P39" i="52"/>
  <c r="P38" i="52"/>
  <c r="P37" i="52"/>
  <c r="P42" i="52"/>
  <c r="P39" i="53"/>
  <c r="P38" i="53"/>
  <c r="P37" i="53"/>
  <c r="P42" i="53"/>
  <c r="P39" i="45"/>
  <c r="P38" i="45"/>
  <c r="P37" i="45"/>
  <c r="P42" i="45"/>
  <c r="P39" i="46"/>
  <c r="P38" i="46"/>
  <c r="P37" i="46"/>
  <c r="P42" i="46"/>
  <c r="P39" i="47"/>
  <c r="P38" i="47"/>
  <c r="P37" i="47"/>
  <c r="P42" i="47"/>
  <c r="P39" i="48"/>
  <c r="P38" i="48"/>
  <c r="P37" i="48"/>
  <c r="P42" i="48"/>
  <c r="P39" i="50"/>
  <c r="P38" i="50"/>
  <c r="P37" i="50"/>
  <c r="P42" i="50"/>
  <c r="P42" i="37"/>
  <c r="T42" i="37"/>
  <c r="T43" i="37"/>
  <c r="P34" i="2"/>
  <c r="P34" i="3"/>
  <c r="P34" i="51"/>
  <c r="P34" i="41"/>
  <c r="P34" i="42"/>
  <c r="P34" i="43"/>
  <c r="P34" i="44"/>
  <c r="P34" i="52"/>
  <c r="P34" i="53"/>
  <c r="P34" i="45"/>
  <c r="P34" i="46"/>
  <c r="P34" i="47"/>
  <c r="P34" i="48"/>
  <c r="P34" i="50"/>
  <c r="P34" i="37"/>
  <c r="T44" i="37"/>
  <c r="P32" i="2"/>
  <c r="P32" i="3"/>
  <c r="P32" i="51"/>
  <c r="P32" i="41"/>
  <c r="P32" i="42"/>
  <c r="P32" i="43"/>
  <c r="P32" i="44"/>
  <c r="P32" i="52"/>
  <c r="P32" i="53"/>
  <c r="P32" i="45"/>
  <c r="P32" i="46"/>
  <c r="P32" i="47"/>
  <c r="P32" i="48"/>
  <c r="P32" i="50"/>
  <c r="P32" i="37"/>
  <c r="T45" i="37"/>
  <c r="P33" i="2"/>
  <c r="P33" i="3"/>
  <c r="P33" i="51"/>
  <c r="P33" i="41"/>
  <c r="P33" i="42"/>
  <c r="P33" i="43"/>
  <c r="P33" i="44"/>
  <c r="P33" i="52"/>
  <c r="P33" i="53"/>
  <c r="P33" i="45"/>
  <c r="P33" i="46"/>
  <c r="P33" i="47"/>
  <c r="P33" i="48"/>
  <c r="P33" i="50"/>
  <c r="P33" i="37"/>
  <c r="T46" i="37"/>
  <c r="T47" i="37"/>
  <c r="T48" i="37"/>
  <c r="F40" i="2"/>
  <c r="F43" i="2"/>
  <c r="I40" i="2"/>
  <c r="I43" i="2"/>
  <c r="P43" i="2"/>
  <c r="F40" i="3"/>
  <c r="F43" i="3"/>
  <c r="I40" i="3"/>
  <c r="I43" i="3"/>
  <c r="P43" i="3"/>
  <c r="F40" i="51"/>
  <c r="F43" i="51"/>
  <c r="I40" i="51"/>
  <c r="I43" i="51"/>
  <c r="P43" i="51"/>
  <c r="F40" i="41"/>
  <c r="F43" i="41"/>
  <c r="I40" i="41"/>
  <c r="I43" i="41"/>
  <c r="P43" i="41"/>
  <c r="F40" i="42"/>
  <c r="F43" i="42"/>
  <c r="I40" i="42"/>
  <c r="I43" i="42"/>
  <c r="P43" i="42"/>
  <c r="F40" i="43"/>
  <c r="F43" i="43"/>
  <c r="I40" i="43"/>
  <c r="I43" i="43"/>
  <c r="P43" i="43"/>
  <c r="F40" i="44"/>
  <c r="F43" i="44"/>
  <c r="I40" i="44"/>
  <c r="I43" i="44"/>
  <c r="P43" i="44"/>
  <c r="F40" i="52"/>
  <c r="F43" i="52"/>
  <c r="I40" i="52"/>
  <c r="I43" i="52"/>
  <c r="P43" i="52"/>
  <c r="F40" i="53"/>
  <c r="F43" i="53"/>
  <c r="I40" i="53"/>
  <c r="I43" i="53"/>
  <c r="P43" i="53"/>
  <c r="F40" i="45"/>
  <c r="F43" i="45"/>
  <c r="I40" i="45"/>
  <c r="I43" i="45"/>
  <c r="P43" i="45"/>
  <c r="F40" i="46"/>
  <c r="F43" i="46"/>
  <c r="I40" i="46"/>
  <c r="I43" i="46"/>
  <c r="P43" i="46"/>
  <c r="F40" i="47"/>
  <c r="F43" i="47"/>
  <c r="I40" i="47"/>
  <c r="I43" i="47"/>
  <c r="P43" i="47"/>
  <c r="F40" i="48"/>
  <c r="F43" i="48"/>
  <c r="I40" i="48"/>
  <c r="I43" i="48"/>
  <c r="P43" i="48"/>
  <c r="F40" i="50"/>
  <c r="F43" i="50"/>
  <c r="I40" i="50"/>
  <c r="I43" i="50"/>
  <c r="P43" i="50"/>
  <c r="C44" i="37"/>
  <c r="P40" i="42"/>
  <c r="B39" i="37"/>
  <c r="B38" i="37"/>
  <c r="B37" i="37"/>
  <c r="B42" i="37"/>
  <c r="P40" i="2"/>
  <c r="P40" i="3"/>
  <c r="P40" i="51"/>
  <c r="P40" i="41"/>
  <c r="P40" i="43"/>
  <c r="P40" i="44"/>
  <c r="P40" i="52"/>
  <c r="P40" i="53"/>
  <c r="P40" i="45"/>
  <c r="P40" i="46"/>
  <c r="P40" i="47"/>
  <c r="P40" i="48"/>
  <c r="P40" i="50"/>
  <c r="T42" i="50"/>
  <c r="T43" i="50"/>
  <c r="T44" i="50"/>
  <c r="T45" i="50"/>
  <c r="T46" i="50"/>
  <c r="P35" i="50"/>
  <c r="T47" i="50"/>
  <c r="T48" i="50"/>
  <c r="T42" i="48"/>
  <c r="T43" i="48"/>
  <c r="T44" i="48"/>
  <c r="T45" i="48"/>
  <c r="T46" i="48"/>
  <c r="P35" i="48"/>
  <c r="T47" i="48"/>
  <c r="T48" i="48"/>
  <c r="T42" i="47"/>
  <c r="T43" i="47"/>
  <c r="T44" i="47"/>
  <c r="T45" i="47"/>
  <c r="T46" i="47"/>
  <c r="P35" i="47"/>
  <c r="T47" i="47"/>
  <c r="T48" i="47"/>
  <c r="T42" i="46"/>
  <c r="T43" i="46"/>
  <c r="T44" i="46"/>
  <c r="T45" i="46"/>
  <c r="T46" i="46"/>
  <c r="P35" i="46"/>
  <c r="T47" i="46"/>
  <c r="T48" i="46"/>
  <c r="T42" i="45"/>
  <c r="T43" i="45"/>
  <c r="T44" i="45"/>
  <c r="T45" i="45"/>
  <c r="T46" i="45"/>
  <c r="P35" i="45"/>
  <c r="T47" i="45"/>
  <c r="T48" i="45"/>
  <c r="T42" i="53"/>
  <c r="T43" i="53"/>
  <c r="T44" i="53"/>
  <c r="T45" i="53"/>
  <c r="T46" i="53"/>
  <c r="P35" i="53"/>
  <c r="T47" i="53"/>
  <c r="T48" i="53"/>
  <c r="T42" i="52"/>
  <c r="T43" i="52"/>
  <c r="T44" i="52"/>
  <c r="T45" i="52"/>
  <c r="T46" i="52"/>
  <c r="P35" i="52"/>
  <c r="T47" i="52"/>
  <c r="T48" i="52"/>
  <c r="T42" i="44"/>
  <c r="T43" i="44"/>
  <c r="T44" i="44"/>
  <c r="T45" i="44"/>
  <c r="T46" i="44"/>
  <c r="P35" i="44"/>
  <c r="T47" i="44"/>
  <c r="T48" i="44"/>
  <c r="T42" i="43"/>
  <c r="T43" i="43"/>
  <c r="T44" i="43"/>
  <c r="T45" i="43"/>
  <c r="T46" i="43"/>
  <c r="P35" i="43"/>
  <c r="T47" i="43"/>
  <c r="T48" i="43"/>
  <c r="T42" i="42"/>
  <c r="T43" i="42"/>
  <c r="T44" i="42"/>
  <c r="T45" i="42"/>
  <c r="T46" i="42"/>
  <c r="P35" i="42"/>
  <c r="T47" i="42"/>
  <c r="T48" i="42"/>
  <c r="T42" i="41"/>
  <c r="T43" i="41"/>
  <c r="T44" i="41"/>
  <c r="T45" i="41"/>
  <c r="T46" i="41"/>
  <c r="P35" i="41"/>
  <c r="T47" i="41"/>
  <c r="T48" i="41"/>
  <c r="T42" i="51"/>
  <c r="T43" i="51"/>
  <c r="T44" i="51"/>
  <c r="T45" i="51"/>
  <c r="T46" i="51"/>
  <c r="P35" i="51"/>
  <c r="T47" i="51"/>
  <c r="T48" i="51"/>
  <c r="T42" i="2"/>
  <c r="T43" i="2"/>
  <c r="T44" i="2"/>
  <c r="T45" i="2"/>
  <c r="T46" i="2"/>
  <c r="P35" i="2"/>
  <c r="T47" i="2"/>
  <c r="T48" i="2"/>
  <c r="T42" i="3"/>
  <c r="T43" i="3"/>
  <c r="T44" i="3"/>
  <c r="T45" i="3"/>
  <c r="T46" i="3"/>
  <c r="P35" i="3"/>
  <c r="T47" i="3"/>
  <c r="T48" i="3"/>
  <c r="C47" i="3"/>
  <c r="C5" i="37"/>
  <c r="C6" i="37"/>
  <c r="C9" i="37"/>
  <c r="C10" i="37"/>
  <c r="P18" i="52"/>
  <c r="P5" i="2"/>
  <c r="P19" i="50"/>
  <c r="P20" i="50"/>
  <c r="P21" i="50"/>
  <c r="P22" i="50"/>
  <c r="P23" i="50"/>
  <c r="P24" i="50"/>
  <c r="P19" i="48"/>
  <c r="P20" i="48"/>
  <c r="P21" i="48"/>
  <c r="P22" i="48"/>
  <c r="P23" i="48"/>
  <c r="P24" i="48"/>
  <c r="P19" i="47"/>
  <c r="P20" i="47"/>
  <c r="P21" i="47"/>
  <c r="P22" i="47"/>
  <c r="P23" i="47"/>
  <c r="P24" i="47"/>
  <c r="P19" i="46"/>
  <c r="P20" i="46"/>
  <c r="P21" i="46"/>
  <c r="P22" i="46"/>
  <c r="P23" i="46"/>
  <c r="P24" i="46"/>
  <c r="P19" i="45"/>
  <c r="P20" i="45"/>
  <c r="P21" i="45"/>
  <c r="P22" i="45"/>
  <c r="P23" i="45"/>
  <c r="P24" i="45"/>
  <c r="P19" i="53"/>
  <c r="P20" i="53"/>
  <c r="P21" i="53"/>
  <c r="P22" i="53"/>
  <c r="P23" i="53"/>
  <c r="P24" i="53"/>
  <c r="P19" i="52"/>
  <c r="P20" i="52"/>
  <c r="P21" i="52"/>
  <c r="P22" i="52"/>
  <c r="P23" i="52"/>
  <c r="P24" i="52"/>
  <c r="P19" i="44"/>
  <c r="P20" i="44"/>
  <c r="P21" i="44"/>
  <c r="P22" i="44"/>
  <c r="P23" i="44"/>
  <c r="P24" i="44"/>
  <c r="P19" i="43"/>
  <c r="P20" i="43"/>
  <c r="P21" i="43"/>
  <c r="P22" i="43"/>
  <c r="P23" i="43"/>
  <c r="P24" i="43"/>
  <c r="P19" i="42"/>
  <c r="P20" i="42"/>
  <c r="P21" i="42"/>
  <c r="P22" i="42"/>
  <c r="P23" i="42"/>
  <c r="P24" i="42"/>
  <c r="P19" i="41"/>
  <c r="P20" i="41"/>
  <c r="P21" i="41"/>
  <c r="P22" i="41"/>
  <c r="P23" i="41"/>
  <c r="P24" i="41"/>
  <c r="P19" i="51"/>
  <c r="P20" i="51"/>
  <c r="P21" i="51"/>
  <c r="P22" i="51"/>
  <c r="P23" i="51"/>
  <c r="P24" i="51"/>
  <c r="P19" i="3"/>
  <c r="P20" i="3"/>
  <c r="P21" i="3"/>
  <c r="P22" i="3"/>
  <c r="P23" i="3"/>
  <c r="P24" i="3"/>
  <c r="P19" i="2"/>
  <c r="P20" i="2"/>
  <c r="P21" i="2"/>
  <c r="P22" i="2"/>
  <c r="P23" i="2"/>
  <c r="P24" i="2"/>
  <c r="P18" i="50"/>
  <c r="P18" i="48"/>
  <c r="P18" i="47"/>
  <c r="P18" i="46"/>
  <c r="P18" i="45"/>
  <c r="P18" i="53"/>
  <c r="P18" i="44"/>
  <c r="P18" i="43"/>
  <c r="P18" i="42"/>
  <c r="P18" i="41"/>
  <c r="P18" i="51"/>
  <c r="P18" i="3"/>
  <c r="P18" i="2"/>
  <c r="P5" i="50"/>
  <c r="P6" i="50"/>
  <c r="P7" i="50"/>
  <c r="P8" i="50"/>
  <c r="P9" i="50"/>
  <c r="P10" i="50"/>
  <c r="P11" i="50"/>
  <c r="P6" i="48"/>
  <c r="P7" i="48"/>
  <c r="P8" i="48"/>
  <c r="P9" i="48"/>
  <c r="P10" i="48"/>
  <c r="P11" i="48"/>
  <c r="P6" i="47"/>
  <c r="P7" i="47"/>
  <c r="P8" i="47"/>
  <c r="P9" i="47"/>
  <c r="P10" i="47"/>
  <c r="P11" i="47"/>
  <c r="P6" i="46"/>
  <c r="P7" i="46"/>
  <c r="P8" i="46"/>
  <c r="P9" i="46"/>
  <c r="P10" i="46"/>
  <c r="P11" i="46"/>
  <c r="P6" i="45"/>
  <c r="P7" i="45"/>
  <c r="P8" i="45"/>
  <c r="P9" i="45"/>
  <c r="P10" i="45"/>
  <c r="P11" i="45"/>
  <c r="P6" i="53"/>
  <c r="P7" i="53"/>
  <c r="P8" i="53"/>
  <c r="P9" i="53"/>
  <c r="P10" i="53"/>
  <c r="P11" i="53"/>
  <c r="P5" i="52"/>
  <c r="P6" i="52"/>
  <c r="P7" i="52"/>
  <c r="P8" i="52"/>
  <c r="P9" i="52"/>
  <c r="P10" i="52"/>
  <c r="P11" i="52"/>
  <c r="P6" i="44"/>
  <c r="P7" i="44"/>
  <c r="P8" i="44"/>
  <c r="P9" i="44"/>
  <c r="P10" i="44"/>
  <c r="P11" i="44"/>
  <c r="P5" i="44"/>
  <c r="P6" i="43"/>
  <c r="P7" i="43"/>
  <c r="P8" i="43"/>
  <c r="P9" i="43"/>
  <c r="P10" i="43"/>
  <c r="P11" i="43"/>
  <c r="P6" i="42"/>
  <c r="P7" i="42"/>
  <c r="P8" i="42"/>
  <c r="P9" i="42"/>
  <c r="P10" i="42"/>
  <c r="P11" i="42"/>
  <c r="P6" i="41"/>
  <c r="P7" i="41"/>
  <c r="P8" i="41"/>
  <c r="P9" i="41"/>
  <c r="P10" i="41"/>
  <c r="P11" i="41"/>
  <c r="P6" i="51"/>
  <c r="P7" i="51"/>
  <c r="P8" i="51"/>
  <c r="P9" i="51"/>
  <c r="P10" i="51"/>
  <c r="P11" i="51"/>
  <c r="P6" i="3"/>
  <c r="P7" i="3"/>
  <c r="P8" i="3"/>
  <c r="P9" i="3"/>
  <c r="P10" i="3"/>
  <c r="P11" i="3"/>
  <c r="P6" i="2"/>
  <c r="P7" i="2"/>
  <c r="P8" i="2"/>
  <c r="P9" i="2"/>
  <c r="P10" i="2"/>
  <c r="P11" i="2"/>
  <c r="P5" i="48"/>
  <c r="P5" i="47"/>
  <c r="P5" i="46"/>
  <c r="P5" i="45"/>
  <c r="P5" i="53"/>
  <c r="P5" i="43"/>
  <c r="P5" i="42"/>
  <c r="P5" i="41"/>
  <c r="P5" i="51"/>
  <c r="P5" i="3"/>
  <c r="C47" i="52"/>
  <c r="B11" i="40"/>
  <c r="A11" i="40"/>
  <c r="B10" i="40"/>
  <c r="A10" i="40"/>
  <c r="B9" i="40"/>
  <c r="A9" i="40"/>
  <c r="B8" i="40"/>
  <c r="A8" i="40"/>
  <c r="B7" i="40"/>
  <c r="A7" i="40"/>
  <c r="B6" i="40"/>
  <c r="A6" i="40"/>
  <c r="B5" i="40"/>
  <c r="A5" i="40"/>
  <c r="A4" i="40"/>
  <c r="H42" i="51"/>
  <c r="L42" i="41"/>
  <c r="M42" i="42"/>
  <c r="H42" i="43"/>
  <c r="B42" i="44"/>
  <c r="G42" i="44"/>
  <c r="D42" i="53"/>
  <c r="I42" i="53"/>
  <c r="H42" i="45"/>
  <c r="I42" i="45"/>
  <c r="L42" i="45"/>
  <c r="M42" i="45"/>
  <c r="B42" i="46"/>
  <c r="C42" i="46"/>
  <c r="D42" i="46"/>
  <c r="E42" i="46"/>
  <c r="F42" i="46"/>
  <c r="G42" i="46"/>
  <c r="H42" i="46"/>
  <c r="I42" i="46"/>
  <c r="K42" i="46"/>
  <c r="C42" i="47"/>
  <c r="D42" i="47"/>
  <c r="E42" i="47"/>
  <c r="F42" i="47"/>
  <c r="G42" i="47"/>
  <c r="K42" i="47"/>
  <c r="L42" i="47"/>
  <c r="B42" i="48"/>
  <c r="C42" i="48"/>
  <c r="H42" i="48"/>
  <c r="C42" i="50"/>
  <c r="D42" i="50"/>
  <c r="E42" i="50"/>
  <c r="F42" i="50"/>
  <c r="G42" i="50"/>
  <c r="H42" i="50"/>
  <c r="I42" i="50"/>
  <c r="K42" i="50"/>
  <c r="B21" i="37"/>
  <c r="S37" i="37"/>
  <c r="S36" i="37"/>
  <c r="M19" i="37"/>
  <c r="M21" i="37"/>
  <c r="M23" i="37"/>
  <c r="I8" i="37"/>
  <c r="E19" i="37"/>
  <c r="D7" i="37"/>
  <c r="D20" i="37"/>
  <c r="S37" i="2"/>
  <c r="S36" i="2"/>
  <c r="C36" i="37"/>
  <c r="I9" i="37"/>
  <c r="H34" i="37"/>
  <c r="C37" i="37"/>
  <c r="R36" i="37"/>
  <c r="R35" i="37"/>
  <c r="O42" i="50"/>
  <c r="N42" i="50"/>
  <c r="M42" i="50"/>
  <c r="J42" i="50"/>
  <c r="S37" i="50"/>
  <c r="R37" i="50"/>
  <c r="S36" i="50"/>
  <c r="R36" i="50"/>
  <c r="R35" i="50"/>
  <c r="R34" i="50"/>
  <c r="R33" i="50"/>
  <c r="R32" i="50"/>
  <c r="R31" i="50"/>
  <c r="R30" i="50"/>
  <c r="R29" i="50"/>
  <c r="A29" i="50"/>
  <c r="R28" i="50"/>
  <c r="R27" i="50"/>
  <c r="R26" i="50"/>
  <c r="R25" i="50"/>
  <c r="A15" i="50"/>
  <c r="O42" i="48"/>
  <c r="N42" i="48"/>
  <c r="J42" i="48"/>
  <c r="S37" i="48"/>
  <c r="R37" i="48"/>
  <c r="S36" i="48"/>
  <c r="R36" i="48"/>
  <c r="R35" i="48"/>
  <c r="R34" i="48"/>
  <c r="R33" i="48"/>
  <c r="R32" i="48"/>
  <c r="R31" i="48"/>
  <c r="R30" i="48"/>
  <c r="R29" i="48"/>
  <c r="A29" i="48"/>
  <c r="R28" i="48"/>
  <c r="R27" i="48"/>
  <c r="R26" i="48"/>
  <c r="R25" i="48"/>
  <c r="A15" i="48"/>
  <c r="O42" i="47"/>
  <c r="N42" i="47"/>
  <c r="J42" i="47"/>
  <c r="S37" i="47"/>
  <c r="R37" i="47"/>
  <c r="S36" i="47"/>
  <c r="R36" i="47"/>
  <c r="R35" i="47"/>
  <c r="R34" i="47"/>
  <c r="R33" i="47"/>
  <c r="R32" i="47"/>
  <c r="R31" i="47"/>
  <c r="R30" i="47"/>
  <c r="R29" i="47"/>
  <c r="A29" i="47"/>
  <c r="R28" i="47"/>
  <c r="R27" i="47"/>
  <c r="R26" i="47"/>
  <c r="R25" i="47"/>
  <c r="A15" i="47"/>
  <c r="O42" i="46"/>
  <c r="N42" i="46"/>
  <c r="J42" i="46"/>
  <c r="S37" i="46"/>
  <c r="R37" i="46"/>
  <c r="S36" i="46"/>
  <c r="R36" i="46"/>
  <c r="R35" i="46"/>
  <c r="R34" i="46"/>
  <c r="R33" i="46"/>
  <c r="R32" i="46"/>
  <c r="R31" i="46"/>
  <c r="R30" i="46"/>
  <c r="R29" i="46"/>
  <c r="A29" i="46"/>
  <c r="R28" i="46"/>
  <c r="R27" i="46"/>
  <c r="R26" i="46"/>
  <c r="R25" i="46"/>
  <c r="A15" i="46"/>
  <c r="O42" i="45"/>
  <c r="N42" i="45"/>
  <c r="J42" i="45"/>
  <c r="S37" i="45"/>
  <c r="R37" i="45"/>
  <c r="S36" i="45"/>
  <c r="R36" i="45"/>
  <c r="R35" i="45"/>
  <c r="R34" i="45"/>
  <c r="R33" i="45"/>
  <c r="R32" i="45"/>
  <c r="R31" i="45"/>
  <c r="R30" i="45"/>
  <c r="R29" i="45"/>
  <c r="A29" i="45"/>
  <c r="R28" i="45"/>
  <c r="R27" i="45"/>
  <c r="R26" i="45"/>
  <c r="R25" i="45"/>
  <c r="A15" i="45"/>
  <c r="O42" i="53"/>
  <c r="N42" i="53"/>
  <c r="J42" i="53"/>
  <c r="S37" i="53"/>
  <c r="R37" i="53"/>
  <c r="S36" i="53"/>
  <c r="R36" i="53"/>
  <c r="R35" i="53"/>
  <c r="R34" i="53"/>
  <c r="R33" i="53"/>
  <c r="R32" i="53"/>
  <c r="R31" i="53"/>
  <c r="R30" i="53"/>
  <c r="R29" i="53"/>
  <c r="A29" i="53"/>
  <c r="R28" i="53"/>
  <c r="R27" i="53"/>
  <c r="R26" i="53"/>
  <c r="R25" i="53"/>
  <c r="A15" i="53"/>
  <c r="O42" i="52"/>
  <c r="N42" i="52"/>
  <c r="M42" i="52"/>
  <c r="J42" i="52"/>
  <c r="D42" i="52"/>
  <c r="C42" i="52"/>
  <c r="S37" i="52"/>
  <c r="R37" i="52"/>
  <c r="S36" i="52"/>
  <c r="R36" i="52"/>
  <c r="R35" i="52"/>
  <c r="R34" i="52"/>
  <c r="R33" i="52"/>
  <c r="R32" i="52"/>
  <c r="R31" i="52"/>
  <c r="R30" i="52"/>
  <c r="R29" i="52"/>
  <c r="A29" i="52"/>
  <c r="R28" i="52"/>
  <c r="R27" i="52"/>
  <c r="R26" i="52"/>
  <c r="R25" i="52"/>
  <c r="A15" i="52"/>
  <c r="O42" i="44"/>
  <c r="N42" i="44"/>
  <c r="J42" i="44"/>
  <c r="D42" i="44"/>
  <c r="S37" i="44"/>
  <c r="R37" i="44"/>
  <c r="S36" i="44"/>
  <c r="R36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O42" i="43"/>
  <c r="N42" i="43"/>
  <c r="M42" i="43"/>
  <c r="J42" i="43"/>
  <c r="B42" i="43"/>
  <c r="S37" i="43"/>
  <c r="R37" i="43"/>
  <c r="S36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O42" i="42"/>
  <c r="N42" i="42"/>
  <c r="K42" i="42"/>
  <c r="J42" i="42"/>
  <c r="S37" i="42"/>
  <c r="R37" i="42"/>
  <c r="S36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O42" i="41"/>
  <c r="N42" i="41"/>
  <c r="M42" i="41"/>
  <c r="J42" i="41"/>
  <c r="G42" i="41"/>
  <c r="S37" i="41"/>
  <c r="R37" i="41"/>
  <c r="S36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O42" i="51"/>
  <c r="N42" i="51"/>
  <c r="J42" i="51"/>
  <c r="S37" i="51"/>
  <c r="R37" i="51"/>
  <c r="S36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O42" i="3"/>
  <c r="N42" i="3"/>
  <c r="J42" i="3"/>
  <c r="G42" i="3"/>
  <c r="S37" i="3"/>
  <c r="R37" i="3"/>
  <c r="S36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R28" i="37"/>
  <c r="R37" i="37"/>
  <c r="R34" i="37"/>
  <c r="R33" i="37"/>
  <c r="R32" i="37"/>
  <c r="R31" i="37"/>
  <c r="R30" i="37"/>
  <c r="R29" i="37"/>
  <c r="R27" i="37"/>
  <c r="R26" i="37"/>
  <c r="R25" i="37"/>
  <c r="N39" i="37"/>
  <c r="N38" i="37"/>
  <c r="N37" i="37"/>
  <c r="N42" i="37"/>
  <c r="O39" i="37"/>
  <c r="O38" i="37"/>
  <c r="O37" i="37"/>
  <c r="O42" i="37"/>
  <c r="C33" i="37"/>
  <c r="J33" i="37"/>
  <c r="K33" i="37"/>
  <c r="N33" i="37"/>
  <c r="O33" i="37"/>
  <c r="J34" i="37"/>
  <c r="N34" i="37"/>
  <c r="O34" i="37"/>
  <c r="J36" i="37"/>
  <c r="N36" i="37"/>
  <c r="O36" i="37"/>
  <c r="D37" i="37"/>
  <c r="J37" i="37"/>
  <c r="K37" i="37"/>
  <c r="J38" i="37"/>
  <c r="J39" i="37"/>
  <c r="J32" i="37"/>
  <c r="N32" i="37"/>
  <c r="O32" i="37"/>
  <c r="C19" i="37"/>
  <c r="N19" i="37"/>
  <c r="O19" i="37"/>
  <c r="C20" i="37"/>
  <c r="N20" i="37"/>
  <c r="O20" i="37"/>
  <c r="C21" i="37"/>
  <c r="N21" i="37"/>
  <c r="O21" i="37"/>
  <c r="C22" i="37"/>
  <c r="N22" i="37"/>
  <c r="O22" i="37"/>
  <c r="C23" i="37"/>
  <c r="N23" i="37"/>
  <c r="O23" i="37"/>
  <c r="N24" i="37"/>
  <c r="O24" i="37"/>
  <c r="C18" i="37"/>
  <c r="N18" i="37"/>
  <c r="O18" i="37"/>
  <c r="M7" i="37"/>
  <c r="N7" i="37"/>
  <c r="O7" i="37"/>
  <c r="M8" i="37"/>
  <c r="N8" i="37"/>
  <c r="O8" i="37"/>
  <c r="M9" i="37"/>
  <c r="N9" i="37"/>
  <c r="O9" i="37"/>
  <c r="M10" i="37"/>
  <c r="N10" i="37"/>
  <c r="O10" i="37"/>
  <c r="M11" i="37"/>
  <c r="N11" i="37"/>
  <c r="O11" i="37"/>
  <c r="F5" i="37"/>
  <c r="G5" i="37"/>
  <c r="H5" i="37"/>
  <c r="I5" i="37"/>
  <c r="J5" i="37"/>
  <c r="K5" i="37"/>
  <c r="L5" i="37"/>
  <c r="M5" i="37"/>
  <c r="N5" i="37"/>
  <c r="O5" i="37"/>
  <c r="P5" i="37"/>
  <c r="E5" i="37"/>
  <c r="D5" i="37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A29" i="2"/>
  <c r="A15" i="2"/>
  <c r="J42" i="2"/>
  <c r="D9" i="40"/>
  <c r="A29" i="37"/>
  <c r="A15" i="37"/>
  <c r="J42" i="37"/>
  <c r="J7" i="37"/>
  <c r="L42" i="52"/>
  <c r="L42" i="50"/>
  <c r="J18" i="37"/>
  <c r="J20" i="37"/>
  <c r="C32" i="37"/>
  <c r="L32" i="37"/>
  <c r="L42" i="53"/>
  <c r="C42" i="2"/>
  <c r="L42" i="44"/>
  <c r="S44" i="44"/>
  <c r="F9" i="37"/>
  <c r="K42" i="53"/>
  <c r="H42" i="53"/>
  <c r="G42" i="53"/>
  <c r="F42" i="53"/>
  <c r="E42" i="53"/>
  <c r="C42" i="53"/>
  <c r="B42" i="53"/>
  <c r="F42" i="52"/>
  <c r="E42" i="52"/>
  <c r="B42" i="52"/>
  <c r="M42" i="44"/>
  <c r="K42" i="44"/>
  <c r="I42" i="44"/>
  <c r="H42" i="44"/>
  <c r="F42" i="44"/>
  <c r="E42" i="44"/>
  <c r="C42" i="44"/>
  <c r="S42" i="44"/>
  <c r="L42" i="43"/>
  <c r="K42" i="43"/>
  <c r="I42" i="43"/>
  <c r="G42" i="43"/>
  <c r="F42" i="43"/>
  <c r="E42" i="43"/>
  <c r="L42" i="42"/>
  <c r="C42" i="42"/>
  <c r="K42" i="41"/>
  <c r="H42" i="41"/>
  <c r="D42" i="41"/>
  <c r="C42" i="41"/>
  <c r="L42" i="51"/>
  <c r="I42" i="51"/>
  <c r="H42" i="3"/>
  <c r="E42" i="3"/>
  <c r="D42" i="3"/>
  <c r="C42" i="3"/>
  <c r="L42" i="2"/>
  <c r="K42" i="2"/>
  <c r="I42" i="2"/>
  <c r="H42" i="2"/>
  <c r="F42" i="2"/>
  <c r="D42" i="2"/>
  <c r="L22" i="37"/>
  <c r="L9" i="37"/>
  <c r="K10" i="37"/>
  <c r="K19" i="37"/>
  <c r="L19" i="37"/>
  <c r="S47" i="44"/>
  <c r="L18" i="37"/>
  <c r="M20" i="37"/>
  <c r="B20" i="37"/>
  <c r="B18" i="37"/>
  <c r="S42" i="41"/>
  <c r="I21" i="37"/>
  <c r="K8" i="37"/>
  <c r="L23" i="37"/>
  <c r="P11" i="37"/>
  <c r="G18" i="37"/>
  <c r="B34" i="37"/>
  <c r="C39" i="37"/>
  <c r="K42" i="48"/>
  <c r="I42" i="48"/>
  <c r="G42" i="48"/>
  <c r="F42" i="48"/>
  <c r="E42" i="48"/>
  <c r="D42" i="48"/>
  <c r="M42" i="47"/>
  <c r="I42" i="47"/>
  <c r="H42" i="47"/>
  <c r="E42" i="41"/>
  <c r="B42" i="41"/>
  <c r="M42" i="51"/>
  <c r="K42" i="51"/>
  <c r="G42" i="51"/>
  <c r="F42" i="51"/>
  <c r="C42" i="51"/>
  <c r="I42" i="3"/>
  <c r="F42" i="3"/>
  <c r="B42" i="42"/>
  <c r="D42" i="43"/>
  <c r="C42" i="43"/>
  <c r="D42" i="42"/>
  <c r="I42" i="41"/>
  <c r="F42" i="41"/>
  <c r="G20" i="37"/>
  <c r="B42" i="50"/>
  <c r="K42" i="45"/>
  <c r="G42" i="45"/>
  <c r="B42" i="45"/>
  <c r="M42" i="53"/>
  <c r="S43" i="41"/>
  <c r="S45" i="41"/>
  <c r="S43" i="3"/>
  <c r="J21" i="37"/>
  <c r="B42" i="3"/>
  <c r="E39" i="37"/>
  <c r="D39" i="37"/>
  <c r="J10" i="37"/>
  <c r="H38" i="37"/>
  <c r="E34" i="37"/>
  <c r="M42" i="3"/>
  <c r="M38" i="37"/>
  <c r="M34" i="37"/>
  <c r="L34" i="37"/>
  <c r="I23" i="37"/>
  <c r="I19" i="37"/>
  <c r="L20" i="37"/>
  <c r="M22" i="37"/>
  <c r="B22" i="37"/>
  <c r="S42" i="43"/>
  <c r="H33" i="37"/>
  <c r="E42" i="42"/>
  <c r="E37" i="37"/>
  <c r="E33" i="37"/>
  <c r="D33" i="37"/>
  <c r="J19" i="37"/>
  <c r="J23" i="37"/>
  <c r="E42" i="2"/>
  <c r="J22" i="37"/>
  <c r="S43" i="52"/>
  <c r="S45" i="52"/>
  <c r="E36" i="37"/>
  <c r="E32" i="37"/>
  <c r="D32" i="37"/>
  <c r="B36" i="37"/>
  <c r="B32" i="37"/>
  <c r="M36" i="37"/>
  <c r="M32" i="37"/>
  <c r="L36" i="37"/>
  <c r="D36" i="37"/>
  <c r="B23" i="37"/>
  <c r="H36" i="37"/>
  <c r="H32" i="37"/>
  <c r="B42" i="47"/>
  <c r="M42" i="46"/>
  <c r="L33" i="37"/>
  <c r="E42" i="45"/>
  <c r="D42" i="45"/>
  <c r="K39" i="37"/>
  <c r="S43" i="43"/>
  <c r="S45" i="43"/>
  <c r="E21" i="37"/>
  <c r="F10" i="37"/>
  <c r="F19" i="37"/>
  <c r="P23" i="37"/>
  <c r="H9" i="37"/>
  <c r="K23" i="37"/>
  <c r="K21" i="37"/>
  <c r="K20" i="37"/>
  <c r="L10" i="37"/>
  <c r="S45" i="3"/>
  <c r="M42" i="48"/>
  <c r="M39" i="37"/>
  <c r="S43" i="44"/>
  <c r="K36" i="37"/>
  <c r="F42" i="42"/>
  <c r="S42" i="42"/>
  <c r="E42" i="51"/>
  <c r="E38" i="37"/>
  <c r="C34" i="37"/>
  <c r="S42" i="51"/>
  <c r="B42" i="51"/>
  <c r="L42" i="3"/>
  <c r="L38" i="37"/>
  <c r="K42" i="3"/>
  <c r="K38" i="37"/>
  <c r="S42" i="50"/>
  <c r="E23" i="37"/>
  <c r="E8" i="37"/>
  <c r="G22" i="37"/>
  <c r="I20" i="37"/>
  <c r="J9" i="37"/>
  <c r="K7" i="37"/>
  <c r="C47" i="45"/>
  <c r="D42" i="51"/>
  <c r="D38" i="37"/>
  <c r="D42" i="37"/>
  <c r="K42" i="52"/>
  <c r="F42" i="45"/>
  <c r="S42" i="47"/>
  <c r="C38" i="37"/>
  <c r="C42" i="37"/>
  <c r="G42" i="42"/>
  <c r="D23" i="37"/>
  <c r="D9" i="37"/>
  <c r="B19" i="37"/>
  <c r="L39" i="37"/>
  <c r="S42" i="48"/>
  <c r="B33" i="37"/>
  <c r="L37" i="37"/>
  <c r="L42" i="46"/>
  <c r="S42" i="45"/>
  <c r="C42" i="45"/>
  <c r="I42" i="52"/>
  <c r="H39" i="37"/>
  <c r="H42" i="52"/>
  <c r="S45" i="44"/>
  <c r="K32" i="37"/>
  <c r="I42" i="42"/>
  <c r="H37" i="37"/>
  <c r="H42" i="42"/>
  <c r="D34" i="37"/>
  <c r="S44" i="51"/>
  <c r="K34" i="37"/>
  <c r="L42" i="48"/>
  <c r="S42" i="52"/>
  <c r="G42" i="52"/>
  <c r="H22" i="37"/>
  <c r="S44" i="46"/>
  <c r="S46" i="44"/>
  <c r="G21" i="37"/>
  <c r="G7" i="37"/>
  <c r="G10" i="37"/>
  <c r="H20" i="37"/>
  <c r="I22" i="37"/>
  <c r="C47" i="44"/>
  <c r="C47" i="42"/>
  <c r="S47" i="51"/>
  <c r="S43" i="51"/>
  <c r="S45" i="51"/>
  <c r="C47" i="51"/>
  <c r="E7" i="37"/>
  <c r="H7" i="37"/>
  <c r="H10" i="37"/>
  <c r="S35" i="46"/>
  <c r="S43" i="48"/>
  <c r="S45" i="48"/>
  <c r="S44" i="47"/>
  <c r="C47" i="47"/>
  <c r="S47" i="46"/>
  <c r="S43" i="46"/>
  <c r="S45" i="46"/>
  <c r="S47" i="53"/>
  <c r="S43" i="53"/>
  <c r="S45" i="53"/>
  <c r="S44" i="52"/>
  <c r="S44" i="41"/>
  <c r="F20" i="37"/>
  <c r="I7" i="37"/>
  <c r="I10" i="37"/>
  <c r="S47" i="42"/>
  <c r="H19" i="37"/>
  <c r="M37" i="37"/>
  <c r="M42" i="37"/>
  <c r="M42" i="2"/>
  <c r="S42" i="53"/>
  <c r="C8" i="37"/>
  <c r="E22" i="37"/>
  <c r="E18" i="37"/>
  <c r="E9" i="37"/>
  <c r="F21" i="37"/>
  <c r="F7" i="37"/>
  <c r="B42" i="2"/>
  <c r="I18" i="37"/>
  <c r="H23" i="37"/>
  <c r="M33" i="37"/>
  <c r="G42" i="37"/>
  <c r="G42" i="2"/>
  <c r="D10" i="37"/>
  <c r="D8" i="37"/>
  <c r="D21" i="37"/>
  <c r="E10" i="37"/>
  <c r="E20" i="37"/>
  <c r="F23" i="37"/>
  <c r="G8" i="37"/>
  <c r="K22" i="37"/>
  <c r="K18" i="37"/>
  <c r="K9" i="37"/>
  <c r="L21" i="37"/>
  <c r="L7" i="37"/>
  <c r="L8" i="37"/>
  <c r="S25" i="52"/>
  <c r="D22" i="37"/>
  <c r="D18" i="37"/>
  <c r="F22" i="37"/>
  <c r="F18" i="37"/>
  <c r="G23" i="37"/>
  <c r="G19" i="37"/>
  <c r="H18" i="37"/>
  <c r="J8" i="37"/>
  <c r="D19" i="37"/>
  <c r="F8" i="37"/>
  <c r="G9" i="37"/>
  <c r="H21" i="37"/>
  <c r="H8" i="37"/>
  <c r="C47" i="48"/>
  <c r="C47" i="50"/>
  <c r="C47" i="53"/>
  <c r="C47" i="41"/>
  <c r="C47" i="46"/>
  <c r="C47" i="43"/>
  <c r="S42" i="3"/>
  <c r="E42" i="37"/>
  <c r="S35" i="42"/>
  <c r="F42" i="37"/>
  <c r="S33" i="46"/>
  <c r="S28" i="2"/>
  <c r="S29" i="46"/>
  <c r="K42" i="37"/>
  <c r="S35" i="41"/>
  <c r="L24" i="37"/>
  <c r="S32" i="48"/>
  <c r="S29" i="43"/>
  <c r="P20" i="37"/>
  <c r="S31" i="50"/>
  <c r="S30" i="45"/>
  <c r="S31" i="51"/>
  <c r="L42" i="37"/>
  <c r="S30" i="52"/>
  <c r="S29" i="45"/>
  <c r="S28" i="45"/>
  <c r="S26" i="46"/>
  <c r="S34" i="42"/>
  <c r="E11" i="37"/>
  <c r="S31" i="43"/>
  <c r="S25" i="45"/>
  <c r="S29" i="3"/>
  <c r="S30" i="53"/>
  <c r="S27" i="52"/>
  <c r="B47" i="48"/>
  <c r="P19" i="37"/>
  <c r="S26" i="2"/>
  <c r="S27" i="41"/>
  <c r="M24" i="37"/>
  <c r="S35" i="53"/>
  <c r="S25" i="42"/>
  <c r="S34" i="44"/>
  <c r="S33" i="52"/>
  <c r="B47" i="43"/>
  <c r="S33" i="2"/>
  <c r="B47" i="42"/>
  <c r="S27" i="53"/>
  <c r="P21" i="37"/>
  <c r="P10" i="37"/>
  <c r="H42" i="37"/>
  <c r="S28" i="41"/>
  <c r="S34" i="41"/>
  <c r="S34" i="53"/>
  <c r="S32" i="52"/>
  <c r="S30" i="50"/>
  <c r="S31" i="48"/>
  <c r="S28" i="3"/>
  <c r="S31" i="53"/>
  <c r="S34" i="43"/>
  <c r="P38" i="37"/>
  <c r="P37" i="37"/>
  <c r="S25" i="47"/>
  <c r="S28" i="44"/>
  <c r="S28" i="50"/>
  <c r="I42" i="37"/>
  <c r="S33" i="42"/>
  <c r="S35" i="51"/>
  <c r="S34" i="48"/>
  <c r="S30" i="41"/>
  <c r="S33" i="3"/>
  <c r="S32" i="51"/>
  <c r="S29" i="41"/>
  <c r="S27" i="47"/>
  <c r="S31" i="41"/>
  <c r="S28" i="47"/>
  <c r="S27" i="50"/>
  <c r="S29" i="48"/>
  <c r="S30" i="51"/>
  <c r="S48" i="48"/>
  <c r="S33" i="51"/>
  <c r="S32" i="44"/>
  <c r="S32" i="3"/>
  <c r="S35" i="2"/>
  <c r="S48" i="45"/>
  <c r="S30" i="3"/>
  <c r="S26" i="50"/>
  <c r="S30" i="2"/>
  <c r="S48" i="53"/>
  <c r="S34" i="46"/>
  <c r="S31" i="47"/>
  <c r="S30" i="48"/>
  <c r="S28" i="42"/>
  <c r="S47" i="52"/>
  <c r="S44" i="43"/>
  <c r="B47" i="50"/>
  <c r="S46" i="41"/>
  <c r="S46" i="52"/>
  <c r="S47" i="45"/>
  <c r="S43" i="50"/>
  <c r="K11" i="37"/>
  <c r="S34" i="50"/>
  <c r="S33" i="43"/>
  <c r="S34" i="45"/>
  <c r="S28" i="53"/>
  <c r="S29" i="51"/>
  <c r="S33" i="50"/>
  <c r="S29" i="42"/>
  <c r="S29" i="50"/>
  <c r="S46" i="45"/>
  <c r="S47" i="47"/>
  <c r="S46" i="50"/>
  <c r="S44" i="3"/>
  <c r="S30" i="43"/>
  <c r="S44" i="45"/>
  <c r="S46" i="48"/>
  <c r="S41" i="52"/>
  <c r="B47" i="52"/>
  <c r="S47" i="3"/>
  <c r="S47" i="43"/>
  <c r="S45" i="45"/>
  <c r="B47" i="46"/>
  <c r="S46" i="46"/>
  <c r="S47" i="48"/>
  <c r="S32" i="47"/>
  <c r="E24" i="37"/>
  <c r="S41" i="53"/>
  <c r="B47" i="53"/>
  <c r="H11" i="37"/>
  <c r="S27" i="43"/>
  <c r="P8" i="37"/>
  <c r="P7" i="37"/>
  <c r="S27" i="51"/>
  <c r="S42" i="46"/>
  <c r="S47" i="2"/>
  <c r="S48" i="47"/>
  <c r="S35" i="3"/>
  <c r="S34" i="47"/>
  <c r="S46" i="51"/>
  <c r="S34" i="52"/>
  <c r="S35" i="44"/>
  <c r="S33" i="48"/>
  <c r="S29" i="52"/>
  <c r="S29" i="53"/>
  <c r="S28" i="52"/>
  <c r="D11" i="37"/>
  <c r="S35" i="52"/>
  <c r="S27" i="45"/>
  <c r="S45" i="47"/>
  <c r="S31" i="45"/>
  <c r="B47" i="45"/>
  <c r="S41" i="45"/>
  <c r="S44" i="2"/>
  <c r="S44" i="42"/>
  <c r="S44" i="53"/>
  <c r="S43" i="45"/>
  <c r="S35" i="45"/>
  <c r="S46" i="47"/>
  <c r="S47" i="50"/>
  <c r="S35" i="48"/>
  <c r="J11" i="37"/>
  <c r="J24" i="37"/>
  <c r="S31" i="42"/>
  <c r="S27" i="3"/>
  <c r="S32" i="46"/>
  <c r="H24" i="37"/>
  <c r="P18" i="37"/>
  <c r="P22" i="37"/>
  <c r="P9" i="37"/>
  <c r="S43" i="2"/>
  <c r="S43" i="42"/>
  <c r="S46" i="53"/>
  <c r="S35" i="43"/>
  <c r="S33" i="45"/>
  <c r="S35" i="50"/>
  <c r="S32" i="50"/>
  <c r="S32" i="42"/>
  <c r="S28" i="51"/>
  <c r="S31" i="52"/>
  <c r="S28" i="46"/>
  <c r="S27" i="44"/>
  <c r="S26" i="51"/>
  <c r="D24" i="37"/>
  <c r="S45" i="2"/>
  <c r="S46" i="3"/>
  <c r="S47" i="41"/>
  <c r="S45" i="42"/>
  <c r="S46" i="43"/>
  <c r="S43" i="47"/>
  <c r="S35" i="47"/>
  <c r="S46" i="2"/>
  <c r="S46" i="42"/>
  <c r="S44" i="50"/>
  <c r="B47" i="41"/>
  <c r="B47" i="47"/>
  <c r="S41" i="47"/>
  <c r="S34" i="3"/>
  <c r="S44" i="48"/>
  <c r="S45" i="50"/>
  <c r="L11" i="37"/>
  <c r="K24" i="37"/>
  <c r="S32" i="53"/>
  <c r="S33" i="47"/>
  <c r="S32" i="41"/>
  <c r="S30" i="47"/>
  <c r="S27" i="42"/>
  <c r="S31" i="44"/>
  <c r="S32" i="45"/>
  <c r="P39" i="37"/>
  <c r="S48" i="52"/>
  <c r="B47" i="44"/>
  <c r="S41" i="44"/>
  <c r="S48" i="50"/>
  <c r="S41" i="41"/>
  <c r="S25" i="51"/>
  <c r="S41" i="43"/>
  <c r="S48" i="51"/>
  <c r="D44" i="3"/>
  <c r="T26" i="3"/>
  <c r="S30" i="37"/>
  <c r="S25" i="44"/>
  <c r="S26" i="37"/>
  <c r="S41" i="48"/>
  <c r="S27" i="48"/>
  <c r="S46" i="37"/>
  <c r="S33" i="53"/>
  <c r="S28" i="43"/>
  <c r="S27" i="2"/>
  <c r="S29" i="47"/>
  <c r="S26" i="42"/>
  <c r="H44" i="42"/>
  <c r="T30" i="42"/>
  <c r="S26" i="44"/>
  <c r="S29" i="44"/>
  <c r="S33" i="44"/>
  <c r="S45" i="37"/>
  <c r="P24" i="37"/>
  <c r="S29" i="2"/>
  <c r="S41" i="51"/>
  <c r="B47" i="51"/>
  <c r="S32" i="43"/>
  <c r="S48" i="41"/>
  <c r="S44" i="37"/>
  <c r="B47" i="3"/>
  <c r="S41" i="3"/>
  <c r="S25" i="43"/>
  <c r="J44" i="43"/>
  <c r="T32" i="43"/>
  <c r="S26" i="45"/>
  <c r="D44" i="45"/>
  <c r="T26" i="45"/>
  <c r="S26" i="52"/>
  <c r="D44" i="52"/>
  <c r="T26" i="52"/>
  <c r="S41" i="2"/>
  <c r="B47" i="2"/>
  <c r="S34" i="2"/>
  <c r="S41" i="46"/>
  <c r="K44" i="53"/>
  <c r="T33" i="53"/>
  <c r="S25" i="53"/>
  <c r="S48" i="42"/>
  <c r="S48" i="2"/>
  <c r="G44" i="2"/>
  <c r="T29" i="2"/>
  <c r="S25" i="2"/>
  <c r="S41" i="50"/>
  <c r="S28" i="48"/>
  <c r="S32" i="2"/>
  <c r="S34" i="51"/>
  <c r="S30" i="46"/>
  <c r="C44" i="41"/>
  <c r="T25" i="41"/>
  <c r="S25" i="41"/>
  <c r="S47" i="37"/>
  <c r="S27" i="46"/>
  <c r="S48" i="3"/>
  <c r="S31" i="46"/>
  <c r="S48" i="43"/>
  <c r="S25" i="3"/>
  <c r="S30" i="42"/>
  <c r="S48" i="44"/>
  <c r="S35" i="37"/>
  <c r="S41" i="42"/>
  <c r="S31" i="2"/>
  <c r="I44" i="2"/>
  <c r="T31" i="2"/>
  <c r="S42" i="2"/>
  <c r="S26" i="47"/>
  <c r="S26" i="43"/>
  <c r="S30" i="44"/>
  <c r="S48" i="46"/>
  <c r="S43" i="37"/>
  <c r="S26" i="3"/>
  <c r="S26" i="53"/>
  <c r="S26" i="41"/>
  <c r="S31" i="3"/>
  <c r="S26" i="48"/>
  <c r="K44" i="41"/>
  <c r="T33" i="41"/>
  <c r="S33" i="41"/>
  <c r="D44" i="41"/>
  <c r="T26" i="41"/>
  <c r="D44" i="44"/>
  <c r="T26" i="44"/>
  <c r="D44" i="43"/>
  <c r="T26" i="43"/>
  <c r="D44" i="53"/>
  <c r="T26" i="53"/>
  <c r="C44" i="46"/>
  <c r="T25" i="46"/>
  <c r="E44" i="46"/>
  <c r="T27" i="46"/>
  <c r="S25" i="37"/>
  <c r="S25" i="46"/>
  <c r="I44" i="3"/>
  <c r="T31" i="3"/>
  <c r="D44" i="42"/>
  <c r="T26" i="42"/>
  <c r="H44" i="46"/>
  <c r="T30" i="46"/>
  <c r="I44" i="46"/>
  <c r="T31" i="46"/>
  <c r="J44" i="2"/>
  <c r="T32" i="2"/>
  <c r="L44" i="2"/>
  <c r="T34" i="2"/>
  <c r="S28" i="37"/>
  <c r="P44" i="41"/>
  <c r="N44" i="41"/>
  <c r="T36" i="41"/>
  <c r="O44" i="41"/>
  <c r="T37" i="41"/>
  <c r="S22" i="41"/>
  <c r="F44" i="41"/>
  <c r="T28" i="41"/>
  <c r="H44" i="41"/>
  <c r="T30" i="41"/>
  <c r="I44" i="41"/>
  <c r="T31" i="41"/>
  <c r="J44" i="41"/>
  <c r="T32" i="41"/>
  <c r="G44" i="41"/>
  <c r="T29" i="41"/>
  <c r="L44" i="41"/>
  <c r="T34" i="41"/>
  <c r="M44" i="41"/>
  <c r="T35" i="41"/>
  <c r="E44" i="41"/>
  <c r="T27" i="41"/>
  <c r="C44" i="2"/>
  <c r="T25" i="2"/>
  <c r="P44" i="52"/>
  <c r="O44" i="52"/>
  <c r="T37" i="52"/>
  <c r="K44" i="52"/>
  <c r="T33" i="52"/>
  <c r="N44" i="52"/>
  <c r="T36" i="52"/>
  <c r="C44" i="52"/>
  <c r="T25" i="52"/>
  <c r="S22" i="52"/>
  <c r="M44" i="52"/>
  <c r="T35" i="52"/>
  <c r="I44" i="52"/>
  <c r="T31" i="52"/>
  <c r="E44" i="52"/>
  <c r="T27" i="52"/>
  <c r="G44" i="52"/>
  <c r="T29" i="52"/>
  <c r="J44" i="52"/>
  <c r="T32" i="52"/>
  <c r="L44" i="52"/>
  <c r="T34" i="52"/>
  <c r="F44" i="52"/>
  <c r="T28" i="52"/>
  <c r="H44" i="52"/>
  <c r="T30" i="52"/>
  <c r="C44" i="43"/>
  <c r="T25" i="43"/>
  <c r="E44" i="44"/>
  <c r="T27" i="44"/>
  <c r="E44" i="2"/>
  <c r="T27" i="2"/>
  <c r="P44" i="3"/>
  <c r="O44" i="3"/>
  <c r="T37" i="3"/>
  <c r="N44" i="3"/>
  <c r="T36" i="3"/>
  <c r="S22" i="3"/>
  <c r="H44" i="3"/>
  <c r="T30" i="3"/>
  <c r="J44" i="3"/>
  <c r="T32" i="3"/>
  <c r="M44" i="3"/>
  <c r="T35" i="3"/>
  <c r="E44" i="3"/>
  <c r="T27" i="3"/>
  <c r="F44" i="3"/>
  <c r="T28" i="3"/>
  <c r="L44" i="3"/>
  <c r="T34" i="3"/>
  <c r="K44" i="3"/>
  <c r="T33" i="3"/>
  <c r="G44" i="3"/>
  <c r="T29" i="3"/>
  <c r="S32" i="37"/>
  <c r="S48" i="37"/>
  <c r="O44" i="47"/>
  <c r="T37" i="47"/>
  <c r="S22" i="47"/>
  <c r="P44" i="47"/>
  <c r="N44" i="47"/>
  <c r="T36" i="47"/>
  <c r="C44" i="47"/>
  <c r="T25" i="47"/>
  <c r="I44" i="47"/>
  <c r="T31" i="47"/>
  <c r="J44" i="47"/>
  <c r="T32" i="47"/>
  <c r="L44" i="47"/>
  <c r="T34" i="47"/>
  <c r="H44" i="47"/>
  <c r="T30" i="47"/>
  <c r="F44" i="47"/>
  <c r="T28" i="47"/>
  <c r="K44" i="47"/>
  <c r="T33" i="47"/>
  <c r="M44" i="47"/>
  <c r="T35" i="47"/>
  <c r="E44" i="47"/>
  <c r="T27" i="47"/>
  <c r="S31" i="37"/>
  <c r="C44" i="48"/>
  <c r="T25" i="48"/>
  <c r="S25" i="48"/>
  <c r="S33" i="37"/>
  <c r="C44" i="53"/>
  <c r="T25" i="53"/>
  <c r="S22" i="43"/>
  <c r="P44" i="43"/>
  <c r="N44" i="43"/>
  <c r="T36" i="43"/>
  <c r="O44" i="43"/>
  <c r="T37" i="43"/>
  <c r="K44" i="43"/>
  <c r="T33" i="43"/>
  <c r="I44" i="43"/>
  <c r="T31" i="43"/>
  <c r="L44" i="43"/>
  <c r="T34" i="43"/>
  <c r="G44" i="43"/>
  <c r="T29" i="43"/>
  <c r="E44" i="43"/>
  <c r="T27" i="43"/>
  <c r="H44" i="43"/>
  <c r="T30" i="43"/>
  <c r="M44" i="43"/>
  <c r="T35" i="43"/>
  <c r="N44" i="46"/>
  <c r="T36" i="46"/>
  <c r="O44" i="46"/>
  <c r="T37" i="46"/>
  <c r="M44" i="46"/>
  <c r="T35" i="46"/>
  <c r="P44" i="46"/>
  <c r="S22" i="46"/>
  <c r="G44" i="46"/>
  <c r="T29" i="46"/>
  <c r="K44" i="46"/>
  <c r="T33" i="46"/>
  <c r="D44" i="46"/>
  <c r="T26" i="46"/>
  <c r="J44" i="46"/>
  <c r="T32" i="46"/>
  <c r="L44" i="46"/>
  <c r="T34" i="46"/>
  <c r="F44" i="46"/>
  <c r="T28" i="46"/>
  <c r="G44" i="47"/>
  <c r="T29" i="47"/>
  <c r="S27" i="37"/>
  <c r="D44" i="47"/>
  <c r="T26" i="47"/>
  <c r="S42" i="37"/>
  <c r="C44" i="3"/>
  <c r="T25" i="3"/>
  <c r="S22" i="2"/>
  <c r="P44" i="2"/>
  <c r="N44" i="2"/>
  <c r="T36" i="2"/>
  <c r="O44" i="2"/>
  <c r="T37" i="2"/>
  <c r="D44" i="2"/>
  <c r="T26" i="2"/>
  <c r="H44" i="2"/>
  <c r="T30" i="2"/>
  <c r="K44" i="2"/>
  <c r="T33" i="2"/>
  <c r="M44" i="2"/>
  <c r="T35" i="2"/>
  <c r="F44" i="2"/>
  <c r="T28" i="2"/>
  <c r="M44" i="53"/>
  <c r="T35" i="53"/>
  <c r="S22" i="53"/>
  <c r="P44" i="53"/>
  <c r="N44" i="53"/>
  <c r="T36" i="53"/>
  <c r="O44" i="53"/>
  <c r="T37" i="53"/>
  <c r="L44" i="53"/>
  <c r="T34" i="53"/>
  <c r="F44" i="53"/>
  <c r="T28" i="53"/>
  <c r="G44" i="53"/>
  <c r="T29" i="53"/>
  <c r="J44" i="53"/>
  <c r="T32" i="53"/>
  <c r="I44" i="53"/>
  <c r="T31" i="53"/>
  <c r="H44" i="53"/>
  <c r="T30" i="53"/>
  <c r="E44" i="53"/>
  <c r="T27" i="53"/>
  <c r="S34" i="37"/>
  <c r="S41" i="37"/>
  <c r="N44" i="45"/>
  <c r="T36" i="45"/>
  <c r="S22" i="45"/>
  <c r="C44" i="45"/>
  <c r="T25" i="45"/>
  <c r="P44" i="45"/>
  <c r="O44" i="45"/>
  <c r="T37" i="45"/>
  <c r="F44" i="45"/>
  <c r="T28" i="45"/>
  <c r="G44" i="45"/>
  <c r="T29" i="45"/>
  <c r="K44" i="45"/>
  <c r="T33" i="45"/>
  <c r="I44" i="45"/>
  <c r="T31" i="45"/>
  <c r="J44" i="45"/>
  <c r="T32" i="45"/>
  <c r="L44" i="45"/>
  <c r="T34" i="45"/>
  <c r="E44" i="45"/>
  <c r="T27" i="45"/>
  <c r="M44" i="45"/>
  <c r="T35" i="45"/>
  <c r="H44" i="45"/>
  <c r="T30" i="45"/>
  <c r="S29" i="37"/>
  <c r="C44" i="50"/>
  <c r="T25" i="50"/>
  <c r="S25" i="50"/>
  <c r="O44" i="42"/>
  <c r="T37" i="42"/>
  <c r="P44" i="42"/>
  <c r="C44" i="42"/>
  <c r="T25" i="42"/>
  <c r="S22" i="42"/>
  <c r="N44" i="42"/>
  <c r="T36" i="42"/>
  <c r="F44" i="42"/>
  <c r="T28" i="42"/>
  <c r="G44" i="42"/>
  <c r="T29" i="42"/>
  <c r="L44" i="42"/>
  <c r="T34" i="42"/>
  <c r="E44" i="42"/>
  <c r="T27" i="42"/>
  <c r="K44" i="42"/>
  <c r="T33" i="42"/>
  <c r="M44" i="42"/>
  <c r="T35" i="42"/>
  <c r="I44" i="42"/>
  <c r="T31" i="42"/>
  <c r="J44" i="42"/>
  <c r="T32" i="42"/>
  <c r="F44" i="43"/>
  <c r="T28" i="43"/>
  <c r="F44" i="44"/>
  <c r="T28" i="44"/>
  <c r="H44" i="44"/>
  <c r="T30" i="44"/>
  <c r="J44" i="44"/>
  <c r="T32" i="44"/>
  <c r="S22" i="44"/>
  <c r="P44" i="44"/>
  <c r="M44" i="44"/>
  <c r="T35" i="44"/>
  <c r="O44" i="44"/>
  <c r="T37" i="44"/>
  <c r="C44" i="44"/>
  <c r="T25" i="44"/>
  <c r="G44" i="44"/>
  <c r="T29" i="44"/>
  <c r="K44" i="44"/>
  <c r="T33" i="44"/>
  <c r="I44" i="44"/>
  <c r="T31" i="44"/>
  <c r="L44" i="44"/>
  <c r="T34" i="44"/>
  <c r="N44" i="44"/>
  <c r="T36" i="44"/>
  <c r="C44" i="51"/>
  <c r="T25" i="51"/>
  <c r="P44" i="51"/>
  <c r="F44" i="51"/>
  <c r="T28" i="51"/>
  <c r="G44" i="51"/>
  <c r="T29" i="51"/>
  <c r="O44" i="51"/>
  <c r="T37" i="51"/>
  <c r="I44" i="51"/>
  <c r="T31" i="51"/>
  <c r="E44" i="51"/>
  <c r="T27" i="51"/>
  <c r="S22" i="51"/>
  <c r="M44" i="51"/>
  <c r="T35" i="51"/>
  <c r="J44" i="51"/>
  <c r="T32" i="51"/>
  <c r="H44" i="51"/>
  <c r="T30" i="51"/>
  <c r="N44" i="51"/>
  <c r="T36" i="51"/>
  <c r="K44" i="51"/>
  <c r="T33" i="51"/>
  <c r="D44" i="51"/>
  <c r="T26" i="51"/>
  <c r="L44" i="51"/>
  <c r="T34" i="51"/>
  <c r="N44" i="37"/>
  <c r="P44" i="50"/>
  <c r="N44" i="50"/>
  <c r="T36" i="50"/>
  <c r="F44" i="50"/>
  <c r="T28" i="50"/>
  <c r="O44" i="50"/>
  <c r="T37" i="50"/>
  <c r="S22" i="50"/>
  <c r="J44" i="50"/>
  <c r="T32" i="50"/>
  <c r="E44" i="50"/>
  <c r="T27" i="50"/>
  <c r="H44" i="50"/>
  <c r="T30" i="50"/>
  <c r="D44" i="50"/>
  <c r="T26" i="50"/>
  <c r="K44" i="50"/>
  <c r="T33" i="50"/>
  <c r="M44" i="50"/>
  <c r="T35" i="50"/>
  <c r="I44" i="50"/>
  <c r="T31" i="50"/>
  <c r="G44" i="50"/>
  <c r="T29" i="50"/>
  <c r="L44" i="50"/>
  <c r="T34" i="50"/>
  <c r="O44" i="48"/>
  <c r="T37" i="48"/>
  <c r="N44" i="48"/>
  <c r="T36" i="48"/>
  <c r="P44" i="48"/>
  <c r="S22" i="48"/>
  <c r="J44" i="48"/>
  <c r="T32" i="48"/>
  <c r="I44" i="48"/>
  <c r="T31" i="48"/>
  <c r="L44" i="48"/>
  <c r="T34" i="48"/>
  <c r="M44" i="48"/>
  <c r="T35" i="48"/>
  <c r="H44" i="48"/>
  <c r="T30" i="48"/>
  <c r="K44" i="48"/>
  <c r="T33" i="48"/>
  <c r="G44" i="48"/>
  <c r="T29" i="48"/>
  <c r="E44" i="48"/>
  <c r="T27" i="48"/>
  <c r="F44" i="48"/>
  <c r="T28" i="48"/>
  <c r="D44" i="48"/>
  <c r="T26" i="48"/>
  <c r="L44" i="37"/>
  <c r="T34" i="37"/>
  <c r="E44" i="37"/>
  <c r="T27" i="37"/>
  <c r="O44" i="37"/>
  <c r="T37" i="37"/>
  <c r="I44" i="37"/>
  <c r="T31" i="37"/>
  <c r="H44" i="37"/>
  <c r="T30" i="37"/>
  <c r="P44" i="37"/>
  <c r="F44" i="37"/>
  <c r="T28" i="37"/>
  <c r="D44" i="37"/>
  <c r="T26" i="37"/>
  <c r="G44" i="37"/>
  <c r="T29" i="37"/>
  <c r="K44" i="37"/>
  <c r="T33" i="37"/>
  <c r="J44" i="37"/>
  <c r="T32" i="37"/>
  <c r="T25" i="37"/>
  <c r="M44" i="37"/>
  <c r="T35" i="37"/>
  <c r="S22" i="37"/>
  <c r="T36" i="37"/>
</calcChain>
</file>

<file path=xl/comments1.xml><?xml version="1.0" encoding="utf-8"?>
<comments xmlns="http://schemas.openxmlformats.org/spreadsheetml/2006/main">
  <authors>
    <author>Beijer Englund, Ronja</author>
    <author>www.statistikdatabasen.scb.se</author>
    <author>Nestorovic, Benjamin</author>
  </authors>
  <commentList>
    <comment ref="M18" authorId="0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Synliggörs endast i Energibalansen, ingår inte i energitillförseln då ko ingår (under industrins slutanvändning).</t>
        </r>
      </text>
    </comment>
    <comment ref="A20" authorId="1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1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G35" authorId="0" shapeId="0">
      <text>
        <r>
          <rPr>
            <b/>
            <sz val="9"/>
            <color indexed="81"/>
            <rFont val="Tahoma"/>
            <charset val="1"/>
          </rPr>
          <t>Beijer Englund, Ronja:</t>
        </r>
        <r>
          <rPr>
            <sz val="9"/>
            <color indexed="81"/>
            <rFont val="Tahoma"/>
            <charset val="1"/>
          </rPr>
          <t xml:space="preserve">
Fordonsgas (biogas och naturgas) enligt SCB. Ingår ej i KRE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Koksgasen ska inte räknas med i den totala energitillförseln eftersom den härrör från kol och koks.</t>
        </r>
      </text>
    </comment>
    <comment ref="P43" authorId="2" shapeId="0">
      <text>
        <r>
          <rPr>
            <b/>
            <sz val="9"/>
            <color indexed="81"/>
            <rFont val="Tahoma"/>
            <family val="2"/>
          </rPr>
          <t>Nestorovic, Benjamin:</t>
        </r>
        <r>
          <rPr>
            <sz val="9"/>
            <color indexed="81"/>
            <rFont val="Tahoma"/>
            <family val="2"/>
          </rPr>
          <t xml:space="preserve">
Inkluderar importerad fjärrvärme från Torneå, Finland. (Se Haparanda kommun)</t>
        </r>
      </text>
    </comment>
  </commentList>
</comments>
</file>

<file path=xl/comments10.xml><?xml version="1.0" encoding="utf-8"?>
<comments xmlns="http://schemas.openxmlformats.org/spreadsheetml/2006/main">
  <authors>
    <author>Beijer Englund, Ronja</author>
    <author>www.statistikdatabasen.scb.se</author>
  </authors>
  <commentList>
    <comment ref="M18" authorId="0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Synliggörs endast i Energibalansen, ingår inte i energitillförseln då ko ingår (under industrins slutanvändning).</t>
        </r>
      </text>
    </comment>
    <comment ref="A20" authorId="1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1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M43" authorId="0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Koksgasen ska inte räknas med i den totala energitillförseln eftersom den härrör från kol och koks.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5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  <author>Nestorovic, Benjamin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P43" authorId="1" shapeId="0">
      <text>
        <r>
          <rPr>
            <b/>
            <sz val="9"/>
            <color indexed="81"/>
            <rFont val="Tahoma"/>
            <family val="2"/>
          </rPr>
          <t>Nestorovic, Benjamin:</t>
        </r>
        <r>
          <rPr>
            <sz val="9"/>
            <color indexed="81"/>
            <rFont val="Tahoma"/>
            <family val="2"/>
          </rPr>
          <t xml:space="preserve">
Inkluderar importerad fjärrvärme från Torneå, Finland. 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<sst xmlns="http://schemas.openxmlformats.org/spreadsheetml/2006/main" count="1666" uniqueCount="108">
  <si>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</si>
  <si>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</si>
  <si>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</si>
  <si>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</si>
  <si>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</si>
  <si>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</si>
  <si>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</si>
  <si>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</si>
  <si>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</si>
  <si>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</si>
  <si>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</si>
  <si>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</si>
  <si>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</si>
  <si>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</si>
  <si>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</si>
  <si>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</si>
  <si>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</si>
  <si>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</si>
  <si>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</si>
  <si>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</si>
  <si>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</si>
  <si>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</si>
  <si>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</si>
  <si>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</si>
  <si>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</si>
  <si>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</si>
  <si>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</si>
  <si>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</si>
  <si>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</si>
  <si>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</si>
  <si>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</si>
  <si>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</si>
  <si>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</si>
  <si>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</si>
  <si>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</si>
  <si>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</si>
  <si>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</si>
  <si>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</si>
  <si>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</si>
  <si>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</si>
  <si>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</si>
  <si>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</si>
  <si>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</si>
  <si>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</si>
  <si>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</si>
  <si>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</si>
  <si>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</si>
  <si>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</si>
  <si>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</si>
  <si>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</si>
  <si>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</si>
  <si>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</si>
  <si>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</si>
  <si>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Fjärrvärme mellan kommuner</t>
  </si>
  <si>
    <t>Importkommuner</t>
  </si>
  <si>
    <t>Mängd MWh</t>
  </si>
  <si>
    <t>Exportkommuner</t>
  </si>
  <si>
    <t>x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</si>
  <si>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</si>
  <si>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</si>
  <si>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</si>
  <si>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</si>
  <si>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</si>
  <si>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</si>
  <si>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</si>
  <si>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</si>
  <si>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</si>
  <si>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</si>
  <si>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</si>
  <si>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</si>
  <si>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</si>
  <si>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Beckolja</t>
  </si>
  <si>
    <t>Koksgas</t>
  </si>
  <si>
    <t>Norrbottens län</t>
  </si>
  <si>
    <t>2506 Arjeplog</t>
  </si>
  <si>
    <t>2505 Arvidsjaur</t>
  </si>
  <si>
    <t>2582 Boden</t>
  </si>
  <si>
    <t>2523 Gällivare</t>
  </si>
  <si>
    <t>2583 Haparanda</t>
  </si>
  <si>
    <t>2510 Jokkmokk</t>
  </si>
  <si>
    <t>2514 Kalix</t>
  </si>
  <si>
    <t>2584 Kiruna</t>
  </si>
  <si>
    <t>2580 Luleå</t>
  </si>
  <si>
    <t>2521 Pajala</t>
  </si>
  <si>
    <t>2581 Piteå</t>
  </si>
  <si>
    <t>2560 Älvsbyn</t>
  </si>
  <si>
    <t>2513 Överkalix</t>
  </si>
  <si>
    <t>2518 Övertorneå</t>
  </si>
  <si>
    <t>flytande (förnybara)</t>
  </si>
  <si>
    <t>Import</t>
  </si>
  <si>
    <t>Starkgas</t>
  </si>
  <si>
    <t>Industriellt mottryck</t>
  </si>
  <si>
    <t>Kraftvärmeverk</t>
  </si>
  <si>
    <t xml:space="preserve">Datum för inhämtande av statistik från SCB: </t>
  </si>
  <si>
    <t xml:space="preserve">Datum för leverans av Energibalans: </t>
  </si>
  <si>
    <t xml:space="preserve">Kontaktperson WSP: </t>
  </si>
  <si>
    <t>Ronja Beijer Englund, Cristofer Kindgren och Pontus Halldin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</si>
  <si>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</si>
  <si>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</si>
  <si>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</si>
  <si>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 Länsstyrelsernas energi- och klimatsamordning (LEKS) genom Länsstyrelsen Dalarna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hemsida i juni 2019. Energibalanserna som redovisas gäller år 2017, vilket var det senaste år då uppgifter hos SCB fanns tillgängligt. Den metodik som använts följer alla ska-krav i upphandlingens metodikbeskrivning (se vidare detaljer i länk nedan).</t>
    </r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</si>
  <si>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</si>
  <si>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t>Länk till metodbeskrivning samt Sankey-diagram:</t>
  </si>
  <si>
    <t>http://extra.lansstyrelsen.se/energi/Sv/statistik/Sidor/default.aspx</t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</si>
  <si>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</si>
  <si>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Charlotta Lindberg</t>
  </si>
  <si>
    <t>charlotta.lindberg@lansstyrelsen.se</t>
  </si>
  <si>
    <t>El-export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</si>
</sst>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0.0"/>
    <numFmt numFmtId="167" formatCode="_(* #,##0.00_);_(* \(#,##0.00\);_(* &quot;-&quot;??_);_(@_)"/>
  </numFmts>
  <fonts count="6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u/>
      <sz val="11"/>
      <color rgb="FF000000"/>
      <name val="Calibri"/>
      <family val="2"/>
    </font>
    <font>
      <i/>
      <sz val="11"/>
      <name val="Calibri"/>
      <family val="2"/>
    </font>
    <font>
      <sz val="11"/>
      <color indexed="8"/>
      <name val="Calibri"/>
      <family val="2"/>
    </font>
    <font>
      <sz val="11"/>
      <color rgb="FF006100"/>
      <name val="Calibri"/>
      <family val="2"/>
    </font>
    <font>
      <sz val="11"/>
      <color theme="1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</font>
    <font>
      <i/>
      <sz val="11"/>
      <color rgb="FFFF0000"/>
      <name val="Calibri"/>
      <family val="2"/>
    </font>
    <font>
      <u/>
      <sz val="11"/>
      <color rgb="FFFF0000"/>
      <name val="Calibri"/>
      <family val="2"/>
    </font>
    <font>
      <i/>
      <u/>
      <sz val="11"/>
      <name val="Calibri"/>
      <family val="2"/>
    </font>
    <font>
      <u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6" fillId="0" borderId="0" applyNumberFormat="0" applyBorder="0" applyAlignment="0"/>
    <xf numFmtId="9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19" fillId="3" borderId="0" applyNumberFormat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72">
    <xf numFmtId="0" fontId="0" fillId="0" borderId="0" xfId="0"/>
    <xf numFmtId="3" fontId="0" fillId="0" borderId="0" xfId="0" applyNumberFormat="1"/>
    <xf numFmtId="0" fontId="20" fillId="0" borderId="0" xfId="0" applyFont="1"/>
    <xf numFmtId="0" fontId="7" fillId="0" borderId="1" xfId="1" applyFont="1" applyFill="1" applyBorder="1" applyProtection="1"/>
    <xf numFmtId="0" fontId="8" fillId="0" borderId="1" xfId="1" applyFont="1" applyBorder="1"/>
    <xf numFmtId="0" fontId="10" fillId="0" borderId="1" xfId="0" applyFont="1" applyFill="1" applyBorder="1" applyProtection="1"/>
    <xf numFmtId="0" fontId="10" fillId="0" borderId="1" xfId="1" applyFont="1" applyFill="1" applyBorder="1" applyProtection="1"/>
    <xf numFmtId="3" fontId="12" fillId="0" borderId="1" xfId="1" applyNumberFormat="1" applyFont="1" applyFill="1" applyBorder="1" applyAlignment="1" applyProtection="1">
      <alignment horizontal="center"/>
    </xf>
    <xf numFmtId="3" fontId="17" fillId="0" borderId="1" xfId="1" applyNumberFormat="1" applyFont="1" applyFill="1" applyBorder="1" applyProtection="1"/>
    <xf numFmtId="3" fontId="13" fillId="0" borderId="1" xfId="1" applyNumberFormat="1" applyFont="1" applyBorder="1"/>
    <xf numFmtId="0" fontId="6" fillId="0" borderId="1" xfId="1" applyFont="1" applyBorder="1"/>
    <xf numFmtId="2" fontId="6" fillId="0" borderId="1" xfId="1" applyNumberFormat="1" applyFont="1" applyBorder="1"/>
    <xf numFmtId="0" fontId="6" fillId="0" borderId="1" xfId="1" applyFont="1" applyFill="1" applyBorder="1" applyProtection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3" fontId="11" fillId="0" borderId="1" xfId="0" applyNumberFormat="1" applyFont="1" applyBorder="1"/>
    <xf numFmtId="165" fontId="13" fillId="0" borderId="1" xfId="2" applyNumberFormat="1" applyFont="1" applyBorder="1"/>
    <xf numFmtId="3" fontId="14" fillId="0" borderId="1" xfId="1" applyNumberFormat="1" applyFont="1" applyBorder="1"/>
    <xf numFmtId="9" fontId="14" fillId="0" borderId="1" xfId="2" applyFont="1" applyBorder="1"/>
    <xf numFmtId="3" fontId="14" fillId="0" borderId="1" xfId="1" applyNumberFormat="1" applyFont="1" applyBorder="1" applyAlignment="1">
      <alignment horizontal="center"/>
    </xf>
    <xf numFmtId="9" fontId="14" fillId="0" borderId="1" xfId="2" applyNumberFormat="1" applyFont="1" applyBorder="1"/>
    <xf numFmtId="0" fontId="11" fillId="0" borderId="1" xfId="0" applyFont="1" applyFill="1" applyBorder="1" applyAlignment="1">
      <alignment horizontal="center"/>
    </xf>
    <xf numFmtId="3" fontId="14" fillId="0" borderId="1" xfId="1" applyNumberFormat="1" applyFont="1" applyFill="1" applyBorder="1" applyAlignment="1">
      <alignment horizontal="center"/>
    </xf>
    <xf numFmtId="0" fontId="25" fillId="0" borderId="1" xfId="1" applyFont="1" applyFill="1" applyBorder="1" applyProtection="1"/>
    <xf numFmtId="3" fontId="24" fillId="0" borderId="1" xfId="1" applyNumberFormat="1" applyFont="1" applyBorder="1" applyAlignment="1">
      <alignment horizontal="center" wrapText="1"/>
    </xf>
    <xf numFmtId="3" fontId="24" fillId="0" borderId="1" xfId="1" applyNumberFormat="1" applyFont="1" applyFill="1" applyBorder="1" applyAlignment="1">
      <alignment horizontal="center" wrapText="1"/>
    </xf>
    <xf numFmtId="0" fontId="24" fillId="0" borderId="1" xfId="1" applyFont="1" applyFill="1" applyBorder="1" applyProtection="1"/>
    <xf numFmtId="0" fontId="26" fillId="0" borderId="1" xfId="0" applyFont="1" applyFill="1" applyBorder="1" applyProtection="1"/>
    <xf numFmtId="0" fontId="8" fillId="0" borderId="2" xfId="1" applyFont="1" applyBorder="1"/>
    <xf numFmtId="0" fontId="26" fillId="0" borderId="2" xfId="0" applyFont="1" applyFill="1" applyBorder="1" applyProtection="1"/>
    <xf numFmtId="3" fontId="8" fillId="0" borderId="2" xfId="1" applyNumberFormat="1" applyFont="1" applyBorder="1"/>
    <xf numFmtId="0" fontId="6" fillId="0" borderId="2" xfId="1" applyFont="1" applyBorder="1"/>
    <xf numFmtId="0" fontId="24" fillId="0" borderId="3" xfId="1" applyFont="1" applyFill="1" applyBorder="1" applyProtection="1"/>
    <xf numFmtId="0" fontId="6" fillId="0" borderId="3" xfId="1" applyFont="1" applyFill="1" applyBorder="1" applyProtection="1"/>
    <xf numFmtId="0" fontId="8" fillId="0" borderId="4" xfId="1" applyFont="1" applyBorder="1"/>
    <xf numFmtId="0" fontId="8" fillId="0" borderId="7" xfId="1" applyFont="1" applyBorder="1"/>
    <xf numFmtId="0" fontId="8" fillId="0" borderId="9" xfId="1" applyFont="1" applyBorder="1"/>
    <xf numFmtId="0" fontId="24" fillId="0" borderId="9" xfId="1" applyFont="1" applyFill="1" applyBorder="1" applyProtection="1"/>
    <xf numFmtId="0" fontId="6" fillId="0" borderId="8" xfId="1" applyFont="1" applyBorder="1"/>
    <xf numFmtId="165" fontId="6" fillId="0" borderId="9" xfId="1" applyNumberFormat="1" applyFont="1" applyBorder="1"/>
    <xf numFmtId="0" fontId="6" fillId="0" borderId="5" xfId="1" applyFont="1" applyBorder="1"/>
    <xf numFmtId="0" fontId="6" fillId="0" borderId="8" xfId="1" applyFont="1" applyFill="1" applyBorder="1" applyProtection="1"/>
    <xf numFmtId="3" fontId="6" fillId="0" borderId="1" xfId="1" applyNumberFormat="1" applyFont="1" applyBorder="1"/>
    <xf numFmtId="0" fontId="27" fillId="0" borderId="1" xfId="1" applyFont="1" applyBorder="1"/>
    <xf numFmtId="3" fontId="27" fillId="0" borderId="1" xfId="1" applyNumberFormat="1" applyFont="1" applyBorder="1"/>
    <xf numFmtId="3" fontId="10" fillId="0" borderId="1" xfId="1" applyNumberFormat="1" applyFont="1" applyBorder="1"/>
    <xf numFmtId="3" fontId="24" fillId="0" borderId="1" xfId="1" applyNumberFormat="1" applyFont="1" applyBorder="1" applyAlignment="1">
      <alignment horizontal="center"/>
    </xf>
    <xf numFmtId="165" fontId="3" fillId="0" borderId="1" xfId="2" applyNumberFormat="1" applyFont="1" applyBorder="1"/>
    <xf numFmtId="9" fontId="3" fillId="0" borderId="1" xfId="2" applyFont="1" applyBorder="1"/>
    <xf numFmtId="0" fontId="6" fillId="0" borderId="1" xfId="1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3" fontId="6" fillId="0" borderId="1" xfId="1" applyNumberFormat="1" applyFont="1" applyBorder="1" applyAlignment="1">
      <alignment horizontal="center" wrapText="1"/>
    </xf>
    <xf numFmtId="3" fontId="6" fillId="0" borderId="1" xfId="1" applyNumberFormat="1" applyFont="1" applyFill="1" applyBorder="1" applyAlignment="1">
      <alignment horizontal="center" wrapText="1"/>
    </xf>
    <xf numFmtId="3" fontId="6" fillId="0" borderId="1" xfId="1" applyNumberFormat="1" applyFont="1" applyBorder="1" applyAlignment="1">
      <alignment horizontal="center"/>
    </xf>
    <xf numFmtId="0" fontId="6" fillId="0" borderId="1" xfId="1" applyFont="1" applyFill="1" applyBorder="1" applyAlignment="1">
      <alignment horizontal="center" wrapText="1"/>
    </xf>
    <xf numFmtId="3" fontId="3" fillId="0" borderId="1" xfId="0" applyNumberFormat="1" applyFont="1" applyFill="1" applyBorder="1" applyProtection="1"/>
    <xf numFmtId="3" fontId="6" fillId="0" borderId="1" xfId="1" applyNumberFormat="1" applyFont="1" applyFill="1" applyBorder="1" applyAlignment="1" applyProtection="1">
      <alignment horizontal="center"/>
    </xf>
    <xf numFmtId="4" fontId="6" fillId="0" borderId="1" xfId="1" applyNumberFormat="1" applyFont="1" applyBorder="1"/>
    <xf numFmtId="3" fontId="3" fillId="0" borderId="1" xfId="0" applyNumberFormat="1" applyFont="1" applyFill="1" applyBorder="1" applyAlignment="1" applyProtection="1">
      <alignment horizontal="center"/>
    </xf>
    <xf numFmtId="10" fontId="6" fillId="0" borderId="9" xfId="1" applyNumberFormat="1" applyFont="1" applyBorder="1"/>
    <xf numFmtId="164" fontId="6" fillId="0" borderId="1" xfId="1" applyNumberFormat="1" applyFont="1" applyBorder="1"/>
    <xf numFmtId="0" fontId="6" fillId="0" borderId="9" xfId="1" applyFont="1" applyBorder="1"/>
    <xf numFmtId="166" fontId="6" fillId="0" borderId="1" xfId="1" applyNumberFormat="1" applyFont="1" applyBorder="1"/>
    <xf numFmtId="0" fontId="6" fillId="0" borderId="2" xfId="1" applyFont="1" applyFill="1" applyBorder="1" applyProtection="1"/>
    <xf numFmtId="3" fontId="6" fillId="0" borderId="1" xfId="1" applyNumberFormat="1" applyFont="1" applyFill="1" applyBorder="1" applyAlignment="1">
      <alignment horizontal="center"/>
    </xf>
    <xf numFmtId="3" fontId="6" fillId="2" borderId="1" xfId="1" applyNumberFormat="1" applyFont="1" applyFill="1" applyBorder="1" applyAlignment="1">
      <alignment horizontal="center"/>
    </xf>
    <xf numFmtId="0" fontId="6" fillId="0" borderId="10" xfId="1" applyFont="1" applyBorder="1"/>
    <xf numFmtId="2" fontId="6" fillId="0" borderId="11" xfId="1" applyNumberFormat="1" applyFont="1" applyBorder="1"/>
    <xf numFmtId="0" fontId="6" fillId="0" borderId="1" xfId="1" applyFont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0" fontId="6" fillId="0" borderId="1" xfId="1" applyFont="1" applyFill="1" applyBorder="1"/>
    <xf numFmtId="0" fontId="6" fillId="0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0" fontId="23" fillId="0" borderId="1" xfId="0" applyFont="1" applyFill="1" applyBorder="1" applyProtection="1"/>
    <xf numFmtId="3" fontId="24" fillId="4" borderId="1" xfId="1" applyNumberFormat="1" applyFont="1" applyFill="1" applyBorder="1" applyAlignment="1">
      <alignment horizontal="center" wrapText="1"/>
    </xf>
    <xf numFmtId="0" fontId="25" fillId="0" borderId="1" xfId="1" applyFont="1" applyFill="1" applyBorder="1" applyAlignment="1" applyProtection="1">
      <alignment horizontal="right"/>
    </xf>
    <xf numFmtId="0" fontId="24" fillId="4" borderId="1" xfId="1" applyFont="1" applyFill="1" applyBorder="1" applyAlignment="1">
      <alignment horizontal="center" wrapText="1"/>
    </xf>
    <xf numFmtId="3" fontId="24" fillId="4" borderId="1" xfId="1" applyNumberFormat="1" applyFont="1" applyFill="1" applyBorder="1" applyAlignment="1">
      <alignment horizontal="center"/>
    </xf>
    <xf numFmtId="3" fontId="6" fillId="0" borderId="1" xfId="1" applyNumberFormat="1" applyFont="1" applyFill="1" applyBorder="1"/>
    <xf numFmtId="3" fontId="6" fillId="0" borderId="8" xfId="1" applyNumberFormat="1" applyFont="1" applyBorder="1"/>
    <xf numFmtId="3" fontId="6" fillId="0" borderId="8" xfId="1" applyNumberFormat="1" applyFont="1" applyFill="1" applyBorder="1" applyProtection="1"/>
    <xf numFmtId="0" fontId="9" fillId="0" borderId="2" xfId="0" applyFont="1" applyBorder="1"/>
    <xf numFmtId="4" fontId="6" fillId="0" borderId="6" xfId="1" applyNumberFormat="1" applyFont="1" applyBorder="1"/>
    <xf numFmtId="165" fontId="6" fillId="0" borderId="9" xfId="243" applyNumberFormat="1" applyFont="1" applyBorder="1"/>
    <xf numFmtId="3" fontId="28" fillId="0" borderId="1" xfId="1" applyNumberFormat="1" applyFont="1" applyFill="1" applyBorder="1" applyAlignment="1" applyProtection="1">
      <alignment horizontal="center"/>
    </xf>
    <xf numFmtId="3" fontId="32" fillId="0" borderId="1" xfId="1" applyNumberFormat="1" applyFont="1" applyBorder="1" applyAlignment="1">
      <alignment horizontal="center"/>
    </xf>
    <xf numFmtId="3" fontId="32" fillId="0" borderId="1" xfId="1" applyNumberFormat="1" applyFont="1" applyFill="1" applyBorder="1" applyAlignment="1">
      <alignment horizontal="center"/>
    </xf>
    <xf numFmtId="9" fontId="33" fillId="3" borderId="1" xfId="233" applyNumberFormat="1" applyFont="1" applyBorder="1" applyAlignment="1">
      <alignment horizontal="center"/>
    </xf>
    <xf numFmtId="165" fontId="32" fillId="0" borderId="1" xfId="1" applyNumberFormat="1" applyFont="1" applyBorder="1" applyAlignment="1">
      <alignment horizontal="center"/>
    </xf>
    <xf numFmtId="3" fontId="34" fillId="0" borderId="1" xfId="0" applyNumberFormat="1" applyFont="1" applyFill="1" applyBorder="1" applyAlignment="1" applyProtection="1">
      <alignment horizontal="center"/>
    </xf>
    <xf numFmtId="3" fontId="29" fillId="0" borderId="1" xfId="1" applyNumberFormat="1" applyFont="1" applyFill="1" applyBorder="1" applyAlignment="1" applyProtection="1">
      <alignment horizontal="center"/>
    </xf>
    <xf numFmtId="3" fontId="32" fillId="5" borderId="1" xfId="1" applyNumberFormat="1" applyFont="1" applyFill="1" applyBorder="1" applyAlignment="1">
      <alignment horizontal="center"/>
    </xf>
    <xf numFmtId="3" fontId="32" fillId="2" borderId="1" xfId="1" applyNumberFormat="1" applyFont="1" applyFill="1" applyBorder="1" applyAlignment="1">
      <alignment horizontal="center"/>
    </xf>
    <xf numFmtId="3" fontId="27" fillId="0" borderId="1" xfId="1" applyNumberFormat="1" applyFont="1" applyFill="1" applyBorder="1" applyAlignment="1">
      <alignment horizontal="center"/>
    </xf>
    <xf numFmtId="3" fontId="35" fillId="0" borderId="1" xfId="1" applyNumberFormat="1" applyFont="1" applyBorder="1" applyAlignment="1">
      <alignment horizontal="center"/>
    </xf>
    <xf numFmtId="3" fontId="11" fillId="0" borderId="1" xfId="1" applyNumberFormat="1" applyFont="1" applyFill="1" applyBorder="1" applyAlignment="1" applyProtection="1">
      <alignment horizontal="center"/>
    </xf>
    <xf numFmtId="3" fontId="2" fillId="0" borderId="1" xfId="0" applyNumberFormat="1" applyFont="1" applyFill="1" applyBorder="1" applyAlignment="1" applyProtection="1">
      <alignment horizontal="center"/>
    </xf>
    <xf numFmtId="3" fontId="36" fillId="0" borderId="1" xfId="1" applyNumberFormat="1" applyFont="1" applyFill="1" applyBorder="1" applyAlignment="1" applyProtection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3" fontId="37" fillId="0" borderId="1" xfId="1" applyNumberFormat="1" applyFont="1" applyBorder="1" applyAlignment="1">
      <alignment horizontal="center"/>
    </xf>
    <xf numFmtId="3" fontId="37" fillId="0" borderId="1" xfId="1" applyNumberFormat="1" applyFont="1" applyFill="1" applyBorder="1" applyAlignment="1">
      <alignment horizontal="center"/>
    </xf>
    <xf numFmtId="3" fontId="37" fillId="2" borderId="1" xfId="1" applyNumberFormat="1" applyFont="1" applyFill="1" applyBorder="1" applyAlignment="1">
      <alignment horizontal="center"/>
    </xf>
    <xf numFmtId="3" fontId="38" fillId="0" borderId="1" xfId="1" applyNumberFormat="1" applyFont="1" applyFill="1" applyBorder="1" applyAlignment="1">
      <alignment horizontal="center"/>
    </xf>
    <xf numFmtId="3" fontId="30" fillId="0" borderId="1" xfId="0" applyNumberFormat="1" applyFont="1" applyFill="1" applyBorder="1" applyAlignment="1" applyProtection="1">
      <alignment horizontal="center"/>
    </xf>
    <xf numFmtId="3" fontId="39" fillId="0" borderId="1" xfId="0" applyNumberFormat="1" applyFont="1" applyFill="1" applyBorder="1" applyAlignment="1" applyProtection="1">
      <alignment horizontal="center"/>
    </xf>
    <xf numFmtId="3" fontId="31" fillId="0" borderId="1" xfId="1" applyNumberFormat="1" applyFont="1" applyFill="1" applyBorder="1" applyAlignment="1" applyProtection="1">
      <alignment horizontal="center"/>
    </xf>
    <xf numFmtId="3" fontId="37" fillId="5" borderId="1" xfId="1" applyNumberFormat="1" applyFont="1" applyFill="1" applyBorder="1" applyAlignment="1">
      <alignment horizontal="center"/>
    </xf>
    <xf numFmtId="3" fontId="40" fillId="0" borderId="1" xfId="0" applyNumberFormat="1" applyFont="1" applyFill="1" applyBorder="1" applyAlignment="1" applyProtection="1">
      <alignment horizontal="center"/>
    </xf>
    <xf numFmtId="165" fontId="6" fillId="0" borderId="1" xfId="1" applyNumberFormat="1" applyFont="1" applyBorder="1"/>
    <xf numFmtId="3" fontId="6" fillId="0" borderId="1" xfId="1" applyNumberFormat="1" applyFont="1" applyFill="1" applyBorder="1" applyProtection="1"/>
    <xf numFmtId="3" fontId="8" fillId="0" borderId="1" xfId="1" applyNumberFormat="1" applyFont="1" applyBorder="1"/>
    <xf numFmtId="165" fontId="6" fillId="0" borderId="1" xfId="243" applyNumberFormat="1" applyFont="1" applyBorder="1"/>
    <xf numFmtId="10" fontId="6" fillId="0" borderId="1" xfId="1" applyNumberFormat="1" applyFont="1" applyBorder="1"/>
    <xf numFmtId="3" fontId="41" fillId="0" borderId="1" xfId="0" applyNumberFormat="1" applyFont="1" applyFill="1" applyBorder="1" applyAlignment="1" applyProtection="1">
      <alignment horizontal="center"/>
    </xf>
    <xf numFmtId="3" fontId="42" fillId="0" borderId="1" xfId="1" applyNumberFormat="1" applyFont="1" applyFill="1" applyBorder="1" applyAlignment="1" applyProtection="1">
      <alignment horizontal="center"/>
    </xf>
    <xf numFmtId="3" fontId="43" fillId="0" borderId="1" xfId="1" applyNumberFormat="1" applyFont="1" applyFill="1" applyBorder="1" applyAlignment="1" applyProtection="1">
      <alignment horizontal="center"/>
    </xf>
    <xf numFmtId="3" fontId="40" fillId="0" borderId="1" xfId="1" applyNumberFormat="1" applyFont="1" applyFill="1" applyBorder="1" applyAlignment="1" applyProtection="1">
      <alignment horizontal="center"/>
    </xf>
    <xf numFmtId="3" fontId="44" fillId="0" borderId="1" xfId="0" applyNumberFormat="1" applyFont="1" applyFill="1" applyBorder="1" applyAlignment="1" applyProtection="1">
      <alignment horizontal="center"/>
    </xf>
    <xf numFmtId="3" fontId="45" fillId="0" borderId="1" xfId="1" applyNumberFormat="1" applyFont="1" applyFill="1" applyBorder="1" applyAlignment="1" applyProtection="1">
      <alignment horizontal="center"/>
    </xf>
    <xf numFmtId="3" fontId="44" fillId="0" borderId="1" xfId="1" applyNumberFormat="1" applyFont="1" applyFill="1" applyBorder="1" applyAlignment="1" applyProtection="1">
      <alignment horizontal="center"/>
    </xf>
    <xf numFmtId="3" fontId="46" fillId="0" borderId="1" xfId="0" applyNumberFormat="1" applyFont="1" applyFill="1" applyBorder="1" applyAlignment="1" applyProtection="1">
      <alignment horizontal="center"/>
    </xf>
    <xf numFmtId="3" fontId="46" fillId="0" borderId="1" xfId="1" applyNumberFormat="1" applyFont="1" applyFill="1" applyBorder="1" applyAlignment="1" applyProtection="1">
      <alignment horizontal="center"/>
    </xf>
    <xf numFmtId="3" fontId="47" fillId="0" borderId="1" xfId="1" applyNumberFormat="1" applyFont="1" applyFill="1" applyBorder="1" applyAlignment="1" applyProtection="1">
      <alignment horizontal="center"/>
    </xf>
    <xf numFmtId="3" fontId="48" fillId="0" borderId="1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3" fontId="6" fillId="0" borderId="1" xfId="0" applyNumberFormat="1" applyFont="1" applyBorder="1" applyAlignment="1">
      <alignment horizontal="center"/>
    </xf>
    <xf numFmtId="3" fontId="48" fillId="0" borderId="1" xfId="1" applyNumberFormat="1" applyFont="1" applyFill="1" applyBorder="1" applyAlignment="1" applyProtection="1">
      <alignment horizontal="center"/>
    </xf>
    <xf numFmtId="3" fontId="49" fillId="0" borderId="1" xfId="1" applyNumberFormat="1" applyFont="1" applyFill="1" applyBorder="1" applyAlignment="1" applyProtection="1">
      <alignment horizontal="center"/>
    </xf>
    <xf numFmtId="165" fontId="10" fillId="0" borderId="12" xfId="1" applyNumberFormat="1" applyFont="1" applyBorder="1"/>
    <xf numFmtId="165" fontId="10" fillId="0" borderId="1" xfId="1" applyNumberFormat="1" applyFont="1" applyBorder="1"/>
    <xf numFmtId="3" fontId="6" fillId="0" borderId="2" xfId="1" applyNumberFormat="1" applyFont="1" applyBorder="1"/>
    <xf numFmtId="3" fontId="6" fillId="0" borderId="2" xfId="1" applyNumberFormat="1" applyFont="1" applyFill="1" applyBorder="1" applyProtection="1"/>
    <xf numFmtId="9" fontId="32" fillId="0" borderId="1" xfId="243" applyFont="1" applyBorder="1" applyAlignment="1">
      <alignment horizontal="center"/>
    </xf>
    <xf numFmtId="165" fontId="8" fillId="0" borderId="2" xfId="243" applyNumberFormat="1" applyFont="1" applyBorder="1" applyAlignment="1">
      <alignment horizontal="center"/>
    </xf>
    <xf numFmtId="165" fontId="6" fillId="0" borderId="2" xfId="243" applyNumberFormat="1" applyFont="1" applyBorder="1"/>
    <xf numFmtId="165" fontId="10" fillId="0" borderId="12" xfId="1" applyNumberFormat="1" applyFont="1" applyFill="1" applyBorder="1"/>
    <xf numFmtId="0" fontId="0" fillId="0" borderId="0" xfId="0" applyAlignment="1">
      <alignment horizontal="left"/>
    </xf>
    <xf numFmtId="0" fontId="0" fillId="0" borderId="13" xfId="0" applyBorder="1" applyAlignment="1">
      <alignment horizontal="right"/>
    </xf>
    <xf numFmtId="0" fontId="36" fillId="0" borderId="15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7" xfId="0" applyFill="1" applyBorder="1" applyAlignment="1">
      <alignment horizontal="right"/>
    </xf>
    <xf numFmtId="0" fontId="0" fillId="5" borderId="15" xfId="0" applyFill="1" applyBorder="1"/>
    <xf numFmtId="0" fontId="0" fillId="5" borderId="16" xfId="0" applyFill="1" applyBorder="1"/>
    <xf numFmtId="0" fontId="55" fillId="5" borderId="15" xfId="0" applyFont="1" applyFill="1" applyBorder="1"/>
    <xf numFmtId="0" fontId="15" fillId="5" borderId="17" xfId="244" applyFill="1" applyBorder="1"/>
    <xf numFmtId="0" fontId="0" fillId="5" borderId="18" xfId="0" applyFill="1" applyBorder="1"/>
    <xf numFmtId="0" fontId="15" fillId="0" borderId="0" xfId="244"/>
    <xf numFmtId="0" fontId="60" fillId="0" borderId="0" xfId="0" applyFont="1" applyAlignment="1">
      <alignment vertical="center"/>
    </xf>
    <xf numFmtId="14" fontId="0" fillId="0" borderId="14" xfId="0" applyNumberFormat="1" applyFill="1" applyBorder="1" applyAlignment="1">
      <alignment horizontal="left"/>
    </xf>
    <xf numFmtId="14" fontId="0" fillId="0" borderId="16" xfId="0" applyNumberFormat="1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15" fillId="0" borderId="16" xfId="244" applyFill="1" applyBorder="1" applyAlignment="1">
      <alignment horizontal="left"/>
    </xf>
    <xf numFmtId="0" fontId="15" fillId="0" borderId="18" xfId="244" applyFill="1" applyBorder="1"/>
    <xf numFmtId="3" fontId="9" fillId="0" borderId="1" xfId="0" applyNumberFormat="1" applyFont="1" applyBorder="1" applyAlignment="1">
      <alignment horizontal="center"/>
    </xf>
    <xf numFmtId="3" fontId="31" fillId="0" borderId="1" xfId="0" applyNumberFormat="1" applyFont="1" applyFill="1" applyBorder="1" applyAlignment="1" applyProtection="1">
      <alignment horizontal="center"/>
    </xf>
    <xf numFmtId="9" fontId="33" fillId="3" borderId="1" xfId="243" applyFont="1" applyFill="1" applyBorder="1" applyAlignment="1">
      <alignment horizontal="center"/>
    </xf>
    <xf numFmtId="0" fontId="53" fillId="5" borderId="13" xfId="0" applyFont="1" applyFill="1" applyBorder="1" applyAlignment="1">
      <alignment vertical="center" wrapText="1"/>
    </xf>
    <xf numFmtId="0" fontId="53" fillId="5" borderId="14" xfId="0" applyFont="1" applyFill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53" fillId="0" borderId="21" xfId="0" applyFont="1" applyBorder="1" applyAlignment="1">
      <alignment vertical="center" wrapText="1"/>
    </xf>
    <xf numFmtId="0" fontId="53" fillId="0" borderId="22" xfId="0" applyFont="1" applyBorder="1" applyAlignment="1"/>
  </cellXfs>
  <cellStyles count="245">
    <cellStyle name="Comma 2" xfId="236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4" builtinId="8"/>
    <cellStyle name="Hyperlink 2" xfId="237"/>
    <cellStyle name="Komma 2" xfId="234"/>
    <cellStyle name="Normal" xfId="0" builtinId="0"/>
    <cellStyle name="Normal 2" xfId="1"/>
    <cellStyle name="Normal 3" xfId="232"/>
    <cellStyle name="Normal 4" xfId="238"/>
    <cellStyle name="Percent" xfId="243" builtinId="5"/>
    <cellStyle name="Percent 2" xfId="2"/>
    <cellStyle name="Percent 3" xfId="231"/>
    <cellStyle name="Procent 2" xfId="23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Import,%20Export%20mellan%20kommun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Norrbottens%20l&#228;n%20(14%20kommuner)/L&#228;nsdata%20Norrbotten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ekinge"/>
      <sheetName val="Dalarna"/>
      <sheetName val="Gotland"/>
      <sheetName val="Gävleborg"/>
      <sheetName val="Halland"/>
      <sheetName val="Jämtland"/>
      <sheetName val="Jönköping"/>
      <sheetName val="Kalmar"/>
      <sheetName val="Norrbotten"/>
      <sheetName val="Skåne"/>
      <sheetName val="Stockholm"/>
      <sheetName val="Södermanland"/>
      <sheetName val="Uppsala"/>
      <sheetName val="Värmland"/>
      <sheetName val="Västerbotten"/>
      <sheetName val="Västernorrland"/>
      <sheetName val="Västra Götaland"/>
      <sheetName val="Östergötl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H4" t="str">
            <v>Haparanda</v>
          </cell>
          <cell r="I4">
            <v>46400</v>
          </cell>
        </row>
        <row r="5">
          <cell r="H5"/>
          <cell r="I5"/>
        </row>
        <row r="6">
          <cell r="H6"/>
          <cell r="I6"/>
        </row>
        <row r="7">
          <cell r="H7"/>
          <cell r="I7"/>
        </row>
        <row r="8">
          <cell r="H8"/>
          <cell r="I8"/>
        </row>
        <row r="9">
          <cell r="H9"/>
          <cell r="I9"/>
        </row>
        <row r="10">
          <cell r="H10"/>
          <cell r="I10"/>
        </row>
        <row r="11">
          <cell r="H11"/>
          <cell r="I11"/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Biogasproduktion och fordonsgas"/>
      <sheetName val="Solceller"/>
      <sheetName val="Vindkraftproduktion"/>
      <sheetName val="Mindre vattenkraft"/>
      <sheetName val="Länsstyrelsen"/>
      <sheetName val="KVV Miljörapport"/>
      <sheetName val="Miljörapporter"/>
      <sheetName val="Energiföretagen KVV Elprod"/>
      <sheetName val="Energiföretagen KVV Värmeprod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4">
          <cell r="Q44"/>
          <cell r="U44"/>
          <cell r="V44"/>
        </row>
        <row r="45">
          <cell r="N45">
            <v>0</v>
          </cell>
        </row>
        <row r="46">
          <cell r="R46"/>
          <cell r="T46"/>
        </row>
        <row r="47">
          <cell r="S47"/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Q52"/>
          <cell r="U52"/>
          <cell r="V52"/>
        </row>
        <row r="53">
          <cell r="N53">
            <v>0</v>
          </cell>
        </row>
        <row r="54">
          <cell r="R54"/>
          <cell r="T54"/>
        </row>
        <row r="55">
          <cell r="S55"/>
        </row>
        <row r="56">
          <cell r="N56">
            <v>0</v>
          </cell>
        </row>
        <row r="58">
          <cell r="N58">
            <v>0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0</v>
          </cell>
        </row>
        <row r="67">
          <cell r="N67">
            <v>0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/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379841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06">
          <cell r="N106">
            <v>67677.436560632108</v>
          </cell>
        </row>
        <row r="107">
          <cell r="N107">
            <v>0</v>
          </cell>
        </row>
        <row r="108">
          <cell r="Q108"/>
          <cell r="U108"/>
          <cell r="V108"/>
        </row>
        <row r="109">
          <cell r="N109">
            <v>0</v>
          </cell>
        </row>
        <row r="110">
          <cell r="R110"/>
          <cell r="T110"/>
        </row>
        <row r="111">
          <cell r="S111"/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9019599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2255.9145520210704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Q164"/>
          <cell r="U164"/>
          <cell r="V164"/>
        </row>
        <row r="165">
          <cell r="N165">
            <v>0</v>
          </cell>
        </row>
        <row r="166">
          <cell r="R166"/>
          <cell r="T166"/>
        </row>
        <row r="167">
          <cell r="S167"/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/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202">
          <cell r="N202">
            <v>225445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>
            <v>0</v>
          </cell>
        </row>
        <row r="207">
          <cell r="S207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18">
          <cell r="N218">
            <v>0</v>
          </cell>
        </row>
        <row r="219">
          <cell r="N219">
            <v>0</v>
          </cell>
        </row>
        <row r="220">
          <cell r="Q220"/>
          <cell r="U220"/>
          <cell r="V220"/>
        </row>
        <row r="221">
          <cell r="N221">
            <v>0</v>
          </cell>
        </row>
        <row r="222">
          <cell r="R222"/>
          <cell r="T222"/>
        </row>
        <row r="223">
          <cell r="S223"/>
        </row>
        <row r="224">
          <cell r="N224">
            <v>0</v>
          </cell>
        </row>
        <row r="226">
          <cell r="N226">
            <v>18047.316416168564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1054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231318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5">
          <cell r="S295"/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</row>
        <row r="304">
          <cell r="N304">
            <v>0</v>
          </cell>
        </row>
        <row r="306">
          <cell r="N306">
            <v>81212.923872758533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</row>
        <row r="312">
          <cell r="N312">
            <v>0</v>
          </cell>
        </row>
        <row r="322">
          <cell r="N322">
            <v>29950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Q332"/>
          <cell r="U332"/>
          <cell r="V332"/>
        </row>
        <row r="333">
          <cell r="N333">
            <v>0</v>
          </cell>
        </row>
        <row r="334">
          <cell r="R334"/>
          <cell r="T334"/>
        </row>
        <row r="335">
          <cell r="S335"/>
        </row>
        <row r="336">
          <cell r="N336">
            <v>0</v>
          </cell>
        </row>
        <row r="338">
          <cell r="N338">
            <v>1718492</v>
          </cell>
        </row>
        <row r="339">
          <cell r="N339">
            <v>0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/>
        </row>
        <row r="344">
          <cell r="N344">
            <v>0</v>
          </cell>
        </row>
        <row r="346">
          <cell r="N346">
            <v>175961.33505764348</v>
          </cell>
        </row>
        <row r="347">
          <cell r="N347">
            <v>0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/>
        </row>
        <row r="352">
          <cell r="N352">
            <v>0</v>
          </cell>
        </row>
        <row r="362">
          <cell r="N362">
            <v>9500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</row>
        <row r="384">
          <cell r="N384">
            <v>0</v>
          </cell>
        </row>
        <row r="386">
          <cell r="N386">
            <v>0</v>
          </cell>
        </row>
        <row r="387">
          <cell r="N387">
            <v>0</v>
          </cell>
        </row>
        <row r="388">
          <cell r="Q388"/>
          <cell r="U388"/>
          <cell r="V388"/>
        </row>
        <row r="389">
          <cell r="N389">
            <v>0</v>
          </cell>
        </row>
        <row r="390">
          <cell r="R390"/>
          <cell r="T390"/>
        </row>
        <row r="391">
          <cell r="S391"/>
        </row>
        <row r="392">
          <cell r="N392">
            <v>0</v>
          </cell>
        </row>
        <row r="402">
          <cell r="N402">
            <v>615783</v>
          </cell>
        </row>
        <row r="403">
          <cell r="N403">
            <v>0</v>
          </cell>
        </row>
        <row r="404">
          <cell r="Q404"/>
          <cell r="U404"/>
          <cell r="V404"/>
        </row>
        <row r="405">
          <cell r="N405">
            <v>0</v>
          </cell>
        </row>
        <row r="406">
          <cell r="R406"/>
          <cell r="T406"/>
        </row>
        <row r="407">
          <cell r="S407"/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/>
          <cell r="U412"/>
          <cell r="V412"/>
        </row>
        <row r="413">
          <cell r="N413">
            <v>0</v>
          </cell>
        </row>
        <row r="414">
          <cell r="R414"/>
          <cell r="T414"/>
        </row>
        <row r="415">
          <cell r="S415"/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Q420"/>
          <cell r="U420"/>
          <cell r="V420"/>
        </row>
        <row r="421">
          <cell r="N421">
            <v>0</v>
          </cell>
        </row>
        <row r="422">
          <cell r="R422"/>
          <cell r="T422"/>
        </row>
        <row r="423">
          <cell r="S423"/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Q428"/>
          <cell r="U428"/>
          <cell r="V428"/>
        </row>
        <row r="429">
          <cell r="N429">
            <v>0</v>
          </cell>
        </row>
        <row r="430">
          <cell r="R430"/>
          <cell r="T430"/>
        </row>
        <row r="431">
          <cell r="S431"/>
        </row>
        <row r="432">
          <cell r="N432">
            <v>0</v>
          </cell>
        </row>
        <row r="442">
          <cell r="N442">
            <v>310493</v>
          </cell>
        </row>
        <row r="443">
          <cell r="N443">
            <v>0</v>
          </cell>
        </row>
        <row r="444">
          <cell r="Q444"/>
          <cell r="U444"/>
          <cell r="V444"/>
        </row>
        <row r="445">
          <cell r="N445">
            <v>0</v>
          </cell>
        </row>
        <row r="446">
          <cell r="R446"/>
          <cell r="T446"/>
        </row>
        <row r="447">
          <cell r="S447"/>
        </row>
        <row r="448">
          <cell r="N448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Q452"/>
          <cell r="U452"/>
          <cell r="V452"/>
        </row>
        <row r="453">
          <cell r="N453">
            <v>0</v>
          </cell>
        </row>
        <row r="454">
          <cell r="R454"/>
          <cell r="T454"/>
        </row>
        <row r="455">
          <cell r="S455"/>
        </row>
        <row r="456">
          <cell r="N456">
            <v>0</v>
          </cell>
        </row>
        <row r="458">
          <cell r="N458">
            <v>231815</v>
          </cell>
        </row>
        <row r="459">
          <cell r="N459">
            <v>0</v>
          </cell>
        </row>
        <row r="460">
          <cell r="Q460"/>
          <cell r="U460"/>
          <cell r="V460"/>
        </row>
        <row r="461">
          <cell r="N461">
            <v>0</v>
          </cell>
        </row>
        <row r="462">
          <cell r="R462"/>
          <cell r="T462"/>
        </row>
        <row r="463">
          <cell r="S463"/>
        </row>
        <row r="464">
          <cell r="N464">
            <v>0</v>
          </cell>
        </row>
        <row r="466">
          <cell r="N466">
            <v>354821</v>
          </cell>
        </row>
        <row r="467">
          <cell r="N467">
            <v>0</v>
          </cell>
        </row>
        <row r="468">
          <cell r="Q468"/>
          <cell r="U468"/>
          <cell r="V468"/>
        </row>
        <row r="469">
          <cell r="N469">
            <v>0</v>
          </cell>
        </row>
        <row r="470">
          <cell r="R470"/>
          <cell r="T470"/>
        </row>
        <row r="471">
          <cell r="S471"/>
        </row>
        <row r="472">
          <cell r="N472">
            <v>0</v>
          </cell>
        </row>
        <row r="482">
          <cell r="N482">
            <v>23105</v>
          </cell>
        </row>
        <row r="483">
          <cell r="N483">
            <v>0</v>
          </cell>
        </row>
        <row r="484">
          <cell r="Q484"/>
          <cell r="U484"/>
          <cell r="V484"/>
        </row>
        <row r="485">
          <cell r="N485">
            <v>0</v>
          </cell>
        </row>
        <row r="486">
          <cell r="R486"/>
          <cell r="T486"/>
        </row>
        <row r="487">
          <cell r="S487"/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Q492"/>
          <cell r="U492"/>
          <cell r="V492"/>
        </row>
        <row r="493">
          <cell r="N493">
            <v>0</v>
          </cell>
        </row>
        <row r="494">
          <cell r="R494"/>
          <cell r="T494"/>
        </row>
        <row r="495">
          <cell r="S495"/>
        </row>
        <row r="496">
          <cell r="N496">
            <v>0</v>
          </cell>
        </row>
        <row r="498">
          <cell r="N498">
            <v>1636655</v>
          </cell>
        </row>
        <row r="499">
          <cell r="N499">
            <v>0</v>
          </cell>
        </row>
        <row r="500">
          <cell r="Q500"/>
          <cell r="U500"/>
          <cell r="V500"/>
        </row>
        <row r="501">
          <cell r="N501">
            <v>0</v>
          </cell>
        </row>
        <row r="502">
          <cell r="R502"/>
          <cell r="T502"/>
        </row>
        <row r="503">
          <cell r="S503"/>
        </row>
        <row r="504">
          <cell r="N504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Q508"/>
          <cell r="U508"/>
          <cell r="V508"/>
        </row>
        <row r="509">
          <cell r="N509">
            <v>0</v>
          </cell>
        </row>
        <row r="510">
          <cell r="R510"/>
          <cell r="T510"/>
        </row>
        <row r="511">
          <cell r="S511"/>
        </row>
        <row r="512">
          <cell r="N512">
            <v>0</v>
          </cell>
        </row>
        <row r="522">
          <cell r="N522">
            <v>0</v>
          </cell>
        </row>
        <row r="523">
          <cell r="N523">
            <v>0</v>
          </cell>
        </row>
        <row r="524">
          <cell r="Q524"/>
          <cell r="U524"/>
          <cell r="V524"/>
        </row>
        <row r="525">
          <cell r="N525">
            <v>0</v>
          </cell>
        </row>
        <row r="526">
          <cell r="R526"/>
          <cell r="T526"/>
        </row>
        <row r="527">
          <cell r="S527"/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Q532"/>
          <cell r="U532"/>
          <cell r="V532"/>
        </row>
        <row r="533">
          <cell r="N533">
            <v>0</v>
          </cell>
        </row>
        <row r="534">
          <cell r="R534"/>
          <cell r="T534"/>
        </row>
        <row r="535">
          <cell r="S535"/>
        </row>
        <row r="536">
          <cell r="N536">
            <v>0</v>
          </cell>
        </row>
        <row r="538">
          <cell r="N538">
            <v>0</v>
          </cell>
        </row>
        <row r="539">
          <cell r="N539">
            <v>0</v>
          </cell>
        </row>
        <row r="540">
          <cell r="Q540"/>
          <cell r="U540"/>
          <cell r="V540"/>
        </row>
        <row r="541">
          <cell r="N541">
            <v>0</v>
          </cell>
        </row>
        <row r="542">
          <cell r="R542"/>
          <cell r="T542"/>
        </row>
        <row r="543">
          <cell r="S543"/>
        </row>
        <row r="544">
          <cell r="N544">
            <v>0</v>
          </cell>
        </row>
        <row r="546">
          <cell r="N546">
            <v>11279.572760105351</v>
          </cell>
        </row>
        <row r="547">
          <cell r="N547">
            <v>0</v>
          </cell>
        </row>
        <row r="548">
          <cell r="Q548"/>
          <cell r="U548"/>
          <cell r="V548"/>
        </row>
        <row r="549">
          <cell r="N549">
            <v>0</v>
          </cell>
        </row>
        <row r="550">
          <cell r="R550"/>
          <cell r="T550"/>
        </row>
        <row r="551">
          <cell r="S551"/>
        </row>
        <row r="552">
          <cell r="N552">
            <v>0</v>
          </cell>
        </row>
        <row r="562">
          <cell r="N562">
            <v>18786</v>
          </cell>
        </row>
        <row r="563">
          <cell r="N563">
            <v>0</v>
          </cell>
        </row>
        <row r="564">
          <cell r="Q564"/>
          <cell r="U564"/>
          <cell r="V564"/>
        </row>
        <row r="565">
          <cell r="N565">
            <v>0</v>
          </cell>
        </row>
        <row r="566">
          <cell r="R566"/>
          <cell r="T566"/>
        </row>
        <row r="567">
          <cell r="S567">
            <v>0</v>
          </cell>
        </row>
        <row r="568">
          <cell r="N568">
            <v>0</v>
          </cell>
        </row>
        <row r="570">
          <cell r="N570">
            <v>0</v>
          </cell>
        </row>
        <row r="571">
          <cell r="N571">
            <v>0</v>
          </cell>
        </row>
        <row r="572">
          <cell r="Q572"/>
          <cell r="U572"/>
          <cell r="V572"/>
        </row>
        <row r="573">
          <cell r="N573">
            <v>0</v>
          </cell>
        </row>
        <row r="574">
          <cell r="R574"/>
          <cell r="T574"/>
        </row>
        <row r="575">
          <cell r="S575"/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0">
          <cell r="Q580"/>
          <cell r="U580"/>
          <cell r="V580"/>
        </row>
        <row r="581">
          <cell r="N581">
            <v>0</v>
          </cell>
        </row>
        <row r="582">
          <cell r="R582"/>
          <cell r="T582"/>
        </row>
        <row r="583">
          <cell r="S583"/>
        </row>
        <row r="584">
          <cell r="N584">
            <v>0</v>
          </cell>
        </row>
        <row r="586">
          <cell r="N586">
            <v>11279.572760105351</v>
          </cell>
        </row>
        <row r="587">
          <cell r="N587">
            <v>0</v>
          </cell>
        </row>
        <row r="588">
          <cell r="Q588"/>
          <cell r="U588"/>
          <cell r="V588"/>
        </row>
        <row r="589">
          <cell r="N589">
            <v>0</v>
          </cell>
        </row>
        <row r="590">
          <cell r="R590"/>
          <cell r="T590"/>
        </row>
        <row r="591">
          <cell r="S591"/>
        </row>
        <row r="592">
          <cell r="N59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  <cell r="W61"/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38914</v>
          </cell>
        </row>
        <row r="67">
          <cell r="N67">
            <v>219</v>
          </cell>
        </row>
        <row r="68">
          <cell r="Q68">
            <v>0</v>
          </cell>
          <cell r="U68">
            <v>5855</v>
          </cell>
          <cell r="V68">
            <v>0</v>
          </cell>
        </row>
        <row r="69">
          <cell r="N69">
            <v>0</v>
          </cell>
          <cell r="W69"/>
        </row>
        <row r="70">
          <cell r="R70"/>
          <cell r="T70"/>
        </row>
        <row r="71">
          <cell r="S71">
            <v>38600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Q76"/>
          <cell r="U76"/>
          <cell r="V76"/>
        </row>
        <row r="77">
          <cell r="N77">
            <v>0</v>
          </cell>
          <cell r="W77"/>
        </row>
        <row r="78">
          <cell r="R78"/>
          <cell r="T78"/>
        </row>
        <row r="79">
          <cell r="S79"/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  <cell r="W85"/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  <cell r="W93"/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7161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  <cell r="W101"/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Q116"/>
          <cell r="U116"/>
          <cell r="V116"/>
        </row>
        <row r="117">
          <cell r="N117">
            <v>0</v>
          </cell>
          <cell r="W117"/>
        </row>
        <row r="118">
          <cell r="R118"/>
          <cell r="T118"/>
        </row>
        <row r="119">
          <cell r="S119"/>
        </row>
        <row r="120">
          <cell r="N120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  <cell r="W125"/>
        </row>
        <row r="126">
          <cell r="R126"/>
          <cell r="T126"/>
        </row>
        <row r="127">
          <cell r="S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  <cell r="W133"/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  <cell r="W141"/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  <cell r="W149"/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Q156"/>
          <cell r="U156"/>
          <cell r="V156"/>
        </row>
        <row r="157">
          <cell r="N157">
            <v>0</v>
          </cell>
          <cell r="W157"/>
        </row>
        <row r="158">
          <cell r="R158"/>
          <cell r="T158"/>
        </row>
        <row r="159">
          <cell r="S159"/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  <cell r="W173"/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34000</v>
          </cell>
        </row>
        <row r="179">
          <cell r="N179">
            <v>119</v>
          </cell>
        </row>
        <row r="180">
          <cell r="Q180">
            <v>0</v>
          </cell>
          <cell r="U180">
            <v>0</v>
          </cell>
          <cell r="V180">
            <v>0</v>
          </cell>
        </row>
        <row r="181">
          <cell r="N181">
            <v>0</v>
          </cell>
          <cell r="W181"/>
        </row>
        <row r="182">
          <cell r="R182"/>
          <cell r="T182"/>
        </row>
        <row r="183">
          <cell r="S183">
            <v>42019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  <cell r="W189"/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Q196"/>
          <cell r="U196"/>
          <cell r="V196"/>
        </row>
        <row r="197">
          <cell r="N197">
            <v>0</v>
          </cell>
          <cell r="W197"/>
        </row>
        <row r="198">
          <cell r="R198"/>
          <cell r="T198"/>
        </row>
        <row r="199">
          <cell r="S199"/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  <cell r="W205"/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6000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  <cell r="W213"/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  <cell r="W229"/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34">
          <cell r="N234">
            <v>29967</v>
          </cell>
        </row>
        <row r="235">
          <cell r="N235">
            <v>249</v>
          </cell>
        </row>
        <row r="236">
          <cell r="Q236">
            <v>0</v>
          </cell>
          <cell r="U236">
            <v>2772</v>
          </cell>
          <cell r="V236">
            <v>0</v>
          </cell>
        </row>
        <row r="237">
          <cell r="N237">
            <v>0</v>
          </cell>
          <cell r="W237"/>
        </row>
        <row r="238">
          <cell r="R238"/>
          <cell r="T238"/>
        </row>
        <row r="239">
          <cell r="S239">
            <v>30537</v>
          </cell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  <cell r="W245"/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  <cell r="W253"/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  <cell r="W261"/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1783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  <cell r="W269"/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  <cell r="W285"/>
        </row>
        <row r="286">
          <cell r="R286"/>
          <cell r="T286"/>
        </row>
        <row r="287">
          <cell r="S287"/>
        </row>
        <row r="288">
          <cell r="N288">
            <v>0</v>
          </cell>
        </row>
        <row r="290">
          <cell r="N290">
            <v>102778</v>
          </cell>
        </row>
        <row r="291">
          <cell r="N291">
            <v>3910</v>
          </cell>
        </row>
        <row r="292">
          <cell r="Q292">
            <v>0</v>
          </cell>
          <cell r="U292">
            <v>0</v>
          </cell>
          <cell r="V292">
            <v>0</v>
          </cell>
        </row>
        <row r="293">
          <cell r="N293">
            <v>0</v>
          </cell>
          <cell r="W293"/>
        </row>
        <row r="294">
          <cell r="R294"/>
          <cell r="T294"/>
        </row>
        <row r="295">
          <cell r="S295">
            <v>118000</v>
          </cell>
        </row>
        <row r="296">
          <cell r="N296">
            <v>0</v>
          </cell>
        </row>
        <row r="298">
          <cell r="N298">
            <v>608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  <cell r="W301"/>
        </row>
        <row r="302">
          <cell r="R302"/>
          <cell r="T302"/>
        </row>
        <row r="303">
          <cell r="S303"/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  <cell r="W309"/>
        </row>
        <row r="310">
          <cell r="R310"/>
          <cell r="T310"/>
        </row>
        <row r="311">
          <cell r="S311"/>
        </row>
        <row r="312">
          <cell r="N312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Q316"/>
          <cell r="U316"/>
          <cell r="V316"/>
        </row>
        <row r="317">
          <cell r="N317">
            <v>0</v>
          </cell>
          <cell r="W317"/>
        </row>
        <row r="318">
          <cell r="R318"/>
          <cell r="T318"/>
        </row>
        <row r="319">
          <cell r="S319"/>
        </row>
        <row r="320">
          <cell r="N320">
            <v>0</v>
          </cell>
        </row>
        <row r="322">
          <cell r="N322">
            <v>8673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  <cell r="W325"/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Q340"/>
          <cell r="U340"/>
          <cell r="V340"/>
        </row>
        <row r="341">
          <cell r="N341">
            <v>0</v>
          </cell>
          <cell r="W341"/>
        </row>
        <row r="342">
          <cell r="R342"/>
          <cell r="T342"/>
        </row>
        <row r="343">
          <cell r="S343"/>
        </row>
        <row r="344">
          <cell r="N344">
            <v>0</v>
          </cell>
        </row>
        <row r="346">
          <cell r="N346">
            <v>32200</v>
          </cell>
        </row>
        <row r="347">
          <cell r="N347">
            <v>400</v>
          </cell>
        </row>
        <row r="348">
          <cell r="Q348">
            <v>0</v>
          </cell>
          <cell r="U348">
            <v>0</v>
          </cell>
          <cell r="V348">
            <v>0</v>
          </cell>
        </row>
        <row r="349">
          <cell r="N349">
            <v>0</v>
          </cell>
          <cell r="W349"/>
        </row>
        <row r="350">
          <cell r="R350"/>
          <cell r="T350"/>
        </row>
        <row r="351">
          <cell r="S351">
            <v>34200</v>
          </cell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6">
          <cell r="Q356"/>
          <cell r="U356"/>
          <cell r="V356"/>
        </row>
        <row r="357">
          <cell r="N357">
            <v>0</v>
          </cell>
          <cell r="W357"/>
        </row>
        <row r="358">
          <cell r="R358"/>
          <cell r="T358"/>
        </row>
        <row r="359">
          <cell r="S359"/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  <cell r="W365"/>
        </row>
        <row r="366">
          <cell r="R366"/>
          <cell r="T366"/>
        </row>
        <row r="367">
          <cell r="S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  <cell r="W373"/>
        </row>
        <row r="374">
          <cell r="R374"/>
          <cell r="T374"/>
        </row>
        <row r="375">
          <cell r="S375"/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  <cell r="W381"/>
        </row>
        <row r="382">
          <cell r="R382"/>
          <cell r="T382"/>
        </row>
        <row r="383">
          <cell r="S383"/>
        </row>
        <row r="384">
          <cell r="N384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Q396"/>
          <cell r="U396"/>
          <cell r="V396"/>
        </row>
        <row r="397">
          <cell r="N397">
            <v>0</v>
          </cell>
          <cell r="W397"/>
        </row>
        <row r="398">
          <cell r="R398"/>
          <cell r="T398"/>
        </row>
        <row r="399">
          <cell r="S399"/>
        </row>
        <row r="400">
          <cell r="N400">
            <v>0</v>
          </cell>
        </row>
        <row r="402">
          <cell r="N402">
            <v>27008</v>
          </cell>
        </row>
        <row r="403">
          <cell r="N403">
            <v>53</v>
          </cell>
        </row>
        <row r="404">
          <cell r="Q404">
            <v>0</v>
          </cell>
          <cell r="U404">
            <v>0</v>
          </cell>
          <cell r="V404">
            <v>0</v>
          </cell>
        </row>
        <row r="405">
          <cell r="N405">
            <v>0</v>
          </cell>
          <cell r="W405"/>
        </row>
        <row r="406">
          <cell r="R406"/>
          <cell r="T406"/>
        </row>
        <row r="407">
          <cell r="S407">
            <v>30555</v>
          </cell>
        </row>
        <row r="408">
          <cell r="N408">
            <v>0</v>
          </cell>
        </row>
        <row r="410">
          <cell r="N410">
            <v>470</v>
          </cell>
        </row>
        <row r="411">
          <cell r="N411">
            <v>0</v>
          </cell>
        </row>
        <row r="412">
          <cell r="Q412"/>
          <cell r="U412"/>
          <cell r="V412"/>
        </row>
        <row r="413">
          <cell r="N413">
            <v>0</v>
          </cell>
          <cell r="W413"/>
        </row>
        <row r="414">
          <cell r="R414"/>
          <cell r="T414"/>
        </row>
        <row r="415">
          <cell r="S415"/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Q420"/>
          <cell r="U420"/>
          <cell r="V420"/>
        </row>
        <row r="421">
          <cell r="N421">
            <v>0</v>
          </cell>
          <cell r="W421"/>
        </row>
        <row r="422">
          <cell r="R422"/>
          <cell r="T422"/>
        </row>
        <row r="423">
          <cell r="S423"/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Q428"/>
          <cell r="U428"/>
          <cell r="V428"/>
        </row>
        <row r="429">
          <cell r="N429">
            <v>0</v>
          </cell>
          <cell r="W429"/>
        </row>
        <row r="430">
          <cell r="R430"/>
          <cell r="T430"/>
        </row>
        <row r="431">
          <cell r="S431"/>
        </row>
        <row r="432">
          <cell r="N432">
            <v>0</v>
          </cell>
        </row>
        <row r="434">
          <cell r="N434">
            <v>2944</v>
          </cell>
        </row>
        <row r="435">
          <cell r="N435">
            <v>0</v>
          </cell>
        </row>
        <row r="436">
          <cell r="Q436"/>
          <cell r="U436"/>
          <cell r="V436"/>
        </row>
        <row r="437">
          <cell r="N437">
            <v>0</v>
          </cell>
          <cell r="W437"/>
        </row>
        <row r="438">
          <cell r="R438"/>
          <cell r="T438"/>
        </row>
        <row r="439">
          <cell r="S439"/>
        </row>
        <row r="440">
          <cell r="N440">
            <v>0</v>
          </cell>
        </row>
        <row r="450">
          <cell r="N450">
            <v>173726</v>
          </cell>
        </row>
        <row r="451">
          <cell r="N451">
            <v>2593</v>
          </cell>
        </row>
        <row r="452">
          <cell r="Q452"/>
          <cell r="U452">
            <v>91931</v>
          </cell>
          <cell r="V452"/>
        </row>
        <row r="453">
          <cell r="N453">
            <v>0</v>
          </cell>
          <cell r="W453"/>
        </row>
        <row r="454">
          <cell r="R454"/>
          <cell r="T454"/>
        </row>
        <row r="455">
          <cell r="S455">
            <v>144417</v>
          </cell>
        </row>
        <row r="456">
          <cell r="N456">
            <v>0</v>
          </cell>
        </row>
        <row r="458">
          <cell r="N458">
            <v>0</v>
          </cell>
        </row>
        <row r="459">
          <cell r="N459">
            <v>0</v>
          </cell>
        </row>
        <row r="460">
          <cell r="Q460"/>
          <cell r="U460"/>
          <cell r="V460"/>
        </row>
        <row r="461">
          <cell r="N461">
            <v>0</v>
          </cell>
          <cell r="W461"/>
        </row>
        <row r="462">
          <cell r="R462"/>
          <cell r="T462"/>
        </row>
        <row r="463">
          <cell r="S463"/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Q468"/>
          <cell r="U468"/>
          <cell r="V468"/>
        </row>
        <row r="469">
          <cell r="N469">
            <v>0</v>
          </cell>
          <cell r="W469"/>
        </row>
        <row r="470">
          <cell r="R470"/>
          <cell r="T470"/>
        </row>
        <row r="471">
          <cell r="S471"/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Q476"/>
          <cell r="U476"/>
          <cell r="V476"/>
        </row>
        <row r="477">
          <cell r="N477">
            <v>0</v>
          </cell>
          <cell r="W477"/>
        </row>
        <row r="478">
          <cell r="R478"/>
          <cell r="T478"/>
        </row>
        <row r="479">
          <cell r="S479"/>
        </row>
        <row r="480">
          <cell r="N480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Q484"/>
          <cell r="U484"/>
          <cell r="V484"/>
        </row>
        <row r="485">
          <cell r="N485">
            <v>0</v>
          </cell>
          <cell r="W485"/>
        </row>
        <row r="486">
          <cell r="R486"/>
          <cell r="T486"/>
        </row>
        <row r="487">
          <cell r="S487"/>
        </row>
        <row r="488">
          <cell r="N488">
            <v>0</v>
          </cell>
        </row>
        <row r="490">
          <cell r="N490">
            <v>24442</v>
          </cell>
        </row>
        <row r="491">
          <cell r="N491">
            <v>0</v>
          </cell>
        </row>
        <row r="492">
          <cell r="Q492"/>
          <cell r="U492"/>
          <cell r="V492"/>
        </row>
        <row r="493">
          <cell r="N493">
            <v>0</v>
          </cell>
          <cell r="W493"/>
        </row>
        <row r="494">
          <cell r="R494"/>
          <cell r="T494"/>
        </row>
        <row r="495">
          <cell r="S495"/>
        </row>
        <row r="496">
          <cell r="N496">
            <v>0</v>
          </cell>
        </row>
        <row r="506">
          <cell r="N506">
            <v>55200</v>
          </cell>
        </row>
        <row r="507">
          <cell r="N507">
            <v>0</v>
          </cell>
        </row>
        <row r="508">
          <cell r="Q508">
            <v>0</v>
          </cell>
          <cell r="U508">
            <v>0</v>
          </cell>
          <cell r="V508">
            <v>0</v>
          </cell>
        </row>
        <row r="509">
          <cell r="N509">
            <v>0</v>
          </cell>
          <cell r="W509"/>
        </row>
        <row r="510">
          <cell r="R510"/>
          <cell r="T510"/>
        </row>
        <row r="511">
          <cell r="S511">
            <v>71000</v>
          </cell>
        </row>
        <row r="512">
          <cell r="N512">
            <v>0</v>
          </cell>
        </row>
        <row r="514">
          <cell r="N514">
            <v>17500</v>
          </cell>
        </row>
        <row r="515">
          <cell r="N515">
            <v>0</v>
          </cell>
        </row>
        <row r="516">
          <cell r="Q516">
            <v>0</v>
          </cell>
          <cell r="U516">
            <v>0</v>
          </cell>
          <cell r="V516">
            <v>0</v>
          </cell>
        </row>
        <row r="517">
          <cell r="N517">
            <v>0</v>
          </cell>
          <cell r="W517"/>
        </row>
        <row r="518">
          <cell r="R518"/>
          <cell r="T518"/>
        </row>
        <row r="519">
          <cell r="S519">
            <v>20200</v>
          </cell>
        </row>
        <row r="520">
          <cell r="N520">
            <v>0</v>
          </cell>
        </row>
        <row r="522">
          <cell r="N522">
            <v>0</v>
          </cell>
        </row>
        <row r="523">
          <cell r="N523">
            <v>0</v>
          </cell>
        </row>
        <row r="524">
          <cell r="Q524"/>
          <cell r="U524"/>
          <cell r="V524"/>
        </row>
        <row r="525">
          <cell r="N525">
            <v>0</v>
          </cell>
          <cell r="W525"/>
        </row>
        <row r="526">
          <cell r="R526"/>
          <cell r="T526"/>
        </row>
        <row r="527">
          <cell r="S527"/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Q532"/>
          <cell r="U532"/>
          <cell r="V532"/>
        </row>
        <row r="533">
          <cell r="N533">
            <v>0</v>
          </cell>
          <cell r="W533"/>
        </row>
        <row r="534">
          <cell r="R534"/>
          <cell r="T534"/>
        </row>
        <row r="535">
          <cell r="S535"/>
        </row>
        <row r="536">
          <cell r="N536">
            <v>0</v>
          </cell>
        </row>
        <row r="538">
          <cell r="N538">
            <v>0</v>
          </cell>
        </row>
        <row r="539">
          <cell r="N539">
            <v>0</v>
          </cell>
        </row>
        <row r="540">
          <cell r="Q540"/>
          <cell r="U540"/>
          <cell r="V540"/>
        </row>
        <row r="541">
          <cell r="N541">
            <v>0</v>
          </cell>
          <cell r="W541"/>
        </row>
        <row r="542">
          <cell r="R542"/>
          <cell r="T542"/>
        </row>
        <row r="543">
          <cell r="S543"/>
        </row>
        <row r="544">
          <cell r="N544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Q548"/>
          <cell r="U548"/>
          <cell r="V548"/>
        </row>
        <row r="549">
          <cell r="N549">
            <v>0</v>
          </cell>
          <cell r="W549"/>
        </row>
        <row r="550">
          <cell r="R550"/>
          <cell r="T550"/>
        </row>
        <row r="551">
          <cell r="S551"/>
        </row>
        <row r="552">
          <cell r="N552">
            <v>0</v>
          </cell>
        </row>
        <row r="562">
          <cell r="N562">
            <v>850455</v>
          </cell>
        </row>
        <row r="563">
          <cell r="N563">
            <v>49812</v>
          </cell>
        </row>
        <row r="564">
          <cell r="Q564"/>
          <cell r="U564"/>
          <cell r="V564"/>
        </row>
        <row r="565">
          <cell r="N565">
            <v>2163881</v>
          </cell>
          <cell r="W565">
            <v>2163881</v>
          </cell>
        </row>
        <row r="566">
          <cell r="R566"/>
          <cell r="T566"/>
        </row>
        <row r="567">
          <cell r="S567"/>
        </row>
        <row r="568">
          <cell r="N568">
            <v>0</v>
          </cell>
        </row>
        <row r="570">
          <cell r="N570">
            <v>64647</v>
          </cell>
        </row>
        <row r="571">
          <cell r="N571">
            <v>6271</v>
          </cell>
        </row>
        <row r="572">
          <cell r="Q572"/>
          <cell r="U572"/>
          <cell r="V572"/>
        </row>
        <row r="573">
          <cell r="N573">
            <v>20708</v>
          </cell>
          <cell r="W573"/>
        </row>
        <row r="574">
          <cell r="R574"/>
          <cell r="T574"/>
        </row>
        <row r="575">
          <cell r="S575">
            <v>46858</v>
          </cell>
        </row>
        <row r="576">
          <cell r="N576">
            <v>0</v>
          </cell>
        </row>
        <row r="578">
          <cell r="N578">
            <v>2240</v>
          </cell>
        </row>
        <row r="579">
          <cell r="N579">
            <v>0</v>
          </cell>
        </row>
        <row r="580">
          <cell r="Q580"/>
          <cell r="U580"/>
          <cell r="V580"/>
        </row>
        <row r="581">
          <cell r="N581">
            <v>0</v>
          </cell>
          <cell r="W581"/>
        </row>
        <row r="582">
          <cell r="R582"/>
          <cell r="T582"/>
        </row>
        <row r="583">
          <cell r="S583"/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8">
          <cell r="Q588"/>
          <cell r="U588"/>
          <cell r="V588"/>
        </row>
        <row r="589">
          <cell r="N589">
            <v>0</v>
          </cell>
          <cell r="W589"/>
        </row>
        <row r="590">
          <cell r="R590"/>
          <cell r="T590"/>
        </row>
        <row r="591">
          <cell r="S591"/>
        </row>
        <row r="592">
          <cell r="N592">
            <v>0</v>
          </cell>
        </row>
        <row r="594">
          <cell r="N594">
            <v>0</v>
          </cell>
        </row>
        <row r="595">
          <cell r="N595">
            <v>0</v>
          </cell>
        </row>
        <row r="596">
          <cell r="Q596"/>
          <cell r="U596"/>
          <cell r="V596"/>
        </row>
        <row r="597">
          <cell r="N597">
            <v>0</v>
          </cell>
          <cell r="W597"/>
        </row>
        <row r="598">
          <cell r="R598"/>
          <cell r="T598"/>
        </row>
        <row r="599">
          <cell r="S599"/>
        </row>
        <row r="600">
          <cell r="N600">
            <v>0</v>
          </cell>
        </row>
        <row r="602">
          <cell r="N602">
            <v>0</v>
          </cell>
        </row>
        <row r="603">
          <cell r="N603">
            <v>0</v>
          </cell>
        </row>
        <row r="604">
          <cell r="Q604"/>
          <cell r="U604"/>
          <cell r="V604"/>
        </row>
        <row r="605">
          <cell r="N605">
            <v>0</v>
          </cell>
          <cell r="W605"/>
        </row>
        <row r="606">
          <cell r="R606"/>
          <cell r="T606"/>
        </row>
        <row r="607">
          <cell r="S607"/>
        </row>
        <row r="608">
          <cell r="N608">
            <v>0</v>
          </cell>
        </row>
        <row r="618">
          <cell r="N618">
            <v>0</v>
          </cell>
        </row>
        <row r="619">
          <cell r="N619">
            <v>0</v>
          </cell>
        </row>
        <row r="620">
          <cell r="Q620"/>
          <cell r="U620"/>
          <cell r="V620"/>
        </row>
        <row r="621">
          <cell r="N621">
            <v>0</v>
          </cell>
          <cell r="W621"/>
        </row>
        <row r="622">
          <cell r="R622"/>
          <cell r="T622"/>
        </row>
        <row r="623">
          <cell r="S623"/>
        </row>
        <row r="624">
          <cell r="N624">
            <v>0</v>
          </cell>
        </row>
        <row r="626">
          <cell r="N626">
            <v>13018</v>
          </cell>
        </row>
        <row r="627">
          <cell r="N627">
            <v>418</v>
          </cell>
        </row>
        <row r="628">
          <cell r="Q628">
            <v>0</v>
          </cell>
          <cell r="U628">
            <v>0</v>
          </cell>
          <cell r="V628">
            <v>0</v>
          </cell>
        </row>
        <row r="629">
          <cell r="N629">
            <v>3325</v>
          </cell>
          <cell r="W629"/>
        </row>
        <row r="630">
          <cell r="R630"/>
          <cell r="T630"/>
        </row>
        <row r="631">
          <cell r="S631">
            <v>11255</v>
          </cell>
        </row>
        <row r="632">
          <cell r="N632">
            <v>0</v>
          </cell>
        </row>
        <row r="634">
          <cell r="N634">
            <v>166</v>
          </cell>
        </row>
        <row r="635">
          <cell r="N635">
            <v>0</v>
          </cell>
        </row>
        <row r="636">
          <cell r="Q636"/>
          <cell r="U636"/>
          <cell r="V636"/>
        </row>
        <row r="637">
          <cell r="N637">
            <v>0</v>
          </cell>
          <cell r="W637"/>
        </row>
        <row r="638">
          <cell r="R638"/>
          <cell r="T638"/>
        </row>
        <row r="639">
          <cell r="S639"/>
        </row>
        <row r="640">
          <cell r="N640">
            <v>0</v>
          </cell>
        </row>
        <row r="642">
          <cell r="N642">
            <v>0</v>
          </cell>
        </row>
        <row r="643">
          <cell r="N643">
            <v>0</v>
          </cell>
        </row>
        <row r="644">
          <cell r="Q644"/>
          <cell r="U644"/>
          <cell r="V644"/>
        </row>
        <row r="645">
          <cell r="N645">
            <v>0</v>
          </cell>
          <cell r="W645"/>
        </row>
        <row r="646">
          <cell r="R646"/>
          <cell r="T646"/>
        </row>
        <row r="647">
          <cell r="S647"/>
        </row>
        <row r="648">
          <cell r="N648">
            <v>0</v>
          </cell>
        </row>
        <row r="650">
          <cell r="N650">
            <v>285026</v>
          </cell>
        </row>
        <row r="651">
          <cell r="N651">
            <v>0</v>
          </cell>
        </row>
        <row r="652">
          <cell r="Q652"/>
          <cell r="U652"/>
          <cell r="V652"/>
        </row>
        <row r="653">
          <cell r="N653">
            <v>0</v>
          </cell>
          <cell r="W653"/>
        </row>
        <row r="654">
          <cell r="R654"/>
          <cell r="T654"/>
        </row>
        <row r="655">
          <cell r="S655"/>
        </row>
        <row r="656">
          <cell r="N656">
            <v>0</v>
          </cell>
        </row>
        <row r="658">
          <cell r="N658">
            <v>0</v>
          </cell>
        </row>
        <row r="659">
          <cell r="N659">
            <v>0</v>
          </cell>
        </row>
        <row r="660">
          <cell r="Q660"/>
          <cell r="U660"/>
          <cell r="V660"/>
        </row>
        <row r="661">
          <cell r="N661">
            <v>0</v>
          </cell>
          <cell r="W661"/>
        </row>
        <row r="662">
          <cell r="R662"/>
          <cell r="T662"/>
        </row>
        <row r="663">
          <cell r="S663"/>
        </row>
        <row r="664">
          <cell r="N664">
            <v>0</v>
          </cell>
        </row>
        <row r="674">
          <cell r="N674">
            <v>295415</v>
          </cell>
        </row>
        <row r="675">
          <cell r="N675">
            <v>10352</v>
          </cell>
        </row>
        <row r="676">
          <cell r="Q676"/>
          <cell r="U676"/>
          <cell r="V676">
            <v>321418</v>
          </cell>
        </row>
        <row r="677">
          <cell r="N677">
            <v>0</v>
          </cell>
          <cell r="W677"/>
        </row>
        <row r="678">
          <cell r="R678">
            <v>785</v>
          </cell>
          <cell r="T678"/>
        </row>
        <row r="679">
          <cell r="S679">
            <v>62704</v>
          </cell>
        </row>
        <row r="680">
          <cell r="N680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Q684"/>
          <cell r="U684"/>
          <cell r="V684"/>
        </row>
        <row r="685">
          <cell r="N685">
            <v>0</v>
          </cell>
          <cell r="W685"/>
        </row>
        <row r="686">
          <cell r="R686"/>
          <cell r="T686"/>
        </row>
        <row r="687">
          <cell r="S687"/>
        </row>
        <row r="688">
          <cell r="N688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Q692"/>
          <cell r="U692"/>
          <cell r="V692"/>
        </row>
        <row r="693">
          <cell r="N693">
            <v>0</v>
          </cell>
          <cell r="W693"/>
        </row>
        <row r="694">
          <cell r="R694"/>
          <cell r="T694"/>
        </row>
        <row r="695">
          <cell r="S695"/>
        </row>
        <row r="696">
          <cell r="N696">
            <v>0</v>
          </cell>
        </row>
        <row r="698">
          <cell r="N698">
            <v>0</v>
          </cell>
        </row>
        <row r="699">
          <cell r="N699">
            <v>0</v>
          </cell>
        </row>
        <row r="700">
          <cell r="Q700"/>
          <cell r="U700"/>
          <cell r="V700"/>
        </row>
        <row r="701">
          <cell r="N701">
            <v>0</v>
          </cell>
          <cell r="W701"/>
        </row>
        <row r="702">
          <cell r="R702"/>
          <cell r="T702"/>
        </row>
        <row r="703">
          <cell r="S703"/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Q708"/>
          <cell r="U708"/>
          <cell r="V708"/>
        </row>
        <row r="709">
          <cell r="N709">
            <v>0</v>
          </cell>
          <cell r="W709"/>
        </row>
        <row r="710">
          <cell r="R710"/>
          <cell r="T710"/>
        </row>
        <row r="711">
          <cell r="S711"/>
        </row>
        <row r="712">
          <cell r="N712">
            <v>0</v>
          </cell>
        </row>
        <row r="714">
          <cell r="N714">
            <v>53670</v>
          </cell>
        </row>
        <row r="715">
          <cell r="N715">
            <v>0</v>
          </cell>
        </row>
        <row r="716">
          <cell r="Q716"/>
          <cell r="U716"/>
          <cell r="V716"/>
        </row>
        <row r="717">
          <cell r="N717">
            <v>0</v>
          </cell>
          <cell r="W717"/>
        </row>
        <row r="718">
          <cell r="R718"/>
          <cell r="T718"/>
        </row>
        <row r="719">
          <cell r="S719"/>
        </row>
        <row r="720">
          <cell r="N720">
            <v>0</v>
          </cell>
        </row>
        <row r="730">
          <cell r="N730">
            <v>0</v>
          </cell>
        </row>
        <row r="731">
          <cell r="N731">
            <v>0</v>
          </cell>
        </row>
        <row r="732">
          <cell r="Q732"/>
          <cell r="U732"/>
          <cell r="V732"/>
        </row>
        <row r="733">
          <cell r="N733">
            <v>0</v>
          </cell>
          <cell r="W733"/>
        </row>
        <row r="734">
          <cell r="R734"/>
          <cell r="T734"/>
        </row>
        <row r="735">
          <cell r="S735"/>
        </row>
        <row r="736">
          <cell r="N736">
            <v>0</v>
          </cell>
        </row>
        <row r="738">
          <cell r="N738">
            <v>21100</v>
          </cell>
        </row>
        <row r="739">
          <cell r="N739">
            <v>100</v>
          </cell>
        </row>
        <row r="740">
          <cell r="Q740">
            <v>0</v>
          </cell>
          <cell r="U740">
            <v>15200</v>
          </cell>
          <cell r="V740">
            <v>0</v>
          </cell>
        </row>
        <row r="741">
          <cell r="N741">
            <v>0</v>
          </cell>
          <cell r="W741"/>
        </row>
        <row r="742">
          <cell r="R742"/>
          <cell r="T742"/>
        </row>
        <row r="743">
          <cell r="S743">
            <v>9300</v>
          </cell>
        </row>
        <row r="744">
          <cell r="N744">
            <v>0</v>
          </cell>
        </row>
        <row r="746">
          <cell r="N746">
            <v>0</v>
          </cell>
        </row>
        <row r="747">
          <cell r="N747">
            <v>0</v>
          </cell>
        </row>
        <row r="748">
          <cell r="Q748"/>
          <cell r="U748"/>
          <cell r="V748"/>
        </row>
        <row r="749">
          <cell r="N749">
            <v>0</v>
          </cell>
          <cell r="W749"/>
        </row>
        <row r="750">
          <cell r="R750"/>
          <cell r="T750"/>
        </row>
        <row r="751">
          <cell r="S751"/>
        </row>
        <row r="752">
          <cell r="N752">
            <v>0</v>
          </cell>
        </row>
        <row r="754">
          <cell r="N754">
            <v>0</v>
          </cell>
        </row>
        <row r="755">
          <cell r="N755">
            <v>0</v>
          </cell>
        </row>
        <row r="756">
          <cell r="Q756"/>
          <cell r="U756"/>
          <cell r="V756"/>
        </row>
        <row r="757">
          <cell r="N757">
            <v>0</v>
          </cell>
          <cell r="W757"/>
        </row>
        <row r="758">
          <cell r="R758"/>
          <cell r="T758"/>
        </row>
        <row r="759">
          <cell r="S759"/>
        </row>
        <row r="760">
          <cell r="N760">
            <v>0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Q764"/>
          <cell r="U764"/>
          <cell r="V764"/>
        </row>
        <row r="765">
          <cell r="N765">
            <v>0</v>
          </cell>
          <cell r="W765"/>
        </row>
        <row r="766">
          <cell r="R766"/>
          <cell r="T766"/>
        </row>
        <row r="767">
          <cell r="S767"/>
        </row>
        <row r="768">
          <cell r="N768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Q772"/>
          <cell r="U772"/>
          <cell r="V772"/>
        </row>
        <row r="773">
          <cell r="N773">
            <v>0</v>
          </cell>
          <cell r="W773"/>
        </row>
        <row r="774">
          <cell r="R774"/>
          <cell r="T774"/>
        </row>
        <row r="775">
          <cell r="S775"/>
        </row>
        <row r="776">
          <cell r="N776">
            <v>0</v>
          </cell>
        </row>
        <row r="786">
          <cell r="N786">
            <v>179279</v>
          </cell>
        </row>
        <row r="787">
          <cell r="N787">
            <v>10169</v>
          </cell>
        </row>
        <row r="788">
          <cell r="Q788">
            <v>0</v>
          </cell>
          <cell r="U788">
            <v>0</v>
          </cell>
          <cell r="V788">
            <v>171008</v>
          </cell>
        </row>
        <row r="789">
          <cell r="N789">
            <v>0</v>
          </cell>
          <cell r="W789"/>
        </row>
        <row r="790">
          <cell r="R790">
            <v>2803</v>
          </cell>
          <cell r="T790">
            <v>0</v>
          </cell>
        </row>
        <row r="791">
          <cell r="S791">
            <v>67370</v>
          </cell>
        </row>
        <row r="792">
          <cell r="N792">
            <v>0</v>
          </cell>
        </row>
        <row r="794">
          <cell r="N794">
            <v>0</v>
          </cell>
        </row>
        <row r="795">
          <cell r="N795">
            <v>0</v>
          </cell>
        </row>
        <row r="796">
          <cell r="Q796"/>
          <cell r="U796"/>
          <cell r="V796"/>
        </row>
        <row r="797">
          <cell r="N797">
            <v>0</v>
          </cell>
          <cell r="W797"/>
        </row>
        <row r="798">
          <cell r="R798"/>
          <cell r="T798"/>
        </row>
        <row r="799">
          <cell r="S799"/>
        </row>
        <row r="800">
          <cell r="N800">
            <v>0</v>
          </cell>
        </row>
        <row r="802">
          <cell r="N802">
            <v>16888</v>
          </cell>
        </row>
        <row r="803">
          <cell r="N803">
            <v>0</v>
          </cell>
        </row>
        <row r="804">
          <cell r="Q804"/>
          <cell r="U804"/>
          <cell r="V804"/>
        </row>
        <row r="805">
          <cell r="N805">
            <v>0</v>
          </cell>
          <cell r="W805"/>
        </row>
        <row r="806">
          <cell r="R806"/>
          <cell r="T806"/>
        </row>
        <row r="807">
          <cell r="S807"/>
        </row>
        <row r="808">
          <cell r="N808">
            <v>0</v>
          </cell>
        </row>
        <row r="810">
          <cell r="N810">
            <v>0</v>
          </cell>
        </row>
        <row r="811">
          <cell r="N811">
            <v>0</v>
          </cell>
        </row>
        <row r="812">
          <cell r="Q812"/>
          <cell r="U812"/>
          <cell r="V812"/>
        </row>
        <row r="813">
          <cell r="N813">
            <v>0</v>
          </cell>
          <cell r="W813"/>
        </row>
        <row r="814">
          <cell r="R814"/>
          <cell r="T814"/>
        </row>
        <row r="815">
          <cell r="S815"/>
        </row>
        <row r="816">
          <cell r="N816">
            <v>0</v>
          </cell>
        </row>
        <row r="818">
          <cell r="N818">
            <v>42629</v>
          </cell>
        </row>
        <row r="819">
          <cell r="N819">
            <v>0</v>
          </cell>
        </row>
        <row r="820">
          <cell r="Q820"/>
          <cell r="U820"/>
          <cell r="V820"/>
        </row>
        <row r="821">
          <cell r="N821">
            <v>0</v>
          </cell>
          <cell r="W821"/>
        </row>
        <row r="822">
          <cell r="R822"/>
          <cell r="T822"/>
        </row>
        <row r="823">
          <cell r="S823"/>
        </row>
        <row r="824">
          <cell r="N824">
            <v>0</v>
          </cell>
        </row>
        <row r="826">
          <cell r="N826">
            <v>17826</v>
          </cell>
        </row>
        <row r="827">
          <cell r="N827">
            <v>0</v>
          </cell>
        </row>
        <row r="828">
          <cell r="Q828"/>
          <cell r="U828"/>
          <cell r="V828"/>
        </row>
        <row r="829">
          <cell r="N829">
            <v>0</v>
          </cell>
          <cell r="W829"/>
        </row>
        <row r="830">
          <cell r="R830"/>
          <cell r="T830"/>
        </row>
        <row r="831">
          <cell r="S831"/>
        </row>
        <row r="832">
          <cell r="N832">
            <v>0</v>
          </cell>
        </row>
      </sheetData>
      <sheetData sheetId="2">
        <row r="83">
          <cell r="N83">
            <v>2106</v>
          </cell>
        </row>
        <row r="84">
          <cell r="Q84"/>
          <cell r="U84"/>
          <cell r="V84"/>
        </row>
        <row r="85">
          <cell r="N85">
            <v>0</v>
          </cell>
          <cell r="W85"/>
        </row>
        <row r="86">
          <cell r="N86">
            <v>489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2158</v>
          </cell>
        </row>
        <row r="92">
          <cell r="N92">
            <v>2902</v>
          </cell>
        </row>
        <row r="93">
          <cell r="Q93"/>
          <cell r="U93"/>
          <cell r="V93"/>
        </row>
        <row r="94">
          <cell r="N94">
            <v>0</v>
          </cell>
          <cell r="W94"/>
        </row>
        <row r="95">
          <cell r="N95">
            <v>0</v>
          </cell>
        </row>
        <row r="96">
          <cell r="N96">
            <v>6664.1044792896082</v>
          </cell>
        </row>
        <row r="97">
          <cell r="N97">
            <v>0</v>
          </cell>
        </row>
        <row r="98">
          <cell r="N98">
            <v>1706</v>
          </cell>
        </row>
        <row r="99">
          <cell r="N99">
            <v>4092.8955207103918</v>
          </cell>
        </row>
        <row r="101">
          <cell r="N101">
            <v>0</v>
          </cell>
        </row>
        <row r="102">
          <cell r="Q102"/>
          <cell r="U102"/>
          <cell r="V102"/>
        </row>
        <row r="103">
          <cell r="N103">
            <v>0</v>
          </cell>
          <cell r="W103"/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8629</v>
          </cell>
        </row>
        <row r="108">
          <cell r="N108">
            <v>8817</v>
          </cell>
        </row>
        <row r="110">
          <cell r="N110">
            <v>106129</v>
          </cell>
        </row>
        <row r="111">
          <cell r="Q111"/>
          <cell r="U111"/>
          <cell r="V111"/>
        </row>
        <row r="112">
          <cell r="N112">
            <v>0</v>
          </cell>
          <cell r="W112"/>
        </row>
        <row r="113">
          <cell r="N113">
            <v>18293.418188594856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142.5818114051435</v>
          </cell>
        </row>
        <row r="119">
          <cell r="N119">
            <v>3770</v>
          </cell>
        </row>
        <row r="120">
          <cell r="Q120"/>
          <cell r="U120"/>
          <cell r="V120"/>
        </row>
        <row r="121">
          <cell r="N121">
            <v>0</v>
          </cell>
          <cell r="W121"/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10076</v>
          </cell>
        </row>
        <row r="126">
          <cell r="N126">
            <v>22090</v>
          </cell>
        </row>
        <row r="128">
          <cell r="N128">
            <v>146</v>
          </cell>
        </row>
        <row r="129">
          <cell r="Q129"/>
          <cell r="U129"/>
          <cell r="V129"/>
        </row>
        <row r="130">
          <cell r="N130">
            <v>0</v>
          </cell>
          <cell r="W130"/>
        </row>
        <row r="131">
          <cell r="N131">
            <v>0</v>
          </cell>
        </row>
        <row r="132">
          <cell r="N132">
            <v>16830</v>
          </cell>
        </row>
        <row r="133">
          <cell r="N133">
            <v>0</v>
          </cell>
        </row>
        <row r="134">
          <cell r="N134">
            <v>8374</v>
          </cell>
        </row>
        <row r="135">
          <cell r="N135">
            <v>38164</v>
          </cell>
        </row>
        <row r="137">
          <cell r="N137">
            <v>0</v>
          </cell>
        </row>
        <row r="138">
          <cell r="Q138"/>
          <cell r="U138"/>
          <cell r="V138"/>
        </row>
        <row r="139">
          <cell r="N139">
            <v>0</v>
          </cell>
          <cell r="W139"/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11603</v>
          </cell>
        </row>
        <row r="144">
          <cell r="N144">
            <v>1876</v>
          </cell>
        </row>
        <row r="146">
          <cell r="N146">
            <v>0</v>
          </cell>
        </row>
        <row r="147">
          <cell r="Q147"/>
          <cell r="U147"/>
          <cell r="V147"/>
        </row>
        <row r="148">
          <cell r="N148">
            <v>0</v>
          </cell>
          <cell r="W148"/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5411</v>
          </cell>
        </row>
        <row r="164">
          <cell r="N164">
            <v>773</v>
          </cell>
        </row>
        <row r="165">
          <cell r="Q165"/>
          <cell r="U165"/>
          <cell r="V165"/>
        </row>
        <row r="166">
          <cell r="N166">
            <v>0</v>
          </cell>
          <cell r="W166"/>
        </row>
        <row r="167">
          <cell r="N167">
            <v>179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1110</v>
          </cell>
        </row>
        <row r="173">
          <cell r="N173">
            <v>95</v>
          </cell>
        </row>
        <row r="174">
          <cell r="Q174"/>
          <cell r="U174"/>
          <cell r="V174"/>
        </row>
        <row r="175">
          <cell r="N175">
            <v>0</v>
          </cell>
          <cell r="W175"/>
        </row>
        <row r="176">
          <cell r="N176">
            <v>0</v>
          </cell>
        </row>
        <row r="177">
          <cell r="N177">
            <v>0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N180">
            <v>7144.9505439771865</v>
          </cell>
        </row>
        <row r="182">
          <cell r="N182">
            <v>0</v>
          </cell>
        </row>
        <row r="183">
          <cell r="Q183"/>
          <cell r="U183"/>
          <cell r="V183"/>
        </row>
        <row r="184">
          <cell r="N184">
            <v>0</v>
          </cell>
          <cell r="W184"/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0</v>
          </cell>
        </row>
        <row r="189">
          <cell r="N189">
            <v>7936</v>
          </cell>
        </row>
        <row r="191">
          <cell r="N191">
            <v>39016.724090085838</v>
          </cell>
        </row>
        <row r="192">
          <cell r="Q192"/>
          <cell r="U192"/>
          <cell r="V192"/>
        </row>
        <row r="193">
          <cell r="N193">
            <v>0</v>
          </cell>
          <cell r="W193"/>
        </row>
        <row r="194">
          <cell r="N194">
            <v>6467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17.325365936983054</v>
          </cell>
        </row>
        <row r="200">
          <cell r="N200">
            <v>499</v>
          </cell>
        </row>
        <row r="201">
          <cell r="Q201"/>
          <cell r="U201"/>
          <cell r="V201"/>
        </row>
        <row r="202">
          <cell r="N202">
            <v>0</v>
          </cell>
          <cell r="W202"/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23042</v>
          </cell>
        </row>
        <row r="209">
          <cell r="N209">
            <v>0</v>
          </cell>
        </row>
        <row r="210">
          <cell r="Q210"/>
          <cell r="U210"/>
          <cell r="V210"/>
        </row>
        <row r="211">
          <cell r="N211">
            <v>0</v>
          </cell>
          <cell r="W211"/>
        </row>
        <row r="212">
          <cell r="N212">
            <v>0</v>
          </cell>
        </row>
        <row r="213">
          <cell r="N213">
            <v>9461</v>
          </cell>
        </row>
        <row r="214">
          <cell r="N214">
            <v>0</v>
          </cell>
        </row>
        <row r="215">
          <cell r="N215">
            <v>0</v>
          </cell>
        </row>
        <row r="216">
          <cell r="N216">
            <v>21772</v>
          </cell>
        </row>
        <row r="218">
          <cell r="N218">
            <v>0</v>
          </cell>
        </row>
        <row r="219">
          <cell r="Q219"/>
          <cell r="U219"/>
          <cell r="V219"/>
        </row>
        <row r="220">
          <cell r="N220">
            <v>0</v>
          </cell>
          <cell r="W220"/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0</v>
          </cell>
        </row>
        <row r="225">
          <cell r="N225">
            <v>790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  <cell r="W229"/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8919</v>
          </cell>
        </row>
        <row r="245">
          <cell r="N245">
            <v>528.80000000000007</v>
          </cell>
        </row>
        <row r="246">
          <cell r="Q246"/>
          <cell r="U246"/>
          <cell r="V246"/>
        </row>
        <row r="247">
          <cell r="N247">
            <v>0</v>
          </cell>
          <cell r="W247"/>
        </row>
        <row r="248">
          <cell r="N248">
            <v>132.20000000000002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1212</v>
          </cell>
        </row>
        <row r="254">
          <cell r="N254">
            <v>0</v>
          </cell>
        </row>
        <row r="255">
          <cell r="Q255"/>
          <cell r="U255"/>
          <cell r="V255"/>
        </row>
        <row r="256">
          <cell r="N256">
            <v>4392.0292481977349</v>
          </cell>
          <cell r="W256"/>
        </row>
        <row r="257">
          <cell r="N257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N260">
            <v>3000</v>
          </cell>
        </row>
        <row r="261">
          <cell r="N261">
            <v>3216.9707518022651</v>
          </cell>
        </row>
        <row r="263">
          <cell r="N263">
            <v>0</v>
          </cell>
        </row>
        <row r="264">
          <cell r="Q264"/>
          <cell r="U264"/>
          <cell r="V264"/>
        </row>
        <row r="265">
          <cell r="N265">
            <v>0</v>
          </cell>
          <cell r="W265"/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6000</v>
          </cell>
        </row>
        <row r="270">
          <cell r="N270">
            <v>12970</v>
          </cell>
        </row>
        <row r="272">
          <cell r="N272">
            <v>81823</v>
          </cell>
        </row>
        <row r="273">
          <cell r="Q273"/>
          <cell r="U273"/>
          <cell r="V273"/>
        </row>
        <row r="274">
          <cell r="N274">
            <v>0</v>
          </cell>
          <cell r="W274"/>
        </row>
        <row r="275">
          <cell r="N275">
            <v>13690.770751802265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17199.229248197731</v>
          </cell>
        </row>
        <row r="281">
          <cell r="N281">
            <v>1816.1999999999998</v>
          </cell>
        </row>
        <row r="282">
          <cell r="Q282"/>
          <cell r="U282"/>
          <cell r="V282"/>
        </row>
        <row r="283">
          <cell r="N283">
            <v>0</v>
          </cell>
          <cell r="W283"/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6000</v>
          </cell>
        </row>
        <row r="288">
          <cell r="N288">
            <v>18923.8</v>
          </cell>
        </row>
        <row r="290">
          <cell r="N290">
            <v>103</v>
          </cell>
        </row>
        <row r="291">
          <cell r="Q291"/>
          <cell r="U291"/>
          <cell r="V291"/>
        </row>
        <row r="292">
          <cell r="N292">
            <v>0</v>
          </cell>
          <cell r="W292"/>
        </row>
        <row r="293">
          <cell r="N293">
            <v>0</v>
          </cell>
        </row>
        <row r="294">
          <cell r="N294">
            <v>12850</v>
          </cell>
        </row>
        <row r="295">
          <cell r="N295">
            <v>0</v>
          </cell>
        </row>
        <row r="296">
          <cell r="N296">
            <v>9000</v>
          </cell>
        </row>
        <row r="297">
          <cell r="N297">
            <v>33423</v>
          </cell>
        </row>
        <row r="299">
          <cell r="N299">
            <v>316</v>
          </cell>
        </row>
        <row r="300">
          <cell r="Q300"/>
          <cell r="U300"/>
          <cell r="V300"/>
        </row>
        <row r="301">
          <cell r="N301">
            <v>0</v>
          </cell>
          <cell r="W301"/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9000</v>
          </cell>
        </row>
        <row r="306">
          <cell r="N306">
            <v>2109</v>
          </cell>
        </row>
        <row r="308">
          <cell r="N308">
            <v>0</v>
          </cell>
        </row>
        <row r="309">
          <cell r="Q309"/>
          <cell r="U309"/>
          <cell r="V309"/>
        </row>
        <row r="310">
          <cell r="N310">
            <v>0</v>
          </cell>
          <cell r="W310"/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6423</v>
          </cell>
        </row>
        <row r="326">
          <cell r="N326">
            <v>1570.089137986788</v>
          </cell>
        </row>
        <row r="327">
          <cell r="Q327"/>
          <cell r="U327"/>
          <cell r="V327"/>
        </row>
        <row r="328">
          <cell r="N328">
            <v>0</v>
          </cell>
          <cell r="W328"/>
        </row>
        <row r="329">
          <cell r="N329">
            <v>1700.8441335137295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1772</v>
          </cell>
        </row>
        <row r="335">
          <cell r="N335">
            <v>0</v>
          </cell>
        </row>
        <row r="336">
          <cell r="Q336"/>
          <cell r="U336"/>
          <cell r="V336"/>
        </row>
        <row r="337">
          <cell r="N337">
            <v>0</v>
          </cell>
          <cell r="W337"/>
        </row>
        <row r="338">
          <cell r="N338">
            <v>0</v>
          </cell>
        </row>
        <row r="339">
          <cell r="N339">
            <v>369</v>
          </cell>
        </row>
        <row r="340">
          <cell r="N340">
            <v>0</v>
          </cell>
        </row>
        <row r="341">
          <cell r="N341">
            <v>2304</v>
          </cell>
        </row>
        <row r="342">
          <cell r="N342">
            <v>3602.1108620132127</v>
          </cell>
        </row>
        <row r="344">
          <cell r="N344">
            <v>418</v>
          </cell>
        </row>
        <row r="345">
          <cell r="Q345"/>
          <cell r="U345"/>
          <cell r="V345"/>
        </row>
        <row r="346">
          <cell r="N346">
            <v>0</v>
          </cell>
          <cell r="W346"/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5901</v>
          </cell>
        </row>
        <row r="351">
          <cell r="N351">
            <v>5780</v>
          </cell>
        </row>
        <row r="353">
          <cell r="N353">
            <v>93691</v>
          </cell>
        </row>
        <row r="354">
          <cell r="Q354"/>
          <cell r="U354"/>
          <cell r="V354"/>
        </row>
        <row r="355">
          <cell r="N355">
            <v>0</v>
          </cell>
          <cell r="W355"/>
        </row>
        <row r="356">
          <cell r="N356">
            <v>16940.155866486271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84.8</v>
          </cell>
        </row>
        <row r="362">
          <cell r="N362">
            <v>3198.910862013212</v>
          </cell>
        </row>
        <row r="363">
          <cell r="Q363"/>
          <cell r="U363"/>
          <cell r="V363"/>
        </row>
        <row r="364">
          <cell r="N364">
            <v>0</v>
          </cell>
          <cell r="W364"/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3783</v>
          </cell>
        </row>
        <row r="369">
          <cell r="N369">
            <v>6527.089137986788</v>
          </cell>
        </row>
        <row r="371">
          <cell r="N371">
            <v>22</v>
          </cell>
        </row>
        <row r="372">
          <cell r="Q372"/>
          <cell r="U372"/>
          <cell r="V372"/>
        </row>
        <row r="373">
          <cell r="N373">
            <v>0</v>
          </cell>
          <cell r="W373"/>
        </row>
        <row r="374">
          <cell r="N374">
            <v>0</v>
          </cell>
        </row>
        <row r="375">
          <cell r="N375">
            <v>11279</v>
          </cell>
        </row>
        <row r="376">
          <cell r="N376">
            <v>0</v>
          </cell>
        </row>
        <row r="377">
          <cell r="N377">
            <v>7701</v>
          </cell>
        </row>
        <row r="378">
          <cell r="N378">
            <v>19613</v>
          </cell>
        </row>
        <row r="380">
          <cell r="N380">
            <v>0</v>
          </cell>
        </row>
        <row r="381">
          <cell r="Q381"/>
          <cell r="U381"/>
          <cell r="V381"/>
        </row>
        <row r="382">
          <cell r="N382">
            <v>0</v>
          </cell>
          <cell r="W382"/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5064</v>
          </cell>
        </row>
        <row r="387">
          <cell r="N387">
            <v>950</v>
          </cell>
        </row>
        <row r="389">
          <cell r="N389">
            <v>0</v>
          </cell>
        </row>
        <row r="390">
          <cell r="Q390"/>
          <cell r="U390"/>
          <cell r="V390"/>
        </row>
        <row r="391">
          <cell r="N391">
            <v>0</v>
          </cell>
          <cell r="W391"/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4792</v>
          </cell>
        </row>
        <row r="407">
          <cell r="N407">
            <v>1996.1965862271925</v>
          </cell>
        </row>
        <row r="408">
          <cell r="Q408"/>
          <cell r="U408"/>
          <cell r="V408"/>
        </row>
        <row r="409">
          <cell r="N409">
            <v>0</v>
          </cell>
          <cell r="W409"/>
        </row>
        <row r="410">
          <cell r="N410">
            <v>448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3985</v>
          </cell>
        </row>
        <row r="416">
          <cell r="N416">
            <v>37481</v>
          </cell>
        </row>
        <row r="417">
          <cell r="Q417"/>
          <cell r="U417"/>
          <cell r="V417"/>
        </row>
        <row r="418">
          <cell r="N418">
            <v>0</v>
          </cell>
          <cell r="W418"/>
        </row>
        <row r="419">
          <cell r="T419">
            <v>1767000</v>
          </cell>
          <cell r="X419">
            <v>169000</v>
          </cell>
          <cell r="Y419">
            <v>19000</v>
          </cell>
        </row>
        <row r="420">
          <cell r="S420">
            <v>283362</v>
          </cell>
        </row>
        <row r="421">
          <cell r="N421">
            <v>0</v>
          </cell>
        </row>
        <row r="422">
          <cell r="N422">
            <v>30321</v>
          </cell>
        </row>
        <row r="423">
          <cell r="N423">
            <v>331000</v>
          </cell>
        </row>
        <row r="425">
          <cell r="N425">
            <v>399.80341377280752</v>
          </cell>
        </row>
        <row r="426">
          <cell r="Q426"/>
          <cell r="U426"/>
          <cell r="V426"/>
        </row>
        <row r="427">
          <cell r="N427">
            <v>0</v>
          </cell>
          <cell r="W427"/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19583</v>
          </cell>
        </row>
        <row r="432">
          <cell r="N432">
            <v>27328.333333333332</v>
          </cell>
        </row>
        <row r="434">
          <cell r="N434">
            <v>187020</v>
          </cell>
        </row>
        <row r="435">
          <cell r="Q435"/>
          <cell r="U435"/>
          <cell r="V435"/>
        </row>
        <row r="436">
          <cell r="N436">
            <v>0</v>
          </cell>
          <cell r="W436"/>
        </row>
        <row r="437">
          <cell r="N437">
            <v>32356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2500</v>
          </cell>
        </row>
        <row r="443">
          <cell r="N443">
            <v>18145</v>
          </cell>
        </row>
        <row r="444">
          <cell r="Q444"/>
          <cell r="U444"/>
          <cell r="V444"/>
        </row>
        <row r="445">
          <cell r="N445">
            <v>0</v>
          </cell>
          <cell r="W445"/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20393</v>
          </cell>
        </row>
        <row r="450">
          <cell r="N450">
            <v>34059</v>
          </cell>
        </row>
        <row r="452">
          <cell r="N452">
            <v>118</v>
          </cell>
        </row>
        <row r="453">
          <cell r="Q453"/>
          <cell r="U453"/>
          <cell r="V453"/>
        </row>
        <row r="454">
          <cell r="N454">
            <v>0</v>
          </cell>
          <cell r="W454"/>
        </row>
        <row r="455">
          <cell r="N455">
            <v>0</v>
          </cell>
        </row>
        <row r="456">
          <cell r="N456">
            <v>49758</v>
          </cell>
        </row>
        <row r="457">
          <cell r="N457">
            <v>0</v>
          </cell>
        </row>
        <row r="458">
          <cell r="N458">
            <v>7822</v>
          </cell>
        </row>
        <row r="459">
          <cell r="N459">
            <v>95794</v>
          </cell>
        </row>
        <row r="461">
          <cell r="N461">
            <v>0</v>
          </cell>
        </row>
        <row r="462">
          <cell r="Q462"/>
          <cell r="U462"/>
          <cell r="V462"/>
        </row>
        <row r="463">
          <cell r="N463">
            <v>0</v>
          </cell>
          <cell r="W463"/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20152</v>
          </cell>
        </row>
        <row r="468">
          <cell r="N468">
            <v>3384</v>
          </cell>
        </row>
        <row r="470">
          <cell r="N470">
            <v>0</v>
          </cell>
        </row>
        <row r="471">
          <cell r="Q471"/>
          <cell r="U471"/>
          <cell r="V471"/>
        </row>
        <row r="472">
          <cell r="N472">
            <v>0</v>
          </cell>
          <cell r="W472"/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10018</v>
          </cell>
        </row>
        <row r="488">
          <cell r="N488">
            <v>2702</v>
          </cell>
        </row>
        <row r="489">
          <cell r="Q489"/>
          <cell r="U489"/>
          <cell r="V489"/>
        </row>
        <row r="490">
          <cell r="N490">
            <v>0</v>
          </cell>
          <cell r="W490"/>
        </row>
        <row r="491">
          <cell r="N491">
            <v>627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2436</v>
          </cell>
        </row>
        <row r="497">
          <cell r="N497">
            <v>27</v>
          </cell>
        </row>
        <row r="498">
          <cell r="Q498"/>
          <cell r="U498"/>
          <cell r="V498"/>
        </row>
        <row r="499">
          <cell r="N499">
            <v>0</v>
          </cell>
          <cell r="W499"/>
        </row>
        <row r="500">
          <cell r="N500">
            <v>0</v>
          </cell>
        </row>
        <row r="501">
          <cell r="N501">
            <v>985</v>
          </cell>
        </row>
        <row r="502">
          <cell r="N502">
            <v>0</v>
          </cell>
        </row>
        <row r="503">
          <cell r="N503">
            <v>1304.2814752013564</v>
          </cell>
        </row>
        <row r="504">
          <cell r="N504">
            <v>4614.7185247986436</v>
          </cell>
        </row>
        <row r="506">
          <cell r="N506">
            <v>39</v>
          </cell>
        </row>
        <row r="507">
          <cell r="Q507"/>
          <cell r="U507"/>
          <cell r="V507"/>
        </row>
        <row r="508">
          <cell r="N508">
            <v>0</v>
          </cell>
          <cell r="W508"/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7963.0731665960157</v>
          </cell>
        </row>
        <row r="513">
          <cell r="N513">
            <v>8613</v>
          </cell>
        </row>
        <row r="515">
          <cell r="N515">
            <v>42665</v>
          </cell>
        </row>
        <row r="516">
          <cell r="Q516"/>
          <cell r="U516"/>
          <cell r="V516"/>
        </row>
        <row r="517">
          <cell r="N517">
            <v>0</v>
          </cell>
          <cell r="W517"/>
        </row>
        <row r="518">
          <cell r="N518">
            <v>7446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113</v>
          </cell>
        </row>
        <row r="524">
          <cell r="N524">
            <v>183</v>
          </cell>
        </row>
        <row r="525">
          <cell r="Q525"/>
          <cell r="U525"/>
          <cell r="V525"/>
        </row>
        <row r="526">
          <cell r="N526">
            <v>0</v>
          </cell>
          <cell r="W526"/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988.64535820262824</v>
          </cell>
        </row>
        <row r="531">
          <cell r="N531">
            <v>1347.3125512315892</v>
          </cell>
        </row>
        <row r="533">
          <cell r="N533">
            <v>109</v>
          </cell>
        </row>
        <row r="534">
          <cell r="Q534"/>
          <cell r="U534"/>
          <cell r="V534"/>
        </row>
        <row r="535">
          <cell r="N535">
            <v>0</v>
          </cell>
          <cell r="W535"/>
        </row>
        <row r="536">
          <cell r="N536">
            <v>0</v>
          </cell>
        </row>
        <row r="537">
          <cell r="N537">
            <v>15022</v>
          </cell>
        </row>
        <row r="538">
          <cell r="N538">
            <v>0</v>
          </cell>
        </row>
        <row r="539">
          <cell r="N539">
            <v>12100</v>
          </cell>
        </row>
        <row r="540">
          <cell r="N540">
            <v>5825.8</v>
          </cell>
        </row>
        <row r="542">
          <cell r="N542">
            <v>0</v>
          </cell>
        </row>
        <row r="543">
          <cell r="Q543"/>
          <cell r="U543"/>
          <cell r="V543"/>
        </row>
        <row r="544">
          <cell r="N544">
            <v>0</v>
          </cell>
          <cell r="W544"/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4300</v>
          </cell>
        </row>
        <row r="549">
          <cell r="N549">
            <v>125</v>
          </cell>
        </row>
        <row r="551">
          <cell r="N551">
            <v>0</v>
          </cell>
        </row>
        <row r="552">
          <cell r="Q552"/>
          <cell r="U552"/>
          <cell r="V552"/>
        </row>
        <row r="553">
          <cell r="N553">
            <v>0</v>
          </cell>
          <cell r="W553"/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1851</v>
          </cell>
        </row>
        <row r="569">
          <cell r="N569">
            <v>731</v>
          </cell>
        </row>
        <row r="570">
          <cell r="Q570"/>
          <cell r="U570"/>
          <cell r="V570"/>
        </row>
        <row r="571">
          <cell r="N571">
            <v>0</v>
          </cell>
          <cell r="W571"/>
        </row>
        <row r="572">
          <cell r="N572">
            <v>170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2367</v>
          </cell>
        </row>
        <row r="578">
          <cell r="N578">
            <v>647</v>
          </cell>
        </row>
        <row r="579">
          <cell r="Q579"/>
          <cell r="U579"/>
          <cell r="V579"/>
        </row>
        <row r="580">
          <cell r="N580">
            <v>0</v>
          </cell>
          <cell r="W580"/>
        </row>
        <row r="581">
          <cell r="N581">
            <v>0</v>
          </cell>
        </row>
        <row r="582">
          <cell r="N582">
            <v>23939</v>
          </cell>
        </row>
        <row r="583">
          <cell r="N583">
            <v>0</v>
          </cell>
        </row>
        <row r="584">
          <cell r="N584">
            <v>0</v>
          </cell>
        </row>
        <row r="585">
          <cell r="N585">
            <v>19196</v>
          </cell>
        </row>
        <row r="587">
          <cell r="N587">
            <v>328</v>
          </cell>
        </row>
        <row r="588">
          <cell r="Q588"/>
          <cell r="U588"/>
          <cell r="V588"/>
        </row>
        <row r="589">
          <cell r="N589">
            <v>0</v>
          </cell>
          <cell r="W589"/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7123</v>
          </cell>
        </row>
        <row r="594">
          <cell r="N594">
            <v>9412</v>
          </cell>
        </row>
        <row r="596">
          <cell r="N596">
            <v>60068.800000000003</v>
          </cell>
        </row>
        <row r="597">
          <cell r="Q597"/>
          <cell r="U597"/>
          <cell r="V597"/>
        </row>
        <row r="598">
          <cell r="N598">
            <v>0</v>
          </cell>
          <cell r="W598"/>
        </row>
        <row r="599">
          <cell r="N599">
            <v>9858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45.2</v>
          </cell>
        </row>
        <row r="605">
          <cell r="N605">
            <v>1363.2000000000007</v>
          </cell>
        </row>
        <row r="606">
          <cell r="Q606"/>
          <cell r="U606"/>
          <cell r="V606"/>
        </row>
        <row r="607">
          <cell r="N607">
            <v>0</v>
          </cell>
          <cell r="W607"/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2463</v>
          </cell>
        </row>
        <row r="612">
          <cell r="N612">
            <v>11473.8</v>
          </cell>
        </row>
        <row r="614">
          <cell r="N614">
            <v>0</v>
          </cell>
        </row>
        <row r="615">
          <cell r="Q615"/>
          <cell r="U615"/>
          <cell r="V615"/>
        </row>
        <row r="616">
          <cell r="N616">
            <v>0</v>
          </cell>
          <cell r="W616"/>
        </row>
        <row r="617">
          <cell r="N617">
            <v>0</v>
          </cell>
        </row>
        <row r="618">
          <cell r="N618">
            <v>23370</v>
          </cell>
        </row>
        <row r="619">
          <cell r="N619">
            <v>0</v>
          </cell>
        </row>
        <row r="620">
          <cell r="N620">
            <v>6896</v>
          </cell>
        </row>
        <row r="621">
          <cell r="N621">
            <v>42648</v>
          </cell>
        </row>
        <row r="623">
          <cell r="N623">
            <v>316</v>
          </cell>
        </row>
        <row r="624">
          <cell r="Q624"/>
          <cell r="U624"/>
          <cell r="V624"/>
        </row>
        <row r="625">
          <cell r="N625">
            <v>0</v>
          </cell>
          <cell r="W625"/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10898</v>
          </cell>
        </row>
        <row r="630">
          <cell r="N630">
            <v>1345</v>
          </cell>
        </row>
        <row r="632">
          <cell r="N632">
            <v>0</v>
          </cell>
        </row>
        <row r="633">
          <cell r="Q633"/>
          <cell r="U633"/>
          <cell r="V633"/>
        </row>
        <row r="634">
          <cell r="N634">
            <v>0</v>
          </cell>
          <cell r="W634"/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8597</v>
          </cell>
        </row>
        <row r="650">
          <cell r="N650">
            <v>2798.6666666666665</v>
          </cell>
        </row>
        <row r="651">
          <cell r="Q651"/>
          <cell r="U651"/>
          <cell r="V651"/>
        </row>
        <row r="652">
          <cell r="N652">
            <v>0</v>
          </cell>
          <cell r="W652"/>
        </row>
        <row r="653">
          <cell r="N653">
            <v>233.33333333333334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1070</v>
          </cell>
        </row>
        <row r="659">
          <cell r="N659">
            <v>716711.93355285388</v>
          </cell>
        </row>
        <row r="660">
          <cell r="Q660"/>
          <cell r="U660"/>
          <cell r="V660"/>
        </row>
        <row r="661">
          <cell r="N661">
            <v>41815</v>
          </cell>
          <cell r="W661"/>
        </row>
        <row r="662">
          <cell r="N662">
            <v>0</v>
          </cell>
        </row>
        <row r="663">
          <cell r="N663">
            <v>0</v>
          </cell>
        </row>
        <row r="664">
          <cell r="N664">
            <v>0</v>
          </cell>
        </row>
        <row r="665">
          <cell r="N665">
            <v>3967</v>
          </cell>
        </row>
        <row r="666">
          <cell r="N666">
            <v>1632735</v>
          </cell>
        </row>
        <row r="668">
          <cell r="N668">
            <v>0</v>
          </cell>
        </row>
        <row r="669">
          <cell r="Q669"/>
          <cell r="U669"/>
          <cell r="V669"/>
        </row>
        <row r="670">
          <cell r="N670">
            <v>0</v>
          </cell>
          <cell r="W670"/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30314</v>
          </cell>
        </row>
        <row r="675">
          <cell r="N675">
            <v>37628</v>
          </cell>
        </row>
        <row r="677">
          <cell r="N677">
            <v>225137</v>
          </cell>
        </row>
        <row r="678">
          <cell r="Q678"/>
          <cell r="U678"/>
          <cell r="V678"/>
        </row>
        <row r="679">
          <cell r="N679">
            <v>0</v>
          </cell>
          <cell r="W679"/>
        </row>
        <row r="680">
          <cell r="N680">
            <v>39878.666666666664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21638.400000000001</v>
          </cell>
        </row>
        <row r="686">
          <cell r="N686">
            <v>9350.3198135197963</v>
          </cell>
        </row>
        <row r="687">
          <cell r="Q687"/>
          <cell r="U687"/>
          <cell r="V687"/>
        </row>
        <row r="688">
          <cell r="N688">
            <v>0</v>
          </cell>
          <cell r="W688"/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24351</v>
          </cell>
        </row>
        <row r="693">
          <cell r="N693">
            <v>43804</v>
          </cell>
        </row>
        <row r="695">
          <cell r="N695">
            <v>90</v>
          </cell>
        </row>
        <row r="696">
          <cell r="Q696"/>
          <cell r="U696"/>
          <cell r="V696"/>
        </row>
        <row r="697">
          <cell r="N697">
            <v>0</v>
          </cell>
          <cell r="W697"/>
        </row>
        <row r="698">
          <cell r="N698">
            <v>0</v>
          </cell>
        </row>
        <row r="699">
          <cell r="N699">
            <v>13305</v>
          </cell>
        </row>
        <row r="700">
          <cell r="N700">
            <v>0</v>
          </cell>
        </row>
        <row r="701">
          <cell r="N701">
            <v>38773</v>
          </cell>
        </row>
        <row r="702">
          <cell r="N702">
            <v>84228</v>
          </cell>
        </row>
        <row r="704">
          <cell r="N704">
            <v>2916.6135198135144</v>
          </cell>
        </row>
        <row r="705">
          <cell r="Q705"/>
          <cell r="U705"/>
          <cell r="V705"/>
        </row>
        <row r="706">
          <cell r="N706">
            <v>0</v>
          </cell>
          <cell r="W706"/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64218</v>
          </cell>
        </row>
        <row r="711">
          <cell r="N711">
            <v>5996</v>
          </cell>
        </row>
        <row r="713">
          <cell r="N713">
            <v>0</v>
          </cell>
        </row>
        <row r="714">
          <cell r="Q714"/>
          <cell r="U714"/>
          <cell r="V714"/>
        </row>
        <row r="715">
          <cell r="N715">
            <v>0</v>
          </cell>
          <cell r="W715"/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11826</v>
          </cell>
        </row>
        <row r="731">
          <cell r="N731">
            <v>1586.8701422722891</v>
          </cell>
        </row>
        <row r="732">
          <cell r="Q732"/>
          <cell r="U732"/>
          <cell r="V732"/>
        </row>
        <row r="733">
          <cell r="N733">
            <v>0</v>
          </cell>
          <cell r="W733"/>
        </row>
        <row r="734">
          <cell r="N734">
            <v>395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3988</v>
          </cell>
        </row>
        <row r="740">
          <cell r="N740">
            <v>876.02851635379807</v>
          </cell>
        </row>
        <row r="741">
          <cell r="Q741"/>
          <cell r="U741"/>
          <cell r="V741"/>
        </row>
        <row r="742">
          <cell r="N742">
            <v>0</v>
          </cell>
          <cell r="W742"/>
        </row>
        <row r="743">
          <cell r="N743">
            <v>0</v>
          </cell>
        </row>
        <row r="744">
          <cell r="N744">
            <v>497</v>
          </cell>
        </row>
        <row r="745">
          <cell r="N745">
            <v>0</v>
          </cell>
        </row>
        <row r="746">
          <cell r="N746">
            <v>20700</v>
          </cell>
        </row>
        <row r="747">
          <cell r="N747">
            <v>26246.101341373913</v>
          </cell>
        </row>
        <row r="749">
          <cell r="N749">
            <v>99</v>
          </cell>
        </row>
        <row r="750">
          <cell r="Q750"/>
          <cell r="U750"/>
          <cell r="V750"/>
        </row>
        <row r="751">
          <cell r="N751">
            <v>0</v>
          </cell>
          <cell r="W751"/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9900</v>
          </cell>
        </row>
        <row r="756">
          <cell r="N756">
            <v>4164</v>
          </cell>
        </row>
        <row r="758">
          <cell r="N758">
            <v>88276.22536319666</v>
          </cell>
        </row>
        <row r="759">
          <cell r="Q759"/>
          <cell r="U759"/>
          <cell r="V759"/>
        </row>
        <row r="760">
          <cell r="N760">
            <v>0</v>
          </cell>
          <cell r="W760"/>
        </row>
        <row r="761">
          <cell r="N761">
            <v>15690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2933.7746368033404</v>
          </cell>
        </row>
        <row r="767">
          <cell r="N767">
            <v>3546.8759781772524</v>
          </cell>
        </row>
        <row r="768">
          <cell r="Q768"/>
          <cell r="U768"/>
          <cell r="V768"/>
        </row>
        <row r="769">
          <cell r="N769">
            <v>0</v>
          </cell>
          <cell r="W769"/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0</v>
          </cell>
        </row>
        <row r="774">
          <cell r="N774">
            <v>30007.124021822747</v>
          </cell>
        </row>
        <row r="776">
          <cell r="N776">
            <v>20</v>
          </cell>
        </row>
        <row r="777">
          <cell r="Q777"/>
          <cell r="U777"/>
          <cell r="V777"/>
        </row>
        <row r="778">
          <cell r="N778">
            <v>0</v>
          </cell>
          <cell r="W778"/>
        </row>
        <row r="779">
          <cell r="N779">
            <v>0</v>
          </cell>
        </row>
        <row r="780">
          <cell r="N780">
            <v>26648</v>
          </cell>
        </row>
        <row r="781">
          <cell r="N781">
            <v>0</v>
          </cell>
        </row>
        <row r="782">
          <cell r="N782">
            <v>20600</v>
          </cell>
        </row>
        <row r="783">
          <cell r="N783">
            <v>42596</v>
          </cell>
        </row>
        <row r="785">
          <cell r="N785">
            <v>0</v>
          </cell>
        </row>
        <row r="786">
          <cell r="Q786"/>
          <cell r="U786"/>
          <cell r="V786"/>
        </row>
        <row r="787">
          <cell r="N787">
            <v>0</v>
          </cell>
          <cell r="W787"/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14400</v>
          </cell>
        </row>
        <row r="792">
          <cell r="N792">
            <v>2396</v>
          </cell>
        </row>
        <row r="794">
          <cell r="N794">
            <v>0</v>
          </cell>
        </row>
        <row r="795">
          <cell r="Q795"/>
          <cell r="U795"/>
          <cell r="V795"/>
        </row>
        <row r="796">
          <cell r="N796">
            <v>0</v>
          </cell>
          <cell r="W796"/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4363</v>
          </cell>
        </row>
        <row r="812">
          <cell r="N812">
            <v>6807</v>
          </cell>
        </row>
        <row r="813">
          <cell r="Q813"/>
          <cell r="U813"/>
          <cell r="V813"/>
        </row>
        <row r="814">
          <cell r="N814">
            <v>0</v>
          </cell>
          <cell r="W814"/>
        </row>
        <row r="815">
          <cell r="N815">
            <v>1406</v>
          </cell>
        </row>
        <row r="816">
          <cell r="N816">
            <v>0</v>
          </cell>
        </row>
        <row r="817">
          <cell r="N817">
            <v>0</v>
          </cell>
        </row>
        <row r="818">
          <cell r="N818">
            <v>0</v>
          </cell>
        </row>
        <row r="819">
          <cell r="N819">
            <v>20914</v>
          </cell>
        </row>
        <row r="821">
          <cell r="N821">
            <v>18528</v>
          </cell>
        </row>
        <row r="822">
          <cell r="Q822">
            <v>8976333</v>
          </cell>
          <cell r="U822"/>
          <cell r="V822"/>
        </row>
        <row r="823">
          <cell r="N823">
            <v>16100</v>
          </cell>
          <cell r="W823">
            <v>0</v>
          </cell>
        </row>
        <row r="824">
          <cell r="N824">
            <v>0</v>
          </cell>
        </row>
        <row r="825">
          <cell r="N825">
            <v>63285</v>
          </cell>
        </row>
        <row r="826">
          <cell r="N826">
            <v>0</v>
          </cell>
        </row>
        <row r="827">
          <cell r="N827">
            <v>56380</v>
          </cell>
        </row>
        <row r="828">
          <cell r="N828">
            <v>401907</v>
          </cell>
        </row>
        <row r="830">
          <cell r="N830">
            <v>7718</v>
          </cell>
        </row>
        <row r="831">
          <cell r="Q831"/>
          <cell r="U831"/>
          <cell r="V831"/>
        </row>
        <row r="832">
          <cell r="N832">
            <v>0</v>
          </cell>
          <cell r="W832"/>
        </row>
        <row r="833">
          <cell r="N833">
            <v>0</v>
          </cell>
        </row>
        <row r="834">
          <cell r="N834">
            <v>0</v>
          </cell>
        </row>
        <row r="835">
          <cell r="N835">
            <v>0</v>
          </cell>
        </row>
        <row r="836">
          <cell r="N836">
            <v>110024</v>
          </cell>
        </row>
        <row r="837">
          <cell r="N837">
            <v>143983</v>
          </cell>
        </row>
        <row r="839">
          <cell r="N839">
            <v>659982</v>
          </cell>
        </row>
        <row r="840">
          <cell r="Q840"/>
          <cell r="U840"/>
          <cell r="V840"/>
        </row>
        <row r="841">
          <cell r="N841">
            <v>0</v>
          </cell>
          <cell r="W841"/>
        </row>
        <row r="842">
          <cell r="N842">
            <v>140842</v>
          </cell>
        </row>
        <row r="843">
          <cell r="N843">
            <v>0</v>
          </cell>
        </row>
        <row r="844">
          <cell r="N844">
            <v>0</v>
          </cell>
        </row>
        <row r="845">
          <cell r="N845">
            <v>0</v>
          </cell>
        </row>
        <row r="846">
          <cell r="N846">
            <v>3077</v>
          </cell>
        </row>
        <row r="848">
          <cell r="N848">
            <v>45859.125711041153</v>
          </cell>
        </row>
        <row r="849">
          <cell r="Q849"/>
          <cell r="U849"/>
          <cell r="V849"/>
        </row>
        <row r="850">
          <cell r="N850">
            <v>0</v>
          </cell>
          <cell r="W850"/>
        </row>
        <row r="851">
          <cell r="N851">
            <v>0</v>
          </cell>
        </row>
        <row r="852">
          <cell r="N852">
            <v>0</v>
          </cell>
        </row>
        <row r="853">
          <cell r="N853">
            <v>0</v>
          </cell>
        </row>
        <row r="854">
          <cell r="N854">
            <v>153399</v>
          </cell>
        </row>
        <row r="855">
          <cell r="N855">
            <v>534483.87428895885</v>
          </cell>
        </row>
        <row r="857">
          <cell r="N857">
            <v>96</v>
          </cell>
        </row>
        <row r="858">
          <cell r="Q858"/>
          <cell r="U858"/>
          <cell r="V858"/>
        </row>
        <row r="859">
          <cell r="N859">
            <v>0</v>
          </cell>
          <cell r="W859"/>
        </row>
        <row r="860">
          <cell r="N860">
            <v>0</v>
          </cell>
        </row>
        <row r="861">
          <cell r="N861">
            <v>40618</v>
          </cell>
        </row>
        <row r="862">
          <cell r="N862">
            <v>0</v>
          </cell>
        </row>
        <row r="863">
          <cell r="N863">
            <v>213301</v>
          </cell>
        </row>
        <row r="864">
          <cell r="N864">
            <v>179204.19999999995</v>
          </cell>
        </row>
        <row r="866">
          <cell r="N866">
            <v>316</v>
          </cell>
        </row>
        <row r="867">
          <cell r="Q867"/>
          <cell r="U867"/>
          <cell r="V867"/>
        </row>
        <row r="868">
          <cell r="N868">
            <v>0</v>
          </cell>
          <cell r="W868"/>
        </row>
        <row r="869">
          <cell r="N869">
            <v>0</v>
          </cell>
        </row>
        <row r="870">
          <cell r="N870">
            <v>0</v>
          </cell>
        </row>
        <row r="871">
          <cell r="N871">
            <v>0</v>
          </cell>
        </row>
        <row r="872">
          <cell r="N872">
            <v>270586</v>
          </cell>
        </row>
        <row r="873">
          <cell r="N873">
            <v>40268</v>
          </cell>
        </row>
        <row r="875">
          <cell r="N875">
            <v>0</v>
          </cell>
        </row>
        <row r="876">
          <cell r="Q876"/>
          <cell r="U876"/>
          <cell r="V876"/>
        </row>
        <row r="877">
          <cell r="N877">
            <v>0</v>
          </cell>
          <cell r="W877"/>
        </row>
        <row r="878">
          <cell r="N878">
            <v>0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2">
          <cell r="N882">
            <v>27607</v>
          </cell>
        </row>
        <row r="893">
          <cell r="N893">
            <v>10891.627466847063</v>
          </cell>
        </row>
        <row r="894">
          <cell r="Q894"/>
          <cell r="U894"/>
          <cell r="V894"/>
        </row>
        <row r="895">
          <cell r="N895">
            <v>0</v>
          </cell>
          <cell r="W895"/>
        </row>
        <row r="896">
          <cell r="N896">
            <v>1694.3725331529367</v>
          </cell>
        </row>
        <row r="897">
          <cell r="N897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N900">
            <v>6371</v>
          </cell>
        </row>
        <row r="902">
          <cell r="N902">
            <v>107668</v>
          </cell>
        </row>
        <row r="903">
          <cell r="Q903"/>
          <cell r="U903"/>
          <cell r="V903"/>
        </row>
        <row r="904">
          <cell r="N904">
            <v>61</v>
          </cell>
          <cell r="W904"/>
        </row>
        <row r="905">
          <cell r="N905">
            <v>3020630</v>
          </cell>
          <cell r="T905">
            <v>2985520</v>
          </cell>
          <cell r="X905">
            <v>35110</v>
          </cell>
        </row>
        <row r="906">
          <cell r="N906">
            <v>1421311</v>
          </cell>
        </row>
        <row r="907">
          <cell r="N907">
            <v>0</v>
          </cell>
        </row>
        <row r="908">
          <cell r="N908">
            <v>19239</v>
          </cell>
        </row>
        <row r="909">
          <cell r="N909">
            <v>1063677.5333333332</v>
          </cell>
        </row>
        <row r="911">
          <cell r="N911">
            <v>1949.5101197039185</v>
          </cell>
        </row>
        <row r="912">
          <cell r="Q912"/>
          <cell r="U912"/>
          <cell r="V912"/>
        </row>
        <row r="913">
          <cell r="N913">
            <v>0</v>
          </cell>
          <cell r="W913"/>
        </row>
        <row r="914">
          <cell r="N914">
            <v>0</v>
          </cell>
        </row>
        <row r="915">
          <cell r="N915">
            <v>0</v>
          </cell>
        </row>
        <row r="916">
          <cell r="N916">
            <v>0</v>
          </cell>
        </row>
        <row r="917">
          <cell r="N917">
            <v>45480</v>
          </cell>
        </row>
        <row r="918">
          <cell r="N918">
            <v>45753.666666666672</v>
          </cell>
        </row>
        <row r="920">
          <cell r="N920">
            <v>482070</v>
          </cell>
        </row>
        <row r="921">
          <cell r="Q921"/>
          <cell r="U921"/>
          <cell r="V921"/>
        </row>
        <row r="922">
          <cell r="N922">
            <v>0</v>
          </cell>
          <cell r="W922"/>
        </row>
        <row r="923">
          <cell r="N923">
            <v>145119.87128991279</v>
          </cell>
        </row>
        <row r="924">
          <cell r="N924">
            <v>0</v>
          </cell>
        </row>
        <row r="925">
          <cell r="N925">
            <v>0</v>
          </cell>
        </row>
        <row r="926">
          <cell r="N926">
            <v>0</v>
          </cell>
        </row>
        <row r="927">
          <cell r="N927">
            <v>1630.8</v>
          </cell>
        </row>
        <row r="929">
          <cell r="N929">
            <v>58869</v>
          </cell>
        </row>
        <row r="930">
          <cell r="Q930"/>
          <cell r="U930"/>
          <cell r="V930"/>
        </row>
        <row r="931">
          <cell r="N931">
            <v>0</v>
          </cell>
          <cell r="W931"/>
        </row>
        <row r="932">
          <cell r="N932">
            <v>0</v>
          </cell>
        </row>
        <row r="933">
          <cell r="N933">
            <v>0</v>
          </cell>
        </row>
        <row r="934">
          <cell r="N934">
            <v>0</v>
          </cell>
        </row>
        <row r="935">
          <cell r="N935">
            <v>36048</v>
          </cell>
        </row>
        <row r="936">
          <cell r="N936">
            <v>103035</v>
          </cell>
        </row>
        <row r="938">
          <cell r="N938">
            <v>31</v>
          </cell>
        </row>
        <row r="939">
          <cell r="Q939"/>
          <cell r="U939"/>
          <cell r="V939"/>
        </row>
        <row r="940">
          <cell r="N940">
            <v>0</v>
          </cell>
          <cell r="W940"/>
        </row>
        <row r="941">
          <cell r="N941">
            <v>0</v>
          </cell>
        </row>
        <row r="942">
          <cell r="N942">
            <v>65068</v>
          </cell>
        </row>
        <row r="943">
          <cell r="N943">
            <v>0</v>
          </cell>
        </row>
        <row r="944">
          <cell r="N944">
            <v>70567</v>
          </cell>
        </row>
        <row r="945">
          <cell r="N945">
            <v>193434</v>
          </cell>
        </row>
        <row r="947">
          <cell r="N947">
            <v>422.86241344901725</v>
          </cell>
        </row>
        <row r="948">
          <cell r="Q948"/>
          <cell r="U948"/>
          <cell r="V948"/>
        </row>
        <row r="949">
          <cell r="N949">
            <v>0</v>
          </cell>
          <cell r="W949"/>
        </row>
        <row r="950">
          <cell r="N950">
            <v>0</v>
          </cell>
        </row>
        <row r="951">
          <cell r="N951">
            <v>0</v>
          </cell>
        </row>
        <row r="952">
          <cell r="N952">
            <v>0</v>
          </cell>
        </row>
        <row r="953">
          <cell r="N953">
            <v>83446</v>
          </cell>
        </row>
        <row r="954">
          <cell r="N954">
            <v>19417.999999999996</v>
          </cell>
        </row>
        <row r="956">
          <cell r="N956">
            <v>0</v>
          </cell>
        </row>
        <row r="957">
          <cell r="Q957"/>
          <cell r="U957"/>
          <cell r="V957"/>
        </row>
        <row r="958">
          <cell r="N958">
            <v>0</v>
          </cell>
          <cell r="W958"/>
        </row>
        <row r="959">
          <cell r="N959">
            <v>0</v>
          </cell>
        </row>
        <row r="960">
          <cell r="N960">
            <v>0</v>
          </cell>
        </row>
        <row r="961">
          <cell r="N961">
            <v>0</v>
          </cell>
        </row>
        <row r="962">
          <cell r="N962">
            <v>0</v>
          </cell>
        </row>
        <row r="963">
          <cell r="N963">
            <v>27896</v>
          </cell>
        </row>
        <row r="974">
          <cell r="N974">
            <v>4475</v>
          </cell>
        </row>
        <row r="975">
          <cell r="Q975"/>
          <cell r="U975"/>
          <cell r="V975"/>
        </row>
        <row r="976">
          <cell r="N976">
            <v>0</v>
          </cell>
          <cell r="W976"/>
        </row>
        <row r="977">
          <cell r="N977">
            <v>1030</v>
          </cell>
        </row>
        <row r="978">
          <cell r="N978">
            <v>0</v>
          </cell>
        </row>
        <row r="979">
          <cell r="N979">
            <v>0</v>
          </cell>
        </row>
        <row r="980">
          <cell r="N980">
            <v>0</v>
          </cell>
        </row>
        <row r="981">
          <cell r="N981">
            <v>4729</v>
          </cell>
        </row>
        <row r="983">
          <cell r="N983">
            <v>277</v>
          </cell>
        </row>
        <row r="984">
          <cell r="Q984"/>
          <cell r="U984"/>
          <cell r="V984"/>
        </row>
        <row r="985">
          <cell r="N985">
            <v>0</v>
          </cell>
          <cell r="W985"/>
        </row>
        <row r="986">
          <cell r="N986">
            <v>0</v>
          </cell>
        </row>
        <row r="987">
          <cell r="N987">
            <v>0</v>
          </cell>
        </row>
        <row r="988">
          <cell r="N988">
            <v>0</v>
          </cell>
        </row>
        <row r="989">
          <cell r="N989">
            <v>11782</v>
          </cell>
        </row>
        <row r="990">
          <cell r="N990">
            <v>9357.7432790884668</v>
          </cell>
        </row>
        <row r="992">
          <cell r="N992">
            <v>365</v>
          </cell>
        </row>
        <row r="993">
          <cell r="Q993"/>
          <cell r="U993"/>
          <cell r="V993"/>
        </row>
        <row r="994">
          <cell r="N994">
            <v>0</v>
          </cell>
          <cell r="W994"/>
        </row>
        <row r="995">
          <cell r="N995">
            <v>0</v>
          </cell>
        </row>
        <row r="996">
          <cell r="N996">
            <v>0</v>
          </cell>
        </row>
        <row r="997">
          <cell r="N997">
            <v>0</v>
          </cell>
        </row>
        <row r="998">
          <cell r="N998">
            <v>46752</v>
          </cell>
        </row>
        <row r="999">
          <cell r="N999">
            <v>8653</v>
          </cell>
        </row>
        <row r="1001">
          <cell r="N1001">
            <v>229830.3046484894</v>
          </cell>
        </row>
        <row r="1002">
          <cell r="Q1002"/>
          <cell r="U1002"/>
          <cell r="V1002"/>
        </row>
        <row r="1003">
          <cell r="N1003">
            <v>0</v>
          </cell>
          <cell r="W1003"/>
        </row>
        <row r="1004">
          <cell r="N1004">
            <v>36108</v>
          </cell>
        </row>
        <row r="1005">
          <cell r="N1005">
            <v>0</v>
          </cell>
        </row>
        <row r="1006">
          <cell r="N1006">
            <v>0</v>
          </cell>
        </row>
        <row r="1007">
          <cell r="N1007">
            <v>0</v>
          </cell>
        </row>
        <row r="1008">
          <cell r="N1008">
            <v>59061.952072422129</v>
          </cell>
        </row>
        <row r="1010">
          <cell r="N1010">
            <v>2708</v>
          </cell>
        </row>
        <row r="1011">
          <cell r="Q1011"/>
          <cell r="U1011"/>
          <cell r="V1011"/>
        </row>
        <row r="1012">
          <cell r="N1012">
            <v>0</v>
          </cell>
          <cell r="W1012"/>
        </row>
        <row r="1013">
          <cell r="N1013">
            <v>0</v>
          </cell>
        </row>
        <row r="1014">
          <cell r="N1014">
            <v>0</v>
          </cell>
        </row>
        <row r="1015">
          <cell r="N1015">
            <v>0</v>
          </cell>
        </row>
        <row r="1016">
          <cell r="N1016">
            <v>56994</v>
          </cell>
        </row>
        <row r="1017">
          <cell r="N1017">
            <v>136984</v>
          </cell>
        </row>
        <row r="1019">
          <cell r="N1019">
            <v>87</v>
          </cell>
        </row>
        <row r="1020">
          <cell r="Q1020"/>
          <cell r="U1020"/>
          <cell r="V1020"/>
        </row>
        <row r="1021">
          <cell r="N1021">
            <v>0</v>
          </cell>
          <cell r="W1021"/>
        </row>
        <row r="1022">
          <cell r="N1022">
            <v>0</v>
          </cell>
        </row>
        <row r="1023">
          <cell r="N1023">
            <v>49555</v>
          </cell>
        </row>
        <row r="1024">
          <cell r="N1024">
            <v>0</v>
          </cell>
        </row>
        <row r="1025">
          <cell r="N1025">
            <v>87407</v>
          </cell>
        </row>
        <row r="1026">
          <cell r="N1026">
            <v>111204</v>
          </cell>
        </row>
        <row r="1028">
          <cell r="N1028">
            <v>316</v>
          </cell>
        </row>
        <row r="1029">
          <cell r="Q1029"/>
          <cell r="U1029"/>
          <cell r="V1029"/>
        </row>
        <row r="1030">
          <cell r="N1030">
            <v>0</v>
          </cell>
          <cell r="W1030"/>
        </row>
        <row r="1031">
          <cell r="N1031">
            <v>0</v>
          </cell>
        </row>
        <row r="1032">
          <cell r="N1032">
            <v>0</v>
          </cell>
        </row>
        <row r="1033">
          <cell r="N1033">
            <v>0</v>
          </cell>
        </row>
        <row r="1034">
          <cell r="N1034">
            <v>92979</v>
          </cell>
        </row>
        <row r="1035">
          <cell r="N1035">
            <v>12310</v>
          </cell>
        </row>
        <row r="1037">
          <cell r="N1037">
            <v>0</v>
          </cell>
        </row>
        <row r="1038">
          <cell r="Q1038"/>
          <cell r="U1038"/>
          <cell r="V1038"/>
        </row>
        <row r="1039">
          <cell r="N1039">
            <v>0</v>
          </cell>
          <cell r="W1039"/>
        </row>
        <row r="1040">
          <cell r="N1040">
            <v>0</v>
          </cell>
        </row>
        <row r="1041">
          <cell r="N1041">
            <v>0</v>
          </cell>
        </row>
        <row r="1042">
          <cell r="N1042">
            <v>0</v>
          </cell>
        </row>
        <row r="1043">
          <cell r="N1043">
            <v>0</v>
          </cell>
        </row>
        <row r="1044">
          <cell r="N1044">
            <v>9295</v>
          </cell>
        </row>
        <row r="1055">
          <cell r="N1055">
            <v>2069</v>
          </cell>
        </row>
        <row r="1056">
          <cell r="Q1056"/>
          <cell r="U1056"/>
          <cell r="V1056"/>
        </row>
        <row r="1057">
          <cell r="N1057">
            <v>0</v>
          </cell>
          <cell r="W1057"/>
        </row>
        <row r="1058">
          <cell r="N1058">
            <v>480</v>
          </cell>
        </row>
        <row r="1059">
          <cell r="N1059">
            <v>0</v>
          </cell>
        </row>
        <row r="1060">
          <cell r="N1060">
            <v>0</v>
          </cell>
        </row>
        <row r="1061">
          <cell r="N1061">
            <v>0</v>
          </cell>
        </row>
        <row r="1062">
          <cell r="N1062">
            <v>2304</v>
          </cell>
        </row>
        <row r="1064">
          <cell r="N1064">
            <v>206</v>
          </cell>
        </row>
        <row r="1065">
          <cell r="Q1065"/>
          <cell r="U1065"/>
          <cell r="V1065"/>
        </row>
        <row r="1066">
          <cell r="N1066">
            <v>0</v>
          </cell>
          <cell r="W1066"/>
        </row>
        <row r="1067">
          <cell r="N1067">
            <v>0</v>
          </cell>
        </row>
        <row r="1068">
          <cell r="N1068">
            <v>0</v>
          </cell>
        </row>
        <row r="1069">
          <cell r="N1069">
            <v>0</v>
          </cell>
        </row>
        <row r="1070">
          <cell r="N1070">
            <v>787</v>
          </cell>
        </row>
        <row r="1071">
          <cell r="N1071">
            <v>18406.945898228136</v>
          </cell>
        </row>
        <row r="1073">
          <cell r="N1073">
            <v>808.68646652327322</v>
          </cell>
        </row>
        <row r="1074">
          <cell r="Q1074"/>
          <cell r="U1074"/>
          <cell r="V1074"/>
        </row>
        <row r="1075">
          <cell r="N1075">
            <v>0</v>
          </cell>
          <cell r="W1075"/>
        </row>
        <row r="1076">
          <cell r="N1076">
            <v>0</v>
          </cell>
        </row>
        <row r="1077">
          <cell r="N1077">
            <v>0</v>
          </cell>
        </row>
        <row r="1078">
          <cell r="N1078">
            <v>0</v>
          </cell>
        </row>
        <row r="1079">
          <cell r="N1079">
            <v>4922.6453582026297</v>
          </cell>
        </row>
        <row r="1080">
          <cell r="N1080">
            <v>6344</v>
          </cell>
        </row>
        <row r="1082">
          <cell r="N1082">
            <v>77471.945898228136</v>
          </cell>
        </row>
        <row r="1083">
          <cell r="Q1083"/>
          <cell r="U1083"/>
          <cell r="V1083"/>
        </row>
        <row r="1084">
          <cell r="N1084">
            <v>0</v>
          </cell>
          <cell r="W1084"/>
        </row>
        <row r="1085">
          <cell r="N1085">
            <v>14667</v>
          </cell>
        </row>
        <row r="1086">
          <cell r="N1086">
            <v>0</v>
          </cell>
        </row>
        <row r="1087">
          <cell r="N1087">
            <v>0</v>
          </cell>
        </row>
        <row r="1088">
          <cell r="N1088">
            <v>0</v>
          </cell>
        </row>
        <row r="1089">
          <cell r="N1089">
            <v>278.05410177186457</v>
          </cell>
        </row>
        <row r="1091">
          <cell r="N1091">
            <v>1113.3676352485909</v>
          </cell>
        </row>
        <row r="1092">
          <cell r="Q1092"/>
          <cell r="U1092"/>
          <cell r="V1092"/>
        </row>
        <row r="1093">
          <cell r="N1093">
            <v>0</v>
          </cell>
          <cell r="W1093"/>
        </row>
        <row r="1094">
          <cell r="N1094">
            <v>0</v>
          </cell>
        </row>
        <row r="1095">
          <cell r="N1095">
            <v>0</v>
          </cell>
        </row>
        <row r="1096">
          <cell r="N1096">
            <v>0</v>
          </cell>
        </row>
        <row r="1097">
          <cell r="N1097">
            <v>20977.35464179737</v>
          </cell>
        </row>
        <row r="1098">
          <cell r="N1098">
            <v>33719</v>
          </cell>
        </row>
        <row r="1100">
          <cell r="N1100">
            <v>74</v>
          </cell>
        </row>
        <row r="1101">
          <cell r="Q1101"/>
          <cell r="U1101"/>
          <cell r="V1101"/>
        </row>
        <row r="1102">
          <cell r="N1102">
            <v>0</v>
          </cell>
          <cell r="W1102"/>
        </row>
        <row r="1103">
          <cell r="N1103">
            <v>0</v>
          </cell>
        </row>
        <row r="1104">
          <cell r="N1104">
            <v>18579</v>
          </cell>
        </row>
        <row r="1105">
          <cell r="N1105">
            <v>0</v>
          </cell>
        </row>
        <row r="1106">
          <cell r="N1106">
            <v>9700</v>
          </cell>
        </row>
        <row r="1107">
          <cell r="N1107">
            <v>45493</v>
          </cell>
        </row>
        <row r="1109">
          <cell r="N1109">
            <v>316</v>
          </cell>
        </row>
        <row r="1110">
          <cell r="Q1110"/>
          <cell r="U1110"/>
          <cell r="V1110"/>
        </row>
        <row r="1111">
          <cell r="N1111">
            <v>0</v>
          </cell>
          <cell r="W1111"/>
        </row>
        <row r="1112">
          <cell r="N1112">
            <v>0</v>
          </cell>
        </row>
        <row r="1113">
          <cell r="N1113">
            <v>0</v>
          </cell>
        </row>
        <row r="1114">
          <cell r="N1114">
            <v>0</v>
          </cell>
        </row>
        <row r="1115">
          <cell r="N1115">
            <v>20300</v>
          </cell>
        </row>
        <row r="1116">
          <cell r="N1116">
            <v>4122</v>
          </cell>
        </row>
        <row r="1118">
          <cell r="N1118">
            <v>0</v>
          </cell>
        </row>
        <row r="1119">
          <cell r="Q1119"/>
          <cell r="U1119"/>
          <cell r="V1119"/>
        </row>
        <row r="1120">
          <cell r="N1120">
            <v>0</v>
          </cell>
          <cell r="W1120"/>
        </row>
        <row r="1121">
          <cell r="N1121">
            <v>0</v>
          </cell>
        </row>
        <row r="1122">
          <cell r="N1122">
            <v>0</v>
          </cell>
        </row>
        <row r="1123">
          <cell r="N1123">
            <v>0</v>
          </cell>
        </row>
        <row r="1124">
          <cell r="N1124">
            <v>0</v>
          </cell>
        </row>
        <row r="1125">
          <cell r="N1125">
            <v>4968</v>
          </cell>
        </row>
        <row r="1136">
          <cell r="N1136">
            <v>1416.75</v>
          </cell>
        </row>
        <row r="1137">
          <cell r="Q1137"/>
          <cell r="U1137"/>
          <cell r="V1137"/>
        </row>
        <row r="1138">
          <cell r="N1138">
            <v>0</v>
          </cell>
          <cell r="W1138"/>
        </row>
        <row r="1139">
          <cell r="N1139">
            <v>66.25</v>
          </cell>
        </row>
        <row r="1140">
          <cell r="N1140">
            <v>0</v>
          </cell>
        </row>
        <row r="1141">
          <cell r="N1141">
            <v>0</v>
          </cell>
        </row>
        <row r="1142">
          <cell r="N1142">
            <v>0</v>
          </cell>
        </row>
        <row r="1145">
          <cell r="N1145">
            <v>247274.06644714615</v>
          </cell>
        </row>
        <row r="1146">
          <cell r="Q1146">
            <v>1270025</v>
          </cell>
          <cell r="U1146"/>
          <cell r="V1146"/>
        </row>
        <row r="1147">
          <cell r="N1147">
            <v>0</v>
          </cell>
          <cell r="W1147"/>
        </row>
        <row r="1148">
          <cell r="N1148">
            <v>0</v>
          </cell>
        </row>
        <row r="1149">
          <cell r="N1149">
            <v>0</v>
          </cell>
        </row>
        <row r="1150">
          <cell r="N1150">
            <v>0</v>
          </cell>
        </row>
        <row r="1151">
          <cell r="N1151">
            <v>17159</v>
          </cell>
        </row>
        <row r="1152">
          <cell r="N1152">
            <v>1550808.9335528538</v>
          </cell>
        </row>
        <row r="1154">
          <cell r="N1154">
            <v>237</v>
          </cell>
        </row>
        <row r="1155">
          <cell r="Q1155"/>
          <cell r="U1155"/>
          <cell r="V1155"/>
        </row>
        <row r="1156">
          <cell r="N1156">
            <v>0</v>
          </cell>
          <cell r="W1156"/>
        </row>
        <row r="1157">
          <cell r="N1157">
            <v>0</v>
          </cell>
        </row>
        <row r="1158">
          <cell r="N1158">
            <v>0</v>
          </cell>
        </row>
        <row r="1159">
          <cell r="N1159">
            <v>0</v>
          </cell>
        </row>
        <row r="1160">
          <cell r="N1160">
            <v>40979</v>
          </cell>
        </row>
        <row r="1163">
          <cell r="N1163">
            <v>249821</v>
          </cell>
        </row>
        <row r="1164">
          <cell r="Q1164"/>
          <cell r="U1164"/>
          <cell r="V1164"/>
        </row>
        <row r="1165">
          <cell r="N1165">
            <v>0</v>
          </cell>
          <cell r="W1165"/>
        </row>
        <row r="1166">
          <cell r="N1166">
            <v>34870.11723653716</v>
          </cell>
        </row>
        <row r="1167">
          <cell r="N1167">
            <v>0</v>
          </cell>
        </row>
        <row r="1168">
          <cell r="N1168">
            <v>0</v>
          </cell>
        </row>
        <row r="1169">
          <cell r="N1169">
            <v>0</v>
          </cell>
        </row>
        <row r="1170">
          <cell r="N1170">
            <v>80500.882763462825</v>
          </cell>
        </row>
        <row r="1172">
          <cell r="N1172">
            <v>4359</v>
          </cell>
        </row>
        <row r="1173">
          <cell r="Q1173"/>
          <cell r="U1173"/>
          <cell r="V1173"/>
        </row>
        <row r="1174">
          <cell r="N1174">
            <v>0</v>
          </cell>
          <cell r="W1174"/>
        </row>
        <row r="1175">
          <cell r="N1175">
            <v>0</v>
          </cell>
        </row>
        <row r="1176">
          <cell r="N1176">
            <v>0</v>
          </cell>
        </row>
        <row r="1177">
          <cell r="N1177">
            <v>0</v>
          </cell>
        </row>
        <row r="1178">
          <cell r="N1178">
            <v>20849</v>
          </cell>
        </row>
        <row r="1181">
          <cell r="N1181">
            <v>50</v>
          </cell>
        </row>
        <row r="1182">
          <cell r="Q1182"/>
          <cell r="U1182"/>
          <cell r="V1182"/>
        </row>
        <row r="1183">
          <cell r="N1183">
            <v>0</v>
          </cell>
          <cell r="W1183"/>
        </row>
        <row r="1184">
          <cell r="N1184">
            <v>0</v>
          </cell>
        </row>
        <row r="1185">
          <cell r="N1185">
            <v>16196</v>
          </cell>
        </row>
        <row r="1186">
          <cell r="N1186">
            <v>0</v>
          </cell>
        </row>
        <row r="1187">
          <cell r="N1187">
            <v>36952</v>
          </cell>
        </row>
        <row r="1190">
          <cell r="N1190">
            <v>316</v>
          </cell>
        </row>
        <row r="1191">
          <cell r="Q1191"/>
          <cell r="U1191"/>
          <cell r="V1191"/>
        </row>
        <row r="1192">
          <cell r="N1192">
            <v>0</v>
          </cell>
          <cell r="W1192"/>
        </row>
        <row r="1193">
          <cell r="N1193">
            <v>0</v>
          </cell>
        </row>
        <row r="1194">
          <cell r="N1194">
            <v>0</v>
          </cell>
        </row>
        <row r="1195">
          <cell r="N1195">
            <v>0</v>
          </cell>
        </row>
        <row r="1196">
          <cell r="N1196">
            <v>89297</v>
          </cell>
        </row>
        <row r="1197">
          <cell r="N1197">
            <v>23491.200000000001</v>
          </cell>
        </row>
        <row r="1199">
          <cell r="N1199">
            <v>0</v>
          </cell>
        </row>
        <row r="1200">
          <cell r="Q1200"/>
          <cell r="U1200"/>
          <cell r="V1200"/>
        </row>
        <row r="1201">
          <cell r="N1201">
            <v>0</v>
          </cell>
          <cell r="W1201"/>
        </row>
        <row r="1202">
          <cell r="N1202">
            <v>0</v>
          </cell>
        </row>
        <row r="1203">
          <cell r="N1203">
            <v>0</v>
          </cell>
        </row>
        <row r="1204">
          <cell r="N1204">
            <v>0</v>
          </cell>
        </row>
        <row r="1205">
          <cell r="N1205">
            <v>0</v>
          </cell>
        </row>
      </sheetData>
      <sheetData sheetId="3"/>
      <sheetData sheetId="4">
        <row r="4">
          <cell r="C4">
            <v>33.25</v>
          </cell>
        </row>
        <row r="5">
          <cell r="C5">
            <v>47.5</v>
          </cell>
        </row>
        <row r="6">
          <cell r="C6">
            <v>0</v>
          </cell>
        </row>
        <row r="7">
          <cell r="C7">
            <v>33.25</v>
          </cell>
        </row>
        <row r="8">
          <cell r="C8">
            <v>33.25</v>
          </cell>
        </row>
        <row r="9">
          <cell r="C9">
            <v>33.25</v>
          </cell>
        </row>
        <row r="10">
          <cell r="C10">
            <v>33.25</v>
          </cell>
        </row>
        <row r="11">
          <cell r="C11">
            <v>33.25</v>
          </cell>
        </row>
        <row r="12">
          <cell r="C12">
            <v>180.5</v>
          </cell>
        </row>
        <row r="13">
          <cell r="C13">
            <v>1520</v>
          </cell>
        </row>
        <row r="14">
          <cell r="C14">
            <v>0</v>
          </cell>
        </row>
        <row r="15">
          <cell r="C15">
            <v>38</v>
          </cell>
        </row>
        <row r="16">
          <cell r="C16">
            <v>19</v>
          </cell>
        </row>
        <row r="17">
          <cell r="C1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arlotta.lindberg@lansstyrelsen.se" TargetMode="External"/><Relationship Id="rId2" Type="http://schemas.openxmlformats.org/officeDocument/2006/relationships/hyperlink" Target="http://extra.lansstyrelsen.se/energi/Sv/statistik/Sidor/default.aspx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E5" sqref="E5"/>
    </sheetView>
  </sheetViews>
  <sheetFormatPr defaultRowHeight="15.75"/>
  <cols>
    <col min="2" max="2" width="36.5" bestFit="1" customWidth="1"/>
    <col min="3" max="3" width="51.5" customWidth="1"/>
    <col min="5" max="5" width="87.75" customWidth="1"/>
  </cols>
  <sheetData>
    <row r="1" spans="2:5" ht="16.5" thickBot="1">
      <c r="C1" s="145"/>
    </row>
    <row r="2" spans="2:5">
      <c r="B2" s="146" t="s">
        <v>93</v>
      </c>
      <c r="C2" s="157">
        <v>43626</v>
      </c>
    </row>
    <row r="3" spans="2:5">
      <c r="B3" s="147" t="s">
        <v>94</v>
      </c>
      <c r="C3" s="158">
        <v>43794</v>
      </c>
    </row>
    <row r="4" spans="2:5">
      <c r="B4" s="148" t="s">
        <v>95</v>
      </c>
      <c r="C4" s="159" t="s">
        <v>96</v>
      </c>
    </row>
    <row r="5" spans="2:5">
      <c r="B5" s="148" t="s">
        <v>97</v>
      </c>
      <c r="C5" s="160" t="s">
        <v>98</v>
      </c>
    </row>
    <row r="6" spans="2:5">
      <c r="B6" s="147" t="s">
        <v>99</v>
      </c>
      <c r="C6" s="159" t="s">
        <v>105</v>
      </c>
    </row>
    <row r="7" spans="2:5" ht="16.5" thickBot="1">
      <c r="B7" s="149" t="s">
        <v>97</v>
      </c>
      <c r="C7" s="161" t="s">
        <v>106</v>
      </c>
    </row>
    <row r="10" spans="2:5" ht="16.5" thickBot="1"/>
    <row r="11" spans="2:5" ht="155.25" customHeight="1">
      <c r="B11" s="165" t="s">
        <v>100</v>
      </c>
      <c r="C11" s="166"/>
      <c r="E11" s="167" t="s">
        <v>101</v>
      </c>
    </row>
    <row r="12" spans="2:5">
      <c r="B12" s="150"/>
      <c r="C12" s="151"/>
      <c r="E12" s="168"/>
    </row>
    <row r="13" spans="2:5">
      <c r="B13" s="152" t="s">
        <v>102</v>
      </c>
      <c r="C13" s="151"/>
      <c r="E13" s="168"/>
    </row>
    <row r="14" spans="2:5" ht="16.5" thickBot="1">
      <c r="B14" s="153" t="s">
        <v>103</v>
      </c>
      <c r="C14" s="154"/>
      <c r="E14" s="168"/>
    </row>
    <row r="15" spans="2:5">
      <c r="E15" s="168"/>
    </row>
    <row r="16" spans="2:5" ht="16.5" thickBot="1">
      <c r="B16" s="155"/>
      <c r="E16" s="168"/>
    </row>
    <row r="17" spans="2:5" ht="150" customHeight="1" thickBot="1">
      <c r="B17" s="170" t="s">
        <v>104</v>
      </c>
      <c r="C17" s="171"/>
      <c r="E17" s="168"/>
    </row>
    <row r="18" spans="2:5">
      <c r="B18" s="156"/>
      <c r="E18" s="168"/>
    </row>
    <row r="19" spans="2:5">
      <c r="E19" s="168"/>
    </row>
    <row r="20" spans="2:5">
      <c r="E20" s="168"/>
    </row>
    <row r="21" spans="2:5">
      <c r="E21" s="168"/>
    </row>
    <row r="22" spans="2:5">
      <c r="E22" s="168"/>
    </row>
    <row r="23" spans="2:5" ht="16.5" thickBot="1">
      <c r="E23" s="169"/>
    </row>
  </sheetData>
  <mergeCells count="3">
    <mergeCell ref="B11:C11"/>
    <mergeCell ref="E11:E23"/>
    <mergeCell ref="B17:C17"/>
  </mergeCells>
  <hyperlinks>
    <hyperlink ref="C5" r:id="rId1"/>
    <hyperlink ref="B14" r:id="rId2"/>
    <hyperlink ref="C7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70" zoomScaleNormal="70" workbookViewId="0">
      <selection activeCell="C33" sqref="C33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80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52</v>
      </c>
      <c r="B5" s="59"/>
      <c r="C5" s="130">
        <f>[2]Solceller!$C$7</f>
        <v>33.25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 t="s">
        <v>91</v>
      </c>
      <c r="B6" s="59"/>
      <c r="C6" s="114">
        <f>[2]Elproduktion!$N$202</f>
        <v>225445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92</v>
      </c>
      <c r="B7" s="59"/>
      <c r="C7" s="94">
        <v>0</v>
      </c>
      <c r="D7" s="89">
        <f>[2]Elproduktion!$N$203</f>
        <v>0</v>
      </c>
      <c r="E7" s="89">
        <f>[2]Elproduktion!$Q$204</f>
        <v>0</v>
      </c>
      <c r="F7" s="89">
        <f>[2]Elproduktion!$N$205</f>
        <v>0</v>
      </c>
      <c r="G7" s="89">
        <f>[2]Elproduktion!$R$206</f>
        <v>0</v>
      </c>
      <c r="H7" s="89">
        <f>[2]Elproduktion!$S$207</f>
        <v>0</v>
      </c>
      <c r="I7" s="89">
        <f>[2]Elproduktion!$N$208</f>
        <v>0</v>
      </c>
      <c r="J7" s="89">
        <f>[2]Elproduktion!$T$206</f>
        <v>0</v>
      </c>
      <c r="K7" s="89">
        <f>[2]Elproduktion!U204</f>
        <v>0</v>
      </c>
      <c r="L7" s="89">
        <f>[2]Elproduktion!V204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94">
        <f>[2]Elproduktion!$N$210</f>
        <v>0</v>
      </c>
      <c r="D8" s="89">
        <f>[2]Elproduktion!$N$211</f>
        <v>0</v>
      </c>
      <c r="E8" s="89">
        <f>[2]Elproduktion!$Q$212</f>
        <v>0</v>
      </c>
      <c r="F8" s="89">
        <f>[2]Elproduktion!$N$213</f>
        <v>0</v>
      </c>
      <c r="G8" s="89">
        <f>[2]Elproduktion!$R$214</f>
        <v>0</v>
      </c>
      <c r="H8" s="89">
        <f>[2]Elproduktion!$S$215</f>
        <v>0</v>
      </c>
      <c r="I8" s="89">
        <f>[2]Elproduktion!$N$216</f>
        <v>0</v>
      </c>
      <c r="J8" s="89">
        <f>[2]Elproduktion!$T$214</f>
        <v>0</v>
      </c>
      <c r="K8" s="89">
        <f>[2]Elproduktion!U212</f>
        <v>0</v>
      </c>
      <c r="L8" s="89">
        <f>[2]Elproduktion!V212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94">
        <f>[2]Elproduktion!$N$218</f>
        <v>0</v>
      </c>
      <c r="D9" s="89">
        <f>[2]Elproduktion!$N$219</f>
        <v>0</v>
      </c>
      <c r="E9" s="89">
        <f>[2]Elproduktion!$Q$220</f>
        <v>0</v>
      </c>
      <c r="F9" s="89">
        <f>[2]Elproduktion!$N$221</f>
        <v>0</v>
      </c>
      <c r="G9" s="89">
        <f>[2]Elproduktion!$R$222</f>
        <v>0</v>
      </c>
      <c r="H9" s="89">
        <f>[2]Elproduktion!$S$223</f>
        <v>0</v>
      </c>
      <c r="I9" s="89">
        <f>[2]Elproduktion!$N$224</f>
        <v>0</v>
      </c>
      <c r="J9" s="89">
        <f>[2]Elproduktion!$T$222</f>
        <v>0</v>
      </c>
      <c r="K9" s="89">
        <f>[2]Elproduktion!U220</f>
        <v>0</v>
      </c>
      <c r="L9" s="89">
        <f>[2]Elproduktion!V220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129">
        <f>[2]Elproduktion!$N$226</f>
        <v>18047.316416168564</v>
      </c>
      <c r="D10" s="89">
        <f>[2]Elproduktion!$N$227</f>
        <v>0</v>
      </c>
      <c r="E10" s="89">
        <f>[2]Elproduktion!$Q$228</f>
        <v>0</v>
      </c>
      <c r="F10" s="89">
        <f>[2]Elproduktion!$N$229</f>
        <v>0</v>
      </c>
      <c r="G10" s="89">
        <f>[2]Elproduktion!$R$230</f>
        <v>0</v>
      </c>
      <c r="H10" s="89">
        <f>[2]Elproduktion!$S$231</f>
        <v>0</v>
      </c>
      <c r="I10" s="89">
        <f>[2]Elproduktion!$N$232</f>
        <v>0</v>
      </c>
      <c r="J10" s="89">
        <f>[2]Elproduktion!$T$230</f>
        <v>0</v>
      </c>
      <c r="K10" s="89">
        <f>[2]Elproduktion!U228</f>
        <v>0</v>
      </c>
      <c r="L10" s="89">
        <f>[2]Elproduktion!V228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130">
        <f>SUM(C5:C10)</f>
        <v>243525.56641616856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2514 Kalix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72</v>
      </c>
      <c r="N16" s="54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17</v>
      </c>
      <c r="B18" s="101">
        <f>[2]Fjärrvärmeproduktion!$N$282</f>
        <v>0</v>
      </c>
      <c r="C18" s="102"/>
      <c r="D18" s="102">
        <f>[2]Fjärrvärmeproduktion!$N$283</f>
        <v>0</v>
      </c>
      <c r="E18" s="102">
        <f>[2]Fjärrvärmeproduktion!$Q$284</f>
        <v>0</v>
      </c>
      <c r="F18" s="102">
        <f>[2]Fjärrvärmeproduktion!$N$285</f>
        <v>0</v>
      </c>
      <c r="G18" s="102">
        <f>[2]Fjärrvärmeproduktion!$R$286</f>
        <v>0</v>
      </c>
      <c r="H18" s="102">
        <f>[2]Fjärrvärmeproduktion!$S$287</f>
        <v>0</v>
      </c>
      <c r="I18" s="102">
        <f>[2]Fjärrvärmeproduktion!$N$288</f>
        <v>0</v>
      </c>
      <c r="J18" s="102">
        <f>[2]Fjärrvärmeproduktion!$T$286</f>
        <v>0</v>
      </c>
      <c r="K18" s="102">
        <f>[2]Fjärrvärmeproduktion!U284</f>
        <v>0</v>
      </c>
      <c r="L18" s="102">
        <f>[2]Fjärrvärmeproduktion!V284</f>
        <v>0</v>
      </c>
      <c r="M18" s="102">
        <f>[2]Fjärrvärmeproduktion!$W$285</f>
        <v>0</v>
      </c>
      <c r="N18" s="102"/>
      <c r="O18" s="102"/>
      <c r="P18" s="89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01">
        <f>[2]Fjärrvärmeproduktion!$N$290+[2]Fjärrvärmeproduktion!$N$322</f>
        <v>111451</v>
      </c>
      <c r="C19" s="102"/>
      <c r="D19" s="102">
        <f>[2]Fjärrvärmeproduktion!$N$291</f>
        <v>3910</v>
      </c>
      <c r="E19" s="102">
        <f>[2]Fjärrvärmeproduktion!$Q$292</f>
        <v>0</v>
      </c>
      <c r="F19" s="102">
        <f>[2]Fjärrvärmeproduktion!$N$293</f>
        <v>0</v>
      </c>
      <c r="G19" s="102">
        <f>[2]Fjärrvärmeproduktion!$R$294</f>
        <v>0</v>
      </c>
      <c r="H19" s="102">
        <f>[2]Fjärrvärmeproduktion!$S$295</f>
        <v>118000</v>
      </c>
      <c r="I19" s="102">
        <f>[2]Fjärrvärmeproduktion!$N$296</f>
        <v>0</v>
      </c>
      <c r="J19" s="102">
        <f>[2]Fjärrvärmeproduktion!$T$294</f>
        <v>0</v>
      </c>
      <c r="K19" s="102">
        <f>[2]Fjärrvärmeproduktion!U292</f>
        <v>0</v>
      </c>
      <c r="L19" s="102">
        <f>[2]Fjärrvärmeproduktion!V292</f>
        <v>0</v>
      </c>
      <c r="M19" s="102">
        <f>[2]Fjärrvärmeproduktion!$W$293</f>
        <v>0</v>
      </c>
      <c r="N19" s="102"/>
      <c r="O19" s="102"/>
      <c r="P19" s="89">
        <f t="shared" ref="P19:P24" si="2">SUM(C19:O19)</f>
        <v>121910</v>
      </c>
      <c r="Q19" s="4"/>
      <c r="R19" s="4"/>
      <c r="S19" s="4"/>
      <c r="T19" s="4"/>
    </row>
    <row r="20" spans="1:34" ht="15.75">
      <c r="A20" s="5" t="s">
        <v>19</v>
      </c>
      <c r="B20" s="101">
        <f>[2]Fjärrvärmeproduktion!$N$298</f>
        <v>608</v>
      </c>
      <c r="C20" s="125">
        <f>B20*1.015</f>
        <v>617.11999999999989</v>
      </c>
      <c r="D20" s="102">
        <f>[2]Fjärrvärmeproduktion!$N$299</f>
        <v>0</v>
      </c>
      <c r="E20" s="102">
        <f>[2]Fjärrvärmeproduktion!$Q$300</f>
        <v>0</v>
      </c>
      <c r="F20" s="102">
        <f>[2]Fjärrvärmeproduktion!$N$301</f>
        <v>0</v>
      </c>
      <c r="G20" s="102">
        <f>[2]Fjärrvärmeproduktion!$R$302</f>
        <v>0</v>
      </c>
      <c r="H20" s="102">
        <f>[2]Fjärrvärmeproduktion!$S$303</f>
        <v>0</v>
      </c>
      <c r="I20" s="102">
        <f>[2]Fjärrvärmeproduktion!$N$304</f>
        <v>0</v>
      </c>
      <c r="J20" s="102">
        <f>[2]Fjärrvärmeproduktion!$T$302</f>
        <v>0</v>
      </c>
      <c r="K20" s="102">
        <f>[2]Fjärrvärmeproduktion!U300</f>
        <v>0</v>
      </c>
      <c r="L20" s="102">
        <f>[2]Fjärrvärmeproduktion!V300</f>
        <v>0</v>
      </c>
      <c r="M20" s="102">
        <f>[2]Fjärrvärmeproduktion!$W$301</f>
        <v>0</v>
      </c>
      <c r="N20" s="102"/>
      <c r="O20" s="102"/>
      <c r="P20" s="89">
        <f t="shared" si="2"/>
        <v>617.11999999999989</v>
      </c>
      <c r="Q20" s="4"/>
      <c r="R20" s="4"/>
      <c r="S20" s="4"/>
      <c r="T20" s="4"/>
    </row>
    <row r="21" spans="1:34" ht="16.5" thickBot="1">
      <c r="A21" s="5" t="s">
        <v>20</v>
      </c>
      <c r="B21" s="116">
        <f>[2]Fjärrvärmeproduktion!$N$306</f>
        <v>0</v>
      </c>
      <c r="C21" s="102"/>
      <c r="D21" s="102">
        <f>[2]Fjärrvärmeproduktion!$N$307</f>
        <v>0</v>
      </c>
      <c r="E21" s="102">
        <f>[2]Fjärrvärmeproduktion!$Q$308</f>
        <v>0</v>
      </c>
      <c r="F21" s="102">
        <f>[2]Fjärrvärmeproduktion!$N$309</f>
        <v>0</v>
      </c>
      <c r="G21" s="102">
        <f>[2]Fjärrvärmeproduktion!$R$310</f>
        <v>0</v>
      </c>
      <c r="H21" s="102">
        <f>[2]Fjärrvärmeproduktion!$S$311</f>
        <v>0</v>
      </c>
      <c r="I21" s="102">
        <f>[2]Fjärrvärmeproduktion!$N$312</f>
        <v>0</v>
      </c>
      <c r="J21" s="102">
        <f>[2]Fjärrvärmeproduktion!$T$310</f>
        <v>0</v>
      </c>
      <c r="K21" s="102">
        <f>[2]Fjärrvärmeproduktion!U308</f>
        <v>0</v>
      </c>
      <c r="L21" s="102">
        <f>[2]Fjärrvärmeproduktion!V308</f>
        <v>0</v>
      </c>
      <c r="M21" s="102">
        <f>[2]Fjärrvärmeproduktion!$W$309</f>
        <v>0</v>
      </c>
      <c r="N21" s="102"/>
      <c r="O21" s="102"/>
      <c r="P21" s="89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16">
        <f>[2]Fjärrvärmeproduktion!$N$314</f>
        <v>0</v>
      </c>
      <c r="C22" s="102"/>
      <c r="D22" s="102">
        <f>[2]Fjärrvärmeproduktion!$N$315</f>
        <v>0</v>
      </c>
      <c r="E22" s="102">
        <f>[2]Fjärrvärmeproduktion!$Q$316</f>
        <v>0</v>
      </c>
      <c r="F22" s="102">
        <f>[2]Fjärrvärmeproduktion!$N$317</f>
        <v>0</v>
      </c>
      <c r="G22" s="102">
        <f>[2]Fjärrvärmeproduktion!$R$318</f>
        <v>0</v>
      </c>
      <c r="H22" s="102">
        <f>[2]Fjärrvärmeproduktion!$S$319</f>
        <v>0</v>
      </c>
      <c r="I22" s="102">
        <f>[2]Fjärrvärmeproduktion!$N$320</f>
        <v>0</v>
      </c>
      <c r="J22" s="102">
        <f>[2]Fjärrvärmeproduktion!$T$318</f>
        <v>0</v>
      </c>
      <c r="K22" s="102">
        <f>[2]Fjärrvärmeproduktion!U316</f>
        <v>0</v>
      </c>
      <c r="L22" s="102">
        <f>[2]Fjärrvärmeproduktion!V316</f>
        <v>0</v>
      </c>
      <c r="M22" s="102">
        <f>[2]Fjärrvärmeproduktion!$W$317</f>
        <v>0</v>
      </c>
      <c r="N22" s="102"/>
      <c r="O22" s="102"/>
      <c r="P22" s="89">
        <f t="shared" si="2"/>
        <v>0</v>
      </c>
      <c r="Q22" s="31"/>
      <c r="R22" s="43" t="s">
        <v>23</v>
      </c>
      <c r="S22" s="87" t="str">
        <f>P43/1000 &amp;" GWh"</f>
        <v>3237,3742896 GWh</v>
      </c>
      <c r="T22" s="38"/>
      <c r="U22" s="36"/>
    </row>
    <row r="23" spans="1:34" ht="15.75">
      <c r="A23" s="5" t="s">
        <v>22</v>
      </c>
      <c r="B23" s="101">
        <v>0</v>
      </c>
      <c r="C23" s="102"/>
      <c r="D23" s="102">
        <f>[2]Fjärrvärmeproduktion!$N$323</f>
        <v>0</v>
      </c>
      <c r="E23" s="102">
        <f>[2]Fjärrvärmeproduktion!$Q$324</f>
        <v>0</v>
      </c>
      <c r="F23" s="102">
        <f>[2]Fjärrvärmeproduktion!$N$325</f>
        <v>0</v>
      </c>
      <c r="G23" s="102">
        <f>[2]Fjärrvärmeproduktion!$R$326</f>
        <v>0</v>
      </c>
      <c r="H23" s="102">
        <f>[2]Fjärrvärmeproduktion!$S$327</f>
        <v>0</v>
      </c>
      <c r="I23" s="102">
        <f>[2]Fjärrvärmeproduktion!$N$328</f>
        <v>0</v>
      </c>
      <c r="J23" s="102">
        <f>[2]Fjärrvärmeproduktion!$T$326</f>
        <v>0</v>
      </c>
      <c r="K23" s="102">
        <f>[2]Fjärrvärmeproduktion!U324</f>
        <v>0</v>
      </c>
      <c r="L23" s="102">
        <f>[2]Fjärrvärmeproduktion!V324</f>
        <v>0</v>
      </c>
      <c r="M23" s="102">
        <f>[2]Fjärrvärmeproduktion!$W$325</f>
        <v>0</v>
      </c>
      <c r="N23" s="102"/>
      <c r="O23" s="102"/>
      <c r="P23" s="89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2">
        <f>SUM(B18:B23)</f>
        <v>112059</v>
      </c>
      <c r="C24" s="125">
        <f t="shared" ref="C24:O24" si="3">SUM(C18:C23)</f>
        <v>617.11999999999989</v>
      </c>
      <c r="D24" s="102">
        <f t="shared" si="3"/>
        <v>3910</v>
      </c>
      <c r="E24" s="102">
        <f t="shared" si="3"/>
        <v>0</v>
      </c>
      <c r="F24" s="102">
        <f t="shared" si="3"/>
        <v>0</v>
      </c>
      <c r="G24" s="102">
        <f t="shared" si="3"/>
        <v>0</v>
      </c>
      <c r="H24" s="102">
        <f t="shared" si="3"/>
        <v>118000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89">
        <f t="shared" si="2"/>
        <v>122527.12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31"/>
      <c r="R25" s="84" t="str">
        <f>C30</f>
        <v>El</v>
      </c>
      <c r="S25" s="60" t="str">
        <f>C43/1000 &amp;" GWh"</f>
        <v>549,3802896 GWh</v>
      </c>
      <c r="T25" s="42">
        <f>C$44</f>
        <v>0.16969934287946661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D43/1000 &amp;" GWh"</f>
        <v>249,07 GWh</v>
      </c>
      <c r="T26" s="42">
        <f>D$44</f>
        <v>7.6935805909169167E-2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8" t="str">
        <f>A2</f>
        <v>2514 Kalix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G43/1000&amp;" GWh"</f>
        <v>32,804 GWh</v>
      </c>
      <c r="T29" s="42">
        <f>G$44</f>
        <v>1.0132903107738327E-2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72</v>
      </c>
      <c r="N30" s="55" t="s">
        <v>71</v>
      </c>
      <c r="O30" s="55" t="s">
        <v>90</v>
      </c>
      <c r="P30" s="57" t="s">
        <v>28</v>
      </c>
      <c r="Q30" s="31"/>
      <c r="R30" s="84" t="str">
        <f>H30</f>
        <v>Biobränslen</v>
      </c>
      <c r="S30" s="60" t="str">
        <f>H43/1000&amp;" GWh"</f>
        <v>451,12 GWh</v>
      </c>
      <c r="T30" s="42">
        <f>H$44</f>
        <v>0.13934749573109725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88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89">
        <f>[2]Slutanvändning!$N$413</f>
        <v>0</v>
      </c>
      <c r="C32" s="94">
        <f>[2]Slutanvändning!$N$414</f>
        <v>3985</v>
      </c>
      <c r="D32" s="126">
        <f>[2]Slutanvändning!$N$407</f>
        <v>1996.1965862271925</v>
      </c>
      <c r="E32" s="89">
        <f>[2]Slutanvändning!$Q$408</f>
        <v>0</v>
      </c>
      <c r="F32" s="89">
        <f>[2]Slutanvändning!$N$409</f>
        <v>0</v>
      </c>
      <c r="G32" s="89">
        <f>[2]Slutanvändning!$N$410</f>
        <v>448</v>
      </c>
      <c r="H32" s="94">
        <f>[2]Slutanvändning!$N$411</f>
        <v>0</v>
      </c>
      <c r="I32" s="89">
        <f>[2]Slutanvändning!$N$412</f>
        <v>0</v>
      </c>
      <c r="J32" s="89"/>
      <c r="K32" s="89">
        <f>[2]Slutanvändning!U408</f>
        <v>0</v>
      </c>
      <c r="L32" s="89">
        <f>[2]Slutanvändning!V408</f>
        <v>0</v>
      </c>
      <c r="M32" s="89">
        <f>[2]Slutanvändning!$W$409</f>
        <v>0</v>
      </c>
      <c r="N32" s="89"/>
      <c r="O32" s="89"/>
      <c r="P32" s="128">
        <f>SUM(B32:O32)</f>
        <v>6429.1965862271927</v>
      </c>
      <c r="Q32" s="33"/>
      <c r="R32" s="85" t="str">
        <f>J30</f>
        <v>Avlutar</v>
      </c>
      <c r="S32" s="60" t="str">
        <f>J43/1000 &amp;" GWh"</f>
        <v>1767 GWh</v>
      </c>
      <c r="T32" s="42">
        <f>J$44</f>
        <v>0.54581269940780475</v>
      </c>
      <c r="U32" s="36"/>
    </row>
    <row r="33" spans="1:47" ht="15.75">
      <c r="A33" s="5" t="s">
        <v>32</v>
      </c>
      <c r="B33" s="89">
        <f>[2]Slutanvändning!$N$422</f>
        <v>30321</v>
      </c>
      <c r="C33" s="113">
        <f>[2]Slutanvändning!$N$423</f>
        <v>331000</v>
      </c>
      <c r="D33" s="113">
        <f>[2]Slutanvändning!$N$416</f>
        <v>37481</v>
      </c>
      <c r="E33" s="89">
        <f>[2]Slutanvändning!$Q$417</f>
        <v>0</v>
      </c>
      <c r="F33" s="89">
        <f>[2]Slutanvändning!$N$418</f>
        <v>0</v>
      </c>
      <c r="G33" s="128">
        <v>0</v>
      </c>
      <c r="H33" s="126">
        <f>[2]Slutanvändning!$S$420</f>
        <v>283362</v>
      </c>
      <c r="I33" s="89">
        <f>[2]Slutanvändning!$N$421</f>
        <v>0</v>
      </c>
      <c r="J33" s="114">
        <f>[2]Slutanvändning!$T$419</f>
        <v>1767000</v>
      </c>
      <c r="K33" s="89">
        <f>[2]Slutanvändning!U417</f>
        <v>0</v>
      </c>
      <c r="L33" s="89">
        <f>[2]Slutanvändning!V417</f>
        <v>0</v>
      </c>
      <c r="M33" s="89">
        <f>[2]Slutanvändning!$W$418</f>
        <v>0</v>
      </c>
      <c r="N33" s="114">
        <f>[2]Slutanvändning!$X$419</f>
        <v>169000</v>
      </c>
      <c r="O33" s="114">
        <f>[2]Slutanvändning!$Y$419</f>
        <v>19000</v>
      </c>
      <c r="P33" s="128">
        <f>SUM(B33:O33)</f>
        <v>2637164</v>
      </c>
      <c r="Q33" s="33"/>
      <c r="R33" s="84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89">
        <f>[2]Slutanvändning!$N$431</f>
        <v>19583</v>
      </c>
      <c r="C34" s="126">
        <f>[2]Slutanvändning!$N$432</f>
        <v>27328.333333333332</v>
      </c>
      <c r="D34" s="126">
        <f>[2]Slutanvändning!$N$425</f>
        <v>399.80341377280752</v>
      </c>
      <c r="E34" s="89">
        <f>[2]Slutanvändning!$Q$426</f>
        <v>0</v>
      </c>
      <c r="F34" s="89">
        <f>[2]Slutanvändning!$N$427</f>
        <v>0</v>
      </c>
      <c r="G34" s="89">
        <f>[2]Slutanvändning!$N$428</f>
        <v>0</v>
      </c>
      <c r="H34" s="94">
        <f>[2]Slutanvändning!$N$429</f>
        <v>0</v>
      </c>
      <c r="I34" s="89">
        <f>[2]Slutanvändning!$N$430</f>
        <v>0</v>
      </c>
      <c r="J34" s="89"/>
      <c r="K34" s="89">
        <f>[2]Slutanvändning!U426</f>
        <v>0</v>
      </c>
      <c r="L34" s="89">
        <f>[2]Slutanvändning!V426</f>
        <v>0</v>
      </c>
      <c r="M34" s="89">
        <f>[2]Slutanvändning!$W$427</f>
        <v>0</v>
      </c>
      <c r="N34" s="89"/>
      <c r="O34" s="89"/>
      <c r="P34" s="128">
        <f t="shared" ref="P34:P39" si="4">SUM(B34:O34)</f>
        <v>47311.136747106139</v>
      </c>
      <c r="Q34" s="33"/>
      <c r="R34" s="85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89">
        <f>[2]Slutanvändning!$N$440</f>
        <v>0</v>
      </c>
      <c r="C35" s="126">
        <f>[2]Slutanvändning!$N$441</f>
        <v>2500</v>
      </c>
      <c r="D35" s="94">
        <f>[2]Slutanvändning!$N$434</f>
        <v>187020</v>
      </c>
      <c r="E35" s="89">
        <f>[2]Slutanvändning!$Q$435</f>
        <v>0</v>
      </c>
      <c r="F35" s="89">
        <f>[2]Slutanvändning!$N$436</f>
        <v>0</v>
      </c>
      <c r="G35" s="89">
        <f>[2]Slutanvändning!$N$437</f>
        <v>32356</v>
      </c>
      <c r="H35" s="94">
        <f>[2]Slutanvändning!$N$438</f>
        <v>0</v>
      </c>
      <c r="I35" s="89">
        <f>[2]Slutanvändning!$N$439</f>
        <v>0</v>
      </c>
      <c r="J35" s="89"/>
      <c r="K35" s="89">
        <f>[2]Slutanvändning!U435</f>
        <v>0</v>
      </c>
      <c r="L35" s="89">
        <f>[2]Slutanvändning!V435</f>
        <v>0</v>
      </c>
      <c r="M35" s="89">
        <f>[2]Slutanvändning!$W$436</f>
        <v>0</v>
      </c>
      <c r="N35" s="89"/>
      <c r="O35" s="89"/>
      <c r="P35" s="128">
        <f t="shared" si="4"/>
        <v>221876</v>
      </c>
      <c r="Q35" s="33"/>
      <c r="R35" s="84" t="str">
        <f>M30</f>
        <v>Koksgas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89">
        <f>[2]Slutanvändning!$N$449</f>
        <v>20393</v>
      </c>
      <c r="C36" s="94">
        <f>[2]Slutanvändning!$N$450</f>
        <v>34059</v>
      </c>
      <c r="D36" s="94">
        <f>[2]Slutanvändning!$N$443</f>
        <v>18145</v>
      </c>
      <c r="E36" s="89">
        <f>[2]Slutanvändning!$Q$444</f>
        <v>0</v>
      </c>
      <c r="F36" s="89">
        <f>[2]Slutanvändning!$N$445</f>
        <v>0</v>
      </c>
      <c r="G36" s="89">
        <f>[2]Slutanvändning!$N$446</f>
        <v>0</v>
      </c>
      <c r="H36" s="94">
        <f>[2]Slutanvändning!$N$447</f>
        <v>0</v>
      </c>
      <c r="I36" s="89">
        <f>[2]Slutanvändning!$N$448</f>
        <v>0</v>
      </c>
      <c r="J36" s="89"/>
      <c r="K36" s="89">
        <f>[2]Slutanvändning!U444</f>
        <v>0</v>
      </c>
      <c r="L36" s="89">
        <f>[2]Slutanvändning!V444</f>
        <v>0</v>
      </c>
      <c r="M36" s="89">
        <f>[2]Slutanvändning!$W$445</f>
        <v>0</v>
      </c>
      <c r="N36" s="89"/>
      <c r="O36" s="89"/>
      <c r="P36" s="89">
        <f t="shared" si="4"/>
        <v>72597</v>
      </c>
      <c r="Q36" s="33"/>
      <c r="R36" s="84" t="str">
        <f>N30</f>
        <v>Beckolja</v>
      </c>
      <c r="S36" s="60" t="str">
        <f>N43/1000&amp;" GWh"</f>
        <v>169 GWh</v>
      </c>
      <c r="T36" s="42">
        <f>N$44</f>
        <v>5.2202799207650821E-2</v>
      </c>
      <c r="U36" s="36"/>
    </row>
    <row r="37" spans="1:47" ht="15.75">
      <c r="A37" s="5" t="s">
        <v>36</v>
      </c>
      <c r="B37" s="89">
        <f>[2]Slutanvändning!$N$458</f>
        <v>7822</v>
      </c>
      <c r="C37" s="94">
        <f>[2]Slutanvändning!$N$459</f>
        <v>95794</v>
      </c>
      <c r="D37" s="94">
        <f>[2]Slutanvändning!$N$452</f>
        <v>118</v>
      </c>
      <c r="E37" s="89">
        <f>[2]Slutanvändning!$Q$453</f>
        <v>0</v>
      </c>
      <c r="F37" s="89">
        <f>[2]Slutanvändning!$N$454</f>
        <v>0</v>
      </c>
      <c r="G37" s="89">
        <f>[2]Slutanvändning!$N$455</f>
        <v>0</v>
      </c>
      <c r="H37" s="94">
        <f>[2]Slutanvändning!$N$456</f>
        <v>49758</v>
      </c>
      <c r="I37" s="89">
        <f>[2]Slutanvändning!$N$457</f>
        <v>0</v>
      </c>
      <c r="J37" s="89"/>
      <c r="K37" s="89">
        <f>[2]Slutanvändning!U453</f>
        <v>0</v>
      </c>
      <c r="L37" s="89">
        <f>[2]Slutanvändning!V453</f>
        <v>0</v>
      </c>
      <c r="M37" s="89">
        <f>[2]Slutanvändning!$W$454</f>
        <v>0</v>
      </c>
      <c r="N37" s="89"/>
      <c r="O37" s="89"/>
      <c r="P37" s="89">
        <f t="shared" si="4"/>
        <v>153492</v>
      </c>
      <c r="Q37" s="33"/>
      <c r="R37" s="85" t="str">
        <f>O30</f>
        <v>Starkgas</v>
      </c>
      <c r="S37" s="60" t="str">
        <f>O43/1000&amp;" GWh"</f>
        <v>19 GWh</v>
      </c>
      <c r="T37" s="42">
        <f>O$44</f>
        <v>5.8689537570731686E-3</v>
      </c>
      <c r="U37" s="36"/>
    </row>
    <row r="38" spans="1:47" ht="15.75">
      <c r="A38" s="5" t="s">
        <v>37</v>
      </c>
      <c r="B38" s="89">
        <f>[2]Slutanvändning!$N$467</f>
        <v>20152</v>
      </c>
      <c r="C38" s="94">
        <f>[2]Slutanvändning!$N$468</f>
        <v>3384</v>
      </c>
      <c r="D38" s="94">
        <f>[2]Slutanvändning!$N$461</f>
        <v>0</v>
      </c>
      <c r="E38" s="89">
        <f>[2]Slutanvändning!$Q$462</f>
        <v>0</v>
      </c>
      <c r="F38" s="89">
        <f>[2]Slutanvändning!$N$463</f>
        <v>0</v>
      </c>
      <c r="G38" s="89">
        <f>[2]Slutanvändning!$N$464</f>
        <v>0</v>
      </c>
      <c r="H38" s="94">
        <f>[2]Slutanvändning!$N$465</f>
        <v>0</v>
      </c>
      <c r="I38" s="89">
        <f>[2]Slutanvändning!$N$466</f>
        <v>0</v>
      </c>
      <c r="J38" s="89"/>
      <c r="K38" s="89">
        <f>[2]Slutanvändning!U462</f>
        <v>0</v>
      </c>
      <c r="L38" s="89">
        <f>[2]Slutanvändning!V462</f>
        <v>0</v>
      </c>
      <c r="M38" s="89">
        <f>[2]Slutanvändning!$W$463</f>
        <v>0</v>
      </c>
      <c r="N38" s="89"/>
      <c r="O38" s="89"/>
      <c r="P38" s="89">
        <f t="shared" si="4"/>
        <v>23536</v>
      </c>
      <c r="Q38" s="33"/>
      <c r="R38" s="44"/>
      <c r="S38" s="29"/>
      <c r="T38" s="40"/>
      <c r="U38" s="36"/>
    </row>
    <row r="39" spans="1:47" ht="15.75">
      <c r="A39" s="5" t="s">
        <v>38</v>
      </c>
      <c r="B39" s="89">
        <f>[2]Slutanvändning!$N$476</f>
        <v>0</v>
      </c>
      <c r="C39" s="94">
        <f>[2]Slutanvändning!$N$477</f>
        <v>10018</v>
      </c>
      <c r="D39" s="94">
        <f>[2]Slutanvändning!$N$470</f>
        <v>0</v>
      </c>
      <c r="E39" s="89">
        <f>[2]Slutanvändning!$Q$471</f>
        <v>0</v>
      </c>
      <c r="F39" s="89">
        <f>[2]Slutanvändning!$N$472</f>
        <v>0</v>
      </c>
      <c r="G39" s="89">
        <f>[2]Slutanvändning!$N$473</f>
        <v>0</v>
      </c>
      <c r="H39" s="94">
        <f>[2]Slutanvändning!$N$474</f>
        <v>0</v>
      </c>
      <c r="I39" s="89">
        <f>[2]Slutanvändning!$N$475</f>
        <v>0</v>
      </c>
      <c r="J39" s="89"/>
      <c r="K39" s="89">
        <f>[2]Slutanvändning!U471</f>
        <v>0</v>
      </c>
      <c r="L39" s="89">
        <f>[2]Slutanvändning!V471</f>
        <v>0</v>
      </c>
      <c r="M39" s="89">
        <f>[2]Slutanvändning!$W$472</f>
        <v>0</v>
      </c>
      <c r="N39" s="89"/>
      <c r="O39" s="89"/>
      <c r="P39" s="89">
        <f t="shared" si="4"/>
        <v>10018</v>
      </c>
      <c r="Q39" s="33"/>
      <c r="R39" s="41"/>
      <c r="S39" s="10"/>
      <c r="T39" s="64"/>
    </row>
    <row r="40" spans="1:47" ht="15.75">
      <c r="A40" s="5" t="s">
        <v>13</v>
      </c>
      <c r="B40" s="89">
        <f>SUM(B32:B39)</f>
        <v>98271</v>
      </c>
      <c r="C40" s="127">
        <f t="shared" ref="C40:O40" si="5">SUM(C32:C39)</f>
        <v>508068.33333333331</v>
      </c>
      <c r="D40" s="114">
        <f t="shared" si="5"/>
        <v>245160</v>
      </c>
      <c r="E40" s="89">
        <f t="shared" si="5"/>
        <v>0</v>
      </c>
      <c r="F40" s="89">
        <f>SUM(F32:F39)</f>
        <v>0</v>
      </c>
      <c r="G40" s="89">
        <f t="shared" si="5"/>
        <v>32804</v>
      </c>
      <c r="H40" s="128">
        <f t="shared" si="5"/>
        <v>333120</v>
      </c>
      <c r="I40" s="89">
        <f t="shared" si="5"/>
        <v>0</v>
      </c>
      <c r="J40" s="114">
        <f t="shared" si="5"/>
        <v>1767000</v>
      </c>
      <c r="K40" s="89">
        <f t="shared" si="5"/>
        <v>0</v>
      </c>
      <c r="L40" s="89">
        <f t="shared" si="5"/>
        <v>0</v>
      </c>
      <c r="M40" s="89">
        <f t="shared" si="5"/>
        <v>0</v>
      </c>
      <c r="N40" s="114">
        <f t="shared" si="5"/>
        <v>169000</v>
      </c>
      <c r="O40" s="114">
        <f t="shared" si="5"/>
        <v>19000</v>
      </c>
      <c r="P40" s="127">
        <f>SUM(B40:O40)</f>
        <v>3172423.333333333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54,4828362666667 GWh</v>
      </c>
      <c r="T41" s="88"/>
    </row>
    <row r="42" spans="1:47">
      <c r="A42" s="46" t="s">
        <v>42</v>
      </c>
      <c r="B42" s="90">
        <f>B39+B38+B37</f>
        <v>27974</v>
      </c>
      <c r="C42" s="90">
        <f>C39+C38+C37</f>
        <v>109196</v>
      </c>
      <c r="D42" s="90">
        <f>D39+D38+D37</f>
        <v>118</v>
      </c>
      <c r="E42" s="90">
        <f t="shared" ref="E42:P42" si="6">E39+E38+E37</f>
        <v>0</v>
      </c>
      <c r="F42" s="91">
        <f t="shared" si="6"/>
        <v>0</v>
      </c>
      <c r="G42" s="90">
        <f t="shared" si="6"/>
        <v>0</v>
      </c>
      <c r="H42" s="90">
        <f t="shared" si="6"/>
        <v>49758</v>
      </c>
      <c r="I42" s="91">
        <f t="shared" si="6"/>
        <v>0</v>
      </c>
      <c r="J42" s="90">
        <f t="shared" si="6"/>
        <v>0</v>
      </c>
      <c r="K42" s="90">
        <f t="shared" si="6"/>
        <v>0</v>
      </c>
      <c r="L42" s="90">
        <f t="shared" si="6"/>
        <v>0</v>
      </c>
      <c r="M42" s="90">
        <f t="shared" si="6"/>
        <v>0</v>
      </c>
      <c r="N42" s="90">
        <f t="shared" si="6"/>
        <v>0</v>
      </c>
      <c r="O42" s="90">
        <f t="shared" si="6"/>
        <v>0</v>
      </c>
      <c r="P42" s="90">
        <f t="shared" si="6"/>
        <v>187046</v>
      </c>
      <c r="Q42" s="34"/>
      <c r="R42" s="41" t="s">
        <v>40</v>
      </c>
      <c r="S42" s="11" t="str">
        <f>P42/1000 &amp;" GWh"</f>
        <v>187,046 GWh</v>
      </c>
      <c r="T42" s="42">
        <f>P42/P40</f>
        <v>5.8959974866742253E-2</v>
      </c>
    </row>
    <row r="43" spans="1:47">
      <c r="A43" s="47" t="s">
        <v>44</v>
      </c>
      <c r="B43" s="96"/>
      <c r="C43" s="97">
        <f>C40+C24-C7+C46</f>
        <v>549380.28960000002</v>
      </c>
      <c r="D43" s="97">
        <f t="shared" ref="D43:O43" si="7">D11+D24+D40</f>
        <v>249070</v>
      </c>
      <c r="E43" s="97">
        <f t="shared" si="7"/>
        <v>0</v>
      </c>
      <c r="F43" s="97">
        <f t="shared" si="7"/>
        <v>0</v>
      </c>
      <c r="G43" s="97">
        <f t="shared" si="7"/>
        <v>32804</v>
      </c>
      <c r="H43" s="97">
        <f t="shared" si="7"/>
        <v>451120</v>
      </c>
      <c r="I43" s="97">
        <f t="shared" si="7"/>
        <v>0</v>
      </c>
      <c r="J43" s="97">
        <f t="shared" si="7"/>
        <v>1767000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169000</v>
      </c>
      <c r="O43" s="97">
        <f t="shared" si="7"/>
        <v>19000</v>
      </c>
      <c r="P43" s="98">
        <f>SUM(C43:O43)</f>
        <v>3237374.2895999998</v>
      </c>
      <c r="Q43" s="34"/>
      <c r="R43" s="41" t="s">
        <v>41</v>
      </c>
      <c r="S43" s="11" t="str">
        <f>P36/1000 &amp;" GWh"</f>
        <v>72,597 GWh</v>
      </c>
      <c r="T43" s="62">
        <f>P36/P40</f>
        <v>2.2883768139392916E-2</v>
      </c>
    </row>
    <row r="44" spans="1:47">
      <c r="A44" s="47" t="s">
        <v>45</v>
      </c>
      <c r="B44" s="99"/>
      <c r="C44" s="93">
        <f>C43/$P$43</f>
        <v>0.16969934287946661</v>
      </c>
      <c r="D44" s="93">
        <f t="shared" ref="D44:P44" si="8">D43/$P$43</f>
        <v>7.6935805909169167E-2</v>
      </c>
      <c r="E44" s="93">
        <f t="shared" si="8"/>
        <v>0</v>
      </c>
      <c r="F44" s="93">
        <f t="shared" si="8"/>
        <v>0</v>
      </c>
      <c r="G44" s="93">
        <f t="shared" si="8"/>
        <v>1.0132903107738327E-2</v>
      </c>
      <c r="H44" s="93">
        <f t="shared" si="8"/>
        <v>0.13934749573109725</v>
      </c>
      <c r="I44" s="93">
        <f t="shared" si="8"/>
        <v>0</v>
      </c>
      <c r="J44" s="93">
        <f t="shared" si="8"/>
        <v>0.54581269940780475</v>
      </c>
      <c r="K44" s="93">
        <f t="shared" si="8"/>
        <v>0</v>
      </c>
      <c r="L44" s="93">
        <f t="shared" si="8"/>
        <v>0</v>
      </c>
      <c r="M44" s="93">
        <f t="shared" si="8"/>
        <v>0</v>
      </c>
      <c r="N44" s="93">
        <f t="shared" si="8"/>
        <v>5.2202799207650821E-2</v>
      </c>
      <c r="O44" s="93">
        <f t="shared" si="8"/>
        <v>5.8689537570731686E-3</v>
      </c>
      <c r="P44" s="93">
        <f t="shared" si="8"/>
        <v>1</v>
      </c>
      <c r="Q44" s="34"/>
      <c r="R44" s="41" t="s">
        <v>43</v>
      </c>
      <c r="S44" s="11" t="str">
        <f>P34/1000 &amp;" GWh"</f>
        <v>47,3111367471061 GWh</v>
      </c>
      <c r="T44" s="42">
        <f>P34/P40</f>
        <v>1.4913248257254279E-2</v>
      </c>
      <c r="U44" s="36"/>
    </row>
    <row r="45" spans="1:47">
      <c r="A45" s="48"/>
      <c r="B45" s="94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6,42919658622719 GWh</v>
      </c>
      <c r="T45" s="42">
        <f>P32/P40</f>
        <v>2.0265884816424856E-3</v>
      </c>
      <c r="U45" s="36"/>
    </row>
    <row r="46" spans="1:47">
      <c r="A46" s="48" t="s">
        <v>48</v>
      </c>
      <c r="B46" s="68">
        <f>B24-B40</f>
        <v>13788</v>
      </c>
      <c r="C46" s="68">
        <f>(C40+C24)*0.08</f>
        <v>40694.836266666665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2637,164 GWh</v>
      </c>
      <c r="T46" s="62">
        <f>P33/P40</f>
        <v>0.83127745666561947</v>
      </c>
      <c r="U46" s="36"/>
    </row>
    <row r="47" spans="1:47">
      <c r="A47" s="48" t="s">
        <v>50</v>
      </c>
      <c r="B47" s="92">
        <f>B46/B24</f>
        <v>0.12304232591759698</v>
      </c>
      <c r="C47" s="92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221,876 GWh</v>
      </c>
      <c r="T47" s="62">
        <f>P35/P40</f>
        <v>6.9938963589348632E-2</v>
      </c>
    </row>
    <row r="48" spans="1:47" ht="15.75" thickBot="1">
      <c r="A48" s="13"/>
      <c r="B48" s="103"/>
      <c r="C48" s="105"/>
      <c r="D48" s="105"/>
      <c r="E48" s="105"/>
      <c r="F48" s="106"/>
      <c r="G48" s="105"/>
      <c r="H48" s="105"/>
      <c r="I48" s="106"/>
      <c r="J48" s="105"/>
      <c r="K48" s="105"/>
      <c r="L48" s="134"/>
      <c r="M48" s="105"/>
      <c r="N48" s="106"/>
      <c r="O48" s="106"/>
      <c r="P48" s="106"/>
      <c r="Q48" s="86"/>
      <c r="R48" s="69" t="s">
        <v>49</v>
      </c>
      <c r="S48" s="70" t="str">
        <f>P40/1000 &amp;" GWh"</f>
        <v>3172,42333333333 GWh</v>
      </c>
      <c r="T48" s="137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70" zoomScaleNormal="70" workbookViewId="0">
      <selection activeCell="H39" sqref="H39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81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52</v>
      </c>
      <c r="B5" s="59"/>
      <c r="C5" s="95">
        <f>[2]Solceller!$C$16</f>
        <v>19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 t="s">
        <v>91</v>
      </c>
      <c r="B6" s="5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92</v>
      </c>
      <c r="B7" s="59"/>
      <c r="C7" s="94">
        <f>[2]Elproduktion!$N$562</f>
        <v>18786</v>
      </c>
      <c r="D7" s="89">
        <f>[2]Elproduktion!$N$563</f>
        <v>0</v>
      </c>
      <c r="E7" s="89">
        <f>[2]Elproduktion!$Q$564</f>
        <v>0</v>
      </c>
      <c r="F7" s="89">
        <f>[2]Elproduktion!$N$565</f>
        <v>0</v>
      </c>
      <c r="G7" s="89">
        <f>[2]Elproduktion!$R$566</f>
        <v>0</v>
      </c>
      <c r="H7" s="89">
        <f>[2]Elproduktion!$S$567</f>
        <v>0</v>
      </c>
      <c r="I7" s="89">
        <f>[2]Elproduktion!$N$568</f>
        <v>0</v>
      </c>
      <c r="J7" s="89">
        <f>[2]Elproduktion!$T$566</f>
        <v>0</v>
      </c>
      <c r="K7" s="89">
        <f>[2]Elproduktion!U564</f>
        <v>0</v>
      </c>
      <c r="L7" s="89">
        <f>[2]Elproduktion!V564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94">
        <f>[2]Elproduktion!$N$570</f>
        <v>0</v>
      </c>
      <c r="D8" s="89">
        <f>[2]Elproduktion!$N$571</f>
        <v>0</v>
      </c>
      <c r="E8" s="89">
        <f>[2]Elproduktion!$Q$572</f>
        <v>0</v>
      </c>
      <c r="F8" s="89">
        <f>[2]Elproduktion!$N$573</f>
        <v>0</v>
      </c>
      <c r="G8" s="89">
        <f>[2]Elproduktion!$R$574</f>
        <v>0</v>
      </c>
      <c r="H8" s="89">
        <f>[2]Elproduktion!$S$575</f>
        <v>0</v>
      </c>
      <c r="I8" s="89">
        <f>[2]Elproduktion!$N$576</f>
        <v>0</v>
      </c>
      <c r="J8" s="89">
        <f>[2]Elproduktion!$T$574</f>
        <v>0</v>
      </c>
      <c r="K8" s="89">
        <f>[2]Elproduktion!U572</f>
        <v>0</v>
      </c>
      <c r="L8" s="89">
        <f>[2]Elproduktion!V572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94">
        <f>[2]Elproduktion!$N$578</f>
        <v>0</v>
      </c>
      <c r="D9" s="89">
        <f>[2]Elproduktion!$N$579</f>
        <v>0</v>
      </c>
      <c r="E9" s="89">
        <f>[2]Elproduktion!$Q$580</f>
        <v>0</v>
      </c>
      <c r="F9" s="89">
        <f>[2]Elproduktion!$N$581</f>
        <v>0</v>
      </c>
      <c r="G9" s="89">
        <f>[2]Elproduktion!$R$582</f>
        <v>0</v>
      </c>
      <c r="H9" s="89">
        <f>[2]Elproduktion!$S$583</f>
        <v>0</v>
      </c>
      <c r="I9" s="89">
        <f>[2]Elproduktion!$N$584</f>
        <v>0</v>
      </c>
      <c r="J9" s="89">
        <f>[2]Elproduktion!$T$582</f>
        <v>0</v>
      </c>
      <c r="K9" s="89">
        <f>[2]Elproduktion!U580</f>
        <v>0</v>
      </c>
      <c r="L9" s="89">
        <f>[2]Elproduktion!V580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129">
        <f>[2]Elproduktion!$N$586</f>
        <v>11279.572760105351</v>
      </c>
      <c r="D10" s="89">
        <f>[2]Elproduktion!$N$587</f>
        <v>0</v>
      </c>
      <c r="E10" s="89">
        <f>[2]Elproduktion!$Q$588</f>
        <v>0</v>
      </c>
      <c r="F10" s="89">
        <f>[2]Elproduktion!$N$589</f>
        <v>0</v>
      </c>
      <c r="G10" s="89">
        <f>[2]Elproduktion!$R$590</f>
        <v>0</v>
      </c>
      <c r="H10" s="89">
        <f>[2]Elproduktion!$S$591</f>
        <v>0</v>
      </c>
      <c r="I10" s="89">
        <f>[2]Elproduktion!$N$592</f>
        <v>0</v>
      </c>
      <c r="J10" s="89">
        <f>[2]Elproduktion!$T$590</f>
        <v>0</v>
      </c>
      <c r="K10" s="89">
        <f>[2]Elproduktion!U588</f>
        <v>0</v>
      </c>
      <c r="L10" s="89">
        <f>[2]Elproduktion!V588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130">
        <f>SUM(C5:C10)</f>
        <v>30084.572760105351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2584 Kiruna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72</v>
      </c>
      <c r="N16" s="54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17</v>
      </c>
      <c r="B18" s="101">
        <f>[2]Fjärrvärmeproduktion!$N$786+[2]Fjärrvärmeproduktion!$N$826</f>
        <v>197105</v>
      </c>
      <c r="C18" s="102"/>
      <c r="D18" s="102">
        <f>[2]Fjärrvärmeproduktion!$N$787</f>
        <v>10169</v>
      </c>
      <c r="E18" s="102">
        <f>[2]Fjärrvärmeproduktion!$Q$788</f>
        <v>0</v>
      </c>
      <c r="F18" s="102">
        <f>[2]Fjärrvärmeproduktion!$N$789</f>
        <v>0</v>
      </c>
      <c r="G18" s="102">
        <f>[2]Fjärrvärmeproduktion!$R$790</f>
        <v>2803</v>
      </c>
      <c r="H18" s="102">
        <f>[2]Fjärrvärmeproduktion!$S$791</f>
        <v>67370</v>
      </c>
      <c r="I18" s="102">
        <f>[2]Fjärrvärmeproduktion!$N$792</f>
        <v>0</v>
      </c>
      <c r="J18" s="102">
        <f>[2]Fjärrvärmeproduktion!$T$790</f>
        <v>0</v>
      </c>
      <c r="K18" s="102">
        <f>[2]Fjärrvärmeproduktion!U788</f>
        <v>0</v>
      </c>
      <c r="L18" s="102">
        <f>[2]Fjärrvärmeproduktion!V788</f>
        <v>171008</v>
      </c>
      <c r="M18" s="102">
        <f>[2]Fjärrvärmeproduktion!$W$789</f>
        <v>0</v>
      </c>
      <c r="N18" s="102"/>
      <c r="O18" s="102"/>
      <c r="P18" s="89">
        <f>SUM(C18:O18)</f>
        <v>251350</v>
      </c>
      <c r="Q18" s="4"/>
      <c r="R18" s="4"/>
      <c r="S18" s="4"/>
      <c r="T18" s="4"/>
    </row>
    <row r="19" spans="1:34" ht="15.75">
      <c r="A19" s="5" t="s">
        <v>18</v>
      </c>
      <c r="B19" s="101">
        <f>[2]Fjärrvärmeproduktion!$N$794</f>
        <v>0</v>
      </c>
      <c r="C19" s="102"/>
      <c r="D19" s="102">
        <f>[2]Fjärrvärmeproduktion!$N$795</f>
        <v>0</v>
      </c>
      <c r="E19" s="102">
        <f>[2]Fjärrvärmeproduktion!$Q$796</f>
        <v>0</v>
      </c>
      <c r="F19" s="102">
        <f>[2]Fjärrvärmeproduktion!$N$797</f>
        <v>0</v>
      </c>
      <c r="G19" s="102">
        <f>[2]Fjärrvärmeproduktion!$R$798</f>
        <v>0</v>
      </c>
      <c r="H19" s="102">
        <f>[2]Fjärrvärmeproduktion!$S$799</f>
        <v>0</v>
      </c>
      <c r="I19" s="102">
        <f>[2]Fjärrvärmeproduktion!$N$800</f>
        <v>0</v>
      </c>
      <c r="J19" s="102">
        <f>[2]Fjärrvärmeproduktion!$T$798</f>
        <v>0</v>
      </c>
      <c r="K19" s="102">
        <f>[2]Fjärrvärmeproduktion!U796</f>
        <v>0</v>
      </c>
      <c r="L19" s="102">
        <f>[2]Fjärrvärmeproduktion!V796</f>
        <v>0</v>
      </c>
      <c r="M19" s="102">
        <f>[2]Fjärrvärmeproduktion!$W$797</f>
        <v>0</v>
      </c>
      <c r="N19" s="102"/>
      <c r="O19" s="102"/>
      <c r="P19" s="89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19</v>
      </c>
      <c r="B20" s="101">
        <f>[2]Fjärrvärmeproduktion!$N$802</f>
        <v>16888</v>
      </c>
      <c r="C20" s="125">
        <f>B20*1.015</f>
        <v>17141.32</v>
      </c>
      <c r="D20" s="102">
        <f>[2]Fjärrvärmeproduktion!$N$803</f>
        <v>0</v>
      </c>
      <c r="E20" s="102">
        <f>[2]Fjärrvärmeproduktion!$Q$804</f>
        <v>0</v>
      </c>
      <c r="F20" s="102">
        <f>[2]Fjärrvärmeproduktion!$N$805</f>
        <v>0</v>
      </c>
      <c r="G20" s="102">
        <f>[2]Fjärrvärmeproduktion!$R$806</f>
        <v>0</v>
      </c>
      <c r="H20" s="102">
        <f>[2]Fjärrvärmeproduktion!$S$807</f>
        <v>0</v>
      </c>
      <c r="I20" s="102">
        <f>[2]Fjärrvärmeproduktion!$N$808</f>
        <v>0</v>
      </c>
      <c r="J20" s="102">
        <f>[2]Fjärrvärmeproduktion!$T$806</f>
        <v>0</v>
      </c>
      <c r="K20" s="102">
        <f>[2]Fjärrvärmeproduktion!U804</f>
        <v>0</v>
      </c>
      <c r="L20" s="102">
        <f>[2]Fjärrvärmeproduktion!V804</f>
        <v>0</v>
      </c>
      <c r="M20" s="102">
        <f>[2]Fjärrvärmeproduktion!$W$805</f>
        <v>0</v>
      </c>
      <c r="N20" s="102"/>
      <c r="O20" s="102"/>
      <c r="P20" s="89">
        <f t="shared" si="2"/>
        <v>17141.32</v>
      </c>
      <c r="Q20" s="4"/>
      <c r="R20" s="4"/>
      <c r="S20" s="4"/>
      <c r="T20" s="4"/>
    </row>
    <row r="21" spans="1:34" ht="16.5" thickBot="1">
      <c r="A21" s="5" t="s">
        <v>20</v>
      </c>
      <c r="B21" s="116">
        <f>[2]Fjärrvärmeproduktion!$N$810</f>
        <v>0</v>
      </c>
      <c r="C21" s="102"/>
      <c r="D21" s="102">
        <f>[2]Fjärrvärmeproduktion!$N$811</f>
        <v>0</v>
      </c>
      <c r="E21" s="102">
        <f>[2]Fjärrvärmeproduktion!$Q$812</f>
        <v>0</v>
      </c>
      <c r="F21" s="102">
        <f>[2]Fjärrvärmeproduktion!$N$813</f>
        <v>0</v>
      </c>
      <c r="G21" s="102">
        <f>[2]Fjärrvärmeproduktion!$R$814</f>
        <v>0</v>
      </c>
      <c r="H21" s="102">
        <f>[2]Fjärrvärmeproduktion!$S$815</f>
        <v>0</v>
      </c>
      <c r="I21" s="102">
        <f>[2]Fjärrvärmeproduktion!$N$816</f>
        <v>0</v>
      </c>
      <c r="J21" s="102">
        <f>[2]Fjärrvärmeproduktion!$T$814</f>
        <v>0</v>
      </c>
      <c r="K21" s="102">
        <f>[2]Fjärrvärmeproduktion!U812</f>
        <v>0</v>
      </c>
      <c r="L21" s="102">
        <f>[2]Fjärrvärmeproduktion!V812</f>
        <v>0</v>
      </c>
      <c r="M21" s="102">
        <f>[2]Fjärrvärmeproduktion!$W$813</f>
        <v>0</v>
      </c>
      <c r="N21" s="102"/>
      <c r="O21" s="102"/>
      <c r="P21" s="89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01">
        <f>[2]Fjärrvärmeproduktion!$N$818</f>
        <v>42629</v>
      </c>
      <c r="C22" s="102"/>
      <c r="D22" s="102">
        <f>[2]Fjärrvärmeproduktion!$N$819</f>
        <v>0</v>
      </c>
      <c r="E22" s="102">
        <f>[2]Fjärrvärmeproduktion!$Q$820</f>
        <v>0</v>
      </c>
      <c r="F22" s="102">
        <f>[2]Fjärrvärmeproduktion!$N$821</f>
        <v>0</v>
      </c>
      <c r="G22" s="102">
        <f>[2]Fjärrvärmeproduktion!$R$822</f>
        <v>0</v>
      </c>
      <c r="H22" s="102">
        <f>[2]Fjärrvärmeproduktion!$S$823</f>
        <v>0</v>
      </c>
      <c r="I22" s="102">
        <f>[2]Fjärrvärmeproduktion!$N$824</f>
        <v>0</v>
      </c>
      <c r="J22" s="102">
        <f>[2]Fjärrvärmeproduktion!$T$822</f>
        <v>0</v>
      </c>
      <c r="K22" s="102">
        <f>[2]Fjärrvärmeproduktion!U820</f>
        <v>0</v>
      </c>
      <c r="L22" s="102">
        <f>[2]Fjärrvärmeproduktion!V820</f>
        <v>0</v>
      </c>
      <c r="M22" s="102">
        <f>[2]Fjärrvärmeproduktion!$W$821</f>
        <v>0</v>
      </c>
      <c r="N22" s="102"/>
      <c r="O22" s="102"/>
      <c r="P22" s="89">
        <f t="shared" si="2"/>
        <v>0</v>
      </c>
      <c r="Q22" s="31"/>
      <c r="R22" s="43" t="s">
        <v>23</v>
      </c>
      <c r="S22" s="87" t="str">
        <f>P43/1000 &amp;" GWh"</f>
        <v>4200,51386690531 GWh</v>
      </c>
      <c r="T22" s="38"/>
      <c r="U22" s="36"/>
    </row>
    <row r="23" spans="1:34" ht="15.75">
      <c r="A23" s="5" t="s">
        <v>22</v>
      </c>
      <c r="B23" s="116">
        <v>0</v>
      </c>
      <c r="C23" s="102"/>
      <c r="D23" s="102">
        <f>[2]Fjärrvärmeproduktion!$N$827</f>
        <v>0</v>
      </c>
      <c r="E23" s="102">
        <f>[2]Fjärrvärmeproduktion!$Q$828</f>
        <v>0</v>
      </c>
      <c r="F23" s="102">
        <f>[2]Fjärrvärmeproduktion!$N$829</f>
        <v>0</v>
      </c>
      <c r="G23" s="102">
        <f>[2]Fjärrvärmeproduktion!$R$830</f>
        <v>0</v>
      </c>
      <c r="H23" s="102">
        <f>[2]Fjärrvärmeproduktion!$S$831</f>
        <v>0</v>
      </c>
      <c r="I23" s="102">
        <f>[2]Fjärrvärmeproduktion!$N$832</f>
        <v>0</v>
      </c>
      <c r="J23" s="102">
        <f>[2]Fjärrvärmeproduktion!$T$830</f>
        <v>0</v>
      </c>
      <c r="K23" s="102">
        <f>[2]Fjärrvärmeproduktion!U828</f>
        <v>0</v>
      </c>
      <c r="L23" s="102">
        <f>[2]Fjärrvärmeproduktion!V828</f>
        <v>0</v>
      </c>
      <c r="M23" s="102">
        <f>[2]Fjärrvärmeproduktion!$W$829</f>
        <v>0</v>
      </c>
      <c r="N23" s="102"/>
      <c r="O23" s="102"/>
      <c r="P23" s="89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2">
        <f>SUM(B18:B23)</f>
        <v>256622</v>
      </c>
      <c r="C24" s="125">
        <f t="shared" ref="C24:O24" si="3">SUM(C18:C23)</f>
        <v>17141.32</v>
      </c>
      <c r="D24" s="102">
        <f t="shared" si="3"/>
        <v>10169</v>
      </c>
      <c r="E24" s="102">
        <f t="shared" si="3"/>
        <v>0</v>
      </c>
      <c r="F24" s="102">
        <f t="shared" si="3"/>
        <v>0</v>
      </c>
      <c r="G24" s="102">
        <f t="shared" si="3"/>
        <v>2803</v>
      </c>
      <c r="H24" s="102">
        <f t="shared" si="3"/>
        <v>67370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171008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89">
        <f t="shared" si="2"/>
        <v>268491.32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31"/>
      <c r="R25" s="84" t="str">
        <f>C30</f>
        <v>El</v>
      </c>
      <c r="S25" s="60" t="str">
        <f>C43/1000 &amp;" GWh"</f>
        <v>2124,53268322162 GWh</v>
      </c>
      <c r="T25" s="42">
        <f>C$44</f>
        <v>0.50577923333624275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D43/1000 &amp;" GWh"</f>
        <v>513,642816447146 GWh</v>
      </c>
      <c r="T26" s="42">
        <f>D$44</f>
        <v>0.12228094769404209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12" t="str">
        <f>E43/1000 &amp;" GWh"</f>
        <v>1270,025 GWh</v>
      </c>
      <c r="T27" s="42">
        <f>E$44</f>
        <v>0.30234991247289478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8" t="str">
        <f>A2</f>
        <v>2584 Kiruna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G43/1000&amp;" GWh"</f>
        <v>37,7393672365372 GWh</v>
      </c>
      <c r="T29" s="42">
        <f>G$44</f>
        <v>8.9844643851494602E-3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72</v>
      </c>
      <c r="N30" s="55" t="s">
        <v>71</v>
      </c>
      <c r="O30" s="55" t="s">
        <v>90</v>
      </c>
      <c r="P30" s="57" t="s">
        <v>28</v>
      </c>
      <c r="Q30" s="31"/>
      <c r="R30" s="84" t="str">
        <f>H30</f>
        <v>Biobränslen</v>
      </c>
      <c r="S30" s="60" t="str">
        <f>H43/1000&amp;" GWh"</f>
        <v>83,566 GWh</v>
      </c>
      <c r="T30" s="42">
        <f>H$44</f>
        <v>1.9894232621964075E-2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88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89">
        <f>[2]Slutanvändning!$N$1142</f>
        <v>0</v>
      </c>
      <c r="C32" s="94">
        <v>777</v>
      </c>
      <c r="D32" s="126">
        <f>[2]Slutanvändning!$N$1136</f>
        <v>1416.75</v>
      </c>
      <c r="E32" s="89">
        <f>[2]Slutanvändning!$Q$1137</f>
        <v>0</v>
      </c>
      <c r="F32" s="94">
        <f>[2]Slutanvändning!$N$1138</f>
        <v>0</v>
      </c>
      <c r="G32" s="126">
        <f>[2]Slutanvändning!$N$1139</f>
        <v>66.25</v>
      </c>
      <c r="H32" s="89">
        <f>[2]Slutanvändning!$N$1140</f>
        <v>0</v>
      </c>
      <c r="I32" s="89">
        <f>[2]Slutanvändning!$N$1141</f>
        <v>0</v>
      </c>
      <c r="J32" s="89"/>
      <c r="K32" s="89">
        <f>[2]Slutanvändning!U1137</f>
        <v>0</v>
      </c>
      <c r="L32" s="89">
        <f>[2]Slutanvändning!V1137</f>
        <v>0</v>
      </c>
      <c r="M32" s="89">
        <f>[2]Slutanvändning!$W$1138</f>
        <v>0</v>
      </c>
      <c r="N32" s="89"/>
      <c r="O32" s="89"/>
      <c r="P32" s="89">
        <f t="shared" ref="P32:P38" si="4">SUM(B32:N32)</f>
        <v>2260</v>
      </c>
      <c r="Q32" s="33"/>
      <c r="R32" s="85" t="str">
        <f>J30</f>
        <v>Avlutar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89">
        <f>[2]Slutanvändning!$N$1151</f>
        <v>17159</v>
      </c>
      <c r="C33" s="126">
        <f>[2]Slutanvändning!$N$1152</f>
        <v>1550808.9335528538</v>
      </c>
      <c r="D33" s="113">
        <f>[2]Slutanvändning!$N$1145</f>
        <v>247274.06644714615</v>
      </c>
      <c r="E33" s="114">
        <f>[2]Slutanvändning!$Q$1146</f>
        <v>1270025</v>
      </c>
      <c r="F33" s="126">
        <f>[2]Slutanvändning!$N$1147</f>
        <v>0</v>
      </c>
      <c r="G33" s="94">
        <f>[2]Slutanvändning!$N$1148</f>
        <v>0</v>
      </c>
      <c r="H33" s="89">
        <f>[2]Slutanvändning!$N$1149</f>
        <v>0</v>
      </c>
      <c r="I33" s="89">
        <f>[2]Slutanvändning!$N$1150</f>
        <v>0</v>
      </c>
      <c r="J33" s="89"/>
      <c r="K33" s="89">
        <f>[2]Slutanvändning!U1146</f>
        <v>0</v>
      </c>
      <c r="L33" s="89">
        <f>[2]Slutanvändning!V1146</f>
        <v>0</v>
      </c>
      <c r="M33" s="89">
        <f>[2]Slutanvändning!$W$1147</f>
        <v>0</v>
      </c>
      <c r="N33" s="89"/>
      <c r="O33" s="89"/>
      <c r="P33" s="127">
        <f t="shared" si="4"/>
        <v>3085267</v>
      </c>
      <c r="Q33" s="33"/>
      <c r="R33" s="84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89">
        <f>[2]Slutanvändning!$N$1160</f>
        <v>40979</v>
      </c>
      <c r="C34" s="94">
        <v>37232</v>
      </c>
      <c r="D34" s="94">
        <f>[2]Slutanvändning!$N$1154</f>
        <v>237</v>
      </c>
      <c r="E34" s="89">
        <f>[2]Slutanvändning!$Q$1155</f>
        <v>0</v>
      </c>
      <c r="F34" s="94">
        <f>[2]Slutanvändning!$N$1156</f>
        <v>0</v>
      </c>
      <c r="G34" s="94">
        <f>[2]Slutanvändning!$N$1157</f>
        <v>0</v>
      </c>
      <c r="H34" s="89">
        <f>[2]Slutanvändning!$N$1158</f>
        <v>0</v>
      </c>
      <c r="I34" s="89">
        <f>[2]Slutanvändning!$N$1159</f>
        <v>0</v>
      </c>
      <c r="J34" s="89"/>
      <c r="K34" s="89">
        <f>[2]Slutanvändning!U1155</f>
        <v>0</v>
      </c>
      <c r="L34" s="89">
        <f>[2]Slutanvändning!V1155</f>
        <v>0</v>
      </c>
      <c r="M34" s="89">
        <f>[2]Slutanvändning!$W$1156</f>
        <v>0</v>
      </c>
      <c r="N34" s="89"/>
      <c r="O34" s="89"/>
      <c r="P34" s="89">
        <f t="shared" si="4"/>
        <v>78448</v>
      </c>
      <c r="Q34" s="33"/>
      <c r="R34" s="85" t="str">
        <f>L30</f>
        <v>Avfall</v>
      </c>
      <c r="S34" s="60" t="str">
        <f>L43/1000&amp;" GWh"</f>
        <v>171,008 GWh</v>
      </c>
      <c r="T34" s="42">
        <f>L$44</f>
        <v>4.0711209489706732E-2</v>
      </c>
      <c r="U34" s="36"/>
      <c r="V34" s="8"/>
      <c r="W34" s="58"/>
    </row>
    <row r="35" spans="1:47" ht="15.75">
      <c r="A35" s="5" t="s">
        <v>34</v>
      </c>
      <c r="B35" s="89">
        <f>[2]Slutanvändning!$N$1169</f>
        <v>0</v>
      </c>
      <c r="C35" s="126">
        <f>[2]Slutanvändning!$N$1170</f>
        <v>80500.882763462825</v>
      </c>
      <c r="D35" s="94">
        <f>[2]Slutanvändning!$N$1163</f>
        <v>249821</v>
      </c>
      <c r="E35" s="89">
        <f>[2]Slutanvändning!$Q$1164</f>
        <v>0</v>
      </c>
      <c r="F35" s="94">
        <f>[2]Slutanvändning!$N$1165</f>
        <v>0</v>
      </c>
      <c r="G35" s="126">
        <f>[2]Slutanvändning!$N$1166</f>
        <v>34870.11723653716</v>
      </c>
      <c r="H35" s="89">
        <f>[2]Slutanvändning!$N$1167</f>
        <v>0</v>
      </c>
      <c r="I35" s="89">
        <f>[2]Slutanvändning!$N$1168</f>
        <v>0</v>
      </c>
      <c r="J35" s="89"/>
      <c r="K35" s="89">
        <f>[2]Slutanvändning!U1164</f>
        <v>0</v>
      </c>
      <c r="L35" s="89">
        <f>[2]Slutanvändning!V1164</f>
        <v>0</v>
      </c>
      <c r="M35" s="89">
        <f>[2]Slutanvändning!$W$1165</f>
        <v>0</v>
      </c>
      <c r="N35" s="89"/>
      <c r="O35" s="89"/>
      <c r="P35" s="89">
        <f>SUM(B35:N35)</f>
        <v>365192</v>
      </c>
      <c r="Q35" s="33"/>
      <c r="R35" s="84" t="str">
        <f>M30</f>
        <v>Koksgas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89">
        <f>[2]Slutanvändning!$N$1178</f>
        <v>20849</v>
      </c>
      <c r="C36" s="94">
        <v>138896</v>
      </c>
      <c r="D36" s="94">
        <f>[2]Slutanvändning!$N$1172</f>
        <v>4359</v>
      </c>
      <c r="E36" s="89">
        <f>[2]Slutanvändning!$Q$1173</f>
        <v>0</v>
      </c>
      <c r="F36" s="94">
        <f>[2]Slutanvändning!$N$1174</f>
        <v>0</v>
      </c>
      <c r="G36" s="94">
        <f>[2]Slutanvändning!$N$1175</f>
        <v>0</v>
      </c>
      <c r="H36" s="89">
        <f>[2]Slutanvändning!$N$1176</f>
        <v>0</v>
      </c>
      <c r="I36" s="89">
        <f>[2]Slutanvändning!$N$1177</f>
        <v>0</v>
      </c>
      <c r="J36" s="89"/>
      <c r="K36" s="89">
        <f>[2]Slutanvändning!U1173</f>
        <v>0</v>
      </c>
      <c r="L36" s="89">
        <f>[2]Slutanvändning!V1173</f>
        <v>0</v>
      </c>
      <c r="M36" s="89">
        <f>[2]Slutanvändning!$W$1174</f>
        <v>0</v>
      </c>
      <c r="N36" s="89"/>
      <c r="O36" s="89"/>
      <c r="P36" s="89">
        <f t="shared" si="4"/>
        <v>164104</v>
      </c>
      <c r="Q36" s="33"/>
      <c r="R36" s="84" t="str">
        <f>N30</f>
        <v>Beckolja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89">
        <f>[2]Slutanvändning!$N$1187</f>
        <v>36952</v>
      </c>
      <c r="C37" s="94">
        <v>126390</v>
      </c>
      <c r="D37" s="94">
        <f>[2]Slutanvändning!$N$1181</f>
        <v>50</v>
      </c>
      <c r="E37" s="89">
        <f>[2]Slutanvändning!$Q$1182</f>
        <v>0</v>
      </c>
      <c r="F37" s="94">
        <f>[2]Slutanvändning!$N$1183</f>
        <v>0</v>
      </c>
      <c r="G37" s="94">
        <f>[2]Slutanvändning!$N$1184</f>
        <v>0</v>
      </c>
      <c r="H37" s="89">
        <f>[2]Slutanvändning!$N$1185</f>
        <v>16196</v>
      </c>
      <c r="I37" s="89">
        <f>[2]Slutanvändning!$N$1186</f>
        <v>0</v>
      </c>
      <c r="J37" s="89"/>
      <c r="K37" s="89">
        <f>[2]Slutanvändning!U1182</f>
        <v>0</v>
      </c>
      <c r="L37" s="89">
        <f>[2]Slutanvändning!V1182</f>
        <v>0</v>
      </c>
      <c r="M37" s="89">
        <f>[2]Slutanvändning!$W$1183</f>
        <v>0</v>
      </c>
      <c r="N37" s="89"/>
      <c r="O37" s="89"/>
      <c r="P37" s="89">
        <f t="shared" si="4"/>
        <v>179588</v>
      </c>
      <c r="Q37" s="33"/>
      <c r="R37" s="85" t="str">
        <f>O30</f>
        <v>Starkgas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89">
        <f>[2]Slutanvändning!$N$1196</f>
        <v>89297</v>
      </c>
      <c r="C38" s="126">
        <f>[2]Slutanvändning!$N$1197</f>
        <v>23491.200000000001</v>
      </c>
      <c r="D38" s="126">
        <f>[2]Slutanvändning!$N$1190</f>
        <v>316</v>
      </c>
      <c r="E38" s="89">
        <f>[2]Slutanvändning!$Q$1191</f>
        <v>0</v>
      </c>
      <c r="F38" s="94">
        <f>[2]Slutanvändning!$N$1192</f>
        <v>0</v>
      </c>
      <c r="G38" s="94">
        <f>[2]Slutanvändning!$N$1193</f>
        <v>0</v>
      </c>
      <c r="H38" s="89">
        <f>[2]Slutanvändning!$N$1194</f>
        <v>0</v>
      </c>
      <c r="I38" s="89">
        <f>[2]Slutanvändning!$N$1195</f>
        <v>0</v>
      </c>
      <c r="J38" s="89"/>
      <c r="K38" s="89">
        <f>[2]Slutanvändning!U1191</f>
        <v>0</v>
      </c>
      <c r="L38" s="89">
        <f>[2]Slutanvändning!V1191</f>
        <v>0</v>
      </c>
      <c r="M38" s="89">
        <f>[2]Slutanvändning!$W$1192</f>
        <v>0</v>
      </c>
      <c r="N38" s="89"/>
      <c r="O38" s="89"/>
      <c r="P38" s="128">
        <f t="shared" si="4"/>
        <v>113104.2</v>
      </c>
      <c r="Q38" s="33"/>
      <c r="R38" s="44"/>
      <c r="S38" s="29"/>
      <c r="T38" s="40"/>
      <c r="U38" s="36"/>
    </row>
    <row r="39" spans="1:47" ht="15.75">
      <c r="A39" s="5" t="s">
        <v>38</v>
      </c>
      <c r="B39" s="89">
        <f>[2]Slutanvändning!$N$1205</f>
        <v>0</v>
      </c>
      <c r="C39" s="94">
        <v>9317</v>
      </c>
      <c r="D39" s="94">
        <f>[2]Slutanvändning!$N$1199</f>
        <v>0</v>
      </c>
      <c r="E39" s="89">
        <f>[2]Slutanvändning!$Q$1200</f>
        <v>0</v>
      </c>
      <c r="F39" s="94">
        <f>[2]Slutanvändning!$N$1201</f>
        <v>0</v>
      </c>
      <c r="G39" s="94">
        <f>[2]Slutanvändning!$N$1202</f>
        <v>0</v>
      </c>
      <c r="H39" s="89">
        <f>[2]Slutanvändning!$N$1203</f>
        <v>0</v>
      </c>
      <c r="I39" s="89">
        <f>[2]Slutanvändning!$N$1204</f>
        <v>0</v>
      </c>
      <c r="J39" s="89"/>
      <c r="K39" s="89">
        <f>[2]Slutanvändning!U1200</f>
        <v>0</v>
      </c>
      <c r="L39" s="89">
        <f>[2]Slutanvändning!V1200</f>
        <v>0</v>
      </c>
      <c r="M39" s="89">
        <f>[2]Slutanvändning!$W$1201</f>
        <v>0</v>
      </c>
      <c r="N39" s="89"/>
      <c r="O39" s="89"/>
      <c r="P39" s="89">
        <f>SUM(B39:N39)</f>
        <v>9317</v>
      </c>
      <c r="Q39" s="33"/>
      <c r="R39" s="41"/>
      <c r="S39" s="10"/>
      <c r="T39" s="64"/>
    </row>
    <row r="40" spans="1:47" ht="15.75">
      <c r="A40" s="5" t="s">
        <v>13</v>
      </c>
      <c r="B40" s="89">
        <f>SUM(B32:B39)</f>
        <v>205236</v>
      </c>
      <c r="C40" s="128">
        <f t="shared" ref="C40:O40" si="5">SUM(C32:C39)</f>
        <v>1967413.0163163166</v>
      </c>
      <c r="D40" s="128">
        <f t="shared" si="5"/>
        <v>503473.81644714612</v>
      </c>
      <c r="E40" s="114">
        <f t="shared" si="5"/>
        <v>1270025</v>
      </c>
      <c r="F40" s="128">
        <f>SUM(F32:F39)</f>
        <v>0</v>
      </c>
      <c r="G40" s="128">
        <f t="shared" si="5"/>
        <v>34936.36723653716</v>
      </c>
      <c r="H40" s="89">
        <f t="shared" si="5"/>
        <v>16196</v>
      </c>
      <c r="I40" s="89">
        <f t="shared" si="5"/>
        <v>0</v>
      </c>
      <c r="J40" s="89">
        <f t="shared" si="5"/>
        <v>0</v>
      </c>
      <c r="K40" s="89">
        <f t="shared" si="5"/>
        <v>0</v>
      </c>
      <c r="L40" s="89">
        <f t="shared" si="5"/>
        <v>0</v>
      </c>
      <c r="M40" s="89">
        <f t="shared" si="5"/>
        <v>0</v>
      </c>
      <c r="N40" s="89">
        <f t="shared" si="5"/>
        <v>0</v>
      </c>
      <c r="O40" s="89">
        <f t="shared" si="5"/>
        <v>0</v>
      </c>
      <c r="P40" s="127">
        <f>SUM(B40:N40)</f>
        <v>3997280.2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210,150346905305 GWh</v>
      </c>
      <c r="T41" s="88"/>
    </row>
    <row r="42" spans="1:47">
      <c r="A42" s="46" t="s">
        <v>42</v>
      </c>
      <c r="B42" s="90">
        <f>B39+B38+B37</f>
        <v>126249</v>
      </c>
      <c r="C42" s="90">
        <f>C39+C38+C37</f>
        <v>159198.20000000001</v>
      </c>
      <c r="D42" s="90">
        <f>D39+D38+D37</f>
        <v>366</v>
      </c>
      <c r="E42" s="90">
        <f t="shared" ref="E42:P42" si="6">E39+E38+E37</f>
        <v>0</v>
      </c>
      <c r="F42" s="91">
        <f t="shared" si="6"/>
        <v>0</v>
      </c>
      <c r="G42" s="90">
        <f t="shared" si="6"/>
        <v>0</v>
      </c>
      <c r="H42" s="90">
        <f t="shared" si="6"/>
        <v>16196</v>
      </c>
      <c r="I42" s="91">
        <f t="shared" si="6"/>
        <v>0</v>
      </c>
      <c r="J42" s="90">
        <f t="shared" si="6"/>
        <v>0</v>
      </c>
      <c r="K42" s="90">
        <f t="shared" si="6"/>
        <v>0</v>
      </c>
      <c r="L42" s="90">
        <f t="shared" si="6"/>
        <v>0</v>
      </c>
      <c r="M42" s="90">
        <f t="shared" si="6"/>
        <v>0</v>
      </c>
      <c r="N42" s="90">
        <f t="shared" si="6"/>
        <v>0</v>
      </c>
      <c r="O42" s="90">
        <f t="shared" si="6"/>
        <v>0</v>
      </c>
      <c r="P42" s="90">
        <f t="shared" si="6"/>
        <v>302009.2</v>
      </c>
      <c r="Q42" s="34"/>
      <c r="R42" s="41" t="s">
        <v>40</v>
      </c>
      <c r="S42" s="11" t="str">
        <f>P42/1000 &amp;" GWh"</f>
        <v>302,0092 GWh</v>
      </c>
      <c r="T42" s="42">
        <f>P42/P40</f>
        <v>7.5553672719765805E-2</v>
      </c>
    </row>
    <row r="43" spans="1:47">
      <c r="A43" s="47" t="s">
        <v>44</v>
      </c>
      <c r="B43" s="96"/>
      <c r="C43" s="97">
        <f>C40+C24-C7+C46</f>
        <v>2124532.6832216219</v>
      </c>
      <c r="D43" s="97">
        <f t="shared" ref="D43:O43" si="7">D11+D24+D40</f>
        <v>513642.81644714612</v>
      </c>
      <c r="E43" s="97">
        <f t="shared" si="7"/>
        <v>1270025</v>
      </c>
      <c r="F43" s="97">
        <f t="shared" si="7"/>
        <v>0</v>
      </c>
      <c r="G43" s="97">
        <f t="shared" si="7"/>
        <v>37739.36723653716</v>
      </c>
      <c r="H43" s="97">
        <f t="shared" si="7"/>
        <v>83566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171008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4200513.8669053055</v>
      </c>
      <c r="Q43" s="34"/>
      <c r="R43" s="41" t="s">
        <v>41</v>
      </c>
      <c r="S43" s="11" t="str">
        <f>P36/1000 &amp;" GWh"</f>
        <v>164,104 GWh</v>
      </c>
      <c r="T43" s="62">
        <f>P36/P40</f>
        <v>4.1053914609238552E-2</v>
      </c>
    </row>
    <row r="44" spans="1:47">
      <c r="A44" s="47" t="s">
        <v>45</v>
      </c>
      <c r="B44" s="99"/>
      <c r="C44" s="93">
        <f>C43/$P$43</f>
        <v>0.50577923333624275</v>
      </c>
      <c r="D44" s="93">
        <f t="shared" ref="D44:P44" si="8">D43/$P$43</f>
        <v>0.12228094769404209</v>
      </c>
      <c r="E44" s="93">
        <f t="shared" si="8"/>
        <v>0.30234991247289478</v>
      </c>
      <c r="F44" s="93">
        <f t="shared" si="8"/>
        <v>0</v>
      </c>
      <c r="G44" s="93">
        <f t="shared" si="8"/>
        <v>8.9844643851494602E-3</v>
      </c>
      <c r="H44" s="93">
        <f t="shared" si="8"/>
        <v>1.9894232621964075E-2</v>
      </c>
      <c r="I44" s="93">
        <f t="shared" si="8"/>
        <v>0</v>
      </c>
      <c r="J44" s="93">
        <f t="shared" si="8"/>
        <v>0</v>
      </c>
      <c r="K44" s="93">
        <f t="shared" si="8"/>
        <v>0</v>
      </c>
      <c r="L44" s="93">
        <f t="shared" si="8"/>
        <v>4.0711209489706732E-2</v>
      </c>
      <c r="M44" s="93">
        <f t="shared" si="8"/>
        <v>0</v>
      </c>
      <c r="N44" s="93">
        <f t="shared" si="8"/>
        <v>0</v>
      </c>
      <c r="O44" s="93">
        <f t="shared" si="8"/>
        <v>0</v>
      </c>
      <c r="P44" s="93">
        <f t="shared" si="8"/>
        <v>1</v>
      </c>
      <c r="Q44" s="34"/>
      <c r="R44" s="41" t="s">
        <v>43</v>
      </c>
      <c r="S44" s="11" t="str">
        <f>P34/1000 &amp;" GWh"</f>
        <v>78,448 GWh</v>
      </c>
      <c r="T44" s="42">
        <f>P34/P40</f>
        <v>1.9625344252824709E-2</v>
      </c>
      <c r="U44" s="36"/>
    </row>
    <row r="45" spans="1:47">
      <c r="A45" s="48"/>
      <c r="B45" s="94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2,26 GWh</v>
      </c>
      <c r="T45" s="42">
        <f>P32/P40</f>
        <v>5.6538443314531708E-4</v>
      </c>
      <c r="U45" s="36"/>
    </row>
    <row r="46" spans="1:47">
      <c r="A46" s="48" t="s">
        <v>48</v>
      </c>
      <c r="B46" s="68">
        <f>B24-B40</f>
        <v>51386</v>
      </c>
      <c r="C46" s="68">
        <f>(C40+C24)*0.08</f>
        <v>158764.34690530534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3085,267 GWh</v>
      </c>
      <c r="T46" s="62">
        <f>P33/P40</f>
        <v>0.77184156367121826</v>
      </c>
      <c r="U46" s="36"/>
    </row>
    <row r="47" spans="1:47">
      <c r="A47" s="48" t="s">
        <v>50</v>
      </c>
      <c r="B47" s="92">
        <f>B46/B24</f>
        <v>0.20024004177350344</v>
      </c>
      <c r="C47" s="92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365,192 GWh</v>
      </c>
      <c r="T47" s="62">
        <f>P35/P40</f>
        <v>9.1360120313807372E-2</v>
      </c>
    </row>
    <row r="48" spans="1:47" ht="15.75" thickBot="1">
      <c r="A48" s="13"/>
      <c r="B48" s="103"/>
      <c r="C48" s="104"/>
      <c r="D48" s="105"/>
      <c r="E48" s="105"/>
      <c r="F48" s="106"/>
      <c r="G48" s="105"/>
      <c r="H48" s="105"/>
      <c r="I48" s="106"/>
      <c r="J48" s="105"/>
      <c r="K48" s="105"/>
      <c r="L48" s="105"/>
      <c r="M48" s="104"/>
      <c r="N48" s="107"/>
      <c r="O48" s="107"/>
      <c r="P48" s="107"/>
      <c r="Q48" s="86"/>
      <c r="R48" s="69" t="s">
        <v>49</v>
      </c>
      <c r="S48" s="70" t="str">
        <f>P40/1000 &amp;" GWh"</f>
        <v>3997,2802 GWh</v>
      </c>
      <c r="T48" s="137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70" zoomScaleNormal="70" workbookViewId="0">
      <selection activeCell="C40" sqref="C4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82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52</v>
      </c>
      <c r="B5" s="59"/>
      <c r="C5" s="130">
        <f>[2]Solceller!$C$12</f>
        <v>180.5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 t="s">
        <v>91</v>
      </c>
      <c r="B6" s="5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92</v>
      </c>
      <c r="B7" s="59"/>
      <c r="C7" s="114">
        <f>[2]Elproduktion!$N$402</f>
        <v>615783</v>
      </c>
      <c r="D7" s="89">
        <f>[2]Elproduktion!$N$403</f>
        <v>0</v>
      </c>
      <c r="E7" s="89">
        <f>[2]Elproduktion!$Q$404</f>
        <v>0</v>
      </c>
      <c r="F7" s="89">
        <f>[2]Elproduktion!$N$405</f>
        <v>0</v>
      </c>
      <c r="G7" s="89">
        <f>[2]Elproduktion!$R$406</f>
        <v>0</v>
      </c>
      <c r="H7" s="89">
        <f>[2]Elproduktion!$S$407</f>
        <v>0</v>
      </c>
      <c r="I7" s="89">
        <f>[2]Elproduktion!$N$408</f>
        <v>0</v>
      </c>
      <c r="J7" s="89">
        <f>[2]Elproduktion!$T$406</f>
        <v>0</v>
      </c>
      <c r="K7" s="89">
        <f>[2]Elproduktion!U404</f>
        <v>0</v>
      </c>
      <c r="L7" s="89">
        <f>[2]Elproduktion!V404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89">
        <f>[2]Elproduktion!$N$410</f>
        <v>0</v>
      </c>
      <c r="D8" s="89">
        <f>[2]Elproduktion!$N$411</f>
        <v>0</v>
      </c>
      <c r="E8" s="89">
        <f>[2]Elproduktion!$Q$412</f>
        <v>0</v>
      </c>
      <c r="F8" s="89">
        <f>[2]Elproduktion!$N$413</f>
        <v>0</v>
      </c>
      <c r="G8" s="89">
        <f>[2]Elproduktion!$R$414</f>
        <v>0</v>
      </c>
      <c r="H8" s="89">
        <f>[2]Elproduktion!$S$415</f>
        <v>0</v>
      </c>
      <c r="I8" s="89">
        <f>[2]Elproduktion!$N$416</f>
        <v>0</v>
      </c>
      <c r="J8" s="89">
        <f>[2]Elproduktion!$T$414</f>
        <v>0</v>
      </c>
      <c r="K8" s="89">
        <f>[2]Elproduktion!U412</f>
        <v>0</v>
      </c>
      <c r="L8" s="89">
        <f>[2]Elproduktion!V412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89">
        <f>[2]Elproduktion!$N$418</f>
        <v>0</v>
      </c>
      <c r="D9" s="89">
        <f>[2]Elproduktion!$N$419</f>
        <v>0</v>
      </c>
      <c r="E9" s="89">
        <f>[2]Elproduktion!$Q$420</f>
        <v>0</v>
      </c>
      <c r="F9" s="89">
        <f>[2]Elproduktion!$N$421</f>
        <v>0</v>
      </c>
      <c r="G9" s="89">
        <f>[2]Elproduktion!$R$422</f>
        <v>0</v>
      </c>
      <c r="H9" s="89">
        <f>[2]Elproduktion!$S$423</f>
        <v>0</v>
      </c>
      <c r="I9" s="89">
        <f>[2]Elproduktion!$N$424</f>
        <v>0</v>
      </c>
      <c r="J9" s="89">
        <f>[2]Elproduktion!$T$422</f>
        <v>0</v>
      </c>
      <c r="K9" s="89">
        <f>[2]Elproduktion!U420</f>
        <v>0</v>
      </c>
      <c r="L9" s="89">
        <f>[2]Elproduktion!V420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89">
        <f>[2]Elproduktion!$N$426</f>
        <v>0</v>
      </c>
      <c r="D10" s="89">
        <f>[2]Elproduktion!$N$427</f>
        <v>0</v>
      </c>
      <c r="E10" s="89">
        <f>[2]Elproduktion!$Q$428</f>
        <v>0</v>
      </c>
      <c r="F10" s="89">
        <f>[2]Elproduktion!$N$429</f>
        <v>0</v>
      </c>
      <c r="G10" s="89">
        <f>[2]Elproduktion!$R$430</f>
        <v>0</v>
      </c>
      <c r="H10" s="89">
        <f>[2]Elproduktion!$S$431</f>
        <v>0</v>
      </c>
      <c r="I10" s="89">
        <f>[2]Elproduktion!$N$432</f>
        <v>0</v>
      </c>
      <c r="J10" s="89">
        <f>[2]Elproduktion!$T$430</f>
        <v>0</v>
      </c>
      <c r="K10" s="89">
        <f>[2]Elproduktion!U428</f>
        <v>0</v>
      </c>
      <c r="L10" s="89">
        <f>[2]Elproduktion!V428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131">
        <f>SUM(C5:C10)</f>
        <v>615963.5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2580 Luleå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72</v>
      </c>
      <c r="N16" s="54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17</v>
      </c>
      <c r="B18" s="133">
        <f>[2]Fjärrvärmeproduktion!$N$562</f>
        <v>850455</v>
      </c>
      <c r="C18" s="102"/>
      <c r="D18" s="124">
        <f>[2]Fjärrvärmeproduktion!$N$563</f>
        <v>49812</v>
      </c>
      <c r="E18" s="102">
        <f>[2]Fjärrvärmeproduktion!$Q$564</f>
        <v>0</v>
      </c>
      <c r="F18" s="102">
        <f>[2]Fjärrvärmeproduktion!$N$565-[2]Fjärrvärmeproduktion!$W$565</f>
        <v>0</v>
      </c>
      <c r="G18" s="102">
        <f>[2]Fjärrvärmeproduktion!$R$566</f>
        <v>0</v>
      </c>
      <c r="H18" s="102">
        <f>[2]Fjärrvärmeproduktion!$S$567</f>
        <v>0</v>
      </c>
      <c r="I18" s="102">
        <f>[2]Fjärrvärmeproduktion!$N$568</f>
        <v>0</v>
      </c>
      <c r="J18" s="102">
        <f>[2]Fjärrvärmeproduktion!$T$566</f>
        <v>0</v>
      </c>
      <c r="K18" s="102">
        <f>[2]Fjärrvärmeproduktion!U564</f>
        <v>0</v>
      </c>
      <c r="L18" s="102">
        <f>[2]Fjärrvärmeproduktion!V564</f>
        <v>0</v>
      </c>
      <c r="M18" s="124">
        <f>[2]Fjärrvärmeproduktion!$W$565</f>
        <v>2163881</v>
      </c>
      <c r="N18" s="102"/>
      <c r="O18" s="102"/>
      <c r="P18" s="114">
        <f>SUM(C18:O18)</f>
        <v>2213693</v>
      </c>
      <c r="Q18" s="4"/>
      <c r="R18" s="4"/>
      <c r="S18" s="4"/>
      <c r="T18" s="4"/>
    </row>
    <row r="19" spans="1:34" ht="15.75">
      <c r="A19" s="5" t="s">
        <v>18</v>
      </c>
      <c r="B19" s="133">
        <f>[2]Fjärrvärmeproduktion!$N$570</f>
        <v>64647</v>
      </c>
      <c r="C19" s="102"/>
      <c r="D19" s="102">
        <f>[2]Fjärrvärmeproduktion!$N$571</f>
        <v>6271</v>
      </c>
      <c r="E19" s="102">
        <f>[2]Fjärrvärmeproduktion!$Q$572</f>
        <v>0</v>
      </c>
      <c r="F19" s="102">
        <f>[2]Fjärrvärmeproduktion!$N$573</f>
        <v>20708</v>
      </c>
      <c r="G19" s="102">
        <f>[2]Fjärrvärmeproduktion!$R$574</f>
        <v>0</v>
      </c>
      <c r="H19" s="102">
        <f>[2]Fjärrvärmeproduktion!$S$575</f>
        <v>46858</v>
      </c>
      <c r="I19" s="102">
        <f>[2]Fjärrvärmeproduktion!$N$576</f>
        <v>0</v>
      </c>
      <c r="J19" s="102">
        <f>[2]Fjärrvärmeproduktion!$T$574</f>
        <v>0</v>
      </c>
      <c r="K19" s="102">
        <f>[2]Fjärrvärmeproduktion!U572</f>
        <v>0</v>
      </c>
      <c r="L19" s="102">
        <f>[2]Fjärrvärmeproduktion!V572</f>
        <v>0</v>
      </c>
      <c r="M19" s="102">
        <f>[2]Fjärrvärmeproduktion!$W$573</f>
        <v>0</v>
      </c>
      <c r="N19" s="102"/>
      <c r="O19" s="102"/>
      <c r="P19" s="89">
        <f t="shared" ref="P19:P24" si="2">SUM(C19:O19)</f>
        <v>73837</v>
      </c>
      <c r="Q19" s="4"/>
      <c r="R19" s="4"/>
      <c r="S19" s="4"/>
      <c r="T19" s="4"/>
    </row>
    <row r="20" spans="1:34" ht="15.75">
      <c r="A20" s="5" t="s">
        <v>19</v>
      </c>
      <c r="B20" s="101">
        <f>[2]Fjärrvärmeproduktion!$N$578</f>
        <v>2240</v>
      </c>
      <c r="C20" s="125">
        <f>B20*1.015</f>
        <v>2273.6</v>
      </c>
      <c r="D20" s="102">
        <f>[2]Fjärrvärmeproduktion!$N$579</f>
        <v>0</v>
      </c>
      <c r="E20" s="102">
        <f>[2]Fjärrvärmeproduktion!$Q$580</f>
        <v>0</v>
      </c>
      <c r="F20" s="102">
        <f>[2]Fjärrvärmeproduktion!$N$581</f>
        <v>0</v>
      </c>
      <c r="G20" s="102">
        <f>[2]Fjärrvärmeproduktion!$R$582</f>
        <v>0</v>
      </c>
      <c r="H20" s="102">
        <f>[2]Fjärrvärmeproduktion!$S$583</f>
        <v>0</v>
      </c>
      <c r="I20" s="102">
        <f>[2]Fjärrvärmeproduktion!$N$584</f>
        <v>0</v>
      </c>
      <c r="J20" s="102">
        <f>[2]Fjärrvärmeproduktion!$T$582</f>
        <v>0</v>
      </c>
      <c r="K20" s="102">
        <f>[2]Fjärrvärmeproduktion!U580</f>
        <v>0</v>
      </c>
      <c r="L20" s="102">
        <f>[2]Fjärrvärmeproduktion!V580</f>
        <v>0</v>
      </c>
      <c r="M20" s="102">
        <f>[2]Fjärrvärmeproduktion!$W$581</f>
        <v>0</v>
      </c>
      <c r="N20" s="102"/>
      <c r="O20" s="102"/>
      <c r="P20" s="128">
        <f t="shared" si="2"/>
        <v>2273.6</v>
      </c>
      <c r="Q20" s="4"/>
      <c r="R20" s="4"/>
      <c r="S20" s="4"/>
      <c r="T20" s="4"/>
    </row>
    <row r="21" spans="1:34" ht="16.5" thickBot="1">
      <c r="A21" s="5" t="s">
        <v>20</v>
      </c>
      <c r="B21" s="116">
        <f>[2]Fjärrvärmeproduktion!$N$586</f>
        <v>0</v>
      </c>
      <c r="C21" s="102"/>
      <c r="D21" s="102">
        <f>[2]Fjärrvärmeproduktion!$N$587</f>
        <v>0</v>
      </c>
      <c r="E21" s="102">
        <f>[2]Fjärrvärmeproduktion!$Q$588</f>
        <v>0</v>
      </c>
      <c r="F21" s="102">
        <f>[2]Fjärrvärmeproduktion!$N$589</f>
        <v>0</v>
      </c>
      <c r="G21" s="102">
        <f>[2]Fjärrvärmeproduktion!$R$590</f>
        <v>0</v>
      </c>
      <c r="H21" s="102">
        <f>[2]Fjärrvärmeproduktion!$S$591</f>
        <v>0</v>
      </c>
      <c r="I21" s="102">
        <f>[2]Fjärrvärmeproduktion!$N$592</f>
        <v>0</v>
      </c>
      <c r="J21" s="102">
        <f>[2]Fjärrvärmeproduktion!$T$590</f>
        <v>0</v>
      </c>
      <c r="K21" s="102">
        <f>[2]Fjärrvärmeproduktion!U588</f>
        <v>0</v>
      </c>
      <c r="L21" s="102">
        <f>[2]Fjärrvärmeproduktion!V588</f>
        <v>0</v>
      </c>
      <c r="M21" s="102">
        <f>[2]Fjärrvärmeproduktion!$W$589</f>
        <v>0</v>
      </c>
      <c r="N21" s="102"/>
      <c r="O21" s="102"/>
      <c r="P21" s="89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16">
        <f>[2]Fjärrvärmeproduktion!$N$594</f>
        <v>0</v>
      </c>
      <c r="C22" s="102"/>
      <c r="D22" s="102">
        <f>[2]Fjärrvärmeproduktion!$N$595</f>
        <v>0</v>
      </c>
      <c r="E22" s="102">
        <f>[2]Fjärrvärmeproduktion!$Q$596</f>
        <v>0</v>
      </c>
      <c r="F22" s="102">
        <f>[2]Fjärrvärmeproduktion!$N$597</f>
        <v>0</v>
      </c>
      <c r="G22" s="102">
        <f>[2]Fjärrvärmeproduktion!$R$598</f>
        <v>0</v>
      </c>
      <c r="H22" s="102">
        <f>[2]Fjärrvärmeproduktion!$S$599</f>
        <v>0</v>
      </c>
      <c r="I22" s="102">
        <f>[2]Fjärrvärmeproduktion!$N$600</f>
        <v>0</v>
      </c>
      <c r="J22" s="102">
        <f>[2]Fjärrvärmeproduktion!$T$598</f>
        <v>0</v>
      </c>
      <c r="K22" s="102">
        <f>[2]Fjärrvärmeproduktion!U596</f>
        <v>0</v>
      </c>
      <c r="L22" s="102">
        <f>[2]Fjärrvärmeproduktion!V596</f>
        <v>0</v>
      </c>
      <c r="M22" s="102">
        <f>[2]Fjärrvärmeproduktion!$W$597</f>
        <v>0</v>
      </c>
      <c r="N22" s="102"/>
      <c r="O22" s="102"/>
      <c r="P22" s="89">
        <f t="shared" si="2"/>
        <v>0</v>
      </c>
      <c r="Q22" s="31"/>
      <c r="R22" s="43" t="s">
        <v>23</v>
      </c>
      <c r="S22" s="87" t="str">
        <f>P43/1000 &amp;" GWh"</f>
        <v>10947,7712139431 GWh</v>
      </c>
      <c r="T22" s="38"/>
      <c r="U22" s="36"/>
    </row>
    <row r="23" spans="1:34" ht="15.75">
      <c r="A23" s="5" t="s">
        <v>22</v>
      </c>
      <c r="B23" s="116">
        <f>[2]Fjärrvärmeproduktion!$N$602</f>
        <v>0</v>
      </c>
      <c r="C23" s="102"/>
      <c r="D23" s="102">
        <f>[2]Fjärrvärmeproduktion!$N$603</f>
        <v>0</v>
      </c>
      <c r="E23" s="102">
        <f>[2]Fjärrvärmeproduktion!$Q$604</f>
        <v>0</v>
      </c>
      <c r="F23" s="102">
        <f>[2]Fjärrvärmeproduktion!$N$605</f>
        <v>0</v>
      </c>
      <c r="G23" s="102">
        <f>[2]Fjärrvärmeproduktion!$R$606</f>
        <v>0</v>
      </c>
      <c r="H23" s="102">
        <f>[2]Fjärrvärmeproduktion!$S$607</f>
        <v>0</v>
      </c>
      <c r="I23" s="102">
        <f>[2]Fjärrvärmeproduktion!$N$608</f>
        <v>0</v>
      </c>
      <c r="J23" s="102">
        <f>[2]Fjärrvärmeproduktion!$T$606</f>
        <v>0</v>
      </c>
      <c r="K23" s="102">
        <f>[2]Fjärrvärmeproduktion!U604</f>
        <v>0</v>
      </c>
      <c r="L23" s="102">
        <f>[2]Fjärrvärmeproduktion!V604</f>
        <v>0</v>
      </c>
      <c r="M23" s="102">
        <f>[2]Fjärrvärmeproduktion!$W$605</f>
        <v>0</v>
      </c>
      <c r="N23" s="102"/>
      <c r="O23" s="102"/>
      <c r="P23" s="89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24">
        <f>SUM(B18:B23)</f>
        <v>917342</v>
      </c>
      <c r="C24" s="125">
        <f t="shared" ref="C24:O24" si="3">SUM(C18:C23)</f>
        <v>2273.6</v>
      </c>
      <c r="D24" s="102">
        <f t="shared" si="3"/>
        <v>56083</v>
      </c>
      <c r="E24" s="102">
        <f t="shared" si="3"/>
        <v>0</v>
      </c>
      <c r="F24" s="102">
        <f t="shared" si="3"/>
        <v>20708</v>
      </c>
      <c r="G24" s="102">
        <f t="shared" si="3"/>
        <v>0</v>
      </c>
      <c r="H24" s="102">
        <f t="shared" si="3"/>
        <v>46858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0</v>
      </c>
      <c r="M24" s="124">
        <f t="shared" si="3"/>
        <v>2163881</v>
      </c>
      <c r="N24" s="102">
        <f t="shared" si="3"/>
        <v>0</v>
      </c>
      <c r="O24" s="102">
        <f t="shared" si="3"/>
        <v>0</v>
      </c>
      <c r="P24" s="127">
        <f t="shared" si="2"/>
        <v>2289803.6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31"/>
      <c r="R25" s="84" t="str">
        <f>C30</f>
        <v>El</v>
      </c>
      <c r="S25" s="60" t="str">
        <f>C43/1000 &amp;" GWh"</f>
        <v>846,232088232076 GWh</v>
      </c>
      <c r="T25" s="42">
        <f>C$44</f>
        <v>7.7297202480292232E-2</v>
      </c>
      <c r="U25" s="36"/>
    </row>
    <row r="26" spans="1:34" ht="15.75">
      <c r="B26" s="101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31"/>
      <c r="R26" s="85" t="str">
        <f>D30</f>
        <v>Oljeprodukter</v>
      </c>
      <c r="S26" s="60" t="str">
        <f>D43/1000 &amp;" GWh"</f>
        <v>795,389125711041 GWh</v>
      </c>
      <c r="T26" s="42">
        <f>D$44</f>
        <v>7.2653064278328267E-2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12" t="str">
        <f>E43/1000 &amp;" GWh"</f>
        <v>8976,333 GWh</v>
      </c>
      <c r="T27" s="42">
        <f>E$44</f>
        <v>0.81992332727667105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3" t="str">
        <f>F43/1000 &amp;" GWh"</f>
        <v>36,808 GWh</v>
      </c>
      <c r="T28" s="42">
        <f>F$44</f>
        <v>3.3621455253943573E-3</v>
      </c>
      <c r="U28" s="36"/>
    </row>
    <row r="29" spans="1:34" ht="15.75">
      <c r="A29" s="78" t="str">
        <f>A2</f>
        <v>2580 Luleå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G43/1000&amp;" GWh"</f>
        <v>142,248 GWh</v>
      </c>
      <c r="T29" s="42">
        <f>G$44</f>
        <v>1.2993329621177368E-2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72</v>
      </c>
      <c r="N30" s="55" t="s">
        <v>71</v>
      </c>
      <c r="O30" s="55" t="s">
        <v>90</v>
      </c>
      <c r="P30" s="57" t="s">
        <v>28</v>
      </c>
      <c r="Q30" s="31"/>
      <c r="R30" s="84" t="str">
        <f>H30</f>
        <v>Biobränslen</v>
      </c>
      <c r="S30" s="60" t="str">
        <f>H43/1000&amp;" GWh"</f>
        <v>150,761 GWh</v>
      </c>
      <c r="T30" s="42">
        <f>H$44</f>
        <v>1.3770930818136783E-2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88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89">
        <f>[2]Slutanvändning!$N$818</f>
        <v>0</v>
      </c>
      <c r="C32" s="94">
        <f>[2]Slutanvändning!$N$819</f>
        <v>20914</v>
      </c>
      <c r="D32" s="94">
        <f>[2]Slutanvändning!$N$812</f>
        <v>6807</v>
      </c>
      <c r="E32" s="89">
        <f>[2]Slutanvändning!$Q$813</f>
        <v>0</v>
      </c>
      <c r="F32" s="94">
        <f>[2]Slutanvändning!$N$814</f>
        <v>0</v>
      </c>
      <c r="G32" s="89">
        <f>[2]Slutanvändning!$N$815</f>
        <v>1406</v>
      </c>
      <c r="H32" s="94">
        <f>[2]Slutanvändning!$N$816</f>
        <v>0</v>
      </c>
      <c r="I32" s="89">
        <f>[2]Slutanvändning!$N$817</f>
        <v>0</v>
      </c>
      <c r="J32" s="89"/>
      <c r="K32" s="89">
        <f>[2]Slutanvändning!U813</f>
        <v>0</v>
      </c>
      <c r="L32" s="89">
        <f>[2]Slutanvändning!V813</f>
        <v>0</v>
      </c>
      <c r="M32" s="89">
        <f>[2]Slutanvändning!$W$814</f>
        <v>0</v>
      </c>
      <c r="N32" s="89"/>
      <c r="O32" s="89"/>
      <c r="P32" s="89">
        <f>SUM(B32:O32)</f>
        <v>29127</v>
      </c>
      <c r="Q32" s="33"/>
      <c r="R32" s="85" t="str">
        <f>J30</f>
        <v>Avlutar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89">
        <f>[2]Slutanvändning!$N$827</f>
        <v>56380</v>
      </c>
      <c r="C33" s="163">
        <f>[2]Slutanvändning!$N$828</f>
        <v>401907</v>
      </c>
      <c r="D33" s="94">
        <f>[2]Slutanvändning!$N$821</f>
        <v>18528</v>
      </c>
      <c r="E33" s="89">
        <f>[2]Slutanvändning!$Q$822</f>
        <v>8976333</v>
      </c>
      <c r="F33" s="113">
        <f>[2]Slutanvändning!$N$823</f>
        <v>16100</v>
      </c>
      <c r="G33" s="89">
        <f>[2]Slutanvändning!$N$824</f>
        <v>0</v>
      </c>
      <c r="H33" s="126">
        <f>[2]Slutanvändning!$N$825</f>
        <v>63285</v>
      </c>
      <c r="I33" s="89">
        <f>[2]Slutanvändning!$N$826</f>
        <v>0</v>
      </c>
      <c r="J33" s="89"/>
      <c r="K33" s="89">
        <f>[2]Slutanvändning!U822</f>
        <v>0</v>
      </c>
      <c r="L33" s="89">
        <f>[2]Slutanvändning!V822</f>
        <v>0</v>
      </c>
      <c r="M33" s="89">
        <f>[2]Slutanvändning!$W$823</f>
        <v>0</v>
      </c>
      <c r="N33" s="89"/>
      <c r="O33" s="89"/>
      <c r="P33" s="127">
        <f>SUM(B33:O33)</f>
        <v>9532533</v>
      </c>
      <c r="Q33" s="33"/>
      <c r="R33" s="84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89">
        <f>[2]Slutanvändning!$N$836</f>
        <v>110024</v>
      </c>
      <c r="C34" s="126">
        <f>[2]Slutanvändning!$N$837</f>
        <v>143983</v>
      </c>
      <c r="D34" s="94">
        <f>[2]Slutanvändning!$N$830</f>
        <v>7718</v>
      </c>
      <c r="E34" s="89">
        <f>[2]Slutanvändning!$Q$831</f>
        <v>0</v>
      </c>
      <c r="F34" s="94">
        <f>[2]Slutanvändning!$N$832</f>
        <v>0</v>
      </c>
      <c r="G34" s="89">
        <f>[2]Slutanvändning!$N$833</f>
        <v>0</v>
      </c>
      <c r="H34" s="94">
        <f>[2]Slutanvändning!$N$834</f>
        <v>0</v>
      </c>
      <c r="I34" s="89">
        <f>[2]Slutanvändning!$N$835</f>
        <v>0</v>
      </c>
      <c r="J34" s="89"/>
      <c r="K34" s="89">
        <f>[2]Slutanvändning!U831</f>
        <v>0</v>
      </c>
      <c r="L34" s="89">
        <f>[2]Slutanvändning!V831</f>
        <v>0</v>
      </c>
      <c r="M34" s="89">
        <f>[2]Slutanvändning!$W$832</f>
        <v>0</v>
      </c>
      <c r="N34" s="89"/>
      <c r="O34" s="89"/>
      <c r="P34" s="128">
        <f t="shared" ref="P34:P38" si="4">SUM(B34:N34)</f>
        <v>261725</v>
      </c>
      <c r="Q34" s="33"/>
      <c r="R34" s="85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89">
        <f>[2]Slutanvändning!$N$845</f>
        <v>0</v>
      </c>
      <c r="C35" s="94">
        <f>[2]Slutanvändning!$N$846</f>
        <v>3077</v>
      </c>
      <c r="D35" s="94">
        <f>[2]Slutanvändning!$N$839</f>
        <v>659982</v>
      </c>
      <c r="E35" s="89">
        <f>[2]Slutanvändning!$Q$840</f>
        <v>0</v>
      </c>
      <c r="F35" s="94">
        <f>[2]Slutanvändning!$N$841</f>
        <v>0</v>
      </c>
      <c r="G35" s="89">
        <f>[2]Slutanvändning!$N$842</f>
        <v>140842</v>
      </c>
      <c r="H35" s="94">
        <f>[2]Slutanvändning!$N$843</f>
        <v>0</v>
      </c>
      <c r="I35" s="89">
        <f>[2]Slutanvändning!$N$844</f>
        <v>0</v>
      </c>
      <c r="J35" s="89"/>
      <c r="K35" s="89">
        <f>[2]Slutanvändning!U840</f>
        <v>0</v>
      </c>
      <c r="L35" s="89">
        <f>[2]Slutanvändning!V840</f>
        <v>0</v>
      </c>
      <c r="M35" s="89">
        <f>[2]Slutanvändning!$W$841</f>
        <v>0</v>
      </c>
      <c r="N35" s="89"/>
      <c r="O35" s="89"/>
      <c r="P35" s="89">
        <f>SUM(B35:N35)</f>
        <v>803901</v>
      </c>
      <c r="Q35" s="33"/>
      <c r="R35" s="84" t="str">
        <f>M30</f>
        <v>Koksgas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89">
        <f>[2]Slutanvändning!$N$854</f>
        <v>153399</v>
      </c>
      <c r="C36" s="126">
        <f>[2]Slutanvändning!$N$855</f>
        <v>534483.87428895885</v>
      </c>
      <c r="D36" s="126">
        <f>[2]Slutanvändning!$N$848</f>
        <v>45859.125711041153</v>
      </c>
      <c r="E36" s="89">
        <f>[2]Slutanvändning!$Q$849</f>
        <v>0</v>
      </c>
      <c r="F36" s="94">
        <f>[2]Slutanvändning!$N$850</f>
        <v>0</v>
      </c>
      <c r="G36" s="89">
        <f>[2]Slutanvändning!$N$851</f>
        <v>0</v>
      </c>
      <c r="H36" s="94">
        <f>[2]Slutanvändning!$N$852</f>
        <v>0</v>
      </c>
      <c r="I36" s="89">
        <f>[2]Slutanvändning!$N$853</f>
        <v>0</v>
      </c>
      <c r="J36" s="89"/>
      <c r="K36" s="89">
        <f>[2]Slutanvändning!U849</f>
        <v>0</v>
      </c>
      <c r="L36" s="89">
        <f>[2]Slutanvändning!V849</f>
        <v>0</v>
      </c>
      <c r="M36" s="89">
        <f>[2]Slutanvändning!$W$850</f>
        <v>0</v>
      </c>
      <c r="N36" s="89"/>
      <c r="O36" s="89"/>
      <c r="P36" s="89">
        <f t="shared" si="4"/>
        <v>733742</v>
      </c>
      <c r="Q36" s="33"/>
      <c r="R36" s="84" t="str">
        <f>N30</f>
        <v>Beckolja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89">
        <f>[2]Slutanvändning!$N$863</f>
        <v>213301</v>
      </c>
      <c r="C37" s="126">
        <f>[2]Slutanvändning!$N$864</f>
        <v>179204.19999999995</v>
      </c>
      <c r="D37" s="94">
        <f>[2]Slutanvändning!$N$857</f>
        <v>96</v>
      </c>
      <c r="E37" s="89">
        <f>[2]Slutanvändning!$Q$858</f>
        <v>0</v>
      </c>
      <c r="F37" s="94">
        <f>[2]Slutanvändning!$N$859</f>
        <v>0</v>
      </c>
      <c r="G37" s="89">
        <f>[2]Slutanvändning!$N$860</f>
        <v>0</v>
      </c>
      <c r="H37" s="94">
        <f>[2]Slutanvändning!$N$861</f>
        <v>40618</v>
      </c>
      <c r="I37" s="89">
        <f>[2]Slutanvändning!$N$862</f>
        <v>0</v>
      </c>
      <c r="J37" s="89"/>
      <c r="K37" s="89">
        <f>[2]Slutanvändning!U858</f>
        <v>0</v>
      </c>
      <c r="L37" s="89">
        <f>[2]Slutanvändning!V858</f>
        <v>0</v>
      </c>
      <c r="M37" s="89">
        <f>[2]Slutanvändning!$W$859</f>
        <v>0</v>
      </c>
      <c r="N37" s="89"/>
      <c r="O37" s="89"/>
      <c r="P37" s="128">
        <f t="shared" si="4"/>
        <v>433219.19999999995</v>
      </c>
      <c r="Q37" s="33"/>
      <c r="R37" s="85" t="str">
        <f>O30</f>
        <v>Starkgas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89">
        <f>[2]Slutanvändning!$N$872</f>
        <v>270586</v>
      </c>
      <c r="C38" s="94">
        <f>[2]Slutanvändning!$N$873</f>
        <v>40268</v>
      </c>
      <c r="D38" s="126">
        <f>[2]Slutanvändning!$N$866</f>
        <v>316</v>
      </c>
      <c r="E38" s="89">
        <f>[2]Slutanvändning!$Q$867</f>
        <v>0</v>
      </c>
      <c r="F38" s="94">
        <f>[2]Slutanvändning!$N$868</f>
        <v>0</v>
      </c>
      <c r="G38" s="89">
        <f>[2]Slutanvändning!$N$869</f>
        <v>0</v>
      </c>
      <c r="H38" s="94">
        <f>[2]Slutanvändning!$N$870</f>
        <v>0</v>
      </c>
      <c r="I38" s="89">
        <f>[2]Slutanvändning!$N$871</f>
        <v>0</v>
      </c>
      <c r="J38" s="89"/>
      <c r="K38" s="89">
        <f>[2]Slutanvändning!U867</f>
        <v>0</v>
      </c>
      <c r="L38" s="89">
        <f>[2]Slutanvändning!V867</f>
        <v>0</v>
      </c>
      <c r="M38" s="89">
        <f>[2]Slutanvändning!$W$868</f>
        <v>0</v>
      </c>
      <c r="N38" s="89"/>
      <c r="O38" s="89"/>
      <c r="P38" s="128">
        <f t="shared" si="4"/>
        <v>311170</v>
      </c>
      <c r="Q38" s="33"/>
      <c r="R38" s="44"/>
      <c r="S38" s="29"/>
      <c r="T38" s="40"/>
      <c r="U38" s="36"/>
    </row>
    <row r="39" spans="1:47" ht="15.75">
      <c r="A39" s="5" t="s">
        <v>38</v>
      </c>
      <c r="B39" s="89">
        <f>[2]Slutanvändning!$N$881</f>
        <v>0</v>
      </c>
      <c r="C39" s="94">
        <f>[2]Slutanvändning!$N$882</f>
        <v>27607</v>
      </c>
      <c r="D39" s="94">
        <f>[2]Slutanvändning!$N$875</f>
        <v>0</v>
      </c>
      <c r="E39" s="89">
        <f>[2]Slutanvändning!$Q$876</f>
        <v>0</v>
      </c>
      <c r="F39" s="94">
        <f>[2]Slutanvändning!$N$877</f>
        <v>0</v>
      </c>
      <c r="G39" s="89">
        <f>[2]Slutanvändning!$N$878</f>
        <v>0</v>
      </c>
      <c r="H39" s="94">
        <f>[2]Slutanvändning!$N$879</f>
        <v>0</v>
      </c>
      <c r="I39" s="89">
        <f>[2]Slutanvändning!$N$880</f>
        <v>0</v>
      </c>
      <c r="J39" s="89"/>
      <c r="K39" s="89">
        <f>[2]Slutanvändning!U876</f>
        <v>0</v>
      </c>
      <c r="L39" s="89">
        <f>[2]Slutanvändning!V876</f>
        <v>0</v>
      </c>
      <c r="M39" s="89">
        <f>[2]Slutanvändning!$W$877</f>
        <v>0</v>
      </c>
      <c r="N39" s="89"/>
      <c r="O39" s="89"/>
      <c r="P39" s="89">
        <f>SUM(B39:N39)</f>
        <v>27607</v>
      </c>
      <c r="Q39" s="33"/>
      <c r="R39" s="41"/>
      <c r="S39" s="10"/>
      <c r="T39" s="64"/>
    </row>
    <row r="40" spans="1:47" ht="15.75">
      <c r="A40" s="5" t="s">
        <v>13</v>
      </c>
      <c r="B40" s="89">
        <f>SUM(B32:B39)</f>
        <v>803690</v>
      </c>
      <c r="C40" s="127">
        <f t="shared" ref="C40:O40" si="5">SUM(C32:C39)</f>
        <v>1351444.0742889589</v>
      </c>
      <c r="D40" s="128">
        <f t="shared" si="5"/>
        <v>739306.12571104115</v>
      </c>
      <c r="E40" s="89">
        <f t="shared" si="5"/>
        <v>8976333</v>
      </c>
      <c r="F40" s="114">
        <f>SUM(F32:F39)</f>
        <v>16100</v>
      </c>
      <c r="G40" s="89">
        <f t="shared" si="5"/>
        <v>142248</v>
      </c>
      <c r="H40" s="128">
        <f t="shared" si="5"/>
        <v>103903</v>
      </c>
      <c r="I40" s="89">
        <f t="shared" si="5"/>
        <v>0</v>
      </c>
      <c r="J40" s="89">
        <f t="shared" si="5"/>
        <v>0</v>
      </c>
      <c r="K40" s="89">
        <f t="shared" si="5"/>
        <v>0</v>
      </c>
      <c r="L40" s="89">
        <f t="shared" si="5"/>
        <v>0</v>
      </c>
      <c r="M40" s="89">
        <f t="shared" si="5"/>
        <v>0</v>
      </c>
      <c r="N40" s="89">
        <f t="shared" si="5"/>
        <v>0</v>
      </c>
      <c r="O40" s="89">
        <f t="shared" si="5"/>
        <v>0</v>
      </c>
      <c r="P40" s="127">
        <f>SUM(B40:O40)</f>
        <v>12133024.199999999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221,949413943117 GWh</v>
      </c>
      <c r="T41" s="88"/>
    </row>
    <row r="42" spans="1:47">
      <c r="A42" s="46" t="s">
        <v>42</v>
      </c>
      <c r="B42" s="90">
        <f>B39+B38+B37</f>
        <v>483887</v>
      </c>
      <c r="C42" s="90">
        <f>C39+C38+C37</f>
        <v>247079.19999999995</v>
      </c>
      <c r="D42" s="90">
        <f>D39+D38+D37</f>
        <v>412</v>
      </c>
      <c r="E42" s="90">
        <f t="shared" ref="E42:P42" si="6">E39+E38+E37</f>
        <v>0</v>
      </c>
      <c r="F42" s="91">
        <f t="shared" si="6"/>
        <v>0</v>
      </c>
      <c r="G42" s="90">
        <f t="shared" si="6"/>
        <v>0</v>
      </c>
      <c r="H42" s="90">
        <f t="shared" si="6"/>
        <v>40618</v>
      </c>
      <c r="I42" s="91">
        <f t="shared" si="6"/>
        <v>0</v>
      </c>
      <c r="J42" s="90">
        <f t="shared" si="6"/>
        <v>0</v>
      </c>
      <c r="K42" s="90">
        <f t="shared" si="6"/>
        <v>0</v>
      </c>
      <c r="L42" s="90">
        <f t="shared" si="6"/>
        <v>0</v>
      </c>
      <c r="M42" s="90">
        <f t="shared" si="6"/>
        <v>0</v>
      </c>
      <c r="N42" s="90">
        <f t="shared" si="6"/>
        <v>0</v>
      </c>
      <c r="O42" s="90">
        <f t="shared" si="6"/>
        <v>0</v>
      </c>
      <c r="P42" s="90">
        <f t="shared" si="6"/>
        <v>771996.2</v>
      </c>
      <c r="Q42" s="34"/>
      <c r="R42" s="41" t="s">
        <v>40</v>
      </c>
      <c r="S42" s="11" t="str">
        <f>P42/1000 &amp;" GWh"</f>
        <v>771,9962 GWh</v>
      </c>
      <c r="T42" s="42">
        <f>P42/P40</f>
        <v>6.3627681547029302E-2</v>
      </c>
    </row>
    <row r="43" spans="1:47">
      <c r="A43" s="47" t="s">
        <v>44</v>
      </c>
      <c r="B43" s="96"/>
      <c r="C43" s="97">
        <f>C40+C24-C7+C46</f>
        <v>846232.0882320758</v>
      </c>
      <c r="D43" s="97">
        <f t="shared" ref="D43:O43" si="7">D11+D24+D40</f>
        <v>795389.12571104115</v>
      </c>
      <c r="E43" s="97">
        <f t="shared" si="7"/>
        <v>8976333</v>
      </c>
      <c r="F43" s="97">
        <f t="shared" si="7"/>
        <v>36808</v>
      </c>
      <c r="G43" s="97">
        <f t="shared" si="7"/>
        <v>142248</v>
      </c>
      <c r="H43" s="97">
        <f t="shared" si="7"/>
        <v>150761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>M11+M24+M40-M24</f>
        <v>0</v>
      </c>
      <c r="N43" s="97">
        <f t="shared" si="7"/>
        <v>0</v>
      </c>
      <c r="O43" s="97">
        <f t="shared" si="7"/>
        <v>0</v>
      </c>
      <c r="P43" s="98">
        <f>SUM(C43:O43)</f>
        <v>10947771.213943116</v>
      </c>
      <c r="Q43" s="34"/>
      <c r="R43" s="41" t="s">
        <v>41</v>
      </c>
      <c r="S43" s="11" t="str">
        <f>P36/1000 &amp;" GWh"</f>
        <v>733,742 GWh</v>
      </c>
      <c r="T43" s="62">
        <f>P36/P40</f>
        <v>6.0474782536080331E-2</v>
      </c>
    </row>
    <row r="44" spans="1:47">
      <c r="A44" s="47" t="s">
        <v>45</v>
      </c>
      <c r="B44" s="99"/>
      <c r="C44" s="93">
        <f>C43/$P$43</f>
        <v>7.7297202480292232E-2</v>
      </c>
      <c r="D44" s="93">
        <f t="shared" ref="D44:P44" si="8">D43/$P$43</f>
        <v>7.2653064278328267E-2</v>
      </c>
      <c r="E44" s="93">
        <f t="shared" si="8"/>
        <v>0.81992332727667105</v>
      </c>
      <c r="F44" s="93">
        <f t="shared" si="8"/>
        <v>3.3621455253943573E-3</v>
      </c>
      <c r="G44" s="93">
        <f t="shared" si="8"/>
        <v>1.2993329621177368E-2</v>
      </c>
      <c r="H44" s="93">
        <f t="shared" si="8"/>
        <v>1.3770930818136783E-2</v>
      </c>
      <c r="I44" s="93">
        <f t="shared" si="8"/>
        <v>0</v>
      </c>
      <c r="J44" s="93">
        <f t="shared" si="8"/>
        <v>0</v>
      </c>
      <c r="K44" s="93">
        <f t="shared" si="8"/>
        <v>0</v>
      </c>
      <c r="L44" s="93">
        <f t="shared" si="8"/>
        <v>0</v>
      </c>
      <c r="M44" s="93">
        <f t="shared" si="8"/>
        <v>0</v>
      </c>
      <c r="N44" s="93">
        <f t="shared" si="8"/>
        <v>0</v>
      </c>
      <c r="O44" s="93">
        <f t="shared" si="8"/>
        <v>0</v>
      </c>
      <c r="P44" s="93">
        <f t="shared" si="8"/>
        <v>1</v>
      </c>
      <c r="Q44" s="34"/>
      <c r="R44" s="41" t="s">
        <v>43</v>
      </c>
      <c r="S44" s="11" t="str">
        <f>P34/1000 &amp;" GWh"</f>
        <v>261,725 GWh</v>
      </c>
      <c r="T44" s="42">
        <f>P34/P40</f>
        <v>2.1571291352076923E-2</v>
      </c>
      <c r="U44" s="36"/>
    </row>
    <row r="45" spans="1:47">
      <c r="A45" s="48"/>
      <c r="B45" s="94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29,127 GWh</v>
      </c>
      <c r="T45" s="42">
        <f>P32/P40</f>
        <v>2.4006380865868545E-3</v>
      </c>
      <c r="U45" s="36"/>
    </row>
    <row r="46" spans="1:47">
      <c r="A46" s="48" t="s">
        <v>48</v>
      </c>
      <c r="B46" s="68">
        <f>B24-B40</f>
        <v>113652</v>
      </c>
      <c r="C46" s="68">
        <f>(C40+C24)*0.08</f>
        <v>108297.41394311673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9532,533 GWh</v>
      </c>
      <c r="T46" s="62">
        <f>P33/P40</f>
        <v>0.7856683414510951</v>
      </c>
      <c r="U46" s="36"/>
    </row>
    <row r="47" spans="1:47">
      <c r="A47" s="48" t="s">
        <v>50</v>
      </c>
      <c r="B47" s="92">
        <f>B46/B24</f>
        <v>0.12389272485070998</v>
      </c>
      <c r="C47" s="92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803,901 GWh</v>
      </c>
      <c r="T47" s="62">
        <f>P35/P40</f>
        <v>6.6257265027131487E-2</v>
      </c>
    </row>
    <row r="48" spans="1:47" ht="15.75" thickBot="1">
      <c r="A48" s="13"/>
      <c r="B48" s="103"/>
      <c r="C48" s="105"/>
      <c r="D48" s="105"/>
      <c r="E48" s="105"/>
      <c r="F48" s="106"/>
      <c r="G48" s="105"/>
      <c r="H48" s="105"/>
      <c r="I48" s="106"/>
      <c r="J48" s="105"/>
      <c r="K48" s="105"/>
      <c r="L48" s="105"/>
      <c r="M48" s="105"/>
      <c r="N48" s="106"/>
      <c r="O48" s="106"/>
      <c r="P48" s="106"/>
      <c r="Q48" s="86"/>
      <c r="R48" s="69" t="s">
        <v>49</v>
      </c>
      <c r="S48" s="70" t="str">
        <f>P40/1000 &amp;" GWh"</f>
        <v>12133,0242 GWh</v>
      </c>
      <c r="T48" s="137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03"/>
      <c r="C49" s="105"/>
      <c r="D49" s="105"/>
      <c r="E49" s="105"/>
      <c r="F49" s="106"/>
      <c r="G49" s="105"/>
      <c r="H49" s="105"/>
      <c r="I49" s="106"/>
      <c r="J49" s="105"/>
      <c r="K49" s="105"/>
      <c r="L49" s="105"/>
      <c r="M49" s="105"/>
      <c r="N49" s="106"/>
      <c r="O49" s="106"/>
      <c r="P49" s="106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80" zoomScaleNormal="8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83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52</v>
      </c>
      <c r="B5" s="59"/>
      <c r="C5" s="130">
        <f>[2]Solceller!$C$9</f>
        <v>33.25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 t="s">
        <v>91</v>
      </c>
      <c r="B6" s="5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92</v>
      </c>
      <c r="B7" s="59"/>
      <c r="C7" s="94">
        <f>[2]Elproduktion!$N$282</f>
        <v>0</v>
      </c>
      <c r="D7" s="89">
        <f>[2]Elproduktion!$N$283</f>
        <v>0</v>
      </c>
      <c r="E7" s="89">
        <f>[2]Elproduktion!$Q$284</f>
        <v>0</v>
      </c>
      <c r="F7" s="89">
        <f>[2]Elproduktion!$N$285</f>
        <v>0</v>
      </c>
      <c r="G7" s="89">
        <f>[2]Elproduktion!$R$286</f>
        <v>0</v>
      </c>
      <c r="H7" s="89">
        <f>[2]Elproduktion!$S$287</f>
        <v>0</v>
      </c>
      <c r="I7" s="89">
        <f>[2]Elproduktion!$N$288</f>
        <v>0</v>
      </c>
      <c r="J7" s="89">
        <f>[2]Elproduktion!$T$286</f>
        <v>0</v>
      </c>
      <c r="K7" s="89">
        <f>[2]Elproduktion!U284</f>
        <v>0</v>
      </c>
      <c r="L7" s="89">
        <f>[2]Elproduktion!V284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94">
        <f>[2]Elproduktion!$N$290</f>
        <v>0</v>
      </c>
      <c r="D8" s="89">
        <f>[2]Elproduktion!$N$291</f>
        <v>0</v>
      </c>
      <c r="E8" s="89">
        <f>[2]Elproduktion!$Q$292</f>
        <v>0</v>
      </c>
      <c r="F8" s="89">
        <f>[2]Elproduktion!$N$293</f>
        <v>0</v>
      </c>
      <c r="G8" s="89">
        <f>[2]Elproduktion!$R$294</f>
        <v>0</v>
      </c>
      <c r="H8" s="89">
        <f>[2]Elproduktion!$S$295</f>
        <v>0</v>
      </c>
      <c r="I8" s="89">
        <f>[2]Elproduktion!$N$296</f>
        <v>0</v>
      </c>
      <c r="J8" s="89">
        <f>[2]Elproduktion!$T$294</f>
        <v>0</v>
      </c>
      <c r="K8" s="89">
        <f>[2]Elproduktion!U292</f>
        <v>0</v>
      </c>
      <c r="L8" s="89">
        <f>[2]Elproduktion!V292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94">
        <f>[2]Elproduktion!$N$298</f>
        <v>0</v>
      </c>
      <c r="D9" s="89">
        <f>[2]Elproduktion!$N$299</f>
        <v>0</v>
      </c>
      <c r="E9" s="89">
        <f>[2]Elproduktion!$Q$300</f>
        <v>0</v>
      </c>
      <c r="F9" s="89">
        <f>[2]Elproduktion!$N$301</f>
        <v>0</v>
      </c>
      <c r="G9" s="89">
        <f>[2]Elproduktion!$R$302</f>
        <v>0</v>
      </c>
      <c r="H9" s="89">
        <f>[2]Elproduktion!$S$303</f>
        <v>0</v>
      </c>
      <c r="I9" s="89">
        <f>[2]Elproduktion!$N$304</f>
        <v>0</v>
      </c>
      <c r="J9" s="89">
        <f>[2]Elproduktion!$T$302</f>
        <v>0</v>
      </c>
      <c r="K9" s="89">
        <f>[2]Elproduktion!U300</f>
        <v>0</v>
      </c>
      <c r="L9" s="89">
        <f>[2]Elproduktion!V300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129">
        <f>[2]Elproduktion!$N$306</f>
        <v>81212.923872758533</v>
      </c>
      <c r="D10" s="89">
        <f>[2]Elproduktion!$N$307</f>
        <v>0</v>
      </c>
      <c r="E10" s="89">
        <f>[2]Elproduktion!$Q$308</f>
        <v>0</v>
      </c>
      <c r="F10" s="89">
        <f>[2]Elproduktion!$N$309</f>
        <v>0</v>
      </c>
      <c r="G10" s="89">
        <f>[2]Elproduktion!$R$310</f>
        <v>0</v>
      </c>
      <c r="H10" s="89">
        <f>[2]Elproduktion!$S$311</f>
        <v>0</v>
      </c>
      <c r="I10" s="89">
        <f>[2]Elproduktion!$N$312</f>
        <v>0</v>
      </c>
      <c r="J10" s="89">
        <f>[2]Elproduktion!$T$310</f>
        <v>0</v>
      </c>
      <c r="K10" s="89">
        <f>[2]Elproduktion!U308</f>
        <v>0</v>
      </c>
      <c r="L10" s="89">
        <f>[2]Elproduktion!V308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130">
        <f>SUM(C5:C10)</f>
        <v>81246.173872758533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2521 Pajala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72</v>
      </c>
      <c r="N16" s="54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17</v>
      </c>
      <c r="B18" s="101">
        <f>[2]Fjärrvärmeproduktion!$N$394</f>
        <v>0</v>
      </c>
      <c r="C18" s="102"/>
      <c r="D18" s="102">
        <f>[2]Fjärrvärmeproduktion!$N$395</f>
        <v>0</v>
      </c>
      <c r="E18" s="102">
        <f>[2]Fjärrvärmeproduktion!$Q$396</f>
        <v>0</v>
      </c>
      <c r="F18" s="102">
        <f>[2]Fjärrvärmeproduktion!$N$397</f>
        <v>0</v>
      </c>
      <c r="G18" s="102">
        <f>[2]Fjärrvärmeproduktion!$R$398</f>
        <v>0</v>
      </c>
      <c r="H18" s="102">
        <f>[2]Fjärrvärmeproduktion!$S$399</f>
        <v>0</v>
      </c>
      <c r="I18" s="102">
        <f>[2]Fjärrvärmeproduktion!$N$400</f>
        <v>0</v>
      </c>
      <c r="J18" s="102">
        <f>[2]Fjärrvärmeproduktion!$T$398</f>
        <v>0</v>
      </c>
      <c r="K18" s="102">
        <f>[2]Fjärrvärmeproduktion!U396</f>
        <v>0</v>
      </c>
      <c r="L18" s="102">
        <f>[2]Fjärrvärmeproduktion!V396</f>
        <v>0</v>
      </c>
      <c r="M18" s="102">
        <f>[2]Fjärrvärmeproduktion!$W$397</f>
        <v>0</v>
      </c>
      <c r="N18" s="102"/>
      <c r="O18" s="102"/>
      <c r="P18" s="89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01">
        <f>[2]Fjärrvärmeproduktion!$N$402+[2]Fjärrvärmeproduktion!$N$434</f>
        <v>29952</v>
      </c>
      <c r="C19" s="102"/>
      <c r="D19" s="102">
        <f>[2]Fjärrvärmeproduktion!$N$403</f>
        <v>53</v>
      </c>
      <c r="E19" s="102">
        <f>[2]Fjärrvärmeproduktion!$Q$404</f>
        <v>0</v>
      </c>
      <c r="F19" s="102">
        <f>[2]Fjärrvärmeproduktion!$N$405</f>
        <v>0</v>
      </c>
      <c r="G19" s="102">
        <f>[2]Fjärrvärmeproduktion!$R$406</f>
        <v>0</v>
      </c>
      <c r="H19" s="102">
        <f>[2]Fjärrvärmeproduktion!$S$407</f>
        <v>30555</v>
      </c>
      <c r="I19" s="102">
        <f>[2]Fjärrvärmeproduktion!$N$408</f>
        <v>0</v>
      </c>
      <c r="J19" s="102">
        <f>[2]Fjärrvärmeproduktion!$T$406</f>
        <v>0</v>
      </c>
      <c r="K19" s="102">
        <f>[2]Fjärrvärmeproduktion!U404</f>
        <v>0</v>
      </c>
      <c r="L19" s="102">
        <f>[2]Fjärrvärmeproduktion!V404</f>
        <v>0</v>
      </c>
      <c r="M19" s="102">
        <f>[2]Fjärrvärmeproduktion!$W$405</f>
        <v>0</v>
      </c>
      <c r="N19" s="102"/>
      <c r="O19" s="102"/>
      <c r="P19" s="89">
        <f t="shared" ref="P19:P24" si="2">SUM(C19:O19)</f>
        <v>30608</v>
      </c>
      <c r="Q19" s="4"/>
      <c r="R19" s="4"/>
      <c r="S19" s="4"/>
      <c r="T19" s="4"/>
    </row>
    <row r="20" spans="1:34" ht="15.75">
      <c r="A20" s="5" t="s">
        <v>19</v>
      </c>
      <c r="B20" s="101">
        <f>[2]Fjärrvärmeproduktion!$N$410</f>
        <v>470</v>
      </c>
      <c r="C20" s="125">
        <f>B20*1.015</f>
        <v>477.04999999999995</v>
      </c>
      <c r="D20" s="102">
        <f>[2]Fjärrvärmeproduktion!$N$411</f>
        <v>0</v>
      </c>
      <c r="E20" s="102">
        <f>[2]Fjärrvärmeproduktion!$Q$412</f>
        <v>0</v>
      </c>
      <c r="F20" s="102">
        <f>[2]Fjärrvärmeproduktion!$N$413</f>
        <v>0</v>
      </c>
      <c r="G20" s="102">
        <f>[2]Fjärrvärmeproduktion!$R$414</f>
        <v>0</v>
      </c>
      <c r="H20" s="102">
        <f>[2]Fjärrvärmeproduktion!$S$415</f>
        <v>0</v>
      </c>
      <c r="I20" s="102">
        <f>[2]Fjärrvärmeproduktion!$N$416</f>
        <v>0</v>
      </c>
      <c r="J20" s="102">
        <f>[2]Fjärrvärmeproduktion!$T$414</f>
        <v>0</v>
      </c>
      <c r="K20" s="102">
        <f>[2]Fjärrvärmeproduktion!U412</f>
        <v>0</v>
      </c>
      <c r="L20" s="102">
        <f>[2]Fjärrvärmeproduktion!V412</f>
        <v>0</v>
      </c>
      <c r="M20" s="102">
        <f>[2]Fjärrvärmeproduktion!$W$413</f>
        <v>0</v>
      </c>
      <c r="N20" s="102"/>
      <c r="O20" s="102"/>
      <c r="P20" s="128">
        <f t="shared" si="2"/>
        <v>477.04999999999995</v>
      </c>
      <c r="Q20" s="4"/>
      <c r="R20" s="4"/>
      <c r="S20" s="4"/>
      <c r="T20" s="4"/>
    </row>
    <row r="21" spans="1:34" ht="16.5" thickBot="1">
      <c r="A21" s="5" t="s">
        <v>20</v>
      </c>
      <c r="B21" s="116">
        <f>[2]Fjärrvärmeproduktion!$N$418</f>
        <v>0</v>
      </c>
      <c r="C21" s="102"/>
      <c r="D21" s="102">
        <f>[2]Fjärrvärmeproduktion!$N$419</f>
        <v>0</v>
      </c>
      <c r="E21" s="102">
        <f>[2]Fjärrvärmeproduktion!$Q$420</f>
        <v>0</v>
      </c>
      <c r="F21" s="102">
        <f>[2]Fjärrvärmeproduktion!$N$421</f>
        <v>0</v>
      </c>
      <c r="G21" s="102">
        <f>[2]Fjärrvärmeproduktion!$R$422</f>
        <v>0</v>
      </c>
      <c r="H21" s="102">
        <f>[2]Fjärrvärmeproduktion!$S$423</f>
        <v>0</v>
      </c>
      <c r="I21" s="102">
        <f>[2]Fjärrvärmeproduktion!$N$424</f>
        <v>0</v>
      </c>
      <c r="J21" s="102">
        <f>[2]Fjärrvärmeproduktion!$T$422</f>
        <v>0</v>
      </c>
      <c r="K21" s="102">
        <f>[2]Fjärrvärmeproduktion!U420</f>
        <v>0</v>
      </c>
      <c r="L21" s="102">
        <f>[2]Fjärrvärmeproduktion!V420</f>
        <v>0</v>
      </c>
      <c r="M21" s="102">
        <f>[2]Fjärrvärmeproduktion!$W$421</f>
        <v>0</v>
      </c>
      <c r="N21" s="102"/>
      <c r="O21" s="102"/>
      <c r="P21" s="89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16">
        <f>[2]Fjärrvärmeproduktion!$N$426</f>
        <v>0</v>
      </c>
      <c r="C22" s="102"/>
      <c r="D22" s="102">
        <f>[2]Fjärrvärmeproduktion!$N$427</f>
        <v>0</v>
      </c>
      <c r="E22" s="102">
        <f>[2]Fjärrvärmeproduktion!$Q$428</f>
        <v>0</v>
      </c>
      <c r="F22" s="102">
        <f>[2]Fjärrvärmeproduktion!$N$429</f>
        <v>0</v>
      </c>
      <c r="G22" s="102">
        <f>[2]Fjärrvärmeproduktion!$R$430</f>
        <v>0</v>
      </c>
      <c r="H22" s="102">
        <f>[2]Fjärrvärmeproduktion!$S$431</f>
        <v>0</v>
      </c>
      <c r="I22" s="102">
        <f>[2]Fjärrvärmeproduktion!$N$432</f>
        <v>0</v>
      </c>
      <c r="J22" s="102">
        <f>[2]Fjärrvärmeproduktion!$T$430</f>
        <v>0</v>
      </c>
      <c r="K22" s="102">
        <f>[2]Fjärrvärmeproduktion!U428</f>
        <v>0</v>
      </c>
      <c r="L22" s="102">
        <f>[2]Fjärrvärmeproduktion!V428</f>
        <v>0</v>
      </c>
      <c r="M22" s="102">
        <f>[2]Fjärrvärmeproduktion!$W$429</f>
        <v>0</v>
      </c>
      <c r="N22" s="102"/>
      <c r="O22" s="102"/>
      <c r="P22" s="89">
        <f t="shared" si="2"/>
        <v>0</v>
      </c>
      <c r="Q22" s="31"/>
      <c r="R22" s="43" t="s">
        <v>23</v>
      </c>
      <c r="S22" s="87" t="str">
        <f>P43/1000 &amp;" GWh"</f>
        <v>254,604934 GWh</v>
      </c>
      <c r="T22" s="38"/>
      <c r="U22" s="36"/>
    </row>
    <row r="23" spans="1:34" ht="15.75">
      <c r="A23" s="5" t="s">
        <v>22</v>
      </c>
      <c r="B23" s="116">
        <v>0</v>
      </c>
      <c r="C23" s="102"/>
      <c r="D23" s="102">
        <f>[2]Fjärrvärmeproduktion!$N$435</f>
        <v>0</v>
      </c>
      <c r="E23" s="102">
        <f>[2]Fjärrvärmeproduktion!$Q$436</f>
        <v>0</v>
      </c>
      <c r="F23" s="102">
        <f>[2]Fjärrvärmeproduktion!$N$437</f>
        <v>0</v>
      </c>
      <c r="G23" s="102">
        <f>[2]Fjärrvärmeproduktion!$R$438</f>
        <v>0</v>
      </c>
      <c r="H23" s="102">
        <f>[2]Fjärrvärmeproduktion!$S$439</f>
        <v>0</v>
      </c>
      <c r="I23" s="102">
        <f>[2]Fjärrvärmeproduktion!$N$440</f>
        <v>0</v>
      </c>
      <c r="J23" s="102">
        <f>[2]Fjärrvärmeproduktion!$T$438</f>
        <v>0</v>
      </c>
      <c r="K23" s="102">
        <f>[2]Fjärrvärmeproduktion!U436</f>
        <v>0</v>
      </c>
      <c r="L23" s="102">
        <f>[2]Fjärrvärmeproduktion!V436</f>
        <v>0</v>
      </c>
      <c r="M23" s="102">
        <f>[2]Fjärrvärmeproduktion!$W$437</f>
        <v>0</v>
      </c>
      <c r="N23" s="102"/>
      <c r="O23" s="102"/>
      <c r="P23" s="89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2">
        <f>SUM(B18:B23)</f>
        <v>30422</v>
      </c>
      <c r="C24" s="125">
        <f t="shared" ref="C24:O24" si="3">SUM(C18:C23)</f>
        <v>477.04999999999995</v>
      </c>
      <c r="D24" s="102">
        <f t="shared" si="3"/>
        <v>53</v>
      </c>
      <c r="E24" s="102">
        <f t="shared" si="3"/>
        <v>0</v>
      </c>
      <c r="F24" s="102">
        <f t="shared" si="3"/>
        <v>0</v>
      </c>
      <c r="G24" s="102">
        <f t="shared" si="3"/>
        <v>0</v>
      </c>
      <c r="H24" s="102">
        <f t="shared" si="3"/>
        <v>30555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128">
        <f t="shared" si="2"/>
        <v>31085.05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31"/>
      <c r="R25" s="84" t="str">
        <f>C30</f>
        <v>El</v>
      </c>
      <c r="S25" s="60" t="str">
        <f>C43/1000 &amp;" GWh"</f>
        <v>103,205934 GWh</v>
      </c>
      <c r="T25" s="42">
        <f>C$44</f>
        <v>0.40535716405244526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D43/1000 &amp;" GWh"</f>
        <v>63,507 GWh</v>
      </c>
      <c r="T26" s="42">
        <f>D$44</f>
        <v>0.24943350076632842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8" t="str">
        <f>A2</f>
        <v>2521 Pajala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G43/1000&amp;" GWh"</f>
        <v>10,028 GWh</v>
      </c>
      <c r="T29" s="42">
        <f>G$44</f>
        <v>3.9386510867853018E-2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72</v>
      </c>
      <c r="N30" s="55" t="s">
        <v>71</v>
      </c>
      <c r="O30" s="55" t="s">
        <v>90</v>
      </c>
      <c r="P30" s="57" t="s">
        <v>28</v>
      </c>
      <c r="Q30" s="31"/>
      <c r="R30" s="84" t="str">
        <f>H30</f>
        <v>Biobränslen</v>
      </c>
      <c r="S30" s="60" t="str">
        <f>H43/1000&amp;" GWh"</f>
        <v>77,864 GWh</v>
      </c>
      <c r="T30" s="42">
        <f>H$44</f>
        <v>0.30582282431337326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88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89">
        <f>[2]Slutanvändning!$N$575</f>
        <v>0</v>
      </c>
      <c r="C32" s="94">
        <f>[2]Slutanvändning!$N$576</f>
        <v>2367</v>
      </c>
      <c r="D32" s="94">
        <f>[2]Slutanvändning!$N$569</f>
        <v>731</v>
      </c>
      <c r="E32" s="89">
        <f>[2]Slutanvändning!$Q$570</f>
        <v>0</v>
      </c>
      <c r="F32" s="89">
        <f>[2]Slutanvändning!$N$571</f>
        <v>0</v>
      </c>
      <c r="G32" s="89">
        <f>[2]Slutanvändning!$N$572</f>
        <v>170</v>
      </c>
      <c r="H32" s="89">
        <f>[2]Slutanvändning!$N$573</f>
        <v>0</v>
      </c>
      <c r="I32" s="89">
        <f>[2]Slutanvändning!$N$574</f>
        <v>0</v>
      </c>
      <c r="J32" s="89"/>
      <c r="K32" s="89">
        <f>[2]Slutanvändning!U570</f>
        <v>0</v>
      </c>
      <c r="L32" s="89">
        <f>[2]Slutanvändning!V570</f>
        <v>0</v>
      </c>
      <c r="M32" s="89">
        <f>[2]Slutanvändning!$W$571</f>
        <v>0</v>
      </c>
      <c r="N32" s="89"/>
      <c r="O32" s="89"/>
      <c r="P32" s="89">
        <f t="shared" ref="P32:P38" si="4">SUM(B32:N32)</f>
        <v>3268</v>
      </c>
      <c r="Q32" s="33"/>
      <c r="R32" s="85" t="str">
        <f>J30</f>
        <v>Avlutar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89">
        <f>[2]Slutanvändning!$N$584</f>
        <v>0</v>
      </c>
      <c r="C33" s="126">
        <f>[2]Slutanvändning!$N$585</f>
        <v>19196</v>
      </c>
      <c r="D33" s="126">
        <f>[2]Slutanvändning!$N$578</f>
        <v>647</v>
      </c>
      <c r="E33" s="89">
        <f>[2]Slutanvändning!$Q$579</f>
        <v>0</v>
      </c>
      <c r="F33" s="89">
        <f>[2]Slutanvändning!$N$580</f>
        <v>0</v>
      </c>
      <c r="G33" s="89">
        <f>[2]Slutanvändning!$N$581</f>
        <v>0</v>
      </c>
      <c r="H33" s="89">
        <f>[2]Slutanvändning!$N$582</f>
        <v>23939</v>
      </c>
      <c r="I33" s="89">
        <f>[2]Slutanvändning!$N$583</f>
        <v>0</v>
      </c>
      <c r="J33" s="89"/>
      <c r="K33" s="89">
        <f>[2]Slutanvändning!U579</f>
        <v>0</v>
      </c>
      <c r="L33" s="89">
        <f>[2]Slutanvändning!V579</f>
        <v>0</v>
      </c>
      <c r="M33" s="89">
        <f>[2]Slutanvändning!$W$580</f>
        <v>0</v>
      </c>
      <c r="N33" s="89"/>
      <c r="O33" s="89"/>
      <c r="P33" s="128">
        <f t="shared" si="4"/>
        <v>43782</v>
      </c>
      <c r="Q33" s="33"/>
      <c r="R33" s="84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89">
        <f>[2]Slutanvändning!$N$593</f>
        <v>7123</v>
      </c>
      <c r="C34" s="94">
        <f>[2]Slutanvändning!$N$594</f>
        <v>9412</v>
      </c>
      <c r="D34" s="94">
        <f>[2]Slutanvändning!$N$587</f>
        <v>328</v>
      </c>
      <c r="E34" s="89">
        <f>[2]Slutanvändning!$Q$588</f>
        <v>0</v>
      </c>
      <c r="F34" s="89">
        <f>[2]Slutanvändning!$N$589</f>
        <v>0</v>
      </c>
      <c r="G34" s="89">
        <f>[2]Slutanvändning!$N$590</f>
        <v>0</v>
      </c>
      <c r="H34" s="89">
        <f>[2]Slutanvändning!$N$591</f>
        <v>0</v>
      </c>
      <c r="I34" s="89">
        <f>[2]Slutanvändning!$N$592</f>
        <v>0</v>
      </c>
      <c r="J34" s="89"/>
      <c r="K34" s="89">
        <f>[2]Slutanvändning!U588</f>
        <v>0</v>
      </c>
      <c r="L34" s="89">
        <f>[2]Slutanvändning!V588</f>
        <v>0</v>
      </c>
      <c r="M34" s="89">
        <f>[2]Slutanvändning!$W$589</f>
        <v>0</v>
      </c>
      <c r="N34" s="89"/>
      <c r="O34" s="89"/>
      <c r="P34" s="89">
        <f t="shared" si="4"/>
        <v>16863</v>
      </c>
      <c r="Q34" s="33"/>
      <c r="R34" s="85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89">
        <f>[2]Slutanvändning!$N$602</f>
        <v>0</v>
      </c>
      <c r="C35" s="126">
        <f>[2]Slutanvändning!$N$603</f>
        <v>45.2</v>
      </c>
      <c r="D35" s="126">
        <f>[2]Slutanvändning!$N$596</f>
        <v>60068.800000000003</v>
      </c>
      <c r="E35" s="89">
        <f>[2]Slutanvändning!$Q$597</f>
        <v>0</v>
      </c>
      <c r="F35" s="89">
        <f>[2]Slutanvändning!$N$598</f>
        <v>0</v>
      </c>
      <c r="G35" s="89">
        <f>[2]Slutanvändning!$N$599</f>
        <v>9858</v>
      </c>
      <c r="H35" s="89">
        <f>[2]Slutanvändning!$N$600</f>
        <v>0</v>
      </c>
      <c r="I35" s="89">
        <f>[2]Slutanvändning!$N$601</f>
        <v>0</v>
      </c>
      <c r="J35" s="89"/>
      <c r="K35" s="89">
        <f>[2]Slutanvändning!U597</f>
        <v>0</v>
      </c>
      <c r="L35" s="89">
        <f>[2]Slutanvändning!V597</f>
        <v>0</v>
      </c>
      <c r="M35" s="89">
        <f>[2]Slutanvändning!$W$598</f>
        <v>0</v>
      </c>
      <c r="N35" s="89"/>
      <c r="O35" s="89"/>
      <c r="P35" s="89">
        <f>SUM(B35:N35)</f>
        <v>69972</v>
      </c>
      <c r="Q35" s="33"/>
      <c r="R35" s="84" t="str">
        <f>M30</f>
        <v>Koksgas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89">
        <f>[2]Slutanvändning!$N$611</f>
        <v>2463</v>
      </c>
      <c r="C36" s="126">
        <f>[2]Slutanvändning!$N$612</f>
        <v>11473.8</v>
      </c>
      <c r="D36" s="126">
        <f>[2]Slutanvändning!$N$605</f>
        <v>1363.2000000000007</v>
      </c>
      <c r="E36" s="89">
        <f>[2]Slutanvändning!$Q$606</f>
        <v>0</v>
      </c>
      <c r="F36" s="89">
        <f>[2]Slutanvändning!$N$607</f>
        <v>0</v>
      </c>
      <c r="G36" s="89">
        <f>[2]Slutanvändning!$N$608</f>
        <v>0</v>
      </c>
      <c r="H36" s="89">
        <f>[2]Slutanvändning!$N$609</f>
        <v>0</v>
      </c>
      <c r="I36" s="89">
        <f>[2]Slutanvändning!$N$610</f>
        <v>0</v>
      </c>
      <c r="J36" s="89"/>
      <c r="K36" s="89">
        <f>[2]Slutanvändning!U606</f>
        <v>0</v>
      </c>
      <c r="L36" s="89">
        <f>[2]Slutanvändning!V606</f>
        <v>0</v>
      </c>
      <c r="M36" s="89">
        <f>[2]Slutanvändning!$W$607</f>
        <v>0</v>
      </c>
      <c r="N36" s="89"/>
      <c r="O36" s="89"/>
      <c r="P36" s="89">
        <f t="shared" si="4"/>
        <v>15300</v>
      </c>
      <c r="Q36" s="33"/>
      <c r="R36" s="84" t="str">
        <f>N30</f>
        <v>Beckolja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89">
        <f>[2]Slutanvändning!$N$620</f>
        <v>6896</v>
      </c>
      <c r="C37" s="94">
        <f>[2]Slutanvändning!$N$621</f>
        <v>42648</v>
      </c>
      <c r="D37" s="94">
        <f>[2]Slutanvändning!$N$614</f>
        <v>0</v>
      </c>
      <c r="E37" s="89">
        <f>[2]Slutanvändning!$Q$615</f>
        <v>0</v>
      </c>
      <c r="F37" s="89">
        <f>[2]Slutanvändning!$N$616</f>
        <v>0</v>
      </c>
      <c r="G37" s="89">
        <f>[2]Slutanvändning!$N$617</f>
        <v>0</v>
      </c>
      <c r="H37" s="89">
        <f>[2]Slutanvändning!$N$618</f>
        <v>23370</v>
      </c>
      <c r="I37" s="89">
        <f>[2]Slutanvändning!$N$619</f>
        <v>0</v>
      </c>
      <c r="J37" s="89"/>
      <c r="K37" s="89">
        <f>[2]Slutanvändning!U615</f>
        <v>0</v>
      </c>
      <c r="L37" s="89">
        <f>[2]Slutanvändning!V615</f>
        <v>0</v>
      </c>
      <c r="M37" s="89">
        <f>[2]Slutanvändning!$W$616</f>
        <v>0</v>
      </c>
      <c r="N37" s="89"/>
      <c r="O37" s="89"/>
      <c r="P37" s="89">
        <f t="shared" si="4"/>
        <v>72914</v>
      </c>
      <c r="Q37" s="33"/>
      <c r="R37" s="85" t="str">
        <f>O30</f>
        <v>Starkgas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89">
        <f>[2]Slutanvändning!$N$629</f>
        <v>10898</v>
      </c>
      <c r="C38" s="94">
        <f>[2]Slutanvändning!$N$630</f>
        <v>1345</v>
      </c>
      <c r="D38" s="126">
        <f>[2]Slutanvändning!$N$623</f>
        <v>316</v>
      </c>
      <c r="E38" s="89">
        <f>[2]Slutanvändning!$Q$624</f>
        <v>0</v>
      </c>
      <c r="F38" s="89">
        <f>[2]Slutanvändning!$N$625</f>
        <v>0</v>
      </c>
      <c r="G38" s="89">
        <f>[2]Slutanvändning!$N$626</f>
        <v>0</v>
      </c>
      <c r="H38" s="89">
        <f>[2]Slutanvändning!$N$627</f>
        <v>0</v>
      </c>
      <c r="I38" s="89">
        <f>[2]Slutanvändning!$N$628</f>
        <v>0</v>
      </c>
      <c r="J38" s="89"/>
      <c r="K38" s="89">
        <f>[2]Slutanvändning!U624</f>
        <v>0</v>
      </c>
      <c r="L38" s="89">
        <f>[2]Slutanvändning!V624</f>
        <v>0</v>
      </c>
      <c r="M38" s="89">
        <f>[2]Slutanvändning!$W$625</f>
        <v>0</v>
      </c>
      <c r="N38" s="89"/>
      <c r="O38" s="89"/>
      <c r="P38" s="128">
        <f t="shared" si="4"/>
        <v>12559</v>
      </c>
      <c r="Q38" s="33"/>
      <c r="R38" s="44"/>
      <c r="S38" s="29"/>
      <c r="T38" s="40"/>
      <c r="U38" s="36"/>
    </row>
    <row r="39" spans="1:47" ht="15.75">
      <c r="A39" s="5" t="s">
        <v>38</v>
      </c>
      <c r="B39" s="89">
        <f>[2]Slutanvändning!$N$638</f>
        <v>0</v>
      </c>
      <c r="C39" s="94">
        <f>[2]Slutanvändning!$N$639</f>
        <v>8597</v>
      </c>
      <c r="D39" s="94">
        <f>[2]Slutanvändning!$N$632</f>
        <v>0</v>
      </c>
      <c r="E39" s="89">
        <f>[2]Slutanvändning!$Q$633</f>
        <v>0</v>
      </c>
      <c r="F39" s="89">
        <f>[2]Slutanvändning!$N$634</f>
        <v>0</v>
      </c>
      <c r="G39" s="89">
        <f>[2]Slutanvändning!$N$635</f>
        <v>0</v>
      </c>
      <c r="H39" s="89">
        <f>[2]Slutanvändning!$N$636</f>
        <v>0</v>
      </c>
      <c r="I39" s="89">
        <f>[2]Slutanvändning!$N$637</f>
        <v>0</v>
      </c>
      <c r="J39" s="89"/>
      <c r="K39" s="89">
        <f>[2]Slutanvändning!U633</f>
        <v>0</v>
      </c>
      <c r="L39" s="89">
        <f>[2]Slutanvändning!V633</f>
        <v>0</v>
      </c>
      <c r="M39" s="89">
        <f>[2]Slutanvändning!$W$634</f>
        <v>0</v>
      </c>
      <c r="N39" s="89"/>
      <c r="O39" s="89"/>
      <c r="P39" s="89">
        <f>SUM(B39:N39)</f>
        <v>8597</v>
      </c>
      <c r="Q39" s="33"/>
      <c r="R39" s="41"/>
      <c r="S39" s="10"/>
      <c r="T39" s="64"/>
    </row>
    <row r="40" spans="1:47" ht="15.75">
      <c r="A40" s="5" t="s">
        <v>13</v>
      </c>
      <c r="B40" s="89">
        <f>SUM(B32:B39)</f>
        <v>27380</v>
      </c>
      <c r="C40" s="89">
        <f t="shared" ref="C40:O40" si="5">SUM(C32:C39)</f>
        <v>95084</v>
      </c>
      <c r="D40" s="89">
        <f t="shared" si="5"/>
        <v>63454</v>
      </c>
      <c r="E40" s="89">
        <f t="shared" si="5"/>
        <v>0</v>
      </c>
      <c r="F40" s="89">
        <f>SUM(F32:F39)</f>
        <v>0</v>
      </c>
      <c r="G40" s="89">
        <f t="shared" si="5"/>
        <v>10028</v>
      </c>
      <c r="H40" s="89">
        <f t="shared" si="5"/>
        <v>47309</v>
      </c>
      <c r="I40" s="89">
        <f t="shared" si="5"/>
        <v>0</v>
      </c>
      <c r="J40" s="89">
        <f t="shared" si="5"/>
        <v>0</v>
      </c>
      <c r="K40" s="89">
        <f t="shared" si="5"/>
        <v>0</v>
      </c>
      <c r="L40" s="89">
        <f t="shared" si="5"/>
        <v>0</v>
      </c>
      <c r="M40" s="89">
        <f t="shared" si="5"/>
        <v>0</v>
      </c>
      <c r="N40" s="89">
        <f t="shared" si="5"/>
        <v>0</v>
      </c>
      <c r="O40" s="89">
        <f t="shared" si="5"/>
        <v>0</v>
      </c>
      <c r="P40" s="89">
        <f>SUM(B40:N40)</f>
        <v>243255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10,686884 GWh</v>
      </c>
      <c r="T41" s="88"/>
    </row>
    <row r="42" spans="1:47">
      <c r="A42" s="46" t="s">
        <v>42</v>
      </c>
      <c r="B42" s="90">
        <f>B39+B38+B37</f>
        <v>17794</v>
      </c>
      <c r="C42" s="90">
        <f>C39+C38+C37</f>
        <v>52590</v>
      </c>
      <c r="D42" s="90">
        <f>D39+D38+D37</f>
        <v>316</v>
      </c>
      <c r="E42" s="90">
        <f t="shared" ref="E42:P42" si="6">E39+E38+E37</f>
        <v>0</v>
      </c>
      <c r="F42" s="91">
        <f t="shared" si="6"/>
        <v>0</v>
      </c>
      <c r="G42" s="90">
        <f t="shared" si="6"/>
        <v>0</v>
      </c>
      <c r="H42" s="90">
        <f t="shared" si="6"/>
        <v>23370</v>
      </c>
      <c r="I42" s="91">
        <f t="shared" si="6"/>
        <v>0</v>
      </c>
      <c r="J42" s="90">
        <f t="shared" si="6"/>
        <v>0</v>
      </c>
      <c r="K42" s="90">
        <f t="shared" si="6"/>
        <v>0</v>
      </c>
      <c r="L42" s="90">
        <f t="shared" si="6"/>
        <v>0</v>
      </c>
      <c r="M42" s="90">
        <f t="shared" si="6"/>
        <v>0</v>
      </c>
      <c r="N42" s="90">
        <f t="shared" si="6"/>
        <v>0</v>
      </c>
      <c r="O42" s="90">
        <f t="shared" si="6"/>
        <v>0</v>
      </c>
      <c r="P42" s="90">
        <f t="shared" si="6"/>
        <v>94070</v>
      </c>
      <c r="Q42" s="34"/>
      <c r="R42" s="41" t="s">
        <v>40</v>
      </c>
      <c r="S42" s="11" t="str">
        <f>P42/1000 &amp;" GWh"</f>
        <v>94,07 GWh</v>
      </c>
      <c r="T42" s="42">
        <f>P42/P40</f>
        <v>0.3867135310682206</v>
      </c>
    </row>
    <row r="43" spans="1:47">
      <c r="A43" s="47" t="s">
        <v>44</v>
      </c>
      <c r="B43" s="96"/>
      <c r="C43" s="97">
        <f>C40+C24-C7+C46</f>
        <v>103205.93400000001</v>
      </c>
      <c r="D43" s="97">
        <f t="shared" ref="D43:O43" si="7">D11+D24+D40</f>
        <v>63507</v>
      </c>
      <c r="E43" s="97">
        <f t="shared" si="7"/>
        <v>0</v>
      </c>
      <c r="F43" s="97">
        <f t="shared" si="7"/>
        <v>0</v>
      </c>
      <c r="G43" s="97">
        <f t="shared" si="7"/>
        <v>10028</v>
      </c>
      <c r="H43" s="97">
        <f t="shared" si="7"/>
        <v>77864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254604.93400000001</v>
      </c>
      <c r="Q43" s="34"/>
      <c r="R43" s="41" t="s">
        <v>41</v>
      </c>
      <c r="S43" s="11" t="str">
        <f>P36/1000 &amp;" GWh"</f>
        <v>15,3 GWh</v>
      </c>
      <c r="T43" s="62">
        <f>P36/P40</f>
        <v>6.2896959980267619E-2</v>
      </c>
    </row>
    <row r="44" spans="1:47">
      <c r="A44" s="47" t="s">
        <v>45</v>
      </c>
      <c r="B44" s="99"/>
      <c r="C44" s="93">
        <f>C43/$P$43</f>
        <v>0.40535716405244526</v>
      </c>
      <c r="D44" s="93">
        <f t="shared" ref="D44:P44" si="8">D43/$P$43</f>
        <v>0.24943350076632842</v>
      </c>
      <c r="E44" s="93">
        <f t="shared" si="8"/>
        <v>0</v>
      </c>
      <c r="F44" s="93">
        <f t="shared" si="8"/>
        <v>0</v>
      </c>
      <c r="G44" s="93">
        <f t="shared" si="8"/>
        <v>3.9386510867853018E-2</v>
      </c>
      <c r="H44" s="93">
        <f t="shared" si="8"/>
        <v>0.30582282431337326</v>
      </c>
      <c r="I44" s="93">
        <f t="shared" si="8"/>
        <v>0</v>
      </c>
      <c r="J44" s="93">
        <f t="shared" si="8"/>
        <v>0</v>
      </c>
      <c r="K44" s="93">
        <f t="shared" si="8"/>
        <v>0</v>
      </c>
      <c r="L44" s="93">
        <f t="shared" si="8"/>
        <v>0</v>
      </c>
      <c r="M44" s="93">
        <f t="shared" si="8"/>
        <v>0</v>
      </c>
      <c r="N44" s="93">
        <f t="shared" si="8"/>
        <v>0</v>
      </c>
      <c r="O44" s="93">
        <f t="shared" si="8"/>
        <v>0</v>
      </c>
      <c r="P44" s="93">
        <f t="shared" si="8"/>
        <v>1</v>
      </c>
      <c r="Q44" s="34"/>
      <c r="R44" s="41" t="s">
        <v>43</v>
      </c>
      <c r="S44" s="11" t="str">
        <f>P34/1000 &amp;" GWh"</f>
        <v>16,863 GWh</v>
      </c>
      <c r="T44" s="42">
        <f>P34/P40</f>
        <v>6.9322316088055738E-2</v>
      </c>
      <c r="U44" s="36"/>
    </row>
    <row r="45" spans="1:47">
      <c r="A45" s="48"/>
      <c r="B45" s="94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3,268 GWh</v>
      </c>
      <c r="T45" s="42">
        <f>P32/P40</f>
        <v>1.3434461778791804E-2</v>
      </c>
      <c r="U45" s="36"/>
    </row>
    <row r="46" spans="1:47">
      <c r="A46" s="48" t="s">
        <v>48</v>
      </c>
      <c r="B46" s="68">
        <f>B24-B40</f>
        <v>3042</v>
      </c>
      <c r="C46" s="68">
        <f>(C40+C24)*0.08</f>
        <v>7644.884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43,782 GWh</v>
      </c>
      <c r="T46" s="62">
        <f>P33/P40</f>
        <v>0.17998396744157366</v>
      </c>
      <c r="U46" s="36"/>
    </row>
    <row r="47" spans="1:47">
      <c r="A47" s="48" t="s">
        <v>50</v>
      </c>
      <c r="B47" s="92">
        <f>B46/B24</f>
        <v>9.9993425810268891E-2</v>
      </c>
      <c r="C47" s="92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69,972 GWh</v>
      </c>
      <c r="T47" s="62">
        <f>P35/P40</f>
        <v>0.28764876364309061</v>
      </c>
    </row>
    <row r="48" spans="1:47" ht="15.75" thickBot="1">
      <c r="A48" s="13"/>
      <c r="B48" s="103"/>
      <c r="C48" s="105"/>
      <c r="D48" s="105"/>
      <c r="E48" s="105"/>
      <c r="F48" s="106"/>
      <c r="G48" s="105"/>
      <c r="H48" s="105"/>
      <c r="I48" s="106"/>
      <c r="J48" s="105"/>
      <c r="K48" s="105"/>
      <c r="L48" s="105"/>
      <c r="M48" s="105"/>
      <c r="N48" s="106"/>
      <c r="O48" s="106"/>
      <c r="P48" s="106"/>
      <c r="Q48" s="86"/>
      <c r="R48" s="69" t="s">
        <v>49</v>
      </c>
      <c r="S48" s="70" t="str">
        <f>P40/1000 &amp;" GWh"</f>
        <v>243,255 GWh</v>
      </c>
      <c r="T48" s="137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F12" zoomScale="70" zoomScaleNormal="7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84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52</v>
      </c>
      <c r="B5" s="59"/>
      <c r="C5" s="95">
        <f>[2]Solceller!$C$13</f>
        <v>1520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 t="s">
        <v>91</v>
      </c>
      <c r="B6" s="59"/>
      <c r="C6" s="114">
        <f>[2]Elproduktion!$N$442</f>
        <v>310493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92</v>
      </c>
      <c r="B7" s="59"/>
      <c r="C7" s="94">
        <v>0</v>
      </c>
      <c r="D7" s="89">
        <f>[2]Elproduktion!$N$443</f>
        <v>0</v>
      </c>
      <c r="E7" s="89">
        <f>[2]Elproduktion!$Q$444</f>
        <v>0</v>
      </c>
      <c r="F7" s="89">
        <f>[2]Elproduktion!$N$445</f>
        <v>0</v>
      </c>
      <c r="G7" s="89">
        <f>[2]Elproduktion!$R$446</f>
        <v>0</v>
      </c>
      <c r="H7" s="89">
        <f>[2]Elproduktion!$S$447</f>
        <v>0</v>
      </c>
      <c r="I7" s="89">
        <f>[2]Elproduktion!$N$448</f>
        <v>0</v>
      </c>
      <c r="J7" s="89">
        <f>[2]Elproduktion!$T$446</f>
        <v>0</v>
      </c>
      <c r="K7" s="89">
        <f>[2]Elproduktion!U444</f>
        <v>0</v>
      </c>
      <c r="L7" s="89">
        <f>[2]Elproduktion!V444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94">
        <f>[2]Elproduktion!$N$450</f>
        <v>0</v>
      </c>
      <c r="D8" s="89">
        <f>[2]Elproduktion!$N$451</f>
        <v>0</v>
      </c>
      <c r="E8" s="89">
        <f>[2]Elproduktion!$Q$452</f>
        <v>0</v>
      </c>
      <c r="F8" s="89">
        <f>[2]Elproduktion!$N$453</f>
        <v>0</v>
      </c>
      <c r="G8" s="89">
        <f>[2]Elproduktion!$R$454</f>
        <v>0</v>
      </c>
      <c r="H8" s="89">
        <f>[2]Elproduktion!$S$455</f>
        <v>0</v>
      </c>
      <c r="I8" s="89">
        <f>[2]Elproduktion!$N$456</f>
        <v>0</v>
      </c>
      <c r="J8" s="89">
        <f>[2]Elproduktion!$T$454</f>
        <v>0</v>
      </c>
      <c r="K8" s="89">
        <f>[2]Elproduktion!U452</f>
        <v>0</v>
      </c>
      <c r="L8" s="89">
        <f>[2]Elproduktion!V452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94">
        <f>[2]Elproduktion!$N$458</f>
        <v>231815</v>
      </c>
      <c r="D9" s="89">
        <f>[2]Elproduktion!$N$459</f>
        <v>0</v>
      </c>
      <c r="E9" s="89">
        <f>[2]Elproduktion!$Q$460</f>
        <v>0</v>
      </c>
      <c r="F9" s="89">
        <f>[2]Elproduktion!$N$461</f>
        <v>0</v>
      </c>
      <c r="G9" s="89">
        <f>[2]Elproduktion!$R$462</f>
        <v>0</v>
      </c>
      <c r="H9" s="89">
        <f>[2]Elproduktion!$S$463</f>
        <v>0</v>
      </c>
      <c r="I9" s="89">
        <f>[2]Elproduktion!$N$464</f>
        <v>0</v>
      </c>
      <c r="J9" s="89">
        <f>[2]Elproduktion!$T$462</f>
        <v>0</v>
      </c>
      <c r="K9" s="89">
        <f>[2]Elproduktion!U460</f>
        <v>0</v>
      </c>
      <c r="L9" s="89">
        <f>[2]Elproduktion!V460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94">
        <f>[2]Elproduktion!$N$466</f>
        <v>354821</v>
      </c>
      <c r="D10" s="89">
        <f>[2]Elproduktion!$N$467</f>
        <v>0</v>
      </c>
      <c r="E10" s="89">
        <f>[2]Elproduktion!$Q$468</f>
        <v>0</v>
      </c>
      <c r="F10" s="89">
        <f>[2]Elproduktion!$N$469</f>
        <v>0</v>
      </c>
      <c r="G10" s="89">
        <f>[2]Elproduktion!$R$470</f>
        <v>0</v>
      </c>
      <c r="H10" s="89">
        <f>[2]Elproduktion!$S$471</f>
        <v>0</v>
      </c>
      <c r="I10" s="89">
        <f>[2]Elproduktion!$N$472</f>
        <v>0</v>
      </c>
      <c r="J10" s="89">
        <f>[2]Elproduktion!$T$470</f>
        <v>0</v>
      </c>
      <c r="K10" s="89">
        <f>[2]Elproduktion!U468</f>
        <v>0</v>
      </c>
      <c r="L10" s="89">
        <f>[2]Elproduktion!V468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131">
        <f>SUM(C5:C10)</f>
        <v>898649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2581 Piteå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72</v>
      </c>
      <c r="N16" s="54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17</v>
      </c>
      <c r="B18" s="101">
        <f>[2]Fjärrvärmeproduktion!$N$618</f>
        <v>0</v>
      </c>
      <c r="C18" s="102"/>
      <c r="D18" s="102">
        <f>[2]Fjärrvärmeproduktion!$N$619</f>
        <v>0</v>
      </c>
      <c r="E18" s="102">
        <f>[2]Fjärrvärmeproduktion!$Q$620</f>
        <v>0</v>
      </c>
      <c r="F18" s="102">
        <f>[2]Fjärrvärmeproduktion!$N$621</f>
        <v>0</v>
      </c>
      <c r="G18" s="102">
        <f>[2]Fjärrvärmeproduktion!$R$622</f>
        <v>0</v>
      </c>
      <c r="H18" s="102">
        <f>[2]Fjärrvärmeproduktion!$S$623</f>
        <v>0</v>
      </c>
      <c r="I18" s="102">
        <f>[2]Fjärrvärmeproduktion!$N$624</f>
        <v>0</v>
      </c>
      <c r="J18" s="102">
        <f>[2]Fjärrvärmeproduktion!$T$622</f>
        <v>0</v>
      </c>
      <c r="K18" s="102">
        <f>[2]Fjärrvärmeproduktion!U620</f>
        <v>0</v>
      </c>
      <c r="L18" s="102">
        <f>[2]Fjärrvärmeproduktion!V620</f>
        <v>0</v>
      </c>
      <c r="M18" s="102">
        <f>[2]Fjärrvärmeproduktion!$W$621</f>
        <v>0</v>
      </c>
      <c r="N18" s="102"/>
      <c r="O18" s="102"/>
      <c r="P18" s="89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01">
        <f>[2]Fjärrvärmeproduktion!$N$626</f>
        <v>13018</v>
      </c>
      <c r="C19" s="102"/>
      <c r="D19" s="102">
        <f>[2]Fjärrvärmeproduktion!$N$627</f>
        <v>418</v>
      </c>
      <c r="E19" s="102">
        <f>[2]Fjärrvärmeproduktion!$Q$628</f>
        <v>0</v>
      </c>
      <c r="F19" s="102">
        <f>[2]Fjärrvärmeproduktion!$N$629</f>
        <v>3325</v>
      </c>
      <c r="G19" s="102">
        <f>[2]Fjärrvärmeproduktion!$R$630</f>
        <v>0</v>
      </c>
      <c r="H19" s="102">
        <f>[2]Fjärrvärmeproduktion!$S$631</f>
        <v>11255</v>
      </c>
      <c r="I19" s="102">
        <f>[2]Fjärrvärmeproduktion!$N$632</f>
        <v>0</v>
      </c>
      <c r="J19" s="102">
        <f>[2]Fjärrvärmeproduktion!$T$630</f>
        <v>0</v>
      </c>
      <c r="K19" s="102">
        <f>[2]Fjärrvärmeproduktion!U628</f>
        <v>0</v>
      </c>
      <c r="L19" s="102">
        <f>[2]Fjärrvärmeproduktion!V628</f>
        <v>0</v>
      </c>
      <c r="M19" s="102">
        <f>[2]Fjärrvärmeproduktion!$W$629</f>
        <v>0</v>
      </c>
      <c r="N19" s="102"/>
      <c r="O19" s="102"/>
      <c r="P19" s="89">
        <f t="shared" ref="P19:P24" si="2">SUM(C19:O19)</f>
        <v>14998</v>
      </c>
      <c r="Q19" s="4"/>
      <c r="R19" s="4"/>
      <c r="S19" s="4"/>
      <c r="T19" s="4"/>
    </row>
    <row r="20" spans="1:34" ht="15.75">
      <c r="A20" s="5" t="s">
        <v>19</v>
      </c>
      <c r="B20" s="101">
        <f>[2]Fjärrvärmeproduktion!$N$634</f>
        <v>166</v>
      </c>
      <c r="C20" s="125">
        <f>B20*1.015</f>
        <v>168.48999999999998</v>
      </c>
      <c r="D20" s="102">
        <f>[2]Fjärrvärmeproduktion!$N$635</f>
        <v>0</v>
      </c>
      <c r="E20" s="102">
        <f>[2]Fjärrvärmeproduktion!$Q$636</f>
        <v>0</v>
      </c>
      <c r="F20" s="102">
        <f>[2]Fjärrvärmeproduktion!$N$637</f>
        <v>0</v>
      </c>
      <c r="G20" s="102">
        <f>[2]Fjärrvärmeproduktion!$R$638</f>
        <v>0</v>
      </c>
      <c r="H20" s="102">
        <f>[2]Fjärrvärmeproduktion!$S$639</f>
        <v>0</v>
      </c>
      <c r="I20" s="102">
        <f>[2]Fjärrvärmeproduktion!$N$640</f>
        <v>0</v>
      </c>
      <c r="J20" s="102">
        <f>[2]Fjärrvärmeproduktion!$T$638</f>
        <v>0</v>
      </c>
      <c r="K20" s="102">
        <f>[2]Fjärrvärmeproduktion!U636</f>
        <v>0</v>
      </c>
      <c r="L20" s="102">
        <f>[2]Fjärrvärmeproduktion!V636</f>
        <v>0</v>
      </c>
      <c r="M20" s="102">
        <f>[2]Fjärrvärmeproduktion!$W$637</f>
        <v>0</v>
      </c>
      <c r="N20" s="102"/>
      <c r="O20" s="102"/>
      <c r="P20" s="89">
        <f t="shared" si="2"/>
        <v>168.48999999999998</v>
      </c>
      <c r="Q20" s="4"/>
      <c r="R20" s="4"/>
      <c r="S20" s="4"/>
      <c r="T20" s="4"/>
    </row>
    <row r="21" spans="1:34" ht="16.5" thickBot="1">
      <c r="A21" s="5" t="s">
        <v>20</v>
      </c>
      <c r="B21" s="116">
        <f>[2]Fjärrvärmeproduktion!$N$642</f>
        <v>0</v>
      </c>
      <c r="C21" s="102"/>
      <c r="D21" s="102">
        <f>[2]Fjärrvärmeproduktion!$N$643</f>
        <v>0</v>
      </c>
      <c r="E21" s="102">
        <f>[2]Fjärrvärmeproduktion!$Q$644</f>
        <v>0</v>
      </c>
      <c r="F21" s="102">
        <f>[2]Fjärrvärmeproduktion!$N$645</f>
        <v>0</v>
      </c>
      <c r="G21" s="102">
        <f>[2]Fjärrvärmeproduktion!$R$646</f>
        <v>0</v>
      </c>
      <c r="H21" s="102">
        <f>[2]Fjärrvärmeproduktion!$S$647</f>
        <v>0</v>
      </c>
      <c r="I21" s="102">
        <f>[2]Fjärrvärmeproduktion!$N$648</f>
        <v>0</v>
      </c>
      <c r="J21" s="102">
        <f>[2]Fjärrvärmeproduktion!$T$646</f>
        <v>0</v>
      </c>
      <c r="K21" s="102">
        <f>[2]Fjärrvärmeproduktion!U644</f>
        <v>0</v>
      </c>
      <c r="L21" s="102">
        <f>[2]Fjärrvärmeproduktion!V644</f>
        <v>0</v>
      </c>
      <c r="M21" s="102">
        <f>[2]Fjärrvärmeproduktion!$W$645</f>
        <v>0</v>
      </c>
      <c r="N21" s="102"/>
      <c r="O21" s="102"/>
      <c r="P21" s="89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01">
        <f>[2]Fjärrvärmeproduktion!$N$650</f>
        <v>285026</v>
      </c>
      <c r="C22" s="102"/>
      <c r="D22" s="102">
        <f>[2]Fjärrvärmeproduktion!$N$651</f>
        <v>0</v>
      </c>
      <c r="E22" s="102">
        <f>[2]Fjärrvärmeproduktion!$Q$652</f>
        <v>0</v>
      </c>
      <c r="F22" s="102">
        <f>[2]Fjärrvärmeproduktion!$N$653</f>
        <v>0</v>
      </c>
      <c r="G22" s="102">
        <f>[2]Fjärrvärmeproduktion!$R$654</f>
        <v>0</v>
      </c>
      <c r="H22" s="102">
        <f>[2]Fjärrvärmeproduktion!$S$655</f>
        <v>0</v>
      </c>
      <c r="I22" s="102">
        <f>[2]Fjärrvärmeproduktion!$N$656</f>
        <v>0</v>
      </c>
      <c r="J22" s="102">
        <f>[2]Fjärrvärmeproduktion!$T$654</f>
        <v>0</v>
      </c>
      <c r="K22" s="102">
        <f>[2]Fjärrvärmeproduktion!U652</f>
        <v>0</v>
      </c>
      <c r="L22" s="102">
        <f>[2]Fjärrvärmeproduktion!V652</f>
        <v>0</v>
      </c>
      <c r="M22" s="102">
        <f>[2]Fjärrvärmeproduktion!$W$653</f>
        <v>0</v>
      </c>
      <c r="N22" s="102"/>
      <c r="O22" s="102"/>
      <c r="P22" s="89">
        <f t="shared" si="2"/>
        <v>0</v>
      </c>
      <c r="Q22" s="31"/>
      <c r="R22" s="43" t="s">
        <v>23</v>
      </c>
      <c r="S22" s="87" t="str">
        <f>P43/1000 &amp;" GWh"</f>
        <v>6909,07949302307 GWh</v>
      </c>
      <c r="T22" s="38"/>
      <c r="U22" s="36"/>
    </row>
    <row r="23" spans="1:34" ht="15.75">
      <c r="A23" s="5" t="s">
        <v>22</v>
      </c>
      <c r="B23" s="116">
        <f>[2]Fjärrvärmeproduktion!$N$658</f>
        <v>0</v>
      </c>
      <c r="C23" s="102"/>
      <c r="D23" s="102">
        <f>[2]Fjärrvärmeproduktion!$N$659</f>
        <v>0</v>
      </c>
      <c r="E23" s="102">
        <f>[2]Fjärrvärmeproduktion!$Q$660</f>
        <v>0</v>
      </c>
      <c r="F23" s="102">
        <f>[2]Fjärrvärmeproduktion!$N$661</f>
        <v>0</v>
      </c>
      <c r="G23" s="102">
        <f>[2]Fjärrvärmeproduktion!$R$662</f>
        <v>0</v>
      </c>
      <c r="H23" s="102">
        <f>[2]Fjärrvärmeproduktion!$S$663</f>
        <v>0</v>
      </c>
      <c r="I23" s="102">
        <f>[2]Fjärrvärmeproduktion!$N$664</f>
        <v>0</v>
      </c>
      <c r="J23" s="102">
        <f>[2]Fjärrvärmeproduktion!$T$662</f>
        <v>0</v>
      </c>
      <c r="K23" s="102">
        <f>[2]Fjärrvärmeproduktion!U660</f>
        <v>0</v>
      </c>
      <c r="L23" s="102">
        <f>[2]Fjärrvärmeproduktion!V660</f>
        <v>0</v>
      </c>
      <c r="M23" s="102">
        <f>[2]Fjärrvärmeproduktion!$W$661</f>
        <v>0</v>
      </c>
      <c r="N23" s="102"/>
      <c r="O23" s="102"/>
      <c r="P23" s="89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2">
        <f>SUM(B18:B23)</f>
        <v>298210</v>
      </c>
      <c r="C24" s="125">
        <f t="shared" ref="C24:O24" si="3">SUM(C18:C23)</f>
        <v>168.48999999999998</v>
      </c>
      <c r="D24" s="102">
        <f t="shared" si="3"/>
        <v>418</v>
      </c>
      <c r="E24" s="102">
        <f t="shared" si="3"/>
        <v>0</v>
      </c>
      <c r="F24" s="102">
        <f t="shared" si="3"/>
        <v>3325</v>
      </c>
      <c r="G24" s="102">
        <f t="shared" si="3"/>
        <v>0</v>
      </c>
      <c r="H24" s="102">
        <f t="shared" si="3"/>
        <v>11255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89">
        <f t="shared" si="2"/>
        <v>15166.49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31"/>
      <c r="R25" s="84" t="str">
        <f>C30</f>
        <v>El</v>
      </c>
      <c r="S25" s="60" t="str">
        <f>C43/1000 &amp;" GWh"</f>
        <v>1578,2952492 GWh</v>
      </c>
      <c r="T25" s="42">
        <f>C$44</f>
        <v>0.22843784773265322</v>
      </c>
      <c r="U25" s="36"/>
    </row>
    <row r="26" spans="1:34" ht="15.75">
      <c r="B26" s="101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31"/>
      <c r="R26" s="85" t="str">
        <f>D30</f>
        <v>Oljeprodukter</v>
      </c>
      <c r="S26" s="60" t="str">
        <f>D43/1000 &amp;" GWh"</f>
        <v>662,32 GWh</v>
      </c>
      <c r="T26" s="42">
        <f>D$44</f>
        <v>9.5862263658831062E-2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3" t="str">
        <f>F43/1000 &amp;" GWh"</f>
        <v>3,386 GWh</v>
      </c>
      <c r="T28" s="42">
        <f>F$44</f>
        <v>4.9007975713975414E-4</v>
      </c>
      <c r="U28" s="36"/>
    </row>
    <row r="29" spans="1:34" ht="15.75">
      <c r="A29" s="78" t="str">
        <f>A2</f>
        <v>2581 Piteå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G43/1000&amp;" GWh"</f>
        <v>146,814243823066 GWh</v>
      </c>
      <c r="T29" s="42">
        <f>G$44</f>
        <v>2.1249465138058091E-2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72</v>
      </c>
      <c r="N30" s="55" t="s">
        <v>71</v>
      </c>
      <c r="O30" s="55" t="s">
        <v>90</v>
      </c>
      <c r="P30" s="57" t="s">
        <v>28</v>
      </c>
      <c r="Q30" s="31"/>
      <c r="R30" s="84" t="str">
        <f>H30</f>
        <v>Biobränslen</v>
      </c>
      <c r="S30" s="60" t="str">
        <f>H43/1000&amp;" GWh"</f>
        <v>1497,634 GWh</v>
      </c>
      <c r="T30" s="42">
        <f>H$44</f>
        <v>0.21676317395281708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88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89">
        <f>[2]Slutanvändning!$N$899</f>
        <v>0</v>
      </c>
      <c r="C32" s="94">
        <f>[2]Slutanvändning!$N$900</f>
        <v>6371</v>
      </c>
      <c r="D32" s="126">
        <f>[2]Slutanvändning!$N$893</f>
        <v>10891.627466847063</v>
      </c>
      <c r="E32" s="89">
        <f>[2]Slutanvändning!$Q$894</f>
        <v>0</v>
      </c>
      <c r="F32" s="89">
        <f>[2]Slutanvändning!$N$895</f>
        <v>0</v>
      </c>
      <c r="G32" s="126">
        <f>[2]Slutanvändning!$N$896</f>
        <v>1694.3725331529367</v>
      </c>
      <c r="H32" s="89">
        <f>[2]Slutanvändning!$N$897</f>
        <v>0</v>
      </c>
      <c r="I32" s="89">
        <f>[2]Slutanvändning!$N$898</f>
        <v>0</v>
      </c>
      <c r="J32" s="89"/>
      <c r="K32" s="89">
        <f>[2]Slutanvändning!U894</f>
        <v>0</v>
      </c>
      <c r="L32" s="89">
        <f>[2]Slutanvändning!V894</f>
        <v>0</v>
      </c>
      <c r="M32" s="89">
        <f>[2]Slutanvändning!$W$895</f>
        <v>0</v>
      </c>
      <c r="N32" s="89"/>
      <c r="O32" s="89"/>
      <c r="P32" s="89">
        <f>SUM(B32:N32)</f>
        <v>18957</v>
      </c>
      <c r="Q32" s="33"/>
      <c r="R32" s="85" t="str">
        <f>J30</f>
        <v>Avlutar</v>
      </c>
      <c r="S32" s="60" t="str">
        <f>J43/1000 &amp;" GWh"</f>
        <v>2985,52 GWh</v>
      </c>
      <c r="T32" s="42">
        <f>J$44</f>
        <v>0.43211545083753067</v>
      </c>
      <c r="U32" s="36"/>
    </row>
    <row r="33" spans="1:47" ht="15.75">
      <c r="A33" s="5" t="s">
        <v>32</v>
      </c>
      <c r="B33" s="89">
        <f>[2]Slutanvändning!$N$908</f>
        <v>19239</v>
      </c>
      <c r="C33" s="126">
        <f>[2]Slutanvändning!$N$909</f>
        <v>1063677.5333333332</v>
      </c>
      <c r="D33" s="94">
        <f>[2]Slutanvändning!$N$902</f>
        <v>107668</v>
      </c>
      <c r="E33" s="89">
        <f>[2]Slutanvändning!$Q$903</f>
        <v>0</v>
      </c>
      <c r="F33" s="89">
        <f>[2]Slutanvändning!$N$904</f>
        <v>61</v>
      </c>
      <c r="G33" s="94">
        <f>[2]Slutanvändning!$N$905-J33-N33</f>
        <v>0</v>
      </c>
      <c r="H33" s="89">
        <f>[2]Slutanvändning!$N$906</f>
        <v>1421311</v>
      </c>
      <c r="I33" s="89">
        <f>[2]Slutanvändning!$N$907</f>
        <v>0</v>
      </c>
      <c r="J33" s="114">
        <f>[2]Slutanvändning!$T$905</f>
        <v>2985520</v>
      </c>
      <c r="K33" s="89">
        <f>[2]Slutanvändning!U903</f>
        <v>0</v>
      </c>
      <c r="L33" s="89">
        <f>[2]Slutanvändning!V903</f>
        <v>0</v>
      </c>
      <c r="M33" s="89">
        <f>[2]Slutanvändning!$W$904</f>
        <v>0</v>
      </c>
      <c r="N33" s="114">
        <f>[2]Slutanvändning!$X$905</f>
        <v>35110</v>
      </c>
      <c r="O33" s="89"/>
      <c r="P33" s="127">
        <f t="shared" ref="P33:P38" si="4">SUM(B33:N33)</f>
        <v>5632586.5333333332</v>
      </c>
      <c r="Q33" s="33"/>
      <c r="R33" s="84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89">
        <f>[2]Slutanvändning!$N$917</f>
        <v>45480</v>
      </c>
      <c r="C34" s="126">
        <f>[2]Slutanvändning!$N$918</f>
        <v>45753.666666666672</v>
      </c>
      <c r="D34" s="126">
        <f>[2]Slutanvändning!$N$911</f>
        <v>1949.5101197039185</v>
      </c>
      <c r="E34" s="89">
        <f>[2]Slutanvändning!$Q$912</f>
        <v>0</v>
      </c>
      <c r="F34" s="89">
        <f>[2]Slutanvändning!$N$913</f>
        <v>0</v>
      </c>
      <c r="G34" s="94">
        <f>[2]Slutanvändning!$N$914</f>
        <v>0</v>
      </c>
      <c r="H34" s="89">
        <f>[2]Slutanvändning!$N$915</f>
        <v>0</v>
      </c>
      <c r="I34" s="89">
        <f>[2]Slutanvändning!$N$916</f>
        <v>0</v>
      </c>
      <c r="J34" s="89"/>
      <c r="K34" s="89">
        <f>[2]Slutanvändning!U912</f>
        <v>0</v>
      </c>
      <c r="L34" s="89">
        <f>[2]Slutanvändning!V912</f>
        <v>0</v>
      </c>
      <c r="M34" s="89">
        <f>[2]Slutanvändning!$W$913</f>
        <v>0</v>
      </c>
      <c r="N34" s="89"/>
      <c r="O34" s="89"/>
      <c r="P34" s="128">
        <f t="shared" si="4"/>
        <v>93183.17678637059</v>
      </c>
      <c r="Q34" s="33"/>
      <c r="R34" s="85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89">
        <f>[2]Slutanvändning!$N$926</f>
        <v>0</v>
      </c>
      <c r="C35" s="126">
        <f>[2]Slutanvändning!$N$927</f>
        <v>1630.8</v>
      </c>
      <c r="D35" s="94">
        <f>[2]Slutanvändning!$N$920</f>
        <v>482070</v>
      </c>
      <c r="E35" s="89">
        <f>[2]Slutanvändning!$Q$921</f>
        <v>0</v>
      </c>
      <c r="F35" s="89">
        <f>[2]Slutanvändning!$N$922</f>
        <v>0</v>
      </c>
      <c r="G35" s="126">
        <f>[2]Slutanvändning!$N$923</f>
        <v>145119.87128991279</v>
      </c>
      <c r="H35" s="89">
        <f>[2]Slutanvändning!$N$924</f>
        <v>0</v>
      </c>
      <c r="I35" s="89">
        <f>[2]Slutanvändning!$N$925</f>
        <v>0</v>
      </c>
      <c r="J35" s="89"/>
      <c r="K35" s="89">
        <f>[2]Slutanvändning!U921</f>
        <v>0</v>
      </c>
      <c r="L35" s="89">
        <f>[2]Slutanvändning!V921</f>
        <v>0</v>
      </c>
      <c r="M35" s="89">
        <f>[2]Slutanvändning!$W$922</f>
        <v>0</v>
      </c>
      <c r="N35" s="89"/>
      <c r="O35" s="89"/>
      <c r="P35" s="128">
        <f>SUM(B35:N35)</f>
        <v>628820.67128991277</v>
      </c>
      <c r="Q35" s="33"/>
      <c r="R35" s="84" t="str">
        <f>M30</f>
        <v>Koksgas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89">
        <f>[2]Slutanvändning!$N$935</f>
        <v>36048</v>
      </c>
      <c r="C36" s="94">
        <f>[2]Slutanvändning!$N$936</f>
        <v>103035</v>
      </c>
      <c r="D36" s="94">
        <f>[2]Slutanvändning!$N$929</f>
        <v>58869</v>
      </c>
      <c r="E36" s="89">
        <f>[2]Slutanvändning!$Q$930</f>
        <v>0</v>
      </c>
      <c r="F36" s="89">
        <f>[2]Slutanvändning!$N$931</f>
        <v>0</v>
      </c>
      <c r="G36" s="94">
        <f>[2]Slutanvändning!$N$932</f>
        <v>0</v>
      </c>
      <c r="H36" s="89">
        <f>[2]Slutanvändning!$N$933</f>
        <v>0</v>
      </c>
      <c r="I36" s="89">
        <f>[2]Slutanvändning!$N$934</f>
        <v>0</v>
      </c>
      <c r="J36" s="89"/>
      <c r="K36" s="89">
        <f>[2]Slutanvändning!U930</f>
        <v>0</v>
      </c>
      <c r="L36" s="89">
        <f>[2]Slutanvändning!V930</f>
        <v>0</v>
      </c>
      <c r="M36" s="89">
        <f>[2]Slutanvändning!$W$931</f>
        <v>0</v>
      </c>
      <c r="N36" s="89"/>
      <c r="O36" s="89"/>
      <c r="P36" s="89">
        <f t="shared" si="4"/>
        <v>197952</v>
      </c>
      <c r="Q36" s="33"/>
      <c r="R36" s="84" t="str">
        <f>N30</f>
        <v>Beckolja</v>
      </c>
      <c r="S36" s="60" t="str">
        <f>N43/1000&amp;" GWh"</f>
        <v>35,11 GWh</v>
      </c>
      <c r="T36" s="42">
        <f>N$44</f>
        <v>5.0817189229701029E-3</v>
      </c>
      <c r="U36" s="36"/>
    </row>
    <row r="37" spans="1:47" ht="15.75">
      <c r="A37" s="5" t="s">
        <v>36</v>
      </c>
      <c r="B37" s="89">
        <f>[2]Slutanvändning!$N$944</f>
        <v>70567</v>
      </c>
      <c r="C37" s="94">
        <f>[2]Slutanvändning!$N$945</f>
        <v>193434</v>
      </c>
      <c r="D37" s="94">
        <f>[2]Slutanvändning!$N$938</f>
        <v>31</v>
      </c>
      <c r="E37" s="89">
        <f>[2]Slutanvändning!$Q$939</f>
        <v>0</v>
      </c>
      <c r="F37" s="89">
        <f>[2]Slutanvändning!$N$940</f>
        <v>0</v>
      </c>
      <c r="G37" s="94">
        <f>[2]Slutanvändning!$N$941</f>
        <v>0</v>
      </c>
      <c r="H37" s="89">
        <f>[2]Slutanvändning!$N$942</f>
        <v>65068</v>
      </c>
      <c r="I37" s="89">
        <f>[2]Slutanvändning!$N$943</f>
        <v>0</v>
      </c>
      <c r="J37" s="89"/>
      <c r="K37" s="89">
        <f>[2]Slutanvändning!U939</f>
        <v>0</v>
      </c>
      <c r="L37" s="89">
        <f>[2]Slutanvändning!V939</f>
        <v>0</v>
      </c>
      <c r="M37" s="89">
        <f>[2]Slutanvändning!$W$940</f>
        <v>0</v>
      </c>
      <c r="N37" s="89"/>
      <c r="O37" s="89"/>
      <c r="P37" s="89">
        <f t="shared" si="4"/>
        <v>329100</v>
      </c>
      <c r="Q37" s="33"/>
      <c r="R37" s="85" t="str">
        <f>O30</f>
        <v>Starkgas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89">
        <f>[2]Slutanvändning!$N$953</f>
        <v>83446</v>
      </c>
      <c r="C38" s="126">
        <f>[2]Slutanvändning!$N$954</f>
        <v>19417.999999999996</v>
      </c>
      <c r="D38" s="126">
        <f>[2]Slutanvändning!$N$947</f>
        <v>422.86241344901725</v>
      </c>
      <c r="E38" s="89">
        <f>[2]Slutanvändning!$Q$948</f>
        <v>0</v>
      </c>
      <c r="F38" s="89">
        <f>[2]Slutanvändning!$N$949</f>
        <v>0</v>
      </c>
      <c r="G38" s="94">
        <f>[2]Slutanvändning!$N$950</f>
        <v>0</v>
      </c>
      <c r="H38" s="89">
        <f>[2]Slutanvändning!$N$951</f>
        <v>0</v>
      </c>
      <c r="I38" s="89">
        <f>[2]Slutanvändning!$N$952</f>
        <v>0</v>
      </c>
      <c r="J38" s="89"/>
      <c r="K38" s="89">
        <f>[2]Slutanvändning!U948</f>
        <v>0</v>
      </c>
      <c r="L38" s="89">
        <f>[2]Slutanvändning!V948</f>
        <v>0</v>
      </c>
      <c r="M38" s="89">
        <f>[2]Slutanvändning!$W$949</f>
        <v>0</v>
      </c>
      <c r="N38" s="89"/>
      <c r="O38" s="89"/>
      <c r="P38" s="128">
        <f t="shared" si="4"/>
        <v>103286.86241344902</v>
      </c>
      <c r="Q38" s="33"/>
      <c r="R38" s="44"/>
      <c r="S38" s="29"/>
      <c r="T38" s="40"/>
      <c r="U38" s="36"/>
    </row>
    <row r="39" spans="1:47" ht="15.75">
      <c r="A39" s="5" t="s">
        <v>38</v>
      </c>
      <c r="B39" s="89">
        <f>[2]Slutanvändning!$N$962</f>
        <v>0</v>
      </c>
      <c r="C39" s="94">
        <f>[2]Slutanvändning!$N$963</f>
        <v>27896</v>
      </c>
      <c r="D39" s="94">
        <f>[2]Slutanvändning!$N$956</f>
        <v>0</v>
      </c>
      <c r="E39" s="89">
        <f>[2]Slutanvändning!$Q$957</f>
        <v>0</v>
      </c>
      <c r="F39" s="89">
        <f>[2]Slutanvändning!$N$958</f>
        <v>0</v>
      </c>
      <c r="G39" s="94">
        <f>[2]Slutanvändning!$N$959</f>
        <v>0</v>
      </c>
      <c r="H39" s="89">
        <f>[2]Slutanvändning!$N$960</f>
        <v>0</v>
      </c>
      <c r="I39" s="89">
        <f>[2]Slutanvändning!$N$961</f>
        <v>0</v>
      </c>
      <c r="J39" s="89"/>
      <c r="K39" s="89">
        <f>[2]Slutanvändning!U957</f>
        <v>0</v>
      </c>
      <c r="L39" s="89">
        <f>[2]Slutanvändning!V957</f>
        <v>0</v>
      </c>
      <c r="M39" s="89">
        <f>[2]Slutanvändning!$W$958</f>
        <v>0</v>
      </c>
      <c r="N39" s="89"/>
      <c r="O39" s="89"/>
      <c r="P39" s="89">
        <f>SUM(B39:N39)</f>
        <v>27896</v>
      </c>
      <c r="Q39" s="33"/>
      <c r="R39" s="41"/>
      <c r="S39" s="10"/>
      <c r="T39" s="64"/>
    </row>
    <row r="40" spans="1:47" ht="15.75">
      <c r="A40" s="5" t="s">
        <v>13</v>
      </c>
      <c r="B40" s="89">
        <f>SUM(B32:B39)</f>
        <v>254780</v>
      </c>
      <c r="C40" s="89">
        <f t="shared" ref="C40:O40" si="5">SUM(C32:C39)</f>
        <v>1461216</v>
      </c>
      <c r="D40" s="89">
        <f t="shared" si="5"/>
        <v>661902</v>
      </c>
      <c r="E40" s="89">
        <f t="shared" si="5"/>
        <v>0</v>
      </c>
      <c r="F40" s="89">
        <f>SUM(F32:F39)</f>
        <v>61</v>
      </c>
      <c r="G40" s="128">
        <f t="shared" si="5"/>
        <v>146814.24382306571</v>
      </c>
      <c r="H40" s="89">
        <f t="shared" si="5"/>
        <v>1486379</v>
      </c>
      <c r="I40" s="89">
        <f t="shared" si="5"/>
        <v>0</v>
      </c>
      <c r="J40" s="114">
        <f t="shared" si="5"/>
        <v>2985520</v>
      </c>
      <c r="K40" s="89">
        <f t="shared" si="5"/>
        <v>0</v>
      </c>
      <c r="L40" s="89">
        <f t="shared" si="5"/>
        <v>0</v>
      </c>
      <c r="M40" s="89">
        <f t="shared" si="5"/>
        <v>0</v>
      </c>
      <c r="N40" s="114">
        <f t="shared" si="5"/>
        <v>35110</v>
      </c>
      <c r="O40" s="89">
        <f t="shared" si="5"/>
        <v>0</v>
      </c>
      <c r="P40" s="127">
        <f>SUM(B40:N40)</f>
        <v>7031782.2438230664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160,3407592 GWh</v>
      </c>
      <c r="T41" s="88"/>
    </row>
    <row r="42" spans="1:47">
      <c r="A42" s="46" t="s">
        <v>42</v>
      </c>
      <c r="B42" s="90">
        <f>B39+B38+B37</f>
        <v>154013</v>
      </c>
      <c r="C42" s="90">
        <f>C39+C38+C37</f>
        <v>240748</v>
      </c>
      <c r="D42" s="90">
        <f>D39+D38+D37</f>
        <v>453.86241344901725</v>
      </c>
      <c r="E42" s="90">
        <f t="shared" ref="E42:P42" si="6">E39+E38+E37</f>
        <v>0</v>
      </c>
      <c r="F42" s="91">
        <f t="shared" si="6"/>
        <v>0</v>
      </c>
      <c r="G42" s="90">
        <f t="shared" si="6"/>
        <v>0</v>
      </c>
      <c r="H42" s="90">
        <f t="shared" si="6"/>
        <v>65068</v>
      </c>
      <c r="I42" s="91">
        <f t="shared" si="6"/>
        <v>0</v>
      </c>
      <c r="J42" s="90">
        <f t="shared" si="6"/>
        <v>0</v>
      </c>
      <c r="K42" s="90">
        <f t="shared" si="6"/>
        <v>0</v>
      </c>
      <c r="L42" s="90">
        <f t="shared" si="6"/>
        <v>0</v>
      </c>
      <c r="M42" s="90">
        <f t="shared" si="6"/>
        <v>0</v>
      </c>
      <c r="N42" s="90">
        <f t="shared" si="6"/>
        <v>0</v>
      </c>
      <c r="O42" s="90">
        <f t="shared" si="6"/>
        <v>0</v>
      </c>
      <c r="P42" s="90">
        <f t="shared" si="6"/>
        <v>460282.86241344904</v>
      </c>
      <c r="Q42" s="34"/>
      <c r="R42" s="41" t="s">
        <v>40</v>
      </c>
      <c r="S42" s="11" t="str">
        <f>P42/1000 &amp;" GWh"</f>
        <v>460,282862413449 GWh</v>
      </c>
      <c r="T42" s="42">
        <f>P42/P40</f>
        <v>6.5457496613717761E-2</v>
      </c>
    </row>
    <row r="43" spans="1:47">
      <c r="A43" s="47" t="s">
        <v>44</v>
      </c>
      <c r="B43" s="96"/>
      <c r="C43" s="97">
        <f>C40+C24-C7+C46</f>
        <v>1578295.2492</v>
      </c>
      <c r="D43" s="97">
        <f t="shared" ref="D43:O43" si="7">D11+D24+D40</f>
        <v>662320</v>
      </c>
      <c r="E43" s="97">
        <f t="shared" si="7"/>
        <v>0</v>
      </c>
      <c r="F43" s="97">
        <f t="shared" si="7"/>
        <v>3386</v>
      </c>
      <c r="G43" s="97">
        <f t="shared" si="7"/>
        <v>146814.24382306571</v>
      </c>
      <c r="H43" s="97">
        <f t="shared" si="7"/>
        <v>1497634</v>
      </c>
      <c r="I43" s="97">
        <f t="shared" si="7"/>
        <v>0</v>
      </c>
      <c r="J43" s="97">
        <f t="shared" si="7"/>
        <v>2985520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35110</v>
      </c>
      <c r="O43" s="97">
        <f t="shared" si="7"/>
        <v>0</v>
      </c>
      <c r="P43" s="98">
        <f>SUM(C43:O43)</f>
        <v>6909079.4930230659</v>
      </c>
      <c r="Q43" s="34"/>
      <c r="R43" s="41" t="s">
        <v>41</v>
      </c>
      <c r="S43" s="11" t="str">
        <f>P36/1000 &amp;" GWh"</f>
        <v>197,952 GWh</v>
      </c>
      <c r="T43" s="62">
        <f>P36/P40</f>
        <v>2.8151042386713145E-2</v>
      </c>
    </row>
    <row r="44" spans="1:47">
      <c r="A44" s="47" t="s">
        <v>45</v>
      </c>
      <c r="B44" s="99"/>
      <c r="C44" s="93">
        <f>C43/$P$43</f>
        <v>0.22843784773265322</v>
      </c>
      <c r="D44" s="93">
        <f t="shared" ref="D44:P44" si="8">D43/$P$43</f>
        <v>9.5862263658831062E-2</v>
      </c>
      <c r="E44" s="93">
        <f t="shared" si="8"/>
        <v>0</v>
      </c>
      <c r="F44" s="93">
        <f t="shared" si="8"/>
        <v>4.9007975713975414E-4</v>
      </c>
      <c r="G44" s="93">
        <f t="shared" si="8"/>
        <v>2.1249465138058091E-2</v>
      </c>
      <c r="H44" s="93">
        <f t="shared" si="8"/>
        <v>0.21676317395281708</v>
      </c>
      <c r="I44" s="93">
        <f t="shared" si="8"/>
        <v>0</v>
      </c>
      <c r="J44" s="93">
        <f t="shared" si="8"/>
        <v>0.43211545083753067</v>
      </c>
      <c r="K44" s="93">
        <f t="shared" si="8"/>
        <v>0</v>
      </c>
      <c r="L44" s="93">
        <f t="shared" si="8"/>
        <v>0</v>
      </c>
      <c r="M44" s="93">
        <f t="shared" si="8"/>
        <v>0</v>
      </c>
      <c r="N44" s="93">
        <f t="shared" si="8"/>
        <v>5.0817189229701029E-3</v>
      </c>
      <c r="O44" s="93">
        <f t="shared" si="8"/>
        <v>0</v>
      </c>
      <c r="P44" s="93">
        <f t="shared" si="8"/>
        <v>1</v>
      </c>
      <c r="Q44" s="34"/>
      <c r="R44" s="41" t="s">
        <v>43</v>
      </c>
      <c r="S44" s="11" t="str">
        <f>P34/1000 &amp;" GWh"</f>
        <v>93,1831767863706 GWh</v>
      </c>
      <c r="T44" s="42">
        <f>P34/P40</f>
        <v>1.3251715362520726E-2</v>
      </c>
      <c r="U44" s="36"/>
    </row>
    <row r="45" spans="1:47">
      <c r="A45" s="48"/>
      <c r="B45" s="94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18,957 GWh</v>
      </c>
      <c r="T45" s="42">
        <f>P32/P40</f>
        <v>2.6959025951994475E-3</v>
      </c>
      <c r="U45" s="36"/>
    </row>
    <row r="46" spans="1:47">
      <c r="A46" s="48" t="s">
        <v>48</v>
      </c>
      <c r="B46" s="68">
        <f>B24-B40</f>
        <v>43430</v>
      </c>
      <c r="C46" s="68">
        <f>(C40+C24)*0.08</f>
        <v>116910.7592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5632,58653333333 GWh</v>
      </c>
      <c r="T46" s="62">
        <f>P33/P40</f>
        <v>0.80101833902509856</v>
      </c>
      <c r="U46" s="36"/>
    </row>
    <row r="47" spans="1:47">
      <c r="A47" s="48" t="s">
        <v>50</v>
      </c>
      <c r="B47" s="92">
        <f>B46/B24</f>
        <v>0.14563562590121057</v>
      </c>
      <c r="C47" s="92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628,820671289913 GWh</v>
      </c>
      <c r="T47" s="62">
        <f>P35/P40</f>
        <v>8.9425504016750257E-2</v>
      </c>
    </row>
    <row r="48" spans="1:47" ht="15.75" thickBot="1">
      <c r="A48" s="13"/>
      <c r="B48" s="103"/>
      <c r="C48" s="105"/>
      <c r="D48" s="105"/>
      <c r="E48" s="105"/>
      <c r="F48" s="106"/>
      <c r="G48" s="105"/>
      <c r="H48" s="105"/>
      <c r="I48" s="106"/>
      <c r="J48" s="105"/>
      <c r="K48" s="105"/>
      <c r="L48" s="105"/>
      <c r="M48" s="105"/>
      <c r="N48" s="106"/>
      <c r="O48" s="106"/>
      <c r="P48" s="106"/>
      <c r="Q48" s="86"/>
      <c r="R48" s="69" t="s">
        <v>49</v>
      </c>
      <c r="S48" s="70" t="str">
        <f>P40/1000 &amp;" GWh"</f>
        <v>7031,78224382307 GWh</v>
      </c>
      <c r="T48" s="137">
        <f>SUM(T42:T47)</f>
        <v>0.99999999999999978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03"/>
      <c r="C49" s="105"/>
      <c r="D49" s="105"/>
      <c r="E49" s="105"/>
      <c r="F49" s="106"/>
      <c r="G49" s="105"/>
      <c r="H49" s="105"/>
      <c r="I49" s="106"/>
      <c r="J49" s="105"/>
      <c r="K49" s="105"/>
      <c r="L49" s="105"/>
      <c r="M49" s="105"/>
      <c r="N49" s="106"/>
      <c r="O49" s="106"/>
      <c r="P49" s="106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70" zoomScaleNormal="7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85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52</v>
      </c>
      <c r="B5" s="59"/>
      <c r="C5" s="130">
        <f>[2]Solceller!$C$11</f>
        <v>33.25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 t="s">
        <v>91</v>
      </c>
      <c r="B6" s="5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92</v>
      </c>
      <c r="B7" s="59"/>
      <c r="C7" s="89">
        <f>[2]Elproduktion!$N$362</f>
        <v>9500</v>
      </c>
      <c r="D7" s="89">
        <f>[2]Elproduktion!$N$363</f>
        <v>0</v>
      </c>
      <c r="E7" s="89">
        <f>[2]Elproduktion!$Q$364</f>
        <v>0</v>
      </c>
      <c r="F7" s="89">
        <f>[2]Elproduktion!$N$365</f>
        <v>0</v>
      </c>
      <c r="G7" s="89">
        <f>[2]Elproduktion!$R$366</f>
        <v>0</v>
      </c>
      <c r="H7" s="89">
        <f>[2]Elproduktion!$S$367</f>
        <v>0</v>
      </c>
      <c r="I7" s="89">
        <f>[2]Elproduktion!$N$368</f>
        <v>0</v>
      </c>
      <c r="J7" s="89">
        <f>[2]Elproduktion!$T$366</f>
        <v>0</v>
      </c>
      <c r="K7" s="89">
        <f>[2]Elproduktion!U364</f>
        <v>0</v>
      </c>
      <c r="L7" s="89">
        <f>[2]Elproduktion!V364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89">
        <f>[2]Elproduktion!$N$370</f>
        <v>0</v>
      </c>
      <c r="D8" s="89">
        <f>[2]Elproduktion!$N$371</f>
        <v>0</v>
      </c>
      <c r="E8" s="89">
        <f>[2]Elproduktion!$Q$372</f>
        <v>0</v>
      </c>
      <c r="F8" s="89">
        <f>[2]Elproduktion!$N$373</f>
        <v>0</v>
      </c>
      <c r="G8" s="89">
        <f>[2]Elproduktion!$R$374</f>
        <v>0</v>
      </c>
      <c r="H8" s="89">
        <f>[2]Elproduktion!$S$375</f>
        <v>0</v>
      </c>
      <c r="I8" s="89">
        <f>[2]Elproduktion!$N$376</f>
        <v>0</v>
      </c>
      <c r="J8" s="89">
        <f>[2]Elproduktion!$T$374</f>
        <v>0</v>
      </c>
      <c r="K8" s="89">
        <f>[2]Elproduktion!U372</f>
        <v>0</v>
      </c>
      <c r="L8" s="89">
        <f>[2]Elproduktion!V372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89">
        <f>[2]Elproduktion!$N$378</f>
        <v>0</v>
      </c>
      <c r="D9" s="89">
        <f>[2]Elproduktion!$N$379</f>
        <v>0</v>
      </c>
      <c r="E9" s="89">
        <f>[2]Elproduktion!$Q$380</f>
        <v>0</v>
      </c>
      <c r="F9" s="89">
        <f>[2]Elproduktion!$N$381</f>
        <v>0</v>
      </c>
      <c r="G9" s="89">
        <f>[2]Elproduktion!$R$382</f>
        <v>0</v>
      </c>
      <c r="H9" s="89">
        <f>[2]Elproduktion!$S$383</f>
        <v>0</v>
      </c>
      <c r="I9" s="89">
        <f>[2]Elproduktion!$N$384</f>
        <v>0</v>
      </c>
      <c r="J9" s="89">
        <f>[2]Elproduktion!$T$382</f>
        <v>0</v>
      </c>
      <c r="K9" s="89">
        <f>[2]Elproduktion!U380</f>
        <v>0</v>
      </c>
      <c r="L9" s="89">
        <f>[2]Elproduktion!V380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89">
        <f>[2]Elproduktion!$N$386</f>
        <v>0</v>
      </c>
      <c r="D10" s="89">
        <f>[2]Elproduktion!$N$387</f>
        <v>0</v>
      </c>
      <c r="E10" s="89">
        <f>[2]Elproduktion!$Q$388</f>
        <v>0</v>
      </c>
      <c r="F10" s="89">
        <f>[2]Elproduktion!$N$389</f>
        <v>0</v>
      </c>
      <c r="G10" s="89">
        <f>[2]Elproduktion!$R$390</f>
        <v>0</v>
      </c>
      <c r="H10" s="89">
        <f>[2]Elproduktion!$S$391</f>
        <v>0</v>
      </c>
      <c r="I10" s="89">
        <f>[2]Elproduktion!$N$392</f>
        <v>0</v>
      </c>
      <c r="J10" s="89">
        <f>[2]Elproduktion!$T$390</f>
        <v>0</v>
      </c>
      <c r="K10" s="89">
        <f>[2]Elproduktion!U388</f>
        <v>0</v>
      </c>
      <c r="L10" s="89">
        <f>[2]Elproduktion!V388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130">
        <f>SUM(C5:C10)</f>
        <v>9533.25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2560 Älvsbyn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72</v>
      </c>
      <c r="N16" s="54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17</v>
      </c>
      <c r="B18" s="122">
        <f>[2]Fjärrvärmeproduktion!$N$506</f>
        <v>55200</v>
      </c>
      <c r="C18" s="102"/>
      <c r="D18" s="101">
        <f>[2]Fjärrvärmeproduktion!$N$507</f>
        <v>0</v>
      </c>
      <c r="E18" s="102">
        <f>[2]Fjärrvärmeproduktion!$Q$508</f>
        <v>0</v>
      </c>
      <c r="F18" s="102">
        <f>[2]Fjärrvärmeproduktion!$N$509</f>
        <v>0</v>
      </c>
      <c r="G18" s="102">
        <f>[2]Fjärrvärmeproduktion!$R$510</f>
        <v>0</v>
      </c>
      <c r="H18" s="123">
        <f>[2]Fjärrvärmeproduktion!$S$511</f>
        <v>71000</v>
      </c>
      <c r="I18" s="102">
        <f>[2]Fjärrvärmeproduktion!$N$512</f>
        <v>0</v>
      </c>
      <c r="J18" s="102">
        <f>[2]Fjärrvärmeproduktion!$T$510</f>
        <v>0</v>
      </c>
      <c r="K18" s="102">
        <f>[2]Fjärrvärmeproduktion!U508</f>
        <v>0</v>
      </c>
      <c r="L18" s="102">
        <f>[2]Fjärrvärmeproduktion!V508</f>
        <v>0</v>
      </c>
      <c r="M18" s="102">
        <f>[2]Fjärrvärmeproduktion!$W$509</f>
        <v>0</v>
      </c>
      <c r="N18" s="102"/>
      <c r="O18" s="102"/>
      <c r="P18" s="95">
        <f>SUM(C18:O18)</f>
        <v>71000</v>
      </c>
      <c r="Q18" s="4"/>
      <c r="R18" s="4"/>
      <c r="S18" s="4"/>
      <c r="T18" s="4"/>
    </row>
    <row r="19" spans="1:34" ht="15.75">
      <c r="A19" s="5" t="s">
        <v>18</v>
      </c>
      <c r="B19" s="122">
        <f>[2]Fjärrvärmeproduktion!$N$514</f>
        <v>17500</v>
      </c>
      <c r="C19" s="102"/>
      <c r="D19" s="122">
        <f>[2]Fjärrvärmeproduktion!$N$515</f>
        <v>0</v>
      </c>
      <c r="E19" s="102">
        <f>[2]Fjärrvärmeproduktion!$Q$516</f>
        <v>0</v>
      </c>
      <c r="F19" s="102">
        <f>[2]Fjärrvärmeproduktion!$N$517</f>
        <v>0</v>
      </c>
      <c r="G19" s="102">
        <f>[2]Fjärrvärmeproduktion!$R$518</f>
        <v>0</v>
      </c>
      <c r="H19" s="123">
        <f>[2]Fjärrvärmeproduktion!$S$519</f>
        <v>20200</v>
      </c>
      <c r="I19" s="102">
        <f>[2]Fjärrvärmeproduktion!$N$520</f>
        <v>0</v>
      </c>
      <c r="J19" s="102">
        <f>[2]Fjärrvärmeproduktion!$T$518</f>
        <v>0</v>
      </c>
      <c r="K19" s="102">
        <f>[2]Fjärrvärmeproduktion!U516</f>
        <v>0</v>
      </c>
      <c r="L19" s="102">
        <f>[2]Fjärrvärmeproduktion!V516</f>
        <v>0</v>
      </c>
      <c r="M19" s="102">
        <f>[2]Fjärrvärmeproduktion!$W$517</f>
        <v>0</v>
      </c>
      <c r="N19" s="102"/>
      <c r="O19" s="102"/>
      <c r="P19" s="95">
        <f t="shared" ref="P19:P24" si="2">SUM(C19:O19)</f>
        <v>20200</v>
      </c>
      <c r="Q19" s="4"/>
      <c r="R19" s="4"/>
      <c r="S19" s="4"/>
      <c r="T19" s="4"/>
    </row>
    <row r="20" spans="1:34" ht="15.75">
      <c r="A20" s="5" t="s">
        <v>19</v>
      </c>
      <c r="B20" s="122">
        <f>[2]Fjärrvärmeproduktion!$N$522</f>
        <v>0</v>
      </c>
      <c r="C20" s="102"/>
      <c r="D20" s="101">
        <f>[2]Fjärrvärmeproduktion!$N$523</f>
        <v>0</v>
      </c>
      <c r="E20" s="102">
        <f>[2]Fjärrvärmeproduktion!$Q$524</f>
        <v>0</v>
      </c>
      <c r="F20" s="102">
        <f>[2]Fjärrvärmeproduktion!$N$525</f>
        <v>0</v>
      </c>
      <c r="G20" s="102">
        <f>[2]Fjärrvärmeproduktion!$R$526</f>
        <v>0</v>
      </c>
      <c r="H20" s="102">
        <f>[2]Fjärrvärmeproduktion!$S$527</f>
        <v>0</v>
      </c>
      <c r="I20" s="102">
        <f>[2]Fjärrvärmeproduktion!$N$528</f>
        <v>0</v>
      </c>
      <c r="J20" s="102">
        <f>[2]Fjärrvärmeproduktion!$T$526</f>
        <v>0</v>
      </c>
      <c r="K20" s="102">
        <f>[2]Fjärrvärmeproduktion!U524</f>
        <v>0</v>
      </c>
      <c r="L20" s="102">
        <f>[2]Fjärrvärmeproduktion!V524</f>
        <v>0</v>
      </c>
      <c r="M20" s="102">
        <f>[2]Fjärrvärmeproduktion!$W$525</f>
        <v>0</v>
      </c>
      <c r="N20" s="102"/>
      <c r="O20" s="102"/>
      <c r="P20" s="89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22">
        <f>[2]Fjärrvärmeproduktion!$N$530</f>
        <v>0</v>
      </c>
      <c r="C21" s="102"/>
      <c r="D21" s="101">
        <f>[2]Fjärrvärmeproduktion!$N$531</f>
        <v>0</v>
      </c>
      <c r="E21" s="102">
        <f>[2]Fjärrvärmeproduktion!$Q$532</f>
        <v>0</v>
      </c>
      <c r="F21" s="102">
        <f>[2]Fjärrvärmeproduktion!$N$533</f>
        <v>0</v>
      </c>
      <c r="G21" s="102">
        <f>[2]Fjärrvärmeproduktion!$R$534</f>
        <v>0</v>
      </c>
      <c r="H21" s="102">
        <f>[2]Fjärrvärmeproduktion!$S$535</f>
        <v>0</v>
      </c>
      <c r="I21" s="102">
        <f>[2]Fjärrvärmeproduktion!$N$536</f>
        <v>0</v>
      </c>
      <c r="J21" s="102">
        <f>[2]Fjärrvärmeproduktion!$T$534</f>
        <v>0</v>
      </c>
      <c r="K21" s="102">
        <f>[2]Fjärrvärmeproduktion!U532</f>
        <v>0</v>
      </c>
      <c r="L21" s="102">
        <f>[2]Fjärrvärmeproduktion!V532</f>
        <v>0</v>
      </c>
      <c r="M21" s="102">
        <f>[2]Fjärrvärmeproduktion!$W$533</f>
        <v>0</v>
      </c>
      <c r="N21" s="102"/>
      <c r="O21" s="102"/>
      <c r="P21" s="89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22">
        <f>[2]Fjärrvärmeproduktion!$N$538</f>
        <v>0</v>
      </c>
      <c r="C22" s="102"/>
      <c r="D22" s="101">
        <f>[2]Fjärrvärmeproduktion!$N$539</f>
        <v>0</v>
      </c>
      <c r="E22" s="102">
        <f>[2]Fjärrvärmeproduktion!$Q$540</f>
        <v>0</v>
      </c>
      <c r="F22" s="102">
        <f>[2]Fjärrvärmeproduktion!$N$541</f>
        <v>0</v>
      </c>
      <c r="G22" s="102">
        <f>[2]Fjärrvärmeproduktion!$R$542</f>
        <v>0</v>
      </c>
      <c r="H22" s="102">
        <f>[2]Fjärrvärmeproduktion!$S$543</f>
        <v>0</v>
      </c>
      <c r="I22" s="102">
        <f>[2]Fjärrvärmeproduktion!$N$544</f>
        <v>0</v>
      </c>
      <c r="J22" s="102">
        <f>[2]Fjärrvärmeproduktion!$T$542</f>
        <v>0</v>
      </c>
      <c r="K22" s="102">
        <f>[2]Fjärrvärmeproduktion!U540</f>
        <v>0</v>
      </c>
      <c r="L22" s="102">
        <f>[2]Fjärrvärmeproduktion!V540</f>
        <v>0</v>
      </c>
      <c r="M22" s="102">
        <f>[2]Fjärrvärmeproduktion!$W$541</f>
        <v>0</v>
      </c>
      <c r="N22" s="102"/>
      <c r="O22" s="102"/>
      <c r="P22" s="89">
        <f t="shared" si="2"/>
        <v>0</v>
      </c>
      <c r="Q22" s="31"/>
      <c r="R22" s="43" t="s">
        <v>23</v>
      </c>
      <c r="S22" s="87" t="str">
        <f>P43/1000 &amp;" GWh"</f>
        <v>345,36452 GWh</v>
      </c>
      <c r="T22" s="38"/>
      <c r="U22" s="36"/>
    </row>
    <row r="23" spans="1:34" ht="15.75">
      <c r="A23" s="5" t="s">
        <v>22</v>
      </c>
      <c r="B23" s="122">
        <f>[2]Fjärrvärmeproduktion!$N$546</f>
        <v>0</v>
      </c>
      <c r="C23" s="102"/>
      <c r="D23" s="101">
        <f>[2]Fjärrvärmeproduktion!$N$547</f>
        <v>0</v>
      </c>
      <c r="E23" s="102">
        <f>[2]Fjärrvärmeproduktion!$Q$548</f>
        <v>0</v>
      </c>
      <c r="F23" s="102">
        <f>[2]Fjärrvärmeproduktion!$N$549</f>
        <v>0</v>
      </c>
      <c r="G23" s="102">
        <f>[2]Fjärrvärmeproduktion!$R$550</f>
        <v>0</v>
      </c>
      <c r="H23" s="102">
        <f>[2]Fjärrvärmeproduktion!$S$551</f>
        <v>0</v>
      </c>
      <c r="I23" s="102">
        <f>[2]Fjärrvärmeproduktion!$N$552</f>
        <v>0</v>
      </c>
      <c r="J23" s="102">
        <f>[2]Fjärrvärmeproduktion!$T$550</f>
        <v>0</v>
      </c>
      <c r="K23" s="102">
        <f>[2]Fjärrvärmeproduktion!U548</f>
        <v>0</v>
      </c>
      <c r="L23" s="102">
        <f>[2]Fjärrvärmeproduktion!V548</f>
        <v>0</v>
      </c>
      <c r="M23" s="102">
        <f>[2]Fjärrvärmeproduktion!$W$549</f>
        <v>0</v>
      </c>
      <c r="N23" s="102"/>
      <c r="O23" s="102"/>
      <c r="P23" s="89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23">
        <f>SUM(B18:B23)</f>
        <v>72700</v>
      </c>
      <c r="C24" s="102">
        <f t="shared" ref="C24:O24" si="3">SUM(C18:C23)</f>
        <v>0</v>
      </c>
      <c r="D24" s="123">
        <f t="shared" si="3"/>
        <v>0</v>
      </c>
      <c r="E24" s="102">
        <f t="shared" si="3"/>
        <v>0</v>
      </c>
      <c r="F24" s="102">
        <f t="shared" si="3"/>
        <v>0</v>
      </c>
      <c r="G24" s="102">
        <f t="shared" si="3"/>
        <v>0</v>
      </c>
      <c r="H24" s="123">
        <f t="shared" si="3"/>
        <v>91200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95">
        <f t="shared" si="2"/>
        <v>91200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31"/>
      <c r="R25" s="84" t="str">
        <f>C30</f>
        <v>El</v>
      </c>
      <c r="S25" s="60" t="str">
        <f>C43/1000 &amp;" GWh"</f>
        <v>116,52952 GWh</v>
      </c>
      <c r="T25" s="42">
        <f>C$44</f>
        <v>0.33741022384117508</v>
      </c>
      <c r="U25" s="36"/>
    </row>
    <row r="26" spans="1:34" ht="15.75">
      <c r="B26" s="101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31"/>
      <c r="R26" s="85" t="str">
        <f>D30</f>
        <v>Oljeprodukter</v>
      </c>
      <c r="S26" s="60" t="str">
        <f>D43/1000 &amp;" GWh"</f>
        <v>94,405 GWh</v>
      </c>
      <c r="T26" s="42">
        <f>D$44</f>
        <v>0.27334886629350347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8" t="str">
        <f>A2</f>
        <v>2560 Älvsbyn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G43/1000&amp;" GWh"</f>
        <v>16,085 GWh</v>
      </c>
      <c r="T29" s="42">
        <f>G$44</f>
        <v>4.6573979284264634E-2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72</v>
      </c>
      <c r="N30" s="55" t="s">
        <v>71</v>
      </c>
      <c r="O30" s="55" t="s">
        <v>90</v>
      </c>
      <c r="P30" s="57" t="s">
        <v>28</v>
      </c>
      <c r="Q30" s="31"/>
      <c r="R30" s="84" t="str">
        <f>H30</f>
        <v>Biobränslen</v>
      </c>
      <c r="S30" s="60" t="str">
        <f>H43/1000&amp;" GWh"</f>
        <v>118,345 GWh</v>
      </c>
      <c r="T30" s="42">
        <f>H$44</f>
        <v>0.34266693058105679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88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101">
        <f>[2]Slutanvändning!$N$737</f>
        <v>0</v>
      </c>
      <c r="C32" s="101">
        <f>[2]Slutanvändning!$N$738</f>
        <v>3988</v>
      </c>
      <c r="D32" s="116">
        <f>[2]Slutanvändning!$N$731</f>
        <v>1586.8701422722891</v>
      </c>
      <c r="E32" s="102">
        <f>[2]Slutanvändning!$Q$732</f>
        <v>0</v>
      </c>
      <c r="F32" s="102">
        <f>[2]Slutanvändning!$N$733</f>
        <v>0</v>
      </c>
      <c r="G32" s="102">
        <f>[2]Slutanvändning!$N$734</f>
        <v>395</v>
      </c>
      <c r="H32" s="102">
        <f>[2]Slutanvändning!$N$735</f>
        <v>0</v>
      </c>
      <c r="I32" s="102">
        <f>[2]Slutanvändning!$N$736</f>
        <v>0</v>
      </c>
      <c r="J32" s="102"/>
      <c r="K32" s="102">
        <f>[2]Slutanvändning!U732</f>
        <v>0</v>
      </c>
      <c r="L32" s="102">
        <f>[2]Slutanvändning!V732</f>
        <v>0</v>
      </c>
      <c r="M32" s="102">
        <f>[2]Slutanvändning!$W$733</f>
        <v>0</v>
      </c>
      <c r="N32" s="102"/>
      <c r="O32" s="102"/>
      <c r="P32" s="125">
        <f t="shared" ref="P32:P38" si="4">SUM(B32:N32)</f>
        <v>5969.8701422722888</v>
      </c>
      <c r="Q32" s="33"/>
      <c r="R32" s="85" t="str">
        <f>J30</f>
        <v>Avlutar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116">
        <f>[2]Slutanvändning!$N$746</f>
        <v>20700</v>
      </c>
      <c r="C33" s="116">
        <f>[2]Slutanvändning!$N$747</f>
        <v>26246.101341373913</v>
      </c>
      <c r="D33" s="116">
        <f>[2]Slutanvändning!$N$740</f>
        <v>876.02851635379807</v>
      </c>
      <c r="E33" s="102">
        <f>[2]Slutanvändning!$Q$741</f>
        <v>0</v>
      </c>
      <c r="F33" s="102">
        <f>[2]Slutanvändning!$N$742</f>
        <v>0</v>
      </c>
      <c r="G33" s="102">
        <f>[2]Slutanvändning!$N$743</f>
        <v>0</v>
      </c>
      <c r="H33" s="102">
        <f>[2]Slutanvändning!$N$744</f>
        <v>497</v>
      </c>
      <c r="I33" s="102">
        <f>[2]Slutanvändning!$N$745</f>
        <v>0</v>
      </c>
      <c r="J33" s="102"/>
      <c r="K33" s="102">
        <f>[2]Slutanvändning!U741</f>
        <v>0</v>
      </c>
      <c r="L33" s="102">
        <f>[2]Slutanvändning!V741</f>
        <v>0</v>
      </c>
      <c r="M33" s="102">
        <f>[2]Slutanvändning!$W$742</f>
        <v>0</v>
      </c>
      <c r="N33" s="102"/>
      <c r="O33" s="102"/>
      <c r="P33" s="125">
        <f t="shared" si="4"/>
        <v>48319.129857727712</v>
      </c>
      <c r="Q33" s="33"/>
      <c r="R33" s="84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132">
        <f>[2]Slutanvändning!$N$755</f>
        <v>9900</v>
      </c>
      <c r="C34" s="101">
        <f>[2]Slutanvändning!$N$756</f>
        <v>4164</v>
      </c>
      <c r="D34" s="101">
        <f>[2]Slutanvändning!$N$749</f>
        <v>99</v>
      </c>
      <c r="E34" s="102">
        <f>[2]Slutanvändning!$Q$750</f>
        <v>0</v>
      </c>
      <c r="F34" s="102">
        <f>[2]Slutanvändning!$N$751</f>
        <v>0</v>
      </c>
      <c r="G34" s="102">
        <f>[2]Slutanvändning!$N$752</f>
        <v>0</v>
      </c>
      <c r="H34" s="102">
        <f>[2]Slutanvändning!$N$753</f>
        <v>0</v>
      </c>
      <c r="I34" s="102">
        <f>[2]Slutanvändning!$N$754</f>
        <v>0</v>
      </c>
      <c r="J34" s="102"/>
      <c r="K34" s="102">
        <f>[2]Slutanvändning!U750</f>
        <v>0</v>
      </c>
      <c r="L34" s="102">
        <f>[2]Slutanvändning!V750</f>
        <v>0</v>
      </c>
      <c r="M34" s="102">
        <f>[2]Slutanvändning!$W$751</f>
        <v>0</v>
      </c>
      <c r="N34" s="102"/>
      <c r="O34" s="102"/>
      <c r="P34" s="135">
        <f t="shared" si="4"/>
        <v>14163</v>
      </c>
      <c r="Q34" s="33"/>
      <c r="R34" s="85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101">
        <f>[2]Slutanvändning!$N$764</f>
        <v>0</v>
      </c>
      <c r="C35" s="116">
        <f>[2]Slutanvändning!$N$765</f>
        <v>2933.7746368033404</v>
      </c>
      <c r="D35" s="116">
        <f>[2]Slutanvändning!$N$758</f>
        <v>88276.22536319666</v>
      </c>
      <c r="E35" s="102">
        <f>[2]Slutanvändning!$Q$759</f>
        <v>0</v>
      </c>
      <c r="F35" s="102">
        <f>[2]Slutanvändning!$N$760</f>
        <v>0</v>
      </c>
      <c r="G35" s="102">
        <f>[2]Slutanvändning!$N$761</f>
        <v>15690</v>
      </c>
      <c r="H35" s="102">
        <f>[2]Slutanvändning!$N$762</f>
        <v>0</v>
      </c>
      <c r="I35" s="102">
        <f>[2]Slutanvändning!$N$763</f>
        <v>0</v>
      </c>
      <c r="J35" s="102"/>
      <c r="K35" s="102">
        <f>[2]Slutanvändning!U759</f>
        <v>0</v>
      </c>
      <c r="L35" s="102">
        <f>[2]Slutanvändning!V759</f>
        <v>0</v>
      </c>
      <c r="M35" s="102">
        <f>[2]Slutanvändning!$W$760</f>
        <v>0</v>
      </c>
      <c r="N35" s="102"/>
      <c r="O35" s="102"/>
      <c r="P35" s="102">
        <f>SUM(B35:N35)</f>
        <v>106900</v>
      </c>
      <c r="Q35" s="33"/>
      <c r="R35" s="84" t="str">
        <f>M30</f>
        <v>Koksgas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101">
        <f>[2]Slutanvändning!$N$773</f>
        <v>0</v>
      </c>
      <c r="C36" s="116">
        <f>[2]Slutanvändning!$N$774</f>
        <v>30007.124021822747</v>
      </c>
      <c r="D36" s="116">
        <f>[2]Slutanvändning!$N$767</f>
        <v>3546.8759781772524</v>
      </c>
      <c r="E36" s="102">
        <f>[2]Slutanvändning!$Q$768</f>
        <v>0</v>
      </c>
      <c r="F36" s="102">
        <f>[2]Slutanvändning!$N$769</f>
        <v>0</v>
      </c>
      <c r="G36" s="102">
        <f>[2]Slutanvändning!$N$770</f>
        <v>0</v>
      </c>
      <c r="H36" s="102">
        <f>[2]Slutanvändning!$N$771</f>
        <v>0</v>
      </c>
      <c r="I36" s="102">
        <f>[2]Slutanvändning!$N$772</f>
        <v>0</v>
      </c>
      <c r="J36" s="102"/>
      <c r="K36" s="102">
        <f>[2]Slutanvändning!U768</f>
        <v>0</v>
      </c>
      <c r="L36" s="102">
        <f>[2]Slutanvändning!V768</f>
        <v>0</v>
      </c>
      <c r="M36" s="102">
        <f>[2]Slutanvändning!$W$769</f>
        <v>0</v>
      </c>
      <c r="N36" s="102"/>
      <c r="O36" s="102"/>
      <c r="P36" s="102">
        <f t="shared" si="4"/>
        <v>33554</v>
      </c>
      <c r="Q36" s="33"/>
      <c r="R36" s="84" t="str">
        <f>N30</f>
        <v>Beckolja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122">
        <f>[2]Slutanvändning!$N$782</f>
        <v>20600</v>
      </c>
      <c r="C37" s="101">
        <f>[2]Slutanvändning!$N$783</f>
        <v>42596</v>
      </c>
      <c r="D37" s="101">
        <f>[2]Slutanvändning!$N$776</f>
        <v>20</v>
      </c>
      <c r="E37" s="102">
        <f>[2]Slutanvändning!$Q$777</f>
        <v>0</v>
      </c>
      <c r="F37" s="102">
        <f>[2]Slutanvändning!$N$778</f>
        <v>0</v>
      </c>
      <c r="G37" s="102">
        <f>[2]Slutanvändning!$N$779</f>
        <v>0</v>
      </c>
      <c r="H37" s="102">
        <f>[2]Slutanvändning!$N$780</f>
        <v>26648</v>
      </c>
      <c r="I37" s="102">
        <f>[2]Slutanvändning!$N$781</f>
        <v>0</v>
      </c>
      <c r="J37" s="102"/>
      <c r="K37" s="102">
        <f>[2]Slutanvändning!U777</f>
        <v>0</v>
      </c>
      <c r="L37" s="102">
        <f>[2]Slutanvändning!V777</f>
        <v>0</v>
      </c>
      <c r="M37" s="102">
        <f>[2]Slutanvändning!$W$778</f>
        <v>0</v>
      </c>
      <c r="N37" s="102"/>
      <c r="O37" s="102"/>
      <c r="P37" s="123">
        <f t="shared" si="4"/>
        <v>89864</v>
      </c>
      <c r="Q37" s="33"/>
      <c r="R37" s="85" t="str">
        <f>O30</f>
        <v>Starkgas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122">
        <f>[2]Slutanvändning!$N$791</f>
        <v>14400</v>
      </c>
      <c r="C38" s="101">
        <f>[2]Slutanvändning!$N$792</f>
        <v>2396</v>
      </c>
      <c r="D38" s="101">
        <f>[2]Slutanvändning!$N$785</f>
        <v>0</v>
      </c>
      <c r="E38" s="102">
        <f>[2]Slutanvändning!$Q$786</f>
        <v>0</v>
      </c>
      <c r="F38" s="102">
        <f>[2]Slutanvändning!$N$787</f>
        <v>0</v>
      </c>
      <c r="G38" s="102">
        <f>[2]Slutanvändning!$N$788</f>
        <v>0</v>
      </c>
      <c r="H38" s="102">
        <f>[2]Slutanvändning!$N$789</f>
        <v>0</v>
      </c>
      <c r="I38" s="102">
        <f>[2]Slutanvändning!$N$790</f>
        <v>0</v>
      </c>
      <c r="J38" s="102"/>
      <c r="K38" s="102">
        <f>[2]Slutanvändning!U786</f>
        <v>0</v>
      </c>
      <c r="L38" s="102">
        <f>[2]Slutanvändning!V786</f>
        <v>0</v>
      </c>
      <c r="M38" s="102">
        <f>[2]Slutanvändning!$W$787</f>
        <v>0</v>
      </c>
      <c r="N38" s="102"/>
      <c r="O38" s="102"/>
      <c r="P38" s="123">
        <f t="shared" si="4"/>
        <v>16796</v>
      </c>
      <c r="Q38" s="33"/>
      <c r="R38" s="44"/>
      <c r="S38" s="29"/>
      <c r="T38" s="40"/>
      <c r="U38" s="36"/>
    </row>
    <row r="39" spans="1:47" ht="15.75">
      <c r="A39" s="5" t="s">
        <v>38</v>
      </c>
      <c r="B39" s="101">
        <f>[2]Slutanvändning!$N$800</f>
        <v>0</v>
      </c>
      <c r="C39" s="101">
        <f>[2]Slutanvändning!$N$801</f>
        <v>4363</v>
      </c>
      <c r="D39" s="101">
        <f>[2]Slutanvändning!$N$794</f>
        <v>0</v>
      </c>
      <c r="E39" s="102">
        <f>[2]Slutanvändning!$Q$795</f>
        <v>0</v>
      </c>
      <c r="F39" s="102">
        <f>[2]Slutanvändning!$N$796</f>
        <v>0</v>
      </c>
      <c r="G39" s="102">
        <f>[2]Slutanvändning!$N$797</f>
        <v>0</v>
      </c>
      <c r="H39" s="102">
        <f>[2]Slutanvändning!$N$798</f>
        <v>0</v>
      </c>
      <c r="I39" s="102">
        <f>[2]Slutanvändning!$N$799</f>
        <v>0</v>
      </c>
      <c r="J39" s="102"/>
      <c r="K39" s="102">
        <f>[2]Slutanvändning!U795</f>
        <v>0</v>
      </c>
      <c r="L39" s="102">
        <f>[2]Slutanvändning!V795</f>
        <v>0</v>
      </c>
      <c r="M39" s="102">
        <f>[2]Slutanvändning!$W$796</f>
        <v>0</v>
      </c>
      <c r="N39" s="102"/>
      <c r="O39" s="102"/>
      <c r="P39" s="102">
        <f>SUM(B39:N39)</f>
        <v>4363</v>
      </c>
      <c r="Q39" s="33"/>
      <c r="R39" s="41"/>
      <c r="S39" s="10"/>
      <c r="T39" s="64"/>
    </row>
    <row r="40" spans="1:47" ht="15.75">
      <c r="A40" s="5" t="s">
        <v>13</v>
      </c>
      <c r="B40" s="123">
        <f>SUM(B32:B39)</f>
        <v>65600</v>
      </c>
      <c r="C40" s="102">
        <f t="shared" ref="C40:O40" si="5">SUM(C32:C39)</f>
        <v>116694</v>
      </c>
      <c r="D40" s="102">
        <f t="shared" si="5"/>
        <v>94405</v>
      </c>
      <c r="E40" s="102">
        <f t="shared" si="5"/>
        <v>0</v>
      </c>
      <c r="F40" s="102">
        <f>SUM(F32:F39)</f>
        <v>0</v>
      </c>
      <c r="G40" s="102">
        <f t="shared" si="5"/>
        <v>16085</v>
      </c>
      <c r="H40" s="102">
        <f t="shared" si="5"/>
        <v>27145</v>
      </c>
      <c r="I40" s="102">
        <f t="shared" si="5"/>
        <v>0</v>
      </c>
      <c r="J40" s="102">
        <f t="shared" si="5"/>
        <v>0</v>
      </c>
      <c r="K40" s="102">
        <f t="shared" si="5"/>
        <v>0</v>
      </c>
      <c r="L40" s="102">
        <f t="shared" si="5"/>
        <v>0</v>
      </c>
      <c r="M40" s="102">
        <f t="shared" si="5"/>
        <v>0</v>
      </c>
      <c r="N40" s="102">
        <f t="shared" si="5"/>
        <v>0</v>
      </c>
      <c r="O40" s="102">
        <f t="shared" si="5"/>
        <v>0</v>
      </c>
      <c r="P40" s="123">
        <f>SUM(B40:N40)</f>
        <v>319929</v>
      </c>
      <c r="Q40" s="33"/>
      <c r="R40" s="41"/>
      <c r="S40" s="10" t="s">
        <v>24</v>
      </c>
      <c r="T40" s="64" t="s">
        <v>25</v>
      </c>
    </row>
    <row r="41" spans="1:47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66"/>
      <c r="R41" s="41" t="s">
        <v>39</v>
      </c>
      <c r="S41" s="65" t="str">
        <f>(B46+C46)/1000 &amp;" GWh"</f>
        <v>16,43552 GWh</v>
      </c>
      <c r="T41" s="88"/>
    </row>
    <row r="42" spans="1:47">
      <c r="A42" s="46" t="s">
        <v>42</v>
      </c>
      <c r="B42" s="108">
        <f>B39+B38+B37</f>
        <v>35000</v>
      </c>
      <c r="C42" s="108">
        <f>C39+C38+C37</f>
        <v>49355</v>
      </c>
      <c r="D42" s="108">
        <f>D39+D38+D37</f>
        <v>20</v>
      </c>
      <c r="E42" s="108">
        <f t="shared" ref="E42:P42" si="6">E39+E38+E37</f>
        <v>0</v>
      </c>
      <c r="F42" s="109">
        <f t="shared" si="6"/>
        <v>0</v>
      </c>
      <c r="G42" s="108">
        <f t="shared" si="6"/>
        <v>0</v>
      </c>
      <c r="H42" s="108">
        <f t="shared" si="6"/>
        <v>26648</v>
      </c>
      <c r="I42" s="109">
        <f t="shared" si="6"/>
        <v>0</v>
      </c>
      <c r="J42" s="108">
        <f t="shared" si="6"/>
        <v>0</v>
      </c>
      <c r="K42" s="108">
        <f t="shared" si="6"/>
        <v>0</v>
      </c>
      <c r="L42" s="108">
        <f t="shared" si="6"/>
        <v>0</v>
      </c>
      <c r="M42" s="108">
        <f t="shared" si="6"/>
        <v>0</v>
      </c>
      <c r="N42" s="108">
        <f t="shared" si="6"/>
        <v>0</v>
      </c>
      <c r="O42" s="108">
        <f t="shared" si="6"/>
        <v>0</v>
      </c>
      <c r="P42" s="108">
        <f t="shared" si="6"/>
        <v>111023</v>
      </c>
      <c r="Q42" s="34"/>
      <c r="R42" s="41" t="s">
        <v>40</v>
      </c>
      <c r="S42" s="11" t="str">
        <f>P42/1000 &amp;" GWh"</f>
        <v>111,023 GWh</v>
      </c>
      <c r="T42" s="42">
        <f>P42/P40</f>
        <v>0.34702387092136067</v>
      </c>
    </row>
    <row r="43" spans="1:47">
      <c r="A43" s="47" t="s">
        <v>44</v>
      </c>
      <c r="B43" s="115"/>
      <c r="C43" s="110">
        <f>C40+C24-C7+C46</f>
        <v>116529.52</v>
      </c>
      <c r="D43" s="110">
        <f t="shared" ref="D43:O43" si="7">D11+D24+D40</f>
        <v>94405</v>
      </c>
      <c r="E43" s="110">
        <f t="shared" si="7"/>
        <v>0</v>
      </c>
      <c r="F43" s="110">
        <f t="shared" si="7"/>
        <v>0</v>
      </c>
      <c r="G43" s="110">
        <f t="shared" si="7"/>
        <v>16085</v>
      </c>
      <c r="H43" s="110">
        <f t="shared" si="7"/>
        <v>118345</v>
      </c>
      <c r="I43" s="110">
        <f t="shared" si="7"/>
        <v>0</v>
      </c>
      <c r="J43" s="110">
        <f t="shared" si="7"/>
        <v>0</v>
      </c>
      <c r="K43" s="110">
        <f t="shared" si="7"/>
        <v>0</v>
      </c>
      <c r="L43" s="110">
        <f t="shared" si="7"/>
        <v>0</v>
      </c>
      <c r="M43" s="110">
        <f t="shared" si="7"/>
        <v>0</v>
      </c>
      <c r="N43" s="110">
        <f t="shared" si="7"/>
        <v>0</v>
      </c>
      <c r="O43" s="110">
        <f t="shared" si="7"/>
        <v>0</v>
      </c>
      <c r="P43" s="111">
        <f>SUM(C43:O43)</f>
        <v>345364.52</v>
      </c>
      <c r="Q43" s="34"/>
      <c r="R43" s="41" t="s">
        <v>41</v>
      </c>
      <c r="S43" s="11" t="str">
        <f>P36/1000 &amp;" GWh"</f>
        <v>33,554 GWh</v>
      </c>
      <c r="T43" s="62">
        <f>P36/P40</f>
        <v>0.10487952014353184</v>
      </c>
    </row>
    <row r="44" spans="1:47">
      <c r="A44" s="47" t="s">
        <v>45</v>
      </c>
      <c r="B44" s="99"/>
      <c r="C44" s="93">
        <f>C43/$P$43</f>
        <v>0.33741022384117508</v>
      </c>
      <c r="D44" s="93">
        <f t="shared" ref="D44:P44" si="8">D43/$P$43</f>
        <v>0.27334886629350347</v>
      </c>
      <c r="E44" s="93">
        <f t="shared" si="8"/>
        <v>0</v>
      </c>
      <c r="F44" s="93">
        <f t="shared" si="8"/>
        <v>0</v>
      </c>
      <c r="G44" s="93">
        <f t="shared" si="8"/>
        <v>4.6573979284264634E-2</v>
      </c>
      <c r="H44" s="93">
        <f t="shared" si="8"/>
        <v>0.34266693058105679</v>
      </c>
      <c r="I44" s="93">
        <f t="shared" si="8"/>
        <v>0</v>
      </c>
      <c r="J44" s="93">
        <f t="shared" si="8"/>
        <v>0</v>
      </c>
      <c r="K44" s="93">
        <f t="shared" si="8"/>
        <v>0</v>
      </c>
      <c r="L44" s="93">
        <f t="shared" si="8"/>
        <v>0</v>
      </c>
      <c r="M44" s="93">
        <f t="shared" si="8"/>
        <v>0</v>
      </c>
      <c r="N44" s="93">
        <f t="shared" si="8"/>
        <v>0</v>
      </c>
      <c r="O44" s="93">
        <f t="shared" si="8"/>
        <v>0</v>
      </c>
      <c r="P44" s="93">
        <f t="shared" si="8"/>
        <v>1</v>
      </c>
      <c r="Q44" s="34"/>
      <c r="R44" s="41" t="s">
        <v>43</v>
      </c>
      <c r="S44" s="11" t="str">
        <f>P34/1000 &amp;" GWh"</f>
        <v>14,163 GWh</v>
      </c>
      <c r="T44" s="42">
        <f>P34/P40</f>
        <v>4.4269197228134993E-2</v>
      </c>
      <c r="U44" s="36"/>
    </row>
    <row r="45" spans="1:47">
      <c r="A45" s="48"/>
      <c r="B45" s="94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5,96987014227229 GWh</v>
      </c>
      <c r="T45" s="42">
        <f>P32/P40</f>
        <v>1.8659984378634913E-2</v>
      </c>
      <c r="U45" s="36"/>
    </row>
    <row r="46" spans="1:47">
      <c r="A46" s="48" t="s">
        <v>48</v>
      </c>
      <c r="B46" s="68">
        <f>B24-B40</f>
        <v>7100</v>
      </c>
      <c r="C46" s="68">
        <f>(C40+C24)*0.08</f>
        <v>9335.52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48,3191298577277 GWh</v>
      </c>
      <c r="T46" s="62">
        <f>P33/P40</f>
        <v>0.15103079076209944</v>
      </c>
      <c r="U46" s="36"/>
    </row>
    <row r="47" spans="1:47">
      <c r="A47" s="48" t="s">
        <v>50</v>
      </c>
      <c r="B47" s="92">
        <f>B46/B24</f>
        <v>9.7661623108665746E-2</v>
      </c>
      <c r="C47" s="92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106,9 GWh</v>
      </c>
      <c r="T47" s="62">
        <f>P35/P40</f>
        <v>0.33413663656623815</v>
      </c>
    </row>
    <row r="48" spans="1:47" ht="15.75" thickBot="1">
      <c r="A48" s="13"/>
      <c r="B48" s="103"/>
      <c r="C48" s="104"/>
      <c r="D48" s="105"/>
      <c r="E48" s="105"/>
      <c r="F48" s="106"/>
      <c r="G48" s="105"/>
      <c r="H48" s="105"/>
      <c r="I48" s="106"/>
      <c r="J48" s="105"/>
      <c r="K48" s="105"/>
      <c r="L48" s="105"/>
      <c r="M48" s="104"/>
      <c r="N48" s="107"/>
      <c r="O48" s="107"/>
      <c r="P48" s="107"/>
      <c r="Q48" s="86"/>
      <c r="R48" s="69" t="s">
        <v>49</v>
      </c>
      <c r="S48" s="70" t="str">
        <f>P40/1000 &amp;" GWh"</f>
        <v>319,929 GWh</v>
      </c>
      <c r="T48" s="137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03"/>
      <c r="C49" s="104"/>
      <c r="D49" s="105"/>
      <c r="E49" s="105"/>
      <c r="F49" s="106"/>
      <c r="G49" s="105"/>
      <c r="H49" s="105"/>
      <c r="I49" s="106"/>
      <c r="J49" s="105"/>
      <c r="K49" s="105"/>
      <c r="L49" s="105"/>
      <c r="M49" s="104"/>
      <c r="N49" s="107"/>
      <c r="O49" s="107"/>
      <c r="P49" s="10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70" zoomScaleNormal="7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86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52</v>
      </c>
      <c r="B5" s="59"/>
      <c r="C5" s="95">
        <f>[2]Solceller!$C$6</f>
        <v>0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 t="s">
        <v>91</v>
      </c>
      <c r="B6" s="5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92</v>
      </c>
      <c r="B7" s="59"/>
      <c r="C7" s="89">
        <f>[2]Elproduktion!$N$162</f>
        <v>0</v>
      </c>
      <c r="D7" s="89">
        <f>[2]Elproduktion!$N$163</f>
        <v>0</v>
      </c>
      <c r="E7" s="89">
        <f>[2]Elproduktion!$Q$164</f>
        <v>0</v>
      </c>
      <c r="F7" s="89">
        <f>[2]Elproduktion!$N$165</f>
        <v>0</v>
      </c>
      <c r="G7" s="89">
        <f>[2]Elproduktion!$R$166</f>
        <v>0</v>
      </c>
      <c r="H7" s="89">
        <f>[2]Elproduktion!$S$167</f>
        <v>0</v>
      </c>
      <c r="I7" s="89">
        <f>[2]Elproduktion!$N$168</f>
        <v>0</v>
      </c>
      <c r="J7" s="89">
        <f>[2]Elproduktion!$T$166</f>
        <v>0</v>
      </c>
      <c r="K7" s="89">
        <f>[2]Elproduktion!U164</f>
        <v>0</v>
      </c>
      <c r="L7" s="89">
        <f>[2]Elproduktion!V164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89">
        <f>[2]Elproduktion!$N$170</f>
        <v>0</v>
      </c>
      <c r="D8" s="89">
        <f>[2]Elproduktion!$N$171</f>
        <v>0</v>
      </c>
      <c r="E8" s="89">
        <f>[2]Elproduktion!$Q$172</f>
        <v>0</v>
      </c>
      <c r="F8" s="89">
        <f>[2]Elproduktion!$N$173</f>
        <v>0</v>
      </c>
      <c r="G8" s="89">
        <f>[2]Elproduktion!$R$174</f>
        <v>0</v>
      </c>
      <c r="H8" s="89">
        <f>[2]Elproduktion!$S$175</f>
        <v>0</v>
      </c>
      <c r="I8" s="89">
        <f>[2]Elproduktion!$N$176</f>
        <v>0</v>
      </c>
      <c r="J8" s="89">
        <f>[2]Elproduktion!$T$174</f>
        <v>0</v>
      </c>
      <c r="K8" s="89">
        <f>[2]Elproduktion!U172</f>
        <v>0</v>
      </c>
      <c r="L8" s="89">
        <f>[2]Elproduktion!V172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89">
        <f>[2]Elproduktion!$N$178</f>
        <v>0</v>
      </c>
      <c r="D9" s="89">
        <f>[2]Elproduktion!$N$179</f>
        <v>0</v>
      </c>
      <c r="E9" s="89">
        <f>[2]Elproduktion!$Q$180</f>
        <v>0</v>
      </c>
      <c r="F9" s="89">
        <f>[2]Elproduktion!$N$181</f>
        <v>0</v>
      </c>
      <c r="G9" s="89">
        <f>[2]Elproduktion!$R$182</f>
        <v>0</v>
      </c>
      <c r="H9" s="89">
        <f>[2]Elproduktion!$S$183</f>
        <v>0</v>
      </c>
      <c r="I9" s="89">
        <f>[2]Elproduktion!$N$184</f>
        <v>0</v>
      </c>
      <c r="J9" s="89">
        <f>[2]Elproduktion!$T$182</f>
        <v>0</v>
      </c>
      <c r="K9" s="89">
        <f>[2]Elproduktion!U180</f>
        <v>0</v>
      </c>
      <c r="L9" s="89">
        <f>[2]Elproduktion!V180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89">
        <f>[2]Elproduktion!$N$186</f>
        <v>0</v>
      </c>
      <c r="D10" s="89">
        <f>[2]Elproduktion!$N$187</f>
        <v>0</v>
      </c>
      <c r="E10" s="89">
        <f>[2]Elproduktion!$Q$188</f>
        <v>0</v>
      </c>
      <c r="F10" s="89">
        <f>[2]Elproduktion!$N$189</f>
        <v>0</v>
      </c>
      <c r="G10" s="89">
        <f>[2]Elproduktion!$R$190</f>
        <v>0</v>
      </c>
      <c r="H10" s="89">
        <f>[2]Elproduktion!$S$191</f>
        <v>0</v>
      </c>
      <c r="I10" s="89">
        <f>[2]Elproduktion!$N$192</f>
        <v>0</v>
      </c>
      <c r="J10" s="89">
        <f>[2]Elproduktion!$T$190</f>
        <v>0</v>
      </c>
      <c r="K10" s="89">
        <f>[2]Elproduktion!U188</f>
        <v>0</v>
      </c>
      <c r="L10" s="89">
        <f>[2]Elproduktion!V188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95">
        <f>SUM(C5:C10)</f>
        <v>0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2513 Överkalix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72</v>
      </c>
      <c r="N16" s="54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17</v>
      </c>
      <c r="B18" s="101">
        <f>[2]Fjärrvärmeproduktion!$N$226</f>
        <v>0</v>
      </c>
      <c r="C18" s="102"/>
      <c r="D18" s="102">
        <f>[2]Fjärrvärmeproduktion!$N$227</f>
        <v>0</v>
      </c>
      <c r="E18" s="102">
        <f>[2]Fjärrvärmeproduktion!$Q$228</f>
        <v>0</v>
      </c>
      <c r="F18" s="102">
        <f>[2]Fjärrvärmeproduktion!$N$229</f>
        <v>0</v>
      </c>
      <c r="G18" s="102">
        <f>[2]Fjärrvärmeproduktion!$R$230</f>
        <v>0</v>
      </c>
      <c r="H18" s="102">
        <f>[2]Fjärrvärmeproduktion!$S$231</f>
        <v>0</v>
      </c>
      <c r="I18" s="102">
        <f>[2]Fjärrvärmeproduktion!$N$232</f>
        <v>0</v>
      </c>
      <c r="J18" s="102">
        <f>[2]Fjärrvärmeproduktion!$T$230</f>
        <v>0</v>
      </c>
      <c r="K18" s="102">
        <f>[2]Fjärrvärmeproduktion!U228</f>
        <v>0</v>
      </c>
      <c r="L18" s="102">
        <f>[2]Fjärrvärmeproduktion!V228</f>
        <v>0</v>
      </c>
      <c r="M18" s="102">
        <f>[2]Fjärrvärmeproduktion!$W$229</f>
        <v>0</v>
      </c>
      <c r="N18" s="102"/>
      <c r="O18" s="102"/>
      <c r="P18" s="89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01">
        <f>[2]Fjärrvärmeproduktion!$N$234+[2]Fjärrvärmeproduktion!$N$266</f>
        <v>31750</v>
      </c>
      <c r="C19" s="102"/>
      <c r="D19" s="102">
        <f>[2]Fjärrvärmeproduktion!$N$235</f>
        <v>249</v>
      </c>
      <c r="E19" s="102">
        <f>[2]Fjärrvärmeproduktion!$Q$236</f>
        <v>0</v>
      </c>
      <c r="F19" s="102">
        <f>[2]Fjärrvärmeproduktion!$N$237</f>
        <v>0</v>
      </c>
      <c r="G19" s="102">
        <f>[2]Fjärrvärmeproduktion!$R$238</f>
        <v>0</v>
      </c>
      <c r="H19" s="102">
        <f>[2]Fjärrvärmeproduktion!$S$239</f>
        <v>30537</v>
      </c>
      <c r="I19" s="102">
        <f>[2]Fjärrvärmeproduktion!$N$240</f>
        <v>0</v>
      </c>
      <c r="J19" s="102">
        <f>[2]Fjärrvärmeproduktion!$T$238</f>
        <v>0</v>
      </c>
      <c r="K19" s="102">
        <f>[2]Fjärrvärmeproduktion!U236</f>
        <v>2772</v>
      </c>
      <c r="L19" s="102">
        <f>[2]Fjärrvärmeproduktion!V236</f>
        <v>0</v>
      </c>
      <c r="M19" s="102">
        <f>[2]Fjärrvärmeproduktion!$W$237</f>
        <v>0</v>
      </c>
      <c r="N19" s="102"/>
      <c r="O19" s="102"/>
      <c r="P19" s="89">
        <f t="shared" ref="P19:P24" si="2">SUM(C19:O19)</f>
        <v>33558</v>
      </c>
      <c r="Q19" s="4"/>
      <c r="R19" s="4"/>
      <c r="S19" s="4"/>
      <c r="T19" s="4"/>
    </row>
    <row r="20" spans="1:34" ht="15.75">
      <c r="A20" s="5" t="s">
        <v>19</v>
      </c>
      <c r="B20" s="116">
        <f>[2]Fjärrvärmeproduktion!$N$242</f>
        <v>0</v>
      </c>
      <c r="C20" s="102"/>
      <c r="D20" s="102">
        <f>[2]Fjärrvärmeproduktion!$N$243</f>
        <v>0</v>
      </c>
      <c r="E20" s="102">
        <f>[2]Fjärrvärmeproduktion!$Q$244</f>
        <v>0</v>
      </c>
      <c r="F20" s="102">
        <f>[2]Fjärrvärmeproduktion!$N$245</f>
        <v>0</v>
      </c>
      <c r="G20" s="102">
        <f>[2]Fjärrvärmeproduktion!$R$246</f>
        <v>0</v>
      </c>
      <c r="H20" s="102">
        <f>[2]Fjärrvärmeproduktion!$S$247</f>
        <v>0</v>
      </c>
      <c r="I20" s="102">
        <f>[2]Fjärrvärmeproduktion!$N$248</f>
        <v>0</v>
      </c>
      <c r="J20" s="102">
        <f>[2]Fjärrvärmeproduktion!$T$246</f>
        <v>0</v>
      </c>
      <c r="K20" s="102">
        <f>[2]Fjärrvärmeproduktion!U244</f>
        <v>0</v>
      </c>
      <c r="L20" s="102">
        <f>[2]Fjärrvärmeproduktion!V244</f>
        <v>0</v>
      </c>
      <c r="M20" s="102">
        <f>[2]Fjärrvärmeproduktion!$W$245</f>
        <v>0</v>
      </c>
      <c r="N20" s="102"/>
      <c r="O20" s="102"/>
      <c r="P20" s="89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16">
        <f>[2]Fjärrvärmeproduktion!$N$250</f>
        <v>0</v>
      </c>
      <c r="C21" s="102"/>
      <c r="D21" s="102">
        <f>[2]Fjärrvärmeproduktion!$N$251</f>
        <v>0</v>
      </c>
      <c r="E21" s="102">
        <f>[2]Fjärrvärmeproduktion!$Q$252</f>
        <v>0</v>
      </c>
      <c r="F21" s="102">
        <f>[2]Fjärrvärmeproduktion!$N$253</f>
        <v>0</v>
      </c>
      <c r="G21" s="102">
        <f>[2]Fjärrvärmeproduktion!$R$254</f>
        <v>0</v>
      </c>
      <c r="H21" s="102">
        <f>[2]Fjärrvärmeproduktion!$S$255</f>
        <v>0</v>
      </c>
      <c r="I21" s="102">
        <f>[2]Fjärrvärmeproduktion!$N$256</f>
        <v>0</v>
      </c>
      <c r="J21" s="102">
        <f>[2]Fjärrvärmeproduktion!$T$254</f>
        <v>0</v>
      </c>
      <c r="K21" s="102">
        <f>[2]Fjärrvärmeproduktion!U252</f>
        <v>0</v>
      </c>
      <c r="L21" s="102">
        <f>[2]Fjärrvärmeproduktion!V252</f>
        <v>0</v>
      </c>
      <c r="M21" s="102">
        <f>[2]Fjärrvärmeproduktion!$W$253</f>
        <v>0</v>
      </c>
      <c r="N21" s="102"/>
      <c r="O21" s="102"/>
      <c r="P21" s="89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16">
        <f>[2]Fjärrvärmeproduktion!$N$258</f>
        <v>0</v>
      </c>
      <c r="C22" s="102"/>
      <c r="D22" s="102">
        <f>[2]Fjärrvärmeproduktion!$N$259</f>
        <v>0</v>
      </c>
      <c r="E22" s="102">
        <f>[2]Fjärrvärmeproduktion!$Q$260</f>
        <v>0</v>
      </c>
      <c r="F22" s="102">
        <f>[2]Fjärrvärmeproduktion!$N$261</f>
        <v>0</v>
      </c>
      <c r="G22" s="102">
        <f>[2]Fjärrvärmeproduktion!$R$262</f>
        <v>0</v>
      </c>
      <c r="H22" s="102">
        <f>[2]Fjärrvärmeproduktion!$S$263</f>
        <v>0</v>
      </c>
      <c r="I22" s="102">
        <f>[2]Fjärrvärmeproduktion!$N$264</f>
        <v>0</v>
      </c>
      <c r="J22" s="102">
        <f>[2]Fjärrvärmeproduktion!$T$262</f>
        <v>0</v>
      </c>
      <c r="K22" s="102">
        <f>[2]Fjärrvärmeproduktion!U260</f>
        <v>0</v>
      </c>
      <c r="L22" s="102">
        <f>[2]Fjärrvärmeproduktion!V260</f>
        <v>0</v>
      </c>
      <c r="M22" s="102">
        <f>[2]Fjärrvärmeproduktion!$W$261</f>
        <v>0</v>
      </c>
      <c r="N22" s="102"/>
      <c r="O22" s="102"/>
      <c r="P22" s="89">
        <f t="shared" si="2"/>
        <v>0</v>
      </c>
      <c r="Q22" s="31"/>
      <c r="R22" s="43" t="s">
        <v>23</v>
      </c>
      <c r="S22" s="87" t="str">
        <f>P43/1000 &amp;" GWh"</f>
        <v>209,31768 GWh</v>
      </c>
      <c r="T22" s="38"/>
      <c r="U22" s="36"/>
    </row>
    <row r="23" spans="1:34" ht="15.75">
      <c r="A23" s="5" t="s">
        <v>22</v>
      </c>
      <c r="B23" s="116">
        <v>0</v>
      </c>
      <c r="C23" s="102"/>
      <c r="D23" s="102">
        <f>[2]Fjärrvärmeproduktion!$N$267</f>
        <v>0</v>
      </c>
      <c r="E23" s="102">
        <f>[2]Fjärrvärmeproduktion!$Q$268</f>
        <v>0</v>
      </c>
      <c r="F23" s="102">
        <f>[2]Fjärrvärmeproduktion!$N$269</f>
        <v>0</v>
      </c>
      <c r="G23" s="102">
        <f>[2]Fjärrvärmeproduktion!$R$270</f>
        <v>0</v>
      </c>
      <c r="H23" s="102">
        <f>[2]Fjärrvärmeproduktion!$S$271</f>
        <v>0</v>
      </c>
      <c r="I23" s="102">
        <f>[2]Fjärrvärmeproduktion!$N$272</f>
        <v>0</v>
      </c>
      <c r="J23" s="102">
        <f>[2]Fjärrvärmeproduktion!$T$270</f>
        <v>0</v>
      </c>
      <c r="K23" s="102">
        <f>[2]Fjärrvärmeproduktion!U268</f>
        <v>0</v>
      </c>
      <c r="L23" s="102">
        <f>[2]Fjärrvärmeproduktion!V268</f>
        <v>0</v>
      </c>
      <c r="M23" s="102">
        <f>[2]Fjärrvärmeproduktion!$W$269</f>
        <v>0</v>
      </c>
      <c r="N23" s="102"/>
      <c r="O23" s="102"/>
      <c r="P23" s="89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2">
        <f>SUM(B18:B23)</f>
        <v>31750</v>
      </c>
      <c r="C24" s="102">
        <f t="shared" ref="C24:O24" si="3">SUM(C18:C23)</f>
        <v>0</v>
      </c>
      <c r="D24" s="102">
        <f t="shared" si="3"/>
        <v>249</v>
      </c>
      <c r="E24" s="102">
        <f t="shared" si="3"/>
        <v>0</v>
      </c>
      <c r="F24" s="102">
        <f t="shared" si="3"/>
        <v>0</v>
      </c>
      <c r="G24" s="102">
        <f t="shared" si="3"/>
        <v>0</v>
      </c>
      <c r="H24" s="102">
        <f t="shared" si="3"/>
        <v>30537</v>
      </c>
      <c r="I24" s="102">
        <f t="shared" si="3"/>
        <v>0</v>
      </c>
      <c r="J24" s="102">
        <f t="shared" si="3"/>
        <v>0</v>
      </c>
      <c r="K24" s="102">
        <f t="shared" si="3"/>
        <v>2772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89">
        <f t="shared" si="2"/>
        <v>33558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31"/>
      <c r="R25" s="84" t="str">
        <f>C30</f>
        <v>El</v>
      </c>
      <c r="S25" s="60" t="str">
        <f>C43/1000 &amp;" GWh"</f>
        <v>46,57068 GWh</v>
      </c>
      <c r="T25" s="42">
        <f>C$44</f>
        <v>0.22248803827751196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D43/1000 &amp;" GWh"</f>
        <v>99,149 GWh</v>
      </c>
      <c r="T26" s="42">
        <f>D$44</f>
        <v>0.47367713993390337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8" t="str">
        <f>A2</f>
        <v>2513 Överkalix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G43/1000&amp;" GWh"</f>
        <v>18,641 GWh</v>
      </c>
      <c r="T29" s="42">
        <f>G$44</f>
        <v>8.9056022405751875E-2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72</v>
      </c>
      <c r="N30" s="55" t="s">
        <v>71</v>
      </c>
      <c r="O30" s="55" t="s">
        <v>90</v>
      </c>
      <c r="P30" s="57" t="s">
        <v>28</v>
      </c>
      <c r="Q30" s="31"/>
      <c r="R30" s="84" t="str">
        <f>H30</f>
        <v>Biobränslen</v>
      </c>
      <c r="S30" s="60" t="str">
        <f>H43/1000&amp;" GWh"</f>
        <v>42,185 GWh</v>
      </c>
      <c r="T30" s="42">
        <f>H$44</f>
        <v>0.20153577089140298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88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89">
        <f>[2]Slutanvändning!$N$332</f>
        <v>0</v>
      </c>
      <c r="C32" s="94">
        <f>[2]Slutanvändning!$N$333</f>
        <v>1772</v>
      </c>
      <c r="D32" s="126">
        <f>[2]Slutanvändning!$N$326</f>
        <v>1570.089137986788</v>
      </c>
      <c r="E32" s="89">
        <f>[2]Slutanvändning!$Q$327</f>
        <v>0</v>
      </c>
      <c r="F32" s="89">
        <f>[2]Slutanvändning!$N$328</f>
        <v>0</v>
      </c>
      <c r="G32" s="126">
        <f>[2]Slutanvändning!$N$329</f>
        <v>1700.8441335137295</v>
      </c>
      <c r="H32" s="89">
        <f>[2]Slutanvändning!$N$330</f>
        <v>0</v>
      </c>
      <c r="I32" s="89">
        <f>[2]Slutanvändning!$N$331</f>
        <v>0</v>
      </c>
      <c r="J32" s="89"/>
      <c r="K32" s="89">
        <f>[2]Slutanvändning!U327</f>
        <v>0</v>
      </c>
      <c r="L32" s="89">
        <f>[2]Slutanvändning!V327</f>
        <v>0</v>
      </c>
      <c r="M32" s="89">
        <f>[2]Slutanvändning!$W$328</f>
        <v>0</v>
      </c>
      <c r="N32" s="89"/>
      <c r="O32" s="89"/>
      <c r="P32" s="128">
        <f t="shared" ref="P32:P38" si="4">SUM(B32:N32)</f>
        <v>5042.9332715005175</v>
      </c>
      <c r="Q32" s="33"/>
      <c r="R32" s="85" t="str">
        <f>J30</f>
        <v>Avlutar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89">
        <f>[2]Slutanvändning!$N$341</f>
        <v>2304</v>
      </c>
      <c r="C33" s="126">
        <f>[2]Slutanvändning!$N$342</f>
        <v>3602.1108620132127</v>
      </c>
      <c r="D33" s="94">
        <f>[2]Slutanvändning!$N$335</f>
        <v>0</v>
      </c>
      <c r="E33" s="89">
        <f>[2]Slutanvändning!$Q$336</f>
        <v>0</v>
      </c>
      <c r="F33" s="89">
        <f>[2]Slutanvändning!$N$337</f>
        <v>0</v>
      </c>
      <c r="G33" s="94">
        <f>[2]Slutanvändning!$N$338</f>
        <v>0</v>
      </c>
      <c r="H33" s="89">
        <f>[2]Slutanvändning!$N$339</f>
        <v>369</v>
      </c>
      <c r="I33" s="89">
        <f>[2]Slutanvändning!$N$340</f>
        <v>0</v>
      </c>
      <c r="J33" s="89"/>
      <c r="K33" s="89">
        <f>[2]Slutanvändning!U336</f>
        <v>0</v>
      </c>
      <c r="L33" s="89">
        <f>[2]Slutanvändning!V336</f>
        <v>0</v>
      </c>
      <c r="M33" s="89">
        <f>[2]Slutanvändning!$W$337</f>
        <v>0</v>
      </c>
      <c r="N33" s="89"/>
      <c r="O33" s="89"/>
      <c r="P33" s="128">
        <f t="shared" si="4"/>
        <v>6275.1108620132127</v>
      </c>
      <c r="Q33" s="33"/>
      <c r="R33" s="84" t="str">
        <f>K30</f>
        <v>Torv</v>
      </c>
      <c r="S33" s="60" t="str">
        <f>K43/1000&amp;" GWh"</f>
        <v>2,772 GWh</v>
      </c>
      <c r="T33" s="42">
        <f>K$44</f>
        <v>1.3243028491429869E-2</v>
      </c>
      <c r="U33" s="36"/>
    </row>
    <row r="34" spans="1:47" ht="15.75">
      <c r="A34" s="5" t="s">
        <v>33</v>
      </c>
      <c r="B34" s="89">
        <f>[2]Slutanvändning!$N$350</f>
        <v>5901</v>
      </c>
      <c r="C34" s="94">
        <f>[2]Slutanvändning!$N$351</f>
        <v>5780</v>
      </c>
      <c r="D34" s="94">
        <f>[2]Slutanvändning!$N$344</f>
        <v>418</v>
      </c>
      <c r="E34" s="89">
        <f>[2]Slutanvändning!$Q$345</f>
        <v>0</v>
      </c>
      <c r="F34" s="89">
        <f>[2]Slutanvändning!$N$346</f>
        <v>0</v>
      </c>
      <c r="G34" s="94">
        <f>[2]Slutanvändning!$N$347</f>
        <v>0</v>
      </c>
      <c r="H34" s="89">
        <f>[2]Slutanvändning!$N$348</f>
        <v>0</v>
      </c>
      <c r="I34" s="89">
        <f>[2]Slutanvändning!$N$349</f>
        <v>0</v>
      </c>
      <c r="J34" s="89"/>
      <c r="K34" s="89">
        <f>[2]Slutanvändning!U345</f>
        <v>0</v>
      </c>
      <c r="L34" s="89">
        <f>[2]Slutanvändning!V345</f>
        <v>0</v>
      </c>
      <c r="M34" s="89">
        <f>[2]Slutanvändning!$W$346</f>
        <v>0</v>
      </c>
      <c r="N34" s="89"/>
      <c r="O34" s="89"/>
      <c r="P34" s="89">
        <f t="shared" si="4"/>
        <v>12099</v>
      </c>
      <c r="Q34" s="33"/>
      <c r="R34" s="85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89">
        <f>[2]Slutanvändning!$N$359</f>
        <v>0</v>
      </c>
      <c r="C35" s="126">
        <f>[2]Slutanvändning!$N$360</f>
        <v>84.8</v>
      </c>
      <c r="D35" s="94">
        <f>[2]Slutanvändning!$N$353</f>
        <v>93691</v>
      </c>
      <c r="E35" s="89">
        <f>[2]Slutanvändning!$Q$354</f>
        <v>0</v>
      </c>
      <c r="F35" s="89">
        <f>[2]Slutanvändning!$N$355</f>
        <v>0</v>
      </c>
      <c r="G35" s="126">
        <f>[2]Slutanvändning!$N$356</f>
        <v>16940.155866486271</v>
      </c>
      <c r="H35" s="89">
        <f>[2]Slutanvändning!$N$357</f>
        <v>0</v>
      </c>
      <c r="I35" s="89">
        <f>[2]Slutanvändning!$N$358</f>
        <v>0</v>
      </c>
      <c r="J35" s="89"/>
      <c r="K35" s="89">
        <f>[2]Slutanvändning!U354</f>
        <v>0</v>
      </c>
      <c r="L35" s="89">
        <f>[2]Slutanvändning!V354</f>
        <v>0</v>
      </c>
      <c r="M35" s="89">
        <f>[2]Slutanvändning!$W$355</f>
        <v>0</v>
      </c>
      <c r="N35" s="89"/>
      <c r="O35" s="89"/>
      <c r="P35" s="128">
        <f>SUM(B35:N35)</f>
        <v>110715.95586648627</v>
      </c>
      <c r="Q35" s="33"/>
      <c r="R35" s="84" t="str">
        <f>M30</f>
        <v>Koksgas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89">
        <f>[2]Slutanvändning!$N$368</f>
        <v>3783</v>
      </c>
      <c r="C36" s="126">
        <f>[2]Slutanvändning!$N$369</f>
        <v>6527.089137986788</v>
      </c>
      <c r="D36" s="126">
        <f>[2]Slutanvändning!$N$362</f>
        <v>3198.910862013212</v>
      </c>
      <c r="E36" s="89">
        <f>[2]Slutanvändning!$Q$363</f>
        <v>0</v>
      </c>
      <c r="F36" s="89">
        <f>[2]Slutanvändning!$N$364</f>
        <v>0</v>
      </c>
      <c r="G36" s="94">
        <f>[2]Slutanvändning!$N$365</f>
        <v>0</v>
      </c>
      <c r="H36" s="89">
        <f>[2]Slutanvändning!$N$366</f>
        <v>0</v>
      </c>
      <c r="I36" s="89">
        <f>[2]Slutanvändning!$N$367</f>
        <v>0</v>
      </c>
      <c r="J36" s="89"/>
      <c r="K36" s="89">
        <f>[2]Slutanvändning!U363</f>
        <v>0</v>
      </c>
      <c r="L36" s="89">
        <f>[2]Slutanvändning!V363</f>
        <v>0</v>
      </c>
      <c r="M36" s="89">
        <f>[2]Slutanvändning!$W$364</f>
        <v>0</v>
      </c>
      <c r="N36" s="89"/>
      <c r="O36" s="89"/>
      <c r="P36" s="89">
        <f t="shared" si="4"/>
        <v>13509</v>
      </c>
      <c r="Q36" s="33"/>
      <c r="R36" s="84" t="str">
        <f>N30</f>
        <v>Beckolja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89">
        <f>[2]Slutanvändning!$N$377</f>
        <v>7701</v>
      </c>
      <c r="C37" s="94">
        <f>[2]Slutanvändning!$N$378</f>
        <v>19613</v>
      </c>
      <c r="D37" s="94">
        <f>[2]Slutanvändning!$N$371</f>
        <v>22</v>
      </c>
      <c r="E37" s="89">
        <f>[2]Slutanvändning!$Q$372</f>
        <v>0</v>
      </c>
      <c r="F37" s="89">
        <f>[2]Slutanvändning!$N$373</f>
        <v>0</v>
      </c>
      <c r="G37" s="94">
        <f>[2]Slutanvändning!$N$374</f>
        <v>0</v>
      </c>
      <c r="H37" s="89">
        <f>[2]Slutanvändning!$N$375</f>
        <v>11279</v>
      </c>
      <c r="I37" s="89">
        <f>[2]Slutanvändning!$N$376</f>
        <v>0</v>
      </c>
      <c r="J37" s="89"/>
      <c r="K37" s="89">
        <f>[2]Slutanvändning!U372</f>
        <v>0</v>
      </c>
      <c r="L37" s="89">
        <f>[2]Slutanvändning!V372</f>
        <v>0</v>
      </c>
      <c r="M37" s="89">
        <f>[2]Slutanvändning!$W$373</f>
        <v>0</v>
      </c>
      <c r="N37" s="89"/>
      <c r="O37" s="89"/>
      <c r="P37" s="89">
        <f t="shared" si="4"/>
        <v>38615</v>
      </c>
      <c r="Q37" s="33"/>
      <c r="R37" s="85" t="str">
        <f>O30</f>
        <v>Starkgas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89">
        <f>[2]Slutanvändning!$N$386</f>
        <v>5064</v>
      </c>
      <c r="C38" s="94">
        <f>[2]Slutanvändning!$N$387</f>
        <v>950</v>
      </c>
      <c r="D38" s="94">
        <f>[2]Slutanvändning!$N$380</f>
        <v>0</v>
      </c>
      <c r="E38" s="89">
        <f>[2]Slutanvändning!$Q$381</f>
        <v>0</v>
      </c>
      <c r="F38" s="89">
        <f>[2]Slutanvändning!$N$382</f>
        <v>0</v>
      </c>
      <c r="G38" s="94">
        <f>[2]Slutanvändning!$N$383</f>
        <v>0</v>
      </c>
      <c r="H38" s="89">
        <f>[2]Slutanvändning!$N$384</f>
        <v>0</v>
      </c>
      <c r="I38" s="89">
        <f>[2]Slutanvändning!$N$385</f>
        <v>0</v>
      </c>
      <c r="J38" s="89"/>
      <c r="K38" s="89">
        <f>[2]Slutanvändning!U381</f>
        <v>0</v>
      </c>
      <c r="L38" s="89">
        <f>[2]Slutanvändning!V381</f>
        <v>0</v>
      </c>
      <c r="M38" s="89">
        <f>[2]Slutanvändning!$W$382</f>
        <v>0</v>
      </c>
      <c r="N38" s="89"/>
      <c r="O38" s="89"/>
      <c r="P38" s="89">
        <f t="shared" si="4"/>
        <v>6014</v>
      </c>
      <c r="Q38" s="33"/>
      <c r="R38" s="44"/>
      <c r="S38" s="29"/>
      <c r="T38" s="40"/>
      <c r="U38" s="36"/>
    </row>
    <row r="39" spans="1:47" ht="15.75">
      <c r="A39" s="5" t="s">
        <v>38</v>
      </c>
      <c r="B39" s="89">
        <f>[2]Slutanvändning!$N$395</f>
        <v>0</v>
      </c>
      <c r="C39" s="94">
        <f>[2]Slutanvändning!$N$396</f>
        <v>4792</v>
      </c>
      <c r="D39" s="94">
        <f>[2]Slutanvändning!$N$389</f>
        <v>0</v>
      </c>
      <c r="E39" s="89">
        <f>[2]Slutanvändning!$Q$390</f>
        <v>0</v>
      </c>
      <c r="F39" s="89">
        <f>[2]Slutanvändning!$N$391</f>
        <v>0</v>
      </c>
      <c r="G39" s="94">
        <f>[2]Slutanvändning!$N$392</f>
        <v>0</v>
      </c>
      <c r="H39" s="89">
        <f>[2]Slutanvändning!$N$393</f>
        <v>0</v>
      </c>
      <c r="I39" s="89">
        <f>[2]Slutanvändning!$N$394</f>
        <v>0</v>
      </c>
      <c r="J39" s="89"/>
      <c r="K39" s="89">
        <f>[2]Slutanvändning!U390</f>
        <v>0</v>
      </c>
      <c r="L39" s="89">
        <f>[2]Slutanvändning!V390</f>
        <v>0</v>
      </c>
      <c r="M39" s="89">
        <f>[2]Slutanvändning!$W$391</f>
        <v>0</v>
      </c>
      <c r="N39" s="89"/>
      <c r="O39" s="89"/>
      <c r="P39" s="89">
        <f>SUM(B39:N39)</f>
        <v>4792</v>
      </c>
      <c r="Q39" s="33"/>
      <c r="R39" s="41"/>
      <c r="S39" s="10"/>
      <c r="T39" s="64"/>
    </row>
    <row r="40" spans="1:47" ht="15.75">
      <c r="A40" s="5" t="s">
        <v>13</v>
      </c>
      <c r="B40" s="89">
        <f>SUM(B32:B39)</f>
        <v>24753</v>
      </c>
      <c r="C40" s="89">
        <f t="shared" ref="C40:O40" si="5">SUM(C32:C39)</f>
        <v>43121</v>
      </c>
      <c r="D40" s="89">
        <f t="shared" si="5"/>
        <v>98900</v>
      </c>
      <c r="E40" s="89">
        <f t="shared" si="5"/>
        <v>0</v>
      </c>
      <c r="F40" s="89">
        <f>SUM(F32:F39)</f>
        <v>0</v>
      </c>
      <c r="G40" s="89">
        <f t="shared" si="5"/>
        <v>18641</v>
      </c>
      <c r="H40" s="89">
        <f t="shared" si="5"/>
        <v>11648</v>
      </c>
      <c r="I40" s="89">
        <f t="shared" si="5"/>
        <v>0</v>
      </c>
      <c r="J40" s="89">
        <f t="shared" si="5"/>
        <v>0</v>
      </c>
      <c r="K40" s="89">
        <f t="shared" si="5"/>
        <v>0</v>
      </c>
      <c r="L40" s="89">
        <f t="shared" si="5"/>
        <v>0</v>
      </c>
      <c r="M40" s="89">
        <f t="shared" si="5"/>
        <v>0</v>
      </c>
      <c r="N40" s="89">
        <f t="shared" si="5"/>
        <v>0</v>
      </c>
      <c r="O40" s="89">
        <f t="shared" si="5"/>
        <v>0</v>
      </c>
      <c r="P40" s="89">
        <f>SUM(B40:N40)</f>
        <v>197063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10,44668 GWh</v>
      </c>
      <c r="T41" s="88"/>
    </row>
    <row r="42" spans="1:47">
      <c r="A42" s="46" t="s">
        <v>42</v>
      </c>
      <c r="B42" s="90">
        <f>B39+B38+B37</f>
        <v>12765</v>
      </c>
      <c r="C42" s="90">
        <f>C39+C38+C37</f>
        <v>25355</v>
      </c>
      <c r="D42" s="90">
        <f>D39+D38+D37</f>
        <v>22</v>
      </c>
      <c r="E42" s="90">
        <f t="shared" ref="E42:P42" si="6">E39+E38+E37</f>
        <v>0</v>
      </c>
      <c r="F42" s="91">
        <f t="shared" si="6"/>
        <v>0</v>
      </c>
      <c r="G42" s="90">
        <f t="shared" si="6"/>
        <v>0</v>
      </c>
      <c r="H42" s="90">
        <f t="shared" si="6"/>
        <v>11279</v>
      </c>
      <c r="I42" s="91">
        <f t="shared" si="6"/>
        <v>0</v>
      </c>
      <c r="J42" s="90">
        <f t="shared" si="6"/>
        <v>0</v>
      </c>
      <c r="K42" s="90">
        <f t="shared" si="6"/>
        <v>0</v>
      </c>
      <c r="L42" s="90">
        <f t="shared" si="6"/>
        <v>0</v>
      </c>
      <c r="M42" s="90">
        <f t="shared" si="6"/>
        <v>0</v>
      </c>
      <c r="N42" s="90">
        <f t="shared" si="6"/>
        <v>0</v>
      </c>
      <c r="O42" s="90">
        <f t="shared" si="6"/>
        <v>0</v>
      </c>
      <c r="P42" s="90">
        <f t="shared" si="6"/>
        <v>49421</v>
      </c>
      <c r="Q42" s="34"/>
      <c r="R42" s="41" t="s">
        <v>40</v>
      </c>
      <c r="S42" s="11" t="str">
        <f>P42/1000 &amp;" GWh"</f>
        <v>49,421 GWh</v>
      </c>
      <c r="T42" s="42">
        <f>P42/P40</f>
        <v>0.25078781912383352</v>
      </c>
    </row>
    <row r="43" spans="1:47">
      <c r="A43" s="47" t="s">
        <v>44</v>
      </c>
      <c r="B43" s="96"/>
      <c r="C43" s="97">
        <f>C40+C24-C7+C46</f>
        <v>46570.68</v>
      </c>
      <c r="D43" s="97">
        <f t="shared" ref="D43:O43" si="7">D11+D24+D40</f>
        <v>99149</v>
      </c>
      <c r="E43" s="97">
        <f t="shared" si="7"/>
        <v>0</v>
      </c>
      <c r="F43" s="97">
        <f t="shared" si="7"/>
        <v>0</v>
      </c>
      <c r="G43" s="97">
        <f t="shared" si="7"/>
        <v>18641</v>
      </c>
      <c r="H43" s="97">
        <f t="shared" si="7"/>
        <v>42185</v>
      </c>
      <c r="I43" s="97">
        <f t="shared" si="7"/>
        <v>0</v>
      </c>
      <c r="J43" s="97">
        <f t="shared" si="7"/>
        <v>0</v>
      </c>
      <c r="K43" s="97">
        <f t="shared" si="7"/>
        <v>2772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209317.68</v>
      </c>
      <c r="Q43" s="34"/>
      <c r="R43" s="41" t="s">
        <v>41</v>
      </c>
      <c r="S43" s="11" t="str">
        <f>P36/1000 &amp;" GWh"</f>
        <v>13,509 GWh</v>
      </c>
      <c r="T43" s="62">
        <f>P36/P40</f>
        <v>6.8551681441975404E-2</v>
      </c>
    </row>
    <row r="44" spans="1:47">
      <c r="A44" s="47" t="s">
        <v>45</v>
      </c>
      <c r="B44" s="99"/>
      <c r="C44" s="93">
        <f>C43/$P$43</f>
        <v>0.22248803827751196</v>
      </c>
      <c r="D44" s="93">
        <f t="shared" ref="D44:P44" si="8">D43/$P$43</f>
        <v>0.47367713993390337</v>
      </c>
      <c r="E44" s="93">
        <f t="shared" si="8"/>
        <v>0</v>
      </c>
      <c r="F44" s="93">
        <f t="shared" si="8"/>
        <v>0</v>
      </c>
      <c r="G44" s="93">
        <f t="shared" si="8"/>
        <v>8.9056022405751875E-2</v>
      </c>
      <c r="H44" s="93">
        <f t="shared" si="8"/>
        <v>0.20153577089140298</v>
      </c>
      <c r="I44" s="93">
        <f t="shared" si="8"/>
        <v>0</v>
      </c>
      <c r="J44" s="93">
        <f t="shared" si="8"/>
        <v>0</v>
      </c>
      <c r="K44" s="93">
        <f t="shared" si="8"/>
        <v>1.3243028491429869E-2</v>
      </c>
      <c r="L44" s="93">
        <f t="shared" si="8"/>
        <v>0</v>
      </c>
      <c r="M44" s="93">
        <f t="shared" si="8"/>
        <v>0</v>
      </c>
      <c r="N44" s="93">
        <f t="shared" si="8"/>
        <v>0</v>
      </c>
      <c r="O44" s="93">
        <f t="shared" si="8"/>
        <v>0</v>
      </c>
      <c r="P44" s="93">
        <f t="shared" si="8"/>
        <v>1</v>
      </c>
      <c r="Q44" s="34"/>
      <c r="R44" s="41" t="s">
        <v>43</v>
      </c>
      <c r="S44" s="11" t="str">
        <f>P34/1000 &amp;" GWh"</f>
        <v>12,099 GWh</v>
      </c>
      <c r="T44" s="42">
        <f>P34/P40</f>
        <v>6.1396609206192942E-2</v>
      </c>
      <c r="U44" s="36"/>
    </row>
    <row r="45" spans="1:47">
      <c r="A45" s="48"/>
      <c r="B45" s="94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5,04293327150052 GWh</v>
      </c>
      <c r="T45" s="42">
        <f>P32/P40</f>
        <v>2.5590462296324109E-2</v>
      </c>
      <c r="U45" s="36"/>
    </row>
    <row r="46" spans="1:47">
      <c r="A46" s="48" t="s">
        <v>48</v>
      </c>
      <c r="B46" s="68">
        <f>B24-B40</f>
        <v>6997</v>
      </c>
      <c r="C46" s="68">
        <f>(C40+C24)*0.08</f>
        <v>3449.6800000000003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6,27511086201321 GWh</v>
      </c>
      <c r="T46" s="62">
        <f>P33/P40</f>
        <v>3.184317128031753E-2</v>
      </c>
      <c r="U46" s="36"/>
    </row>
    <row r="47" spans="1:47">
      <c r="A47" s="48" t="s">
        <v>50</v>
      </c>
      <c r="B47" s="92">
        <f>B46/B24</f>
        <v>0.22037795275590552</v>
      </c>
      <c r="C47" s="92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110,715955866486 GWh</v>
      </c>
      <c r="T47" s="62">
        <f>P35/P40</f>
        <v>0.56183025665135655</v>
      </c>
    </row>
    <row r="48" spans="1:47" ht="15.75" thickBot="1">
      <c r="A48" s="13"/>
      <c r="B48" s="103"/>
      <c r="C48" s="104"/>
      <c r="D48" s="105"/>
      <c r="E48" s="105"/>
      <c r="F48" s="106"/>
      <c r="G48" s="105"/>
      <c r="H48" s="105"/>
      <c r="I48" s="106"/>
      <c r="J48" s="105"/>
      <c r="K48" s="105"/>
      <c r="L48" s="105"/>
      <c r="M48" s="104"/>
      <c r="N48" s="107"/>
      <c r="O48" s="107"/>
      <c r="P48" s="107"/>
      <c r="Q48" s="86"/>
      <c r="R48" s="69" t="s">
        <v>49</v>
      </c>
      <c r="S48" s="70" t="str">
        <f>P40/1000 &amp;" GWh"</f>
        <v>197,063 GWh</v>
      </c>
      <c r="T48" s="137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03"/>
      <c r="C49" s="104"/>
      <c r="D49" s="105"/>
      <c r="E49" s="105"/>
      <c r="F49" s="106"/>
      <c r="G49" s="105"/>
      <c r="H49" s="105"/>
      <c r="I49" s="106"/>
      <c r="J49" s="105"/>
      <c r="K49" s="105"/>
      <c r="L49" s="105"/>
      <c r="M49" s="104"/>
      <c r="N49" s="107"/>
      <c r="O49" s="107"/>
      <c r="P49" s="10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75" zoomScaleNormal="70" workbookViewId="0">
      <selection activeCell="C16" sqref="C16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87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52</v>
      </c>
      <c r="B5" s="59"/>
      <c r="C5" s="130">
        <f>[2]Solceller!$C$8</f>
        <v>33.25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 t="s">
        <v>91</v>
      </c>
      <c r="B6" s="5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92</v>
      </c>
      <c r="B7" s="59"/>
      <c r="C7" s="89">
        <f>[2]Elproduktion!$N$242</f>
        <v>0</v>
      </c>
      <c r="D7" s="89">
        <f>[2]Elproduktion!$N$243</f>
        <v>0</v>
      </c>
      <c r="E7" s="89">
        <f>[2]Elproduktion!$Q$244</f>
        <v>0</v>
      </c>
      <c r="F7" s="89">
        <f>[2]Elproduktion!$N$245</f>
        <v>0</v>
      </c>
      <c r="G7" s="89">
        <f>[2]Elproduktion!$R$246</f>
        <v>0</v>
      </c>
      <c r="H7" s="89">
        <f>[2]Elproduktion!$S$247</f>
        <v>0</v>
      </c>
      <c r="I7" s="89">
        <f>[2]Elproduktion!$N$248</f>
        <v>0</v>
      </c>
      <c r="J7" s="89">
        <f>[2]Elproduktion!$T$246</f>
        <v>0</v>
      </c>
      <c r="K7" s="89">
        <f>[2]Elproduktion!U244</f>
        <v>0</v>
      </c>
      <c r="L7" s="89">
        <f>[2]Elproduktion!V244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89">
        <f>[2]Elproduktion!$N$250</f>
        <v>0</v>
      </c>
      <c r="D8" s="89">
        <f>[2]Elproduktion!$N$251</f>
        <v>0</v>
      </c>
      <c r="E8" s="89">
        <f>[2]Elproduktion!$Q$252</f>
        <v>0</v>
      </c>
      <c r="F8" s="89">
        <f>[2]Elproduktion!$N$253</f>
        <v>0</v>
      </c>
      <c r="G8" s="89">
        <f>[2]Elproduktion!$R$254</f>
        <v>0</v>
      </c>
      <c r="H8" s="89">
        <f>[2]Elproduktion!$S$255</f>
        <v>0</v>
      </c>
      <c r="I8" s="89">
        <f>[2]Elproduktion!$N$256</f>
        <v>0</v>
      </c>
      <c r="J8" s="89">
        <f>[2]Elproduktion!$T$254</f>
        <v>0</v>
      </c>
      <c r="K8" s="89">
        <f>[2]Elproduktion!U252</f>
        <v>0</v>
      </c>
      <c r="L8" s="89">
        <f>[2]Elproduktion!V252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89">
        <f>[2]Elproduktion!$N$258</f>
        <v>1054</v>
      </c>
      <c r="D9" s="89">
        <f>[2]Elproduktion!$N$259</f>
        <v>0</v>
      </c>
      <c r="E9" s="89">
        <f>[2]Elproduktion!$Q$260</f>
        <v>0</v>
      </c>
      <c r="F9" s="89">
        <f>[2]Elproduktion!$N$261</f>
        <v>0</v>
      </c>
      <c r="G9" s="89">
        <f>[2]Elproduktion!$R$262</f>
        <v>0</v>
      </c>
      <c r="H9" s="89">
        <f>[2]Elproduktion!$S$263</f>
        <v>0</v>
      </c>
      <c r="I9" s="89">
        <f>[2]Elproduktion!$N$264</f>
        <v>0</v>
      </c>
      <c r="J9" s="89">
        <f>[2]Elproduktion!$T$262</f>
        <v>0</v>
      </c>
      <c r="K9" s="89">
        <f>[2]Elproduktion!U260</f>
        <v>0</v>
      </c>
      <c r="L9" s="89">
        <f>[2]Elproduktion!V260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89">
        <f>[2]Elproduktion!$N$266</f>
        <v>231318</v>
      </c>
      <c r="D10" s="89">
        <f>[2]Elproduktion!$N$267</f>
        <v>0</v>
      </c>
      <c r="E10" s="89">
        <f>[2]Elproduktion!$Q$268</f>
        <v>0</v>
      </c>
      <c r="F10" s="89">
        <f>[2]Elproduktion!$N$269</f>
        <v>0</v>
      </c>
      <c r="G10" s="89">
        <f>[2]Elproduktion!$R$270</f>
        <v>0</v>
      </c>
      <c r="H10" s="89">
        <f>[2]Elproduktion!$S$271</f>
        <v>0</v>
      </c>
      <c r="I10" s="89">
        <f>[2]Elproduktion!$N$272</f>
        <v>0</v>
      </c>
      <c r="J10" s="89">
        <f>[2]Elproduktion!$T$270</f>
        <v>0</v>
      </c>
      <c r="K10" s="89">
        <f>[2]Elproduktion!U268</f>
        <v>0</v>
      </c>
      <c r="L10" s="89">
        <f>[2]Elproduktion!V268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130">
        <f>SUM(C5:C10)</f>
        <v>232405.25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2518 Övertorneå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72</v>
      </c>
      <c r="N16" s="54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17</v>
      </c>
      <c r="B18" s="101">
        <f>[2]Fjärrvärmeproduktion!$N$338</f>
        <v>0</v>
      </c>
      <c r="C18" s="102"/>
      <c r="D18" s="102">
        <f>[2]Fjärrvärmeproduktion!$N$339</f>
        <v>0</v>
      </c>
      <c r="E18" s="102">
        <f>[2]Fjärrvärmeproduktion!$Q$340</f>
        <v>0</v>
      </c>
      <c r="F18" s="102">
        <f>[2]Fjärrvärmeproduktion!$N$341</f>
        <v>0</v>
      </c>
      <c r="G18" s="102">
        <f>[2]Fjärrvärmeproduktion!$R$342</f>
        <v>0</v>
      </c>
      <c r="H18" s="102">
        <f>[2]Fjärrvärmeproduktion!$S$343</f>
        <v>0</v>
      </c>
      <c r="I18" s="102">
        <f>[2]Fjärrvärmeproduktion!$N$344</f>
        <v>0</v>
      </c>
      <c r="J18" s="102">
        <f>[2]Fjärrvärmeproduktion!$T$342</f>
        <v>0</v>
      </c>
      <c r="K18" s="102">
        <f>[2]Fjärrvärmeproduktion!U340</f>
        <v>0</v>
      </c>
      <c r="L18" s="102">
        <f>[2]Fjärrvärmeproduktion!V340</f>
        <v>0</v>
      </c>
      <c r="M18" s="102">
        <f>[2]Fjärrvärmeproduktion!$W$341</f>
        <v>0</v>
      </c>
      <c r="N18" s="102"/>
      <c r="O18" s="102"/>
      <c r="P18" s="89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22">
        <f>[2]Fjärrvärmeproduktion!$N$346</f>
        <v>32200</v>
      </c>
      <c r="C19" s="102"/>
      <c r="D19" s="123">
        <f>[2]Fjärrvärmeproduktion!$N$347</f>
        <v>400</v>
      </c>
      <c r="E19" s="102">
        <f>[2]Fjärrvärmeproduktion!$Q$348</f>
        <v>0</v>
      </c>
      <c r="F19" s="102">
        <f>[2]Fjärrvärmeproduktion!$N$349</f>
        <v>0</v>
      </c>
      <c r="G19" s="102">
        <f>[2]Fjärrvärmeproduktion!$R$350</f>
        <v>0</v>
      </c>
      <c r="H19" s="123">
        <f>[2]Fjärrvärmeproduktion!$S$351</f>
        <v>34200</v>
      </c>
      <c r="I19" s="102">
        <f>[2]Fjärrvärmeproduktion!$N$352</f>
        <v>0</v>
      </c>
      <c r="J19" s="102">
        <f>[2]Fjärrvärmeproduktion!$T$350</f>
        <v>0</v>
      </c>
      <c r="K19" s="102">
        <f>[2]Fjärrvärmeproduktion!U348</f>
        <v>0</v>
      </c>
      <c r="L19" s="102">
        <f>[2]Fjärrvärmeproduktion!V348</f>
        <v>0</v>
      </c>
      <c r="M19" s="102">
        <f>[2]Fjärrvärmeproduktion!$W$349</f>
        <v>0</v>
      </c>
      <c r="N19" s="102"/>
      <c r="O19" s="102"/>
      <c r="P19" s="95">
        <f t="shared" ref="P19:P24" si="2">SUM(C19:O19)</f>
        <v>34600</v>
      </c>
      <c r="Q19" s="4"/>
      <c r="R19" s="4"/>
      <c r="S19" s="4"/>
      <c r="T19" s="4"/>
    </row>
    <row r="20" spans="1:34" ht="15.75">
      <c r="A20" s="5" t="s">
        <v>19</v>
      </c>
      <c r="B20" s="122">
        <f>[2]Fjärrvärmeproduktion!$N$354</f>
        <v>0</v>
      </c>
      <c r="C20" s="102"/>
      <c r="D20" s="102">
        <f>[2]Fjärrvärmeproduktion!$N$355</f>
        <v>0</v>
      </c>
      <c r="E20" s="102">
        <f>[2]Fjärrvärmeproduktion!$Q$356</f>
        <v>0</v>
      </c>
      <c r="F20" s="102">
        <f>[2]Fjärrvärmeproduktion!$N$357</f>
        <v>0</v>
      </c>
      <c r="G20" s="102">
        <f>[2]Fjärrvärmeproduktion!$R$358</f>
        <v>0</v>
      </c>
      <c r="H20" s="102">
        <f>[2]Fjärrvärmeproduktion!$S$359</f>
        <v>0</v>
      </c>
      <c r="I20" s="102">
        <f>[2]Fjärrvärmeproduktion!$N$360</f>
        <v>0</v>
      </c>
      <c r="J20" s="102">
        <f>[2]Fjärrvärmeproduktion!$T$358</f>
        <v>0</v>
      </c>
      <c r="K20" s="102">
        <f>[2]Fjärrvärmeproduktion!U356</f>
        <v>0</v>
      </c>
      <c r="L20" s="102">
        <f>[2]Fjärrvärmeproduktion!V356</f>
        <v>0</v>
      </c>
      <c r="M20" s="102">
        <f>[2]Fjärrvärmeproduktion!$W$357</f>
        <v>0</v>
      </c>
      <c r="N20" s="102"/>
      <c r="O20" s="102"/>
      <c r="P20" s="89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22">
        <f>[2]Fjärrvärmeproduktion!$N$362</f>
        <v>0</v>
      </c>
      <c r="C21" s="102"/>
      <c r="D21" s="102">
        <f>[2]Fjärrvärmeproduktion!$N$363</f>
        <v>0</v>
      </c>
      <c r="E21" s="102">
        <f>[2]Fjärrvärmeproduktion!$Q$364</f>
        <v>0</v>
      </c>
      <c r="F21" s="102">
        <f>[2]Fjärrvärmeproduktion!$N$365</f>
        <v>0</v>
      </c>
      <c r="G21" s="102">
        <f>[2]Fjärrvärmeproduktion!$R$366</f>
        <v>0</v>
      </c>
      <c r="H21" s="102">
        <f>[2]Fjärrvärmeproduktion!$S$367</f>
        <v>0</v>
      </c>
      <c r="I21" s="102">
        <f>[2]Fjärrvärmeproduktion!$N$368</f>
        <v>0</v>
      </c>
      <c r="J21" s="102">
        <f>[2]Fjärrvärmeproduktion!$T$366</f>
        <v>0</v>
      </c>
      <c r="K21" s="102">
        <f>[2]Fjärrvärmeproduktion!U364</f>
        <v>0</v>
      </c>
      <c r="L21" s="102">
        <f>[2]Fjärrvärmeproduktion!V364</f>
        <v>0</v>
      </c>
      <c r="M21" s="102">
        <f>[2]Fjärrvärmeproduktion!$W$365</f>
        <v>0</v>
      </c>
      <c r="N21" s="102"/>
      <c r="O21" s="102"/>
      <c r="P21" s="89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22">
        <f>[2]Fjärrvärmeproduktion!$N$370</f>
        <v>0</v>
      </c>
      <c r="C22" s="102"/>
      <c r="D22" s="102">
        <f>[2]Fjärrvärmeproduktion!$N$371</f>
        <v>0</v>
      </c>
      <c r="E22" s="102">
        <f>[2]Fjärrvärmeproduktion!$Q$372</f>
        <v>0</v>
      </c>
      <c r="F22" s="102">
        <f>[2]Fjärrvärmeproduktion!$N$373</f>
        <v>0</v>
      </c>
      <c r="G22" s="102">
        <f>[2]Fjärrvärmeproduktion!$R$374</f>
        <v>0</v>
      </c>
      <c r="H22" s="102">
        <f>[2]Fjärrvärmeproduktion!$S$375</f>
        <v>0</v>
      </c>
      <c r="I22" s="102">
        <f>[2]Fjärrvärmeproduktion!$N$376</f>
        <v>0</v>
      </c>
      <c r="J22" s="102">
        <f>[2]Fjärrvärmeproduktion!$T$374</f>
        <v>0</v>
      </c>
      <c r="K22" s="102">
        <f>[2]Fjärrvärmeproduktion!U372</f>
        <v>0</v>
      </c>
      <c r="L22" s="102">
        <f>[2]Fjärrvärmeproduktion!V372</f>
        <v>0</v>
      </c>
      <c r="M22" s="102">
        <f>[2]Fjärrvärmeproduktion!$W$373</f>
        <v>0</v>
      </c>
      <c r="N22" s="102"/>
      <c r="O22" s="102"/>
      <c r="P22" s="89">
        <f t="shared" si="2"/>
        <v>0</v>
      </c>
      <c r="Q22" s="31"/>
      <c r="R22" s="43" t="s">
        <v>23</v>
      </c>
      <c r="S22" s="87" t="str">
        <f>P43/1000 &amp;" GWh"</f>
        <v>131,324897562113 GWh</v>
      </c>
      <c r="T22" s="38"/>
      <c r="U22" s="36"/>
    </row>
    <row r="23" spans="1:34" ht="15.75">
      <c r="A23" s="5" t="s">
        <v>22</v>
      </c>
      <c r="B23" s="122">
        <f>[2]Fjärrvärmeproduktion!$N$378</f>
        <v>0</v>
      </c>
      <c r="C23" s="102"/>
      <c r="D23" s="102">
        <f>[2]Fjärrvärmeproduktion!$N$379</f>
        <v>0</v>
      </c>
      <c r="E23" s="102">
        <f>[2]Fjärrvärmeproduktion!$Q$380</f>
        <v>0</v>
      </c>
      <c r="F23" s="102">
        <f>[2]Fjärrvärmeproduktion!$N$381</f>
        <v>0</v>
      </c>
      <c r="G23" s="102">
        <f>[2]Fjärrvärmeproduktion!$R$382</f>
        <v>0</v>
      </c>
      <c r="H23" s="102">
        <f>[2]Fjärrvärmeproduktion!$S$383</f>
        <v>0</v>
      </c>
      <c r="I23" s="102">
        <f>[2]Fjärrvärmeproduktion!$N$384</f>
        <v>0</v>
      </c>
      <c r="J23" s="102">
        <f>[2]Fjärrvärmeproduktion!$T$382</f>
        <v>0</v>
      </c>
      <c r="K23" s="102">
        <f>[2]Fjärrvärmeproduktion!U380</f>
        <v>0</v>
      </c>
      <c r="L23" s="102">
        <f>[2]Fjärrvärmeproduktion!V380</f>
        <v>0</v>
      </c>
      <c r="M23" s="102">
        <f>[2]Fjärrvärmeproduktion!$W$381</f>
        <v>0</v>
      </c>
      <c r="N23" s="102"/>
      <c r="O23" s="102"/>
      <c r="P23" s="89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23">
        <f>SUM(B18:B23)</f>
        <v>32200</v>
      </c>
      <c r="C24" s="102">
        <f t="shared" ref="C24:O24" si="3">SUM(C18:C23)</f>
        <v>0</v>
      </c>
      <c r="D24" s="123">
        <f t="shared" si="3"/>
        <v>400</v>
      </c>
      <c r="E24" s="102">
        <f t="shared" si="3"/>
        <v>0</v>
      </c>
      <c r="F24" s="102">
        <f t="shared" si="3"/>
        <v>0</v>
      </c>
      <c r="G24" s="102">
        <f t="shared" si="3"/>
        <v>0</v>
      </c>
      <c r="H24" s="123">
        <f t="shared" si="3"/>
        <v>34200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95">
        <f t="shared" si="2"/>
        <v>34600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31"/>
      <c r="R25" s="84" t="str">
        <f>C30</f>
        <v>El</v>
      </c>
      <c r="S25" s="60" t="str">
        <f>C43/1000 &amp;" GWh"</f>
        <v>26,9198975621126 GWh</v>
      </c>
      <c r="T25" s="42">
        <f>C$44</f>
        <v>0.2049870059817131</v>
      </c>
      <c r="U25" s="36"/>
    </row>
    <row r="26" spans="1:34" ht="15.75">
      <c r="B26" s="101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31"/>
      <c r="R26" s="85" t="str">
        <f>D30</f>
        <v>Oljeprodukter</v>
      </c>
      <c r="S26" s="60" t="str">
        <f>D43/1000 &amp;" GWh"</f>
        <v>46,125 GWh</v>
      </c>
      <c r="T26" s="42">
        <f>D$44</f>
        <v>0.35122814375837824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8" t="str">
        <f>A2</f>
        <v>2518 Övertorneå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G43/1000&amp;" GWh"</f>
        <v>8,073 GWh</v>
      </c>
      <c r="T29" s="42">
        <f>G$44</f>
        <v>6.1473491697807858E-2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72</v>
      </c>
      <c r="N30" s="55" t="s">
        <v>71</v>
      </c>
      <c r="O30" s="55" t="s">
        <v>90</v>
      </c>
      <c r="P30" s="57" t="s">
        <v>28</v>
      </c>
      <c r="Q30" s="31"/>
      <c r="R30" s="84" t="str">
        <f>H30</f>
        <v>Biobränslen</v>
      </c>
      <c r="S30" s="60" t="str">
        <f>H43/1000&amp;" GWh"</f>
        <v>50,207 GWh</v>
      </c>
      <c r="T30" s="42">
        <f>H$44</f>
        <v>0.38231135856210074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88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101">
        <f>[2]Slutanvändning!$N$494</f>
        <v>0</v>
      </c>
      <c r="C32" s="101">
        <f>[2]Slutanvändning!$N$495</f>
        <v>2436</v>
      </c>
      <c r="D32" s="102">
        <f>[2]Slutanvändning!$N$488</f>
        <v>2702</v>
      </c>
      <c r="E32" s="102">
        <f>[2]Slutanvändning!$Q$489</f>
        <v>0</v>
      </c>
      <c r="F32" s="102">
        <f>[2]Slutanvändning!$N$490</f>
        <v>0</v>
      </c>
      <c r="G32" s="102">
        <f>[2]Slutanvändning!$N$491</f>
        <v>627</v>
      </c>
      <c r="H32" s="102">
        <f>[2]Slutanvändning!$N$492</f>
        <v>0</v>
      </c>
      <c r="I32" s="102">
        <f>[2]Slutanvändning!$N$493</f>
        <v>0</v>
      </c>
      <c r="J32" s="102"/>
      <c r="K32" s="102">
        <f>[2]Slutanvändning!U489</f>
        <v>0</v>
      </c>
      <c r="L32" s="102">
        <f>[2]Slutanvändning!V489</f>
        <v>0</v>
      </c>
      <c r="M32" s="102">
        <f>[2]Slutanvändning!$W$490</f>
        <v>0</v>
      </c>
      <c r="N32" s="102"/>
      <c r="O32" s="102"/>
      <c r="P32" s="102">
        <f t="shared" ref="P32:P38" si="4">SUM(B32:N32)</f>
        <v>5765</v>
      </c>
      <c r="Q32" s="33"/>
      <c r="R32" s="85" t="str">
        <f>J30</f>
        <v>Avlutar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116">
        <f>[2]Slutanvändning!$N$503</f>
        <v>1304.2814752013564</v>
      </c>
      <c r="C33" s="116">
        <f>[2]Slutanvändning!$N$504</f>
        <v>4614.7185247986436</v>
      </c>
      <c r="D33" s="102">
        <f>[2]Slutanvändning!$N$497</f>
        <v>27</v>
      </c>
      <c r="E33" s="102">
        <f>[2]Slutanvändning!$Q$498</f>
        <v>0</v>
      </c>
      <c r="F33" s="102">
        <f>[2]Slutanvändning!$N$499</f>
        <v>0</v>
      </c>
      <c r="G33" s="102">
        <f>[2]Slutanvändning!$N$500</f>
        <v>0</v>
      </c>
      <c r="H33" s="102">
        <f>[2]Slutanvändning!$N$501</f>
        <v>985</v>
      </c>
      <c r="I33" s="102">
        <f>[2]Slutanvändning!$N$502</f>
        <v>0</v>
      </c>
      <c r="J33" s="102"/>
      <c r="K33" s="102">
        <f>[2]Slutanvändning!U498</f>
        <v>0</v>
      </c>
      <c r="L33" s="102">
        <f>[2]Slutanvändning!V498</f>
        <v>0</v>
      </c>
      <c r="M33" s="102">
        <f>[2]Slutanvändning!$W$499</f>
        <v>0</v>
      </c>
      <c r="N33" s="102"/>
      <c r="O33" s="102"/>
      <c r="P33" s="102">
        <f t="shared" si="4"/>
        <v>6931</v>
      </c>
      <c r="Q33" s="33"/>
      <c r="R33" s="84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116">
        <f>[2]Slutanvändning!$N$512</f>
        <v>7963.0731665960157</v>
      </c>
      <c r="C34" s="101">
        <f>[2]Slutanvändning!$N$513</f>
        <v>8613</v>
      </c>
      <c r="D34" s="102">
        <f>[2]Slutanvändning!$N$506</f>
        <v>39</v>
      </c>
      <c r="E34" s="102">
        <f>[2]Slutanvändning!$Q$507</f>
        <v>0</v>
      </c>
      <c r="F34" s="102">
        <f>[2]Slutanvändning!$N$508</f>
        <v>0</v>
      </c>
      <c r="G34" s="102">
        <f>[2]Slutanvändning!$N$509</f>
        <v>0</v>
      </c>
      <c r="H34" s="102">
        <f>[2]Slutanvändning!$N$510</f>
        <v>0</v>
      </c>
      <c r="I34" s="102">
        <f>[2]Slutanvändning!$N$511</f>
        <v>0</v>
      </c>
      <c r="J34" s="102"/>
      <c r="K34" s="102">
        <f>[2]Slutanvändning!U507</f>
        <v>0</v>
      </c>
      <c r="L34" s="102">
        <f>[2]Slutanvändning!V507</f>
        <v>0</v>
      </c>
      <c r="M34" s="102">
        <f>[2]Slutanvändning!$W$508</f>
        <v>0</v>
      </c>
      <c r="N34" s="102"/>
      <c r="O34" s="102"/>
      <c r="P34" s="125">
        <f t="shared" si="4"/>
        <v>16615.073166596016</v>
      </c>
      <c r="Q34" s="33"/>
      <c r="R34" s="85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101">
        <f>[2]Slutanvändning!$N$521</f>
        <v>0</v>
      </c>
      <c r="C35" s="101">
        <f>[2]Slutanvändning!$N$522</f>
        <v>113</v>
      </c>
      <c r="D35" s="102">
        <f>[2]Slutanvändning!$N$515</f>
        <v>42665</v>
      </c>
      <c r="E35" s="102">
        <f>[2]Slutanvändning!$Q$516</f>
        <v>0</v>
      </c>
      <c r="F35" s="102">
        <f>[2]Slutanvändning!$N$517</f>
        <v>0</v>
      </c>
      <c r="G35" s="102">
        <f>[2]Slutanvändning!$N$518</f>
        <v>7446</v>
      </c>
      <c r="H35" s="102">
        <f>[2]Slutanvändning!$N$519</f>
        <v>0</v>
      </c>
      <c r="I35" s="102">
        <f>[2]Slutanvändning!$N$520</f>
        <v>0</v>
      </c>
      <c r="J35" s="102"/>
      <c r="K35" s="102">
        <f>[2]Slutanvändning!U516</f>
        <v>0</v>
      </c>
      <c r="L35" s="102">
        <f>[2]Slutanvändning!V516</f>
        <v>0</v>
      </c>
      <c r="M35" s="102">
        <f>[2]Slutanvändning!$W$517</f>
        <v>0</v>
      </c>
      <c r="N35" s="102"/>
      <c r="O35" s="102"/>
      <c r="P35" s="102">
        <f>SUM(B35:N35)</f>
        <v>50224</v>
      </c>
      <c r="Q35" s="33"/>
      <c r="R35" s="84" t="str">
        <f>M30</f>
        <v>Koksgas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116">
        <f>[2]Slutanvändning!$N$530</f>
        <v>988.64535820262824</v>
      </c>
      <c r="C36" s="116">
        <f>[2]Slutanvändning!$N$531</f>
        <v>1347.3125512315892</v>
      </c>
      <c r="D36" s="102">
        <f>[2]Slutanvändning!$N$524</f>
        <v>183</v>
      </c>
      <c r="E36" s="102">
        <f>[2]Slutanvändning!$Q$525</f>
        <v>0</v>
      </c>
      <c r="F36" s="102">
        <f>[2]Slutanvändning!$N$526</f>
        <v>0</v>
      </c>
      <c r="G36" s="102">
        <f>[2]Slutanvändning!$N$527</f>
        <v>0</v>
      </c>
      <c r="H36" s="102">
        <f>[2]Slutanvändning!$N$528</f>
        <v>0</v>
      </c>
      <c r="I36" s="102">
        <f>[2]Slutanvändning!$N$529</f>
        <v>0</v>
      </c>
      <c r="J36" s="102"/>
      <c r="K36" s="102">
        <f>[2]Slutanvändning!U525</f>
        <v>0</v>
      </c>
      <c r="L36" s="102">
        <f>[2]Slutanvändning!V525</f>
        <v>0</v>
      </c>
      <c r="M36" s="102">
        <f>[2]Slutanvändning!$W$526</f>
        <v>0</v>
      </c>
      <c r="N36" s="102"/>
      <c r="O36" s="102"/>
      <c r="P36" s="102">
        <f t="shared" si="4"/>
        <v>2518.9579094342175</v>
      </c>
      <c r="Q36" s="33"/>
      <c r="R36" s="84" t="str">
        <f>N30</f>
        <v>Beckolja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122">
        <f>[2]Slutanvändning!$N$539</f>
        <v>12100</v>
      </c>
      <c r="C37" s="116">
        <f>[2]Slutanvändning!$N$540</f>
        <v>5825.8</v>
      </c>
      <c r="D37" s="102">
        <f>[2]Slutanvändning!$N$533</f>
        <v>109</v>
      </c>
      <c r="E37" s="102">
        <f>[2]Slutanvändning!$Q$534</f>
        <v>0</v>
      </c>
      <c r="F37" s="102">
        <f>[2]Slutanvändning!$N$535</f>
        <v>0</v>
      </c>
      <c r="G37" s="102">
        <f>[2]Slutanvändning!$N$536</f>
        <v>0</v>
      </c>
      <c r="H37" s="102">
        <f>[2]Slutanvändning!$N$537</f>
        <v>15022</v>
      </c>
      <c r="I37" s="102">
        <f>[2]Slutanvändning!$N$538</f>
        <v>0</v>
      </c>
      <c r="J37" s="102"/>
      <c r="K37" s="102">
        <f>[2]Slutanvändning!U534</f>
        <v>0</v>
      </c>
      <c r="L37" s="102">
        <f>[2]Slutanvändning!V534</f>
        <v>0</v>
      </c>
      <c r="M37" s="102">
        <f>[2]Slutanvändning!$W$535</f>
        <v>0</v>
      </c>
      <c r="N37" s="102"/>
      <c r="O37" s="102"/>
      <c r="P37" s="125">
        <f t="shared" si="4"/>
        <v>33056.800000000003</v>
      </c>
      <c r="Q37" s="33"/>
      <c r="R37" s="85" t="str">
        <f>O30</f>
        <v>Starkgas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122">
        <f>[2]Slutanvändning!$N$548</f>
        <v>4300</v>
      </c>
      <c r="C38" s="116">
        <f>[2]Slutanvändning!$N$549</f>
        <v>125</v>
      </c>
      <c r="D38" s="102">
        <f>[2]Slutanvändning!$N$542</f>
        <v>0</v>
      </c>
      <c r="E38" s="102">
        <f>[2]Slutanvändning!$Q$543</f>
        <v>0</v>
      </c>
      <c r="F38" s="102">
        <f>[2]Slutanvändning!$N$544</f>
        <v>0</v>
      </c>
      <c r="G38" s="102">
        <f>[2]Slutanvändning!$N$545</f>
        <v>0</v>
      </c>
      <c r="H38" s="102">
        <f>[2]Slutanvändning!$N$546</f>
        <v>0</v>
      </c>
      <c r="I38" s="102">
        <f>[2]Slutanvändning!$N$547</f>
        <v>0</v>
      </c>
      <c r="J38" s="102"/>
      <c r="K38" s="102">
        <f>[2]Slutanvändning!U543</f>
        <v>0</v>
      </c>
      <c r="L38" s="102">
        <f>[2]Slutanvändning!V543</f>
        <v>0</v>
      </c>
      <c r="M38" s="102">
        <f>[2]Slutanvändning!$W$544</f>
        <v>0</v>
      </c>
      <c r="N38" s="102"/>
      <c r="O38" s="102"/>
      <c r="P38" s="125">
        <f t="shared" si="4"/>
        <v>4425</v>
      </c>
      <c r="Q38" s="33"/>
      <c r="R38" s="44"/>
      <c r="S38" s="29"/>
      <c r="T38" s="40"/>
      <c r="U38" s="36"/>
    </row>
    <row r="39" spans="1:47" ht="15.75">
      <c r="A39" s="5" t="s">
        <v>38</v>
      </c>
      <c r="B39" s="101">
        <f>[2]Slutanvändning!$N$557</f>
        <v>0</v>
      </c>
      <c r="C39" s="101">
        <f>[2]Slutanvändning!$N$558</f>
        <v>1851</v>
      </c>
      <c r="D39" s="102">
        <f>[2]Slutanvändning!$N$551</f>
        <v>0</v>
      </c>
      <c r="E39" s="102">
        <f>[2]Slutanvändning!$Q$552</f>
        <v>0</v>
      </c>
      <c r="F39" s="102">
        <f>[2]Slutanvändning!$N$553</f>
        <v>0</v>
      </c>
      <c r="G39" s="102">
        <f>[2]Slutanvändning!$N$554</f>
        <v>0</v>
      </c>
      <c r="H39" s="102">
        <f>[2]Slutanvändning!$N$555</f>
        <v>0</v>
      </c>
      <c r="I39" s="102">
        <f>[2]Slutanvändning!$N$556</f>
        <v>0</v>
      </c>
      <c r="J39" s="102"/>
      <c r="K39" s="102">
        <f>[2]Slutanvändning!U552</f>
        <v>0</v>
      </c>
      <c r="L39" s="102">
        <f>[2]Slutanvändning!V552</f>
        <v>0</v>
      </c>
      <c r="M39" s="102">
        <f>[2]Slutanvändning!$W$553</f>
        <v>0</v>
      </c>
      <c r="N39" s="102"/>
      <c r="O39" s="102"/>
      <c r="P39" s="102">
        <f>SUM(B39:N39)</f>
        <v>1851</v>
      </c>
      <c r="Q39" s="33"/>
      <c r="R39" s="41"/>
      <c r="S39" s="10"/>
      <c r="T39" s="64"/>
    </row>
    <row r="40" spans="1:47" ht="15.75">
      <c r="A40" s="5" t="s">
        <v>13</v>
      </c>
      <c r="B40" s="102">
        <f>SUM(B32:B39)</f>
        <v>26656</v>
      </c>
      <c r="C40" s="125">
        <f t="shared" ref="C40:O40" si="5">SUM(C32:C39)</f>
        <v>24925.83107603023</v>
      </c>
      <c r="D40" s="102">
        <f t="shared" si="5"/>
        <v>45725</v>
      </c>
      <c r="E40" s="102">
        <f t="shared" si="5"/>
        <v>0</v>
      </c>
      <c r="F40" s="102">
        <f>SUM(F32:F39)</f>
        <v>0</v>
      </c>
      <c r="G40" s="102">
        <f t="shared" si="5"/>
        <v>8073</v>
      </c>
      <c r="H40" s="102">
        <f t="shared" si="5"/>
        <v>16007</v>
      </c>
      <c r="I40" s="102">
        <f t="shared" si="5"/>
        <v>0</v>
      </c>
      <c r="J40" s="102">
        <f t="shared" si="5"/>
        <v>0</v>
      </c>
      <c r="K40" s="102">
        <f t="shared" si="5"/>
        <v>0</v>
      </c>
      <c r="L40" s="102">
        <f t="shared" si="5"/>
        <v>0</v>
      </c>
      <c r="M40" s="102">
        <f t="shared" si="5"/>
        <v>0</v>
      </c>
      <c r="N40" s="102">
        <f t="shared" si="5"/>
        <v>0</v>
      </c>
      <c r="O40" s="102">
        <f t="shared" si="5"/>
        <v>0</v>
      </c>
      <c r="P40" s="125">
        <f>SUM(B40:N40)</f>
        <v>121386.83107603023</v>
      </c>
      <c r="Q40" s="33"/>
      <c r="R40" s="41"/>
      <c r="S40" s="10" t="s">
        <v>24</v>
      </c>
      <c r="T40" s="64" t="s">
        <v>25</v>
      </c>
    </row>
    <row r="41" spans="1:47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66"/>
      <c r="R41" s="41" t="s">
        <v>39</v>
      </c>
      <c r="S41" s="65" t="str">
        <f>(B46+C46)/1000 &amp;" GWh"</f>
        <v>7,53806648608242 GWh</v>
      </c>
      <c r="T41" s="88"/>
    </row>
    <row r="42" spans="1:47">
      <c r="A42" s="46" t="s">
        <v>42</v>
      </c>
      <c r="B42" s="108">
        <f>B39+B38+B37</f>
        <v>16400</v>
      </c>
      <c r="C42" s="108">
        <f>C39+C38+C37</f>
        <v>7801.8</v>
      </c>
      <c r="D42" s="108">
        <f>D39+D38+D37</f>
        <v>109</v>
      </c>
      <c r="E42" s="108">
        <f t="shared" ref="E42:P42" si="6">E39+E38+E37</f>
        <v>0</v>
      </c>
      <c r="F42" s="109">
        <f t="shared" si="6"/>
        <v>0</v>
      </c>
      <c r="G42" s="108">
        <f t="shared" si="6"/>
        <v>0</v>
      </c>
      <c r="H42" s="108">
        <f t="shared" si="6"/>
        <v>15022</v>
      </c>
      <c r="I42" s="109">
        <f t="shared" si="6"/>
        <v>0</v>
      </c>
      <c r="J42" s="108">
        <f t="shared" si="6"/>
        <v>0</v>
      </c>
      <c r="K42" s="108">
        <f t="shared" si="6"/>
        <v>0</v>
      </c>
      <c r="L42" s="108">
        <f t="shared" si="6"/>
        <v>0</v>
      </c>
      <c r="M42" s="108">
        <f t="shared" si="6"/>
        <v>0</v>
      </c>
      <c r="N42" s="108">
        <f t="shared" si="6"/>
        <v>0</v>
      </c>
      <c r="O42" s="108">
        <f t="shared" si="6"/>
        <v>0</v>
      </c>
      <c r="P42" s="108">
        <f t="shared" si="6"/>
        <v>39332.800000000003</v>
      </c>
      <c r="Q42" s="34"/>
      <c r="R42" s="41" t="s">
        <v>40</v>
      </c>
      <c r="S42" s="11" t="str">
        <f>P42/1000 &amp;" GWh"</f>
        <v>39,3328 GWh</v>
      </c>
      <c r="T42" s="42">
        <f>P42/P40</f>
        <v>0.32402855936954184</v>
      </c>
    </row>
    <row r="43" spans="1:47">
      <c r="A43" s="47" t="s">
        <v>44</v>
      </c>
      <c r="B43" s="115"/>
      <c r="C43" s="110">
        <f>C40+C24-C7+C46</f>
        <v>26919.897562112648</v>
      </c>
      <c r="D43" s="110">
        <f t="shared" ref="D43:O43" si="7">D11+D24+D40</f>
        <v>46125</v>
      </c>
      <c r="E43" s="110">
        <f t="shared" si="7"/>
        <v>0</v>
      </c>
      <c r="F43" s="110">
        <f t="shared" si="7"/>
        <v>0</v>
      </c>
      <c r="G43" s="110">
        <f t="shared" si="7"/>
        <v>8073</v>
      </c>
      <c r="H43" s="110">
        <f t="shared" si="7"/>
        <v>50207</v>
      </c>
      <c r="I43" s="110">
        <f t="shared" si="7"/>
        <v>0</v>
      </c>
      <c r="J43" s="110">
        <f t="shared" si="7"/>
        <v>0</v>
      </c>
      <c r="K43" s="110">
        <f t="shared" si="7"/>
        <v>0</v>
      </c>
      <c r="L43" s="110">
        <f t="shared" si="7"/>
        <v>0</v>
      </c>
      <c r="M43" s="110">
        <f t="shared" si="7"/>
        <v>0</v>
      </c>
      <c r="N43" s="110">
        <f t="shared" si="7"/>
        <v>0</v>
      </c>
      <c r="O43" s="110">
        <f t="shared" si="7"/>
        <v>0</v>
      </c>
      <c r="P43" s="111">
        <f>SUM(C43:O43)</f>
        <v>131324.89756211266</v>
      </c>
      <c r="Q43" s="34"/>
      <c r="R43" s="41" t="s">
        <v>41</v>
      </c>
      <c r="S43" s="11" t="str">
        <f>P36/1000 &amp;" GWh"</f>
        <v>2,51895790943422 GWh</v>
      </c>
      <c r="T43" s="62">
        <f>P36/P40</f>
        <v>2.0751492456842182E-2</v>
      </c>
    </row>
    <row r="44" spans="1:47">
      <c r="A44" s="47" t="s">
        <v>45</v>
      </c>
      <c r="B44" s="99"/>
      <c r="C44" s="93">
        <f>C43/$P$43</f>
        <v>0.2049870059817131</v>
      </c>
      <c r="D44" s="93">
        <f t="shared" ref="D44:P44" si="8">D43/$P$43</f>
        <v>0.35122814375837824</v>
      </c>
      <c r="E44" s="93">
        <f t="shared" si="8"/>
        <v>0</v>
      </c>
      <c r="F44" s="93">
        <f t="shared" si="8"/>
        <v>0</v>
      </c>
      <c r="G44" s="93">
        <f t="shared" si="8"/>
        <v>6.1473491697807858E-2</v>
      </c>
      <c r="H44" s="93">
        <f t="shared" si="8"/>
        <v>0.38231135856210074</v>
      </c>
      <c r="I44" s="93">
        <f t="shared" si="8"/>
        <v>0</v>
      </c>
      <c r="J44" s="93">
        <f t="shared" si="8"/>
        <v>0</v>
      </c>
      <c r="K44" s="93">
        <f t="shared" si="8"/>
        <v>0</v>
      </c>
      <c r="L44" s="93">
        <f t="shared" si="8"/>
        <v>0</v>
      </c>
      <c r="M44" s="93">
        <f t="shared" si="8"/>
        <v>0</v>
      </c>
      <c r="N44" s="93">
        <f t="shared" si="8"/>
        <v>0</v>
      </c>
      <c r="O44" s="93">
        <f t="shared" si="8"/>
        <v>0</v>
      </c>
      <c r="P44" s="93">
        <f t="shared" si="8"/>
        <v>1</v>
      </c>
      <c r="Q44" s="34"/>
      <c r="R44" s="41" t="s">
        <v>43</v>
      </c>
      <c r="S44" s="11" t="str">
        <f>P34/1000 &amp;" GWh"</f>
        <v>16,615073166596 GWh</v>
      </c>
      <c r="T44" s="42">
        <f>P34/P40</f>
        <v>0.13687706499388902</v>
      </c>
      <c r="U44" s="36"/>
    </row>
    <row r="45" spans="1:47">
      <c r="A45" s="48"/>
      <c r="B45" s="94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5,765 GWh</v>
      </c>
      <c r="T45" s="42">
        <f>P32/P40</f>
        <v>4.7492795955675883E-2</v>
      </c>
      <c r="U45" s="36"/>
    </row>
    <row r="46" spans="1:47">
      <c r="A46" s="48" t="s">
        <v>48</v>
      </c>
      <c r="B46" s="68">
        <f>B24-B40</f>
        <v>5544</v>
      </c>
      <c r="C46" s="68">
        <f>(C40+C24)*0.08</f>
        <v>1994.0664860824184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6,931 GWh</v>
      </c>
      <c r="T46" s="62">
        <f>P33/P40</f>
        <v>5.7098450783831668E-2</v>
      </c>
      <c r="U46" s="36"/>
    </row>
    <row r="47" spans="1:47">
      <c r="A47" s="48" t="s">
        <v>50</v>
      </c>
      <c r="B47" s="92">
        <f>B46/B24</f>
        <v>0.17217391304347826</v>
      </c>
      <c r="C47" s="92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50,224 GWh</v>
      </c>
      <c r="T47" s="62">
        <f>P35/P40</f>
        <v>0.41375163644021951</v>
      </c>
    </row>
    <row r="48" spans="1:47" ht="15.75" thickBot="1">
      <c r="A48" s="13"/>
      <c r="B48" s="103"/>
      <c r="C48" s="104"/>
      <c r="D48" s="105"/>
      <c r="E48" s="105"/>
      <c r="F48" s="106"/>
      <c r="G48" s="105"/>
      <c r="H48" s="105"/>
      <c r="I48" s="106"/>
      <c r="J48" s="105"/>
      <c r="K48" s="105"/>
      <c r="L48" s="105"/>
      <c r="M48" s="104"/>
      <c r="N48" s="107"/>
      <c r="O48" s="107"/>
      <c r="P48" s="107"/>
      <c r="Q48" s="86"/>
      <c r="R48" s="69" t="s">
        <v>49</v>
      </c>
      <c r="S48" s="70" t="str">
        <f>P40/1000 &amp;" GWh"</f>
        <v>121,38683107603 GWh</v>
      </c>
      <c r="T48" s="137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16" sqref="B16"/>
    </sheetView>
  </sheetViews>
  <sheetFormatPr defaultColWidth="11" defaultRowHeight="15.75"/>
  <cols>
    <col min="1" max="1" width="17.125" customWidth="1"/>
    <col min="2" max="2" width="11.875" bestFit="1" customWidth="1"/>
    <col min="3" max="3" width="15.375" bestFit="1" customWidth="1"/>
  </cols>
  <sheetData>
    <row r="1" spans="1:9">
      <c r="A1" s="2" t="s">
        <v>53</v>
      </c>
    </row>
    <row r="3" spans="1:9">
      <c r="A3" t="s">
        <v>54</v>
      </c>
      <c r="B3" t="s">
        <v>55</v>
      </c>
      <c r="C3" t="s">
        <v>56</v>
      </c>
      <c r="D3" t="s">
        <v>55</v>
      </c>
    </row>
    <row r="4" spans="1:9">
      <c r="A4" t="str">
        <f>[1]Norrbotten!H4</f>
        <v>Haparanda</v>
      </c>
      <c r="B4" s="1">
        <f>[1]Norrbotten!I4</f>
        <v>46400</v>
      </c>
      <c r="C4" s="1" t="s">
        <v>57</v>
      </c>
      <c r="D4" s="1" t="s">
        <v>57</v>
      </c>
    </row>
    <row r="5" spans="1:9">
      <c r="A5">
        <f>[1]Norrbotten!H5</f>
        <v>0</v>
      </c>
      <c r="B5" s="1">
        <f>[1]Norrbotten!I5</f>
        <v>0</v>
      </c>
      <c r="H5" s="1"/>
      <c r="I5" s="1"/>
    </row>
    <row r="6" spans="1:9">
      <c r="A6">
        <f>[1]Norrbotten!H6</f>
        <v>0</v>
      </c>
      <c r="B6" s="1">
        <f>[1]Norrbotten!I6</f>
        <v>0</v>
      </c>
      <c r="C6" s="1" t="s">
        <v>57</v>
      </c>
      <c r="D6" s="1" t="s">
        <v>57</v>
      </c>
    </row>
    <row r="7" spans="1:9">
      <c r="A7">
        <f>[1]Norrbotten!H7</f>
        <v>0</v>
      </c>
      <c r="B7" s="1">
        <f>[1]Norrbotten!I7</f>
        <v>0</v>
      </c>
      <c r="C7" s="1" t="s">
        <v>57</v>
      </c>
      <c r="D7" s="1" t="s">
        <v>57</v>
      </c>
    </row>
    <row r="8" spans="1:9">
      <c r="A8">
        <f>[1]Norrbotten!H8</f>
        <v>0</v>
      </c>
      <c r="B8" s="1">
        <f>[1]Norrbotten!I8</f>
        <v>0</v>
      </c>
    </row>
    <row r="9" spans="1:9">
      <c r="A9">
        <f>[1]Norrbotten!H9</f>
        <v>0</v>
      </c>
      <c r="B9" s="1">
        <f>[1]Norrbotten!I9</f>
        <v>0</v>
      </c>
      <c r="D9" s="1">
        <f>SUM(D6:D8)</f>
        <v>0</v>
      </c>
    </row>
    <row r="10" spans="1:9">
      <c r="A10">
        <f>[1]Norrbotten!H10</f>
        <v>0</v>
      </c>
      <c r="B10" s="1">
        <f>[1]Norrbotten!I10</f>
        <v>0</v>
      </c>
      <c r="C10" s="1"/>
      <c r="D10" s="1"/>
    </row>
    <row r="11" spans="1:9">
      <c r="A11">
        <f>[1]Norrbotten!H11</f>
        <v>0</v>
      </c>
      <c r="B11" s="1">
        <f>[1]Norrbotten!I11</f>
        <v>0</v>
      </c>
      <c r="C11" s="1" t="s">
        <v>57</v>
      </c>
      <c r="D11" s="1" t="s">
        <v>57</v>
      </c>
    </row>
    <row r="13" spans="1:9">
      <c r="B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AU71"/>
  <sheetViews>
    <sheetView tabSelected="1" zoomScale="70" zoomScaleNormal="70" workbookViewId="0">
      <selection activeCell="I35" sqref="I35"/>
    </sheetView>
  </sheetViews>
  <sheetFormatPr defaultColWidth="8.625" defaultRowHeight="15"/>
  <cols>
    <col min="1" max="1" width="49.5" style="12" customWidth="1"/>
    <col min="2" max="2" width="18.5" style="52" bestFit="1" customWidth="1"/>
    <col min="3" max="3" width="17.625" style="12" customWidth="1"/>
    <col min="4" max="12" width="17.625" style="52" customWidth="1"/>
    <col min="13" max="20" width="17.625" style="12" customWidth="1"/>
    <col min="21" max="21" width="9.125" style="12" bestFit="1" customWidth="1"/>
    <col min="22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73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72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7"/>
      <c r="O4" s="28"/>
      <c r="P4" s="81" t="s">
        <v>66</v>
      </c>
      <c r="Q4" s="30"/>
      <c r="AG4" s="30"/>
      <c r="AH4" s="30"/>
    </row>
    <row r="5" spans="1:34" ht="15.75">
      <c r="A5" s="5" t="s">
        <v>52</v>
      </c>
      <c r="B5" s="59"/>
      <c r="C5" s="95">
        <f>SUM(Arjeplog:Övertorneå!C5)</f>
        <v>2004.5</v>
      </c>
      <c r="D5" s="89">
        <f>SUM(Arjeplog:Övertorneå!D5)</f>
        <v>0</v>
      </c>
      <c r="E5" s="89">
        <f>SUM(Arjeplog:Övertorneå!E5)</f>
        <v>0</v>
      </c>
      <c r="F5" s="89">
        <f>SUM(Arjeplog:Övertorneå!F5)</f>
        <v>0</v>
      </c>
      <c r="G5" s="89">
        <f>SUM(Arjeplog:Övertorneå!G5)</f>
        <v>0</v>
      </c>
      <c r="H5" s="89">
        <f>SUM(Arjeplog:Övertorneå!H5)</f>
        <v>0</v>
      </c>
      <c r="I5" s="89">
        <f>SUM(Arjeplog:Övertorneå!I5)</f>
        <v>0</v>
      </c>
      <c r="J5" s="89">
        <f>SUM(Arjeplog:Övertorneå!J5)</f>
        <v>0</v>
      </c>
      <c r="K5" s="89">
        <f>SUM(Arjeplog:Övertorneå!K5)</f>
        <v>0</v>
      </c>
      <c r="L5" s="89">
        <f>SUM(Arjeplog:Övertorneå!L5)</f>
        <v>0</v>
      </c>
      <c r="M5" s="89">
        <f>SUM(Arjeplog:Övertorneå!M5)</f>
        <v>0</v>
      </c>
      <c r="N5" s="89">
        <f>SUM(Arjeplog:Övertorneå!N5)</f>
        <v>0</v>
      </c>
      <c r="O5" s="89">
        <f>SUM(Arjeplog:Övertorneå!O5)</f>
        <v>0</v>
      </c>
      <c r="P5" s="89">
        <f>SUM(Arjeplog:Övertorneå!P5)</f>
        <v>0</v>
      </c>
      <c r="Q5" s="53"/>
      <c r="AG5" s="53"/>
      <c r="AH5" s="53"/>
    </row>
    <row r="6" spans="1:34" ht="15.75">
      <c r="A6" s="5" t="s">
        <v>91</v>
      </c>
      <c r="B6" s="59"/>
      <c r="C6" s="114">
        <f>SUM(Arjeplog:Övertorneå!C6)</f>
        <v>535938</v>
      </c>
      <c r="D6" s="89">
        <f>SUM(Arjeplog:Övertorneå!D6)</f>
        <v>0</v>
      </c>
      <c r="E6" s="89">
        <f>SUM(Arjeplog:Övertorneå!E6)</f>
        <v>0</v>
      </c>
      <c r="F6" s="89">
        <f>SUM(Arjeplog:Övertorneå!F6)</f>
        <v>0</v>
      </c>
      <c r="G6" s="89">
        <f>SUM(Arjeplog:Övertorneå!G6)</f>
        <v>0</v>
      </c>
      <c r="H6" s="89">
        <f>SUM(Arjeplog:Övertorneå!H6)</f>
        <v>0</v>
      </c>
      <c r="I6" s="89">
        <f>SUM(Arjeplog:Övertorneå!I6)</f>
        <v>0</v>
      </c>
      <c r="J6" s="89">
        <f>SUM(Arjeplog:Övertorneå!J6)</f>
        <v>0</v>
      </c>
      <c r="K6" s="89">
        <f>SUM(Arjeplog:Övertorneå!K6)</f>
        <v>0</v>
      </c>
      <c r="L6" s="89">
        <f>SUM(Arjeplog:Övertorneå!L6)</f>
        <v>0</v>
      </c>
      <c r="M6" s="89">
        <f>SUM(Arjeplog:Övertorneå!M6)</f>
        <v>0</v>
      </c>
      <c r="N6" s="89">
        <f>SUM(Arjeplog:Övertorneå!N6)</f>
        <v>0</v>
      </c>
      <c r="O6" s="89">
        <f>SUM(Arjeplog:Övertorneå!O6)</f>
        <v>0</v>
      </c>
      <c r="P6" s="89">
        <f>SUM(Arjeplog:Övertorneå!P6)</f>
        <v>0</v>
      </c>
      <c r="Q6" s="53"/>
      <c r="AG6" s="53"/>
      <c r="AH6" s="53"/>
    </row>
    <row r="7" spans="1:34" ht="15.75">
      <c r="A7" s="5" t="s">
        <v>92</v>
      </c>
      <c r="B7" s="59"/>
      <c r="C7" s="95">
        <f>SUM(Arjeplog:Övertorneå!C7)</f>
        <v>697124</v>
      </c>
      <c r="D7" s="89">
        <f>SUM(Arjeplog:Övertorneå!D7)</f>
        <v>0</v>
      </c>
      <c r="E7" s="89">
        <f>SUM(Arjeplog:Övertorneå!E7)</f>
        <v>0</v>
      </c>
      <c r="F7" s="89">
        <f>SUM(Arjeplog:Övertorneå!F7)</f>
        <v>0</v>
      </c>
      <c r="G7" s="89">
        <f>SUM(Arjeplog:Övertorneå!G7)</f>
        <v>0</v>
      </c>
      <c r="H7" s="89">
        <f>SUM(Arjeplog:Övertorneå!H7)</f>
        <v>0</v>
      </c>
      <c r="I7" s="89">
        <f>SUM(Arjeplog:Övertorneå!I7)</f>
        <v>0</v>
      </c>
      <c r="J7" s="89">
        <f>SUM(Arjeplog:Övertorneå!J7)</f>
        <v>0</v>
      </c>
      <c r="K7" s="89">
        <f>SUM(Arjeplog:Övertorneå!K7)</f>
        <v>0</v>
      </c>
      <c r="L7" s="89">
        <f>SUM(Arjeplog:Övertorneå!L7)</f>
        <v>0</v>
      </c>
      <c r="M7" s="89">
        <f>SUM(Arjeplog:Övertorneå!M7)</f>
        <v>0</v>
      </c>
      <c r="N7" s="89">
        <f>SUM(Arjeplog:Övertorneå!N7)</f>
        <v>0</v>
      </c>
      <c r="O7" s="89">
        <f>SUM(Arjeplog:Övertorneå!O7)</f>
        <v>0</v>
      </c>
      <c r="P7" s="89">
        <f>SUM(Arjeplog:Övertorneå!P7)</f>
        <v>0</v>
      </c>
      <c r="Q7" s="53"/>
      <c r="AG7" s="53"/>
      <c r="AH7" s="53"/>
    </row>
    <row r="8" spans="1:34" ht="15.75">
      <c r="A8" s="5" t="s">
        <v>10</v>
      </c>
      <c r="B8" s="59"/>
      <c r="C8" s="89">
        <f>SUM(Arjeplog:Övertorneå!C8)</f>
        <v>0</v>
      </c>
      <c r="D8" s="89">
        <f>SUM(Arjeplog:Övertorneå!D8)</f>
        <v>0</v>
      </c>
      <c r="E8" s="89">
        <f>SUM(Arjeplog:Övertorneå!E8)</f>
        <v>0</v>
      </c>
      <c r="F8" s="89">
        <f>SUM(Arjeplog:Övertorneå!F8)</f>
        <v>0</v>
      </c>
      <c r="G8" s="89">
        <f>SUM(Arjeplog:Övertorneå!G8)</f>
        <v>0</v>
      </c>
      <c r="H8" s="89">
        <f>SUM(Arjeplog:Övertorneå!H8)</f>
        <v>0</v>
      </c>
      <c r="I8" s="89">
        <f>SUM(Arjeplog:Övertorneå!I8)</f>
        <v>0</v>
      </c>
      <c r="J8" s="89">
        <f>SUM(Arjeplog:Övertorneå!J8)</f>
        <v>0</v>
      </c>
      <c r="K8" s="89">
        <f>SUM(Arjeplog:Övertorneå!K8)</f>
        <v>0</v>
      </c>
      <c r="L8" s="89">
        <f>SUM(Arjeplog:Övertorneå!L8)</f>
        <v>0</v>
      </c>
      <c r="M8" s="89">
        <f>SUM(Arjeplog:Övertorneå!M8)</f>
        <v>0</v>
      </c>
      <c r="N8" s="89">
        <f>SUM(Arjeplog:Övertorneå!N8)</f>
        <v>0</v>
      </c>
      <c r="O8" s="89">
        <f>SUM(Arjeplog:Övertorneå!O8)</f>
        <v>0</v>
      </c>
      <c r="P8" s="89">
        <f>SUM(Arjeplog:Övertorneå!P8)</f>
        <v>0</v>
      </c>
      <c r="Q8" s="53"/>
      <c r="AG8" s="53"/>
      <c r="AH8" s="53"/>
    </row>
    <row r="9" spans="1:34" ht="15.75">
      <c r="A9" s="5" t="s">
        <v>11</v>
      </c>
      <c r="B9" s="59"/>
      <c r="C9" s="95">
        <f>SUM(Arjeplog:Övertorneå!C9)</f>
        <v>12987456</v>
      </c>
      <c r="D9" s="89">
        <f>SUM(Arjeplog:Övertorneå!D9)</f>
        <v>0</v>
      </c>
      <c r="E9" s="89">
        <f>SUM(Arjeplog:Övertorneå!E9)</f>
        <v>0</v>
      </c>
      <c r="F9" s="89">
        <f>SUM(Arjeplog:Övertorneå!F9)</f>
        <v>0</v>
      </c>
      <c r="G9" s="89">
        <f>SUM(Arjeplog:Övertorneå!G9)</f>
        <v>0</v>
      </c>
      <c r="H9" s="89">
        <f>SUM(Arjeplog:Övertorneå!H9)</f>
        <v>0</v>
      </c>
      <c r="I9" s="89">
        <f>SUM(Arjeplog:Övertorneå!I9)</f>
        <v>0</v>
      </c>
      <c r="J9" s="89">
        <f>SUM(Arjeplog:Övertorneå!J9)</f>
        <v>0</v>
      </c>
      <c r="K9" s="89">
        <f>SUM(Arjeplog:Övertorneå!K9)</f>
        <v>0</v>
      </c>
      <c r="L9" s="89">
        <f>SUM(Arjeplog:Övertorneå!L9)</f>
        <v>0</v>
      </c>
      <c r="M9" s="89">
        <f>SUM(Arjeplog:Övertorneå!M9)</f>
        <v>0</v>
      </c>
      <c r="N9" s="89">
        <f>SUM(Arjeplog:Övertorneå!N9)</f>
        <v>0</v>
      </c>
      <c r="O9" s="89">
        <f>SUM(Arjeplog:Övertorneå!O9)</f>
        <v>0</v>
      </c>
      <c r="P9" s="89">
        <f>SUM(Arjeplog:Övertorneå!P9)</f>
        <v>0</v>
      </c>
      <c r="Q9" s="53"/>
      <c r="AG9" s="53"/>
      <c r="AH9" s="53"/>
    </row>
    <row r="10" spans="1:34" ht="15.75">
      <c r="A10" s="5" t="s">
        <v>12</v>
      </c>
      <c r="B10" s="59"/>
      <c r="C10" s="89">
        <f>SUM(Arjeplog:Övertorneå!C10)</f>
        <v>953853.07197943446</v>
      </c>
      <c r="D10" s="89">
        <f>SUM(Arjeplog:Övertorneå!D10)</f>
        <v>0</v>
      </c>
      <c r="E10" s="89">
        <f>SUM(Arjeplog:Övertorneå!E10)</f>
        <v>0</v>
      </c>
      <c r="F10" s="89">
        <f>SUM(Arjeplog:Övertorneå!F10)</f>
        <v>0</v>
      </c>
      <c r="G10" s="89">
        <f>SUM(Arjeplog:Övertorneå!G10)</f>
        <v>0</v>
      </c>
      <c r="H10" s="89">
        <f>SUM(Arjeplog:Övertorneå!H10)</f>
        <v>0</v>
      </c>
      <c r="I10" s="89">
        <f>SUM(Arjeplog:Övertorneå!I10)</f>
        <v>0</v>
      </c>
      <c r="J10" s="89">
        <f>SUM(Arjeplog:Övertorneå!J10)</f>
        <v>0</v>
      </c>
      <c r="K10" s="89">
        <f>SUM(Arjeplog:Övertorneå!K10)</f>
        <v>0</v>
      </c>
      <c r="L10" s="89">
        <f>SUM(Arjeplog:Övertorneå!L10)</f>
        <v>0</v>
      </c>
      <c r="M10" s="89">
        <f>SUM(Arjeplog:Övertorneå!M10)</f>
        <v>0</v>
      </c>
      <c r="N10" s="89">
        <f>SUM(Arjeplog:Övertorneå!N10)</f>
        <v>0</v>
      </c>
      <c r="O10" s="89">
        <f>SUM(Arjeplog:Övertorneå!O10)</f>
        <v>0</v>
      </c>
      <c r="P10" s="89">
        <f>SUM(Arjeplog:Övertorneå!P10)</f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131">
        <f>SUM(Arjeplog:Övertorneå!C11)</f>
        <v>15176375.571979435</v>
      </c>
      <c r="D11" s="89">
        <f>SUM(Arjeplog:Övertorneå!D11)</f>
        <v>0</v>
      </c>
      <c r="E11" s="89">
        <f>SUM(Arjeplog:Övertorneå!E11)</f>
        <v>0</v>
      </c>
      <c r="F11" s="89">
        <f>SUM(Arjeplog:Övertorneå!F11)</f>
        <v>0</v>
      </c>
      <c r="G11" s="89">
        <f>SUM(Arjeplog:Övertorneå!G11)</f>
        <v>0</v>
      </c>
      <c r="H11" s="89">
        <f>SUM(Arjeplog:Övertorneå!H11)</f>
        <v>0</v>
      </c>
      <c r="I11" s="89">
        <f>SUM(Arjeplog:Övertorneå!I11)</f>
        <v>0</v>
      </c>
      <c r="J11" s="89">
        <f>SUM(Arjeplog:Övertorneå!J11)</f>
        <v>0</v>
      </c>
      <c r="K11" s="89">
        <f>SUM(Arjeplog:Övertorneå!K11)</f>
        <v>0</v>
      </c>
      <c r="L11" s="89">
        <f>SUM(Arjeplog:Övertorneå!L11)</f>
        <v>0</v>
      </c>
      <c r="M11" s="89">
        <f>SUM(Arjeplog:Övertorneå!M11)</f>
        <v>0</v>
      </c>
      <c r="N11" s="89">
        <f>SUM(Arjeplog:Övertorneå!N11)</f>
        <v>0</v>
      </c>
      <c r="O11" s="89">
        <f>SUM(Arjeplog:Övertorneå!O11)</f>
        <v>0</v>
      </c>
      <c r="P11" s="89">
        <f>SUM(Arjeplog:Övertorneå!P11)</f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Norrbottens län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72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7"/>
      <c r="O17" s="28"/>
      <c r="P17" s="81" t="s">
        <v>66</v>
      </c>
      <c r="Q17" s="30"/>
      <c r="AG17" s="30"/>
      <c r="AH17" s="30"/>
    </row>
    <row r="18" spans="1:34" ht="15.75">
      <c r="A18" s="5" t="s">
        <v>17</v>
      </c>
      <c r="B18" s="95">
        <f>SUM(Arjeplog:Övertorneå!B18)</f>
        <v>1650013</v>
      </c>
      <c r="C18" s="89">
        <f>SUM(Arjeplog:Övertorneå!C18)</f>
        <v>0</v>
      </c>
      <c r="D18" s="114">
        <f>SUM(Arjeplog:Övertorneå!D18)</f>
        <v>72926</v>
      </c>
      <c r="E18" s="89">
        <f>SUM(Arjeplog:Övertorneå!E18)</f>
        <v>0</v>
      </c>
      <c r="F18" s="89">
        <f>SUM(Arjeplog:Övertorneå!F18)</f>
        <v>0</v>
      </c>
      <c r="G18" s="89">
        <f>SUM(Arjeplog:Övertorneå!G18)</f>
        <v>3588</v>
      </c>
      <c r="H18" s="95">
        <f>SUM(Arjeplog:Övertorneå!H18)</f>
        <v>345491</v>
      </c>
      <c r="I18" s="89">
        <f>SUM(Arjeplog:Övertorneå!I18)</f>
        <v>0</v>
      </c>
      <c r="J18" s="89">
        <f>SUM(Arjeplog:Övertorneå!J18)</f>
        <v>0</v>
      </c>
      <c r="K18" s="89">
        <f>SUM(Arjeplog:Övertorneå!K18)</f>
        <v>91931</v>
      </c>
      <c r="L18" s="89">
        <f>SUM(Arjeplog:Övertorneå!L18)</f>
        <v>492426</v>
      </c>
      <c r="M18" s="114">
        <f>SUM(Arjeplog:Övertorneå!M18)</f>
        <v>2163881</v>
      </c>
      <c r="N18" s="89">
        <f>SUM(Arjeplog:Övertorneå!N18)</f>
        <v>0</v>
      </c>
      <c r="O18" s="89">
        <f>SUM(Arjeplog:Övertorneå!O18)</f>
        <v>0</v>
      </c>
      <c r="P18" s="131">
        <f>SUM(Arjeplog:Övertorneå!P18)</f>
        <v>3170243</v>
      </c>
      <c r="Q18" s="4"/>
      <c r="R18" s="4"/>
      <c r="S18" s="4"/>
      <c r="T18" s="4"/>
    </row>
    <row r="19" spans="1:34" ht="15.75">
      <c r="A19" s="5" t="s">
        <v>18</v>
      </c>
      <c r="B19" s="95">
        <f>SUM(Arjeplog:Övertorneå!B19)</f>
        <v>407693</v>
      </c>
      <c r="C19" s="89">
        <f>SUM(Arjeplog:Övertorneå!C19)</f>
        <v>0</v>
      </c>
      <c r="D19" s="95">
        <f>SUM(Arjeplog:Övertorneå!D19)</f>
        <v>11739</v>
      </c>
      <c r="E19" s="89">
        <f>SUM(Arjeplog:Övertorneå!E19)</f>
        <v>0</v>
      </c>
      <c r="F19" s="89">
        <f>SUM(Arjeplog:Övertorneå!F19)</f>
        <v>24033</v>
      </c>
      <c r="G19" s="95">
        <f>SUM(Arjeplog:Övertorneå!G19)</f>
        <v>0</v>
      </c>
      <c r="H19" s="95">
        <f>SUM(Arjeplog:Övertorneå!H19)</f>
        <v>381524</v>
      </c>
      <c r="I19" s="89">
        <f>SUM(Arjeplog:Övertorneå!I19)</f>
        <v>0</v>
      </c>
      <c r="J19" s="89">
        <f>SUM(Arjeplog:Övertorneå!J19)</f>
        <v>0</v>
      </c>
      <c r="K19" s="95">
        <f>SUM(Arjeplog:Övertorneå!K19)</f>
        <v>23827</v>
      </c>
      <c r="L19" s="89">
        <f>SUM(Arjeplog:Övertorneå!L19)</f>
        <v>0</v>
      </c>
      <c r="M19" s="89">
        <f>SUM(Arjeplog:Övertorneå!M19)</f>
        <v>0</v>
      </c>
      <c r="N19" s="89">
        <f>SUM(Arjeplog:Övertorneå!N19)</f>
        <v>0</v>
      </c>
      <c r="O19" s="89">
        <f>SUM(Arjeplog:Övertorneå!O19)</f>
        <v>0</v>
      </c>
      <c r="P19" s="95">
        <f>SUM(Arjeplog:Övertorneå!P19)</f>
        <v>441123</v>
      </c>
      <c r="Q19" s="4"/>
      <c r="R19" s="4"/>
      <c r="S19" s="4"/>
      <c r="T19" s="4"/>
    </row>
    <row r="20" spans="1:34" ht="15.75">
      <c r="A20" s="5" t="s">
        <v>19</v>
      </c>
      <c r="B20" s="89">
        <f>SUM(Arjeplog:Övertorneå!B20)</f>
        <v>20372</v>
      </c>
      <c r="C20" s="128">
        <f>SUM(Arjeplog:Övertorneå!C20)</f>
        <v>20677.579999999998</v>
      </c>
      <c r="D20" s="89">
        <f>SUM(Arjeplog:Övertorneå!D20)</f>
        <v>0</v>
      </c>
      <c r="E20" s="89">
        <f>SUM(Arjeplog:Övertorneå!E20)</f>
        <v>0</v>
      </c>
      <c r="F20" s="89">
        <f>SUM(Arjeplog:Övertorneå!F20)</f>
        <v>0</v>
      </c>
      <c r="G20" s="89">
        <f>SUM(Arjeplog:Övertorneå!G20)</f>
        <v>0</v>
      </c>
      <c r="H20" s="89">
        <f>SUM(Arjeplog:Övertorneå!H20)</f>
        <v>0</v>
      </c>
      <c r="I20" s="89">
        <f>SUM(Arjeplog:Övertorneå!I20)</f>
        <v>0</v>
      </c>
      <c r="J20" s="89">
        <f>SUM(Arjeplog:Övertorneå!J20)</f>
        <v>0</v>
      </c>
      <c r="K20" s="89">
        <f>SUM(Arjeplog:Övertorneå!K20)</f>
        <v>0</v>
      </c>
      <c r="L20" s="89">
        <f>SUM(Arjeplog:Övertorneå!L20)</f>
        <v>0</v>
      </c>
      <c r="M20" s="89">
        <f>SUM(Arjeplog:Övertorneå!M20)</f>
        <v>0</v>
      </c>
      <c r="N20" s="89">
        <f>SUM(Arjeplog:Övertorneå!N20)</f>
        <v>0</v>
      </c>
      <c r="O20" s="89">
        <f>SUM(Arjeplog:Övertorneå!O20)</f>
        <v>0</v>
      </c>
      <c r="P20" s="128">
        <f>SUM(Arjeplog:Övertorneå!P20)</f>
        <v>20677.579999999998</v>
      </c>
      <c r="Q20" s="4"/>
      <c r="R20" s="4"/>
      <c r="S20" s="4"/>
      <c r="T20" s="4"/>
    </row>
    <row r="21" spans="1:34" ht="16.5" thickBot="1">
      <c r="A21" s="5" t="s">
        <v>20</v>
      </c>
      <c r="B21" s="89">
        <f>SUM(Arjeplog:Övertorneå!B21)</f>
        <v>0</v>
      </c>
      <c r="C21" s="89">
        <f>SUM(Arjeplog:Övertorneå!C21)</f>
        <v>0</v>
      </c>
      <c r="D21" s="89">
        <f>SUM(Arjeplog:Övertorneå!D21)</f>
        <v>0</v>
      </c>
      <c r="E21" s="89">
        <f>SUM(Arjeplog:Övertorneå!E21)</f>
        <v>0</v>
      </c>
      <c r="F21" s="89">
        <f>SUM(Arjeplog:Övertorneå!F21)</f>
        <v>0</v>
      </c>
      <c r="G21" s="89">
        <f>SUM(Arjeplog:Övertorneå!G21)</f>
        <v>0</v>
      </c>
      <c r="H21" s="89">
        <f>SUM(Arjeplog:Övertorneå!H21)</f>
        <v>0</v>
      </c>
      <c r="I21" s="89">
        <f>SUM(Arjeplog:Övertorneå!I21)</f>
        <v>0</v>
      </c>
      <c r="J21" s="89">
        <f>SUM(Arjeplog:Övertorneå!J21)</f>
        <v>0</v>
      </c>
      <c r="K21" s="89">
        <f>SUM(Arjeplog:Övertorneå!K21)</f>
        <v>0</v>
      </c>
      <c r="L21" s="89">
        <f>SUM(Arjeplog:Övertorneå!L21)</f>
        <v>0</v>
      </c>
      <c r="M21" s="89">
        <f>SUM(Arjeplog:Övertorneå!M21)</f>
        <v>0</v>
      </c>
      <c r="N21" s="89">
        <f>SUM(Arjeplog:Övertorneå!N21)</f>
        <v>0</v>
      </c>
      <c r="O21" s="89">
        <f>SUM(Arjeplog:Övertorneå!O21)</f>
        <v>0</v>
      </c>
      <c r="P21" s="89">
        <f>SUM(Arjeplog:Övertorneå!P21)</f>
        <v>0</v>
      </c>
      <c r="Q21" s="4"/>
      <c r="R21" s="37"/>
      <c r="S21" s="37"/>
      <c r="T21" s="37"/>
    </row>
    <row r="22" spans="1:34" ht="15.75">
      <c r="A22" s="5" t="s">
        <v>21</v>
      </c>
      <c r="B22" s="89">
        <f>SUM(Arjeplog:Övertorneå!B22)</f>
        <v>327655</v>
      </c>
      <c r="C22" s="89">
        <f>SUM(Arjeplog:Övertorneå!C22)</f>
        <v>0</v>
      </c>
      <c r="D22" s="89">
        <f>SUM(Arjeplog:Övertorneå!D22)</f>
        <v>0</v>
      </c>
      <c r="E22" s="89">
        <f>SUM(Arjeplog:Övertorneå!E22)</f>
        <v>0</v>
      </c>
      <c r="F22" s="89">
        <f>SUM(Arjeplog:Övertorneå!F22)</f>
        <v>0</v>
      </c>
      <c r="G22" s="89">
        <f>SUM(Arjeplog:Övertorneå!G22)</f>
        <v>0</v>
      </c>
      <c r="H22" s="89">
        <f>SUM(Arjeplog:Övertorneå!H22)</f>
        <v>0</v>
      </c>
      <c r="I22" s="89">
        <f>SUM(Arjeplog:Övertorneå!I22)</f>
        <v>0</v>
      </c>
      <c r="J22" s="89">
        <f>SUM(Arjeplog:Övertorneå!J22)</f>
        <v>0</v>
      </c>
      <c r="K22" s="89">
        <f>SUM(Arjeplog:Övertorneå!K22)</f>
        <v>0</v>
      </c>
      <c r="L22" s="89">
        <f>SUM(Arjeplog:Övertorneå!L22)</f>
        <v>0</v>
      </c>
      <c r="M22" s="89">
        <f>SUM(Arjeplog:Övertorneå!M22)</f>
        <v>0</v>
      </c>
      <c r="N22" s="89">
        <f>SUM(Arjeplog:Övertorneå!N22)</f>
        <v>0</v>
      </c>
      <c r="O22" s="89">
        <f>SUM(Arjeplog:Övertorneå!O22)</f>
        <v>0</v>
      </c>
      <c r="P22" s="89">
        <f>SUM(Arjeplog:Övertorneå!P22)</f>
        <v>0</v>
      </c>
      <c r="Q22" s="31"/>
      <c r="R22" s="43" t="s">
        <v>23</v>
      </c>
      <c r="S22" s="87" t="str">
        <f>ROUND(P43/1000,0) &amp;" GWh"</f>
        <v>31562 GWh</v>
      </c>
      <c r="T22" s="38"/>
      <c r="U22" s="36"/>
    </row>
    <row r="23" spans="1:34" ht="15.75">
      <c r="A23" s="5" t="s">
        <v>22</v>
      </c>
      <c r="B23" s="89">
        <f>SUM(Arjeplog:Övertorneå!B23)</f>
        <v>0</v>
      </c>
      <c r="C23" s="89">
        <f>SUM(Arjeplog:Övertorneå!C23)</f>
        <v>0</v>
      </c>
      <c r="D23" s="89">
        <f>SUM(Arjeplog:Övertorneå!D23)</f>
        <v>0</v>
      </c>
      <c r="E23" s="89">
        <f>SUM(Arjeplog:Övertorneå!E23)</f>
        <v>0</v>
      </c>
      <c r="F23" s="89">
        <f>SUM(Arjeplog:Övertorneå!F23)</f>
        <v>0</v>
      </c>
      <c r="G23" s="89">
        <f>SUM(Arjeplog:Övertorneå!G23)</f>
        <v>0</v>
      </c>
      <c r="H23" s="89">
        <f>SUM(Arjeplog:Övertorneå!H23)</f>
        <v>0</v>
      </c>
      <c r="I23" s="89">
        <f>SUM(Arjeplog:Övertorneå!I23)</f>
        <v>0</v>
      </c>
      <c r="J23" s="89">
        <f>SUM(Arjeplog:Övertorneå!J23)</f>
        <v>0</v>
      </c>
      <c r="K23" s="89">
        <f>SUM(Arjeplog:Övertorneå!K23)</f>
        <v>0</v>
      </c>
      <c r="L23" s="89">
        <f>SUM(Arjeplog:Övertorneå!L23)</f>
        <v>0</v>
      </c>
      <c r="M23" s="89">
        <f>SUM(Arjeplog:Övertorneå!M23)</f>
        <v>0</v>
      </c>
      <c r="N23" s="89">
        <f>SUM(Arjeplog:Övertorneå!N23)</f>
        <v>0</v>
      </c>
      <c r="O23" s="89">
        <f>SUM(Arjeplog:Övertorneå!O23)</f>
        <v>0</v>
      </c>
      <c r="P23" s="89">
        <f>SUM(Arjeplog:Övertorneå!P23)</f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95">
        <f>SUM(Arjeplog:Övertorneå!B24)</f>
        <v>2405733</v>
      </c>
      <c r="C24" s="128">
        <f>SUM(Arjeplog:Övertorneå!C24)</f>
        <v>20677.579999999998</v>
      </c>
      <c r="D24" s="131">
        <f>SUM(Arjeplog:Övertorneå!D24)</f>
        <v>84665</v>
      </c>
      <c r="E24" s="89">
        <f>SUM(Arjeplog:Övertorneå!E24)</f>
        <v>0</v>
      </c>
      <c r="F24" s="89">
        <f>SUM(Arjeplog:Övertorneå!F24)</f>
        <v>24033</v>
      </c>
      <c r="G24" s="89">
        <f>SUM(Arjeplog:Övertorneå!G24)</f>
        <v>3588</v>
      </c>
      <c r="H24" s="95">
        <f>SUM(Arjeplog:Övertorneå!H24)</f>
        <v>727015</v>
      </c>
      <c r="I24" s="89">
        <f>SUM(Arjeplog:Övertorneå!I24)</f>
        <v>0</v>
      </c>
      <c r="J24" s="89">
        <f>SUM(Arjeplog:Övertorneå!J24)</f>
        <v>0</v>
      </c>
      <c r="K24" s="95">
        <f>SUM(Arjeplog:Övertorneå!K24)</f>
        <v>115758</v>
      </c>
      <c r="L24" s="89">
        <f>SUM(Arjeplog:Övertorneå!L24)</f>
        <v>492426</v>
      </c>
      <c r="M24" s="114">
        <f>SUM(Arjeplog:Övertorneå!M24)</f>
        <v>2163881</v>
      </c>
      <c r="N24" s="89">
        <f>SUM(Arjeplog:Övertorneå!N24)</f>
        <v>0</v>
      </c>
      <c r="O24" s="89">
        <f>SUM(Arjeplog:Övertorneå!O24)</f>
        <v>0</v>
      </c>
      <c r="P24" s="136">
        <f>SUM(Arjeplog:Övertorneå!P24)</f>
        <v>3632043.58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8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4" t="str">
        <f>C30</f>
        <v>El</v>
      </c>
      <c r="S25" s="60" t="str">
        <f>ROUND(C43/1000,0) &amp;" GWh"</f>
        <v>8098 GWh</v>
      </c>
      <c r="T25" s="42">
        <f>C$44</f>
        <v>0.25657794346964397</v>
      </c>
      <c r="U25" s="36"/>
    </row>
    <row r="26" spans="1:34" ht="15.75">
      <c r="A26" s="6" t="s">
        <v>89</v>
      </c>
      <c r="B26" s="89">
        <f>Haparanda!B26</f>
        <v>46400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4054 GWh</v>
      </c>
      <c r="T26" s="42">
        <f>D$44</f>
        <v>0.12844956996454468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10246 GWh</v>
      </c>
      <c r="T27" s="42">
        <f>E$44</f>
        <v>0.32464133295912528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86 GWh</v>
      </c>
      <c r="T28" s="42">
        <f>F$44</f>
        <v>2.7374941715071132E-3</v>
      </c>
      <c r="U28" s="36"/>
    </row>
    <row r="29" spans="1:34" ht="15.75">
      <c r="A29" s="78" t="str">
        <f>A2</f>
        <v>Norrbottens län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551 GWh</v>
      </c>
      <c r="T29" s="42">
        <f>G$44</f>
        <v>1.7453725405182124E-2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72</v>
      </c>
      <c r="N30" s="55" t="s">
        <v>71</v>
      </c>
      <c r="O30" s="55" t="s">
        <v>90</v>
      </c>
      <c r="P30" s="57" t="s">
        <v>28</v>
      </c>
      <c r="Q30" s="31"/>
      <c r="R30" s="84" t="str">
        <f>H30</f>
        <v>Biobränslen</v>
      </c>
      <c r="S30" s="60" t="str">
        <f>ROUND(H43/1000,0) &amp;" GWh"</f>
        <v>2896 GWh</v>
      </c>
      <c r="T30" s="42">
        <f>H$44</f>
        <v>9.1754582102499441E-2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88</v>
      </c>
      <c r="H31" s="79" t="s">
        <v>69</v>
      </c>
      <c r="I31" s="79" t="s">
        <v>62</v>
      </c>
      <c r="J31" s="27"/>
      <c r="K31" s="27"/>
      <c r="L31" s="27"/>
      <c r="M31" s="27"/>
      <c r="N31" s="27"/>
      <c r="O31" s="28"/>
      <c r="P31" s="81" t="s">
        <v>67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89">
        <f>SUM(Arjeplog:Övertorneå!B32)</f>
        <v>0</v>
      </c>
      <c r="C32" s="89">
        <f>SUM(Arjeplog:Övertorneå!C32)</f>
        <v>55193</v>
      </c>
      <c r="D32" s="89">
        <f>SUM(Arjeplog:Övertorneå!D32)</f>
        <v>40452</v>
      </c>
      <c r="E32" s="89">
        <f>SUM(Arjeplog:Övertorneå!E32)</f>
        <v>0</v>
      </c>
      <c r="F32" s="89">
        <f>SUM(Arjeplog:Övertorneå!F32)</f>
        <v>0</v>
      </c>
      <c r="G32" s="89">
        <f>SUM(Arjeplog:Övertorneå!G32)</f>
        <v>9051</v>
      </c>
      <c r="H32" s="89">
        <f>SUM(Arjeplog:Övertorneå!H32)</f>
        <v>0</v>
      </c>
      <c r="I32" s="89">
        <f>SUM(Arjeplog:Övertorneå!I32)</f>
        <v>0</v>
      </c>
      <c r="J32" s="89">
        <f>SUM(Arjeplog:Övertorneå!J32)</f>
        <v>0</v>
      </c>
      <c r="K32" s="89">
        <f>SUM(Arjeplog:Övertorneå!K32)</f>
        <v>0</v>
      </c>
      <c r="L32" s="89">
        <f>SUM(Arjeplog:Övertorneå!L32)</f>
        <v>0</v>
      </c>
      <c r="M32" s="89">
        <f>SUM(Arjeplog:Övertorneå!M32)</f>
        <v>0</v>
      </c>
      <c r="N32" s="89">
        <f>SUM(Arjeplog:Övertorneå!N32)</f>
        <v>0</v>
      </c>
      <c r="O32" s="89">
        <f>SUM(Arjeplog:Övertorneå!O32)</f>
        <v>0</v>
      </c>
      <c r="P32" s="89">
        <f>SUM(Arjeplog:Övertorneå!P32)</f>
        <v>104696</v>
      </c>
      <c r="Q32" s="142"/>
      <c r="R32" s="85" t="str">
        <f>J30</f>
        <v>Avlutar</v>
      </c>
      <c r="S32" s="60" t="str">
        <f>ROUND(J43/1000,0) &amp;" GWh"</f>
        <v>4753 GWh</v>
      </c>
      <c r="T32" s="42">
        <f>J$44</f>
        <v>0.15057686133110926</v>
      </c>
      <c r="U32" s="36"/>
    </row>
    <row r="33" spans="1:47" ht="15.75">
      <c r="A33" s="5" t="s">
        <v>32</v>
      </c>
      <c r="B33" s="130">
        <f>SUM(Arjeplog:Övertorneå!B33)</f>
        <v>168649.28147520137</v>
      </c>
      <c r="C33" s="114">
        <f>SUM(Arjeplog:Övertorneå!C33)</f>
        <v>5076006.9036081787</v>
      </c>
      <c r="D33" s="114">
        <f>SUM(Arjeplog:Övertorneå!D33)</f>
        <v>1132693.0285163538</v>
      </c>
      <c r="E33" s="114">
        <f>SUM(Arjeplog:Övertorneå!E33)</f>
        <v>10246358</v>
      </c>
      <c r="F33" s="89">
        <f>SUM(Arjeplog:Övertorneå!F33)</f>
        <v>62368.029248197738</v>
      </c>
      <c r="G33" s="128">
        <f>SUM(Arjeplog:Övertorneå!G33)</f>
        <v>0</v>
      </c>
      <c r="H33" s="128">
        <f>SUM(Arjeplog:Övertorneå!H33)</f>
        <v>1800412.1044792896</v>
      </c>
      <c r="I33" s="89">
        <f>SUM(Arjeplog:Övertorneå!I33)</f>
        <v>0</v>
      </c>
      <c r="J33" s="114">
        <f>SUM(Arjeplog:Övertorneå!J33)</f>
        <v>4752520</v>
      </c>
      <c r="K33" s="89">
        <f>SUM(Arjeplog:Övertorneå!K33)</f>
        <v>0</v>
      </c>
      <c r="L33" s="89">
        <f>SUM(Arjeplog:Övertorneå!L33)</f>
        <v>0</v>
      </c>
      <c r="M33" s="89">
        <f>SUM(Arjeplog:Övertorneå!M33)</f>
        <v>0</v>
      </c>
      <c r="N33" s="114">
        <f>SUM(Arjeplog:Övertorneå!N33)</f>
        <v>204110</v>
      </c>
      <c r="O33" s="114">
        <f>SUM(Arjeplog:Övertorneå!O33)</f>
        <v>19000</v>
      </c>
      <c r="P33" s="130">
        <f>SUM(Arjeplog:Övertorneå!P33)</f>
        <v>23462117.347327221</v>
      </c>
      <c r="Q33" s="142"/>
      <c r="R33" s="84" t="str">
        <f>K30</f>
        <v>Torv</v>
      </c>
      <c r="S33" s="60" t="str">
        <f>ROUND(K43/1000,0) &amp;" GWh"</f>
        <v>116 GWh</v>
      </c>
      <c r="T33" s="42">
        <f>K$44</f>
        <v>3.6676281875650278E-3</v>
      </c>
      <c r="U33" s="36"/>
    </row>
    <row r="34" spans="1:47" ht="15.75">
      <c r="A34" s="5" t="s">
        <v>33</v>
      </c>
      <c r="B34" s="130">
        <f>SUM(Arjeplog:Övertorneå!B34)</f>
        <v>343570.71852479863</v>
      </c>
      <c r="C34" s="89">
        <f>SUM(Arjeplog:Övertorneå!C34)</f>
        <v>364614</v>
      </c>
      <c r="D34" s="89">
        <f>SUM(Arjeplog:Övertorneå!D34)</f>
        <v>12362</v>
      </c>
      <c r="E34" s="89">
        <f>SUM(Arjeplog:Övertorneå!E34)</f>
        <v>0</v>
      </c>
      <c r="F34" s="89">
        <f>SUM(Arjeplog:Övertorneå!F34)</f>
        <v>0</v>
      </c>
      <c r="G34" s="89">
        <f>SUM(Arjeplog:Övertorneå!G34)</f>
        <v>0</v>
      </c>
      <c r="H34" s="89">
        <f>SUM(Arjeplog:Övertorneå!H34)</f>
        <v>0</v>
      </c>
      <c r="I34" s="89">
        <f>SUM(Arjeplog:Övertorneå!I34)</f>
        <v>0</v>
      </c>
      <c r="J34" s="89">
        <f>SUM(Arjeplog:Övertorneå!J34)</f>
        <v>0</v>
      </c>
      <c r="K34" s="89">
        <f>SUM(Arjeplog:Övertorneå!K34)</f>
        <v>0</v>
      </c>
      <c r="L34" s="89">
        <f>SUM(Arjeplog:Övertorneå!L34)</f>
        <v>0</v>
      </c>
      <c r="M34" s="89">
        <f>SUM(Arjeplog:Övertorneå!M34)</f>
        <v>0</v>
      </c>
      <c r="N34" s="89">
        <f>SUM(Arjeplog:Övertorneå!N34)</f>
        <v>0</v>
      </c>
      <c r="O34" s="89">
        <f>SUM(Arjeplog:Övertorneå!O34)</f>
        <v>0</v>
      </c>
      <c r="P34" s="130">
        <f>SUM(Arjeplog:Övertorneå!P34)</f>
        <v>720546.71852479863</v>
      </c>
      <c r="Q34" s="142"/>
      <c r="R34" s="85" t="str">
        <f>L30</f>
        <v>Avfall</v>
      </c>
      <c r="S34" s="60" t="str">
        <f>ROUND(L43/1000,0) &amp;" GWh"</f>
        <v>492 GWh</v>
      </c>
      <c r="T34" s="42">
        <f>L$44</f>
        <v>1.5601819985572456E-2</v>
      </c>
      <c r="U34" s="36"/>
      <c r="V34" s="8"/>
      <c r="W34" s="58"/>
    </row>
    <row r="35" spans="1:47" ht="15.75">
      <c r="A35" s="5" t="s">
        <v>34</v>
      </c>
      <c r="B35" s="89">
        <f>SUM(Arjeplog:Övertorneå!B35)</f>
        <v>0</v>
      </c>
      <c r="C35" s="89">
        <f>SUM(Arjeplog:Övertorneå!C35)</f>
        <v>189223.00000000003</v>
      </c>
      <c r="D35" s="89">
        <f>SUM(Arjeplog:Övertorneå!D35)</f>
        <v>2623002</v>
      </c>
      <c r="E35" s="89">
        <f>SUM(Arjeplog:Övertorneå!E35)</f>
        <v>0</v>
      </c>
      <c r="F35" s="89">
        <f>SUM(Arjeplog:Övertorneå!F35)</f>
        <v>0</v>
      </c>
      <c r="G35" s="95">
        <f>SUM(Arjeplog:Övertorneå!G35)+1400+4610</f>
        <v>538237</v>
      </c>
      <c r="H35" s="89">
        <f>SUM(Arjeplog:Övertorneå!H35)</f>
        <v>0</v>
      </c>
      <c r="I35" s="89">
        <f>SUM(Arjeplog:Övertorneå!I35)</f>
        <v>0</v>
      </c>
      <c r="J35" s="89">
        <f>SUM(Arjeplog:Övertorneå!J35)</f>
        <v>0</v>
      </c>
      <c r="K35" s="89">
        <f>SUM(Arjeplog:Övertorneå!K35)</f>
        <v>0</v>
      </c>
      <c r="L35" s="89">
        <f>SUM(Arjeplog:Övertorneå!L35)</f>
        <v>0</v>
      </c>
      <c r="M35" s="89">
        <f>SUM(Arjeplog:Övertorneå!M35)</f>
        <v>0</v>
      </c>
      <c r="N35" s="89">
        <f>SUM(Arjeplog:Övertorneå!N35)</f>
        <v>0</v>
      </c>
      <c r="O35" s="89">
        <f>SUM(Arjeplog:Övertorneå!O35)</f>
        <v>0</v>
      </c>
      <c r="P35" s="95">
        <f>SUM(B35:O35)</f>
        <v>3350462</v>
      </c>
      <c r="Q35" s="142"/>
      <c r="R35" s="84" t="str">
        <f>M30</f>
        <v>Koksgas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35</v>
      </c>
      <c r="B36" s="89">
        <f>SUM(Arjeplog:Övertorneå!B36)</f>
        <v>356322</v>
      </c>
      <c r="C36" s="128">
        <f>SUM(Arjeplog:Övertorneå!C36)</f>
        <v>1138392</v>
      </c>
      <c r="D36" s="89">
        <f>SUM(Arjeplog:Övertorneå!D36)</f>
        <v>154780.99999999997</v>
      </c>
      <c r="E36" s="89">
        <f>SUM(Arjeplog:Övertorneå!E36)</f>
        <v>0</v>
      </c>
      <c r="F36" s="89">
        <f>SUM(Arjeplog:Övertorneå!F36)</f>
        <v>0</v>
      </c>
      <c r="G36" s="89">
        <f>SUM(Arjeplog:Övertorneå!G36)</f>
        <v>0</v>
      </c>
      <c r="H36" s="89">
        <f>SUM(Arjeplog:Övertorneå!H36)</f>
        <v>0</v>
      </c>
      <c r="I36" s="89">
        <f>SUM(Arjeplog:Övertorneå!I36)</f>
        <v>0</v>
      </c>
      <c r="J36" s="89">
        <f>SUM(Arjeplog:Övertorneå!J36)</f>
        <v>0</v>
      </c>
      <c r="K36" s="89">
        <f>SUM(Arjeplog:Övertorneå!K36)</f>
        <v>0</v>
      </c>
      <c r="L36" s="89">
        <f>SUM(Arjeplog:Övertorneå!L36)</f>
        <v>0</v>
      </c>
      <c r="M36" s="89">
        <f>SUM(Arjeplog:Övertorneå!M36)</f>
        <v>0</v>
      </c>
      <c r="N36" s="89">
        <f>SUM(Arjeplog:Övertorneå!N36)</f>
        <v>0</v>
      </c>
      <c r="O36" s="89">
        <f>SUM(Arjeplog:Övertorneå!O36)</f>
        <v>0</v>
      </c>
      <c r="P36" s="128">
        <f>SUM(Arjeplog:Övertorneå!P36)</f>
        <v>1649495</v>
      </c>
      <c r="Q36" s="142"/>
      <c r="R36" s="84" t="str">
        <f>N30</f>
        <v>Beckolja</v>
      </c>
      <c r="S36" s="60" t="str">
        <f>ROUND(N43/1000,0) &amp;" GWh"</f>
        <v>204 GWh</v>
      </c>
      <c r="T36" s="42">
        <f>N$44</f>
        <v>6.4669361025924584E-3</v>
      </c>
      <c r="U36" s="36"/>
    </row>
    <row r="37" spans="1:47" ht="15.75">
      <c r="A37" s="5" t="s">
        <v>36</v>
      </c>
      <c r="B37" s="95">
        <f>SUM(Arjeplog:Övertorneå!B37)</f>
        <v>529193</v>
      </c>
      <c r="C37" s="128">
        <f>SUM(Arjeplog:Övertorneå!C37)</f>
        <v>1039789</v>
      </c>
      <c r="D37" s="89">
        <f>SUM(Arjeplog:Övertorneå!D37)</f>
        <v>946</v>
      </c>
      <c r="E37" s="89">
        <f>SUM(Arjeplog:Övertorneå!E37)</f>
        <v>0</v>
      </c>
      <c r="F37" s="89">
        <f>SUM(Arjeplog:Övertorneå!F37)</f>
        <v>0</v>
      </c>
      <c r="G37" s="89">
        <f>SUM(Arjeplog:Övertorneå!G37)</f>
        <v>0</v>
      </c>
      <c r="H37" s="89">
        <f>SUM(Arjeplog:Övertorneå!H37)</f>
        <v>368539</v>
      </c>
      <c r="I37" s="89">
        <f>SUM(Arjeplog:Övertorneå!I37)</f>
        <v>0</v>
      </c>
      <c r="J37" s="89">
        <f>SUM(Arjeplog:Övertorneå!J37)</f>
        <v>0</v>
      </c>
      <c r="K37" s="89">
        <f>SUM(Arjeplog:Övertorneå!K37)</f>
        <v>0</v>
      </c>
      <c r="L37" s="89">
        <f>SUM(Arjeplog:Övertorneå!L37)</f>
        <v>0</v>
      </c>
      <c r="M37" s="89">
        <f>SUM(Arjeplog:Övertorneå!M37)</f>
        <v>0</v>
      </c>
      <c r="N37" s="89">
        <f>SUM(Arjeplog:Övertorneå!N37)</f>
        <v>0</v>
      </c>
      <c r="O37" s="89">
        <f>SUM(Arjeplog:Övertorneå!O37)</f>
        <v>0</v>
      </c>
      <c r="P37" s="130">
        <f>SUM(Arjeplog:Övertorneå!P37)</f>
        <v>1938467</v>
      </c>
      <c r="Q37" s="142"/>
      <c r="R37" s="85" t="str">
        <f>O30</f>
        <v>Starkgas</v>
      </c>
      <c r="S37" s="60" t="str">
        <f>ROUND(O43/1000,0) &amp;" GWh"</f>
        <v>19 GWh</v>
      </c>
      <c r="T37" s="42">
        <f>O$44</f>
        <v>6.019880748089594E-4</v>
      </c>
      <c r="U37" s="36"/>
    </row>
    <row r="38" spans="1:47" ht="15.75">
      <c r="A38" s="5" t="s">
        <v>37</v>
      </c>
      <c r="B38" s="95">
        <f>SUM(Arjeplog:Övertorneå!B38)</f>
        <v>696243</v>
      </c>
      <c r="C38" s="89">
        <f>SUM(Arjeplog:Övertorneå!C38)</f>
        <v>118580.2</v>
      </c>
      <c r="D38" s="89">
        <f>SUM(Arjeplog:Övertorneå!D38)</f>
        <v>5235.4759332625317</v>
      </c>
      <c r="E38" s="89">
        <f>SUM(Arjeplog:Övertorneå!E38)</f>
        <v>0</v>
      </c>
      <c r="F38" s="89">
        <f>SUM(Arjeplog:Övertorneå!F38)</f>
        <v>0</v>
      </c>
      <c r="G38" s="89">
        <f>SUM(Arjeplog:Övertorneå!G38)</f>
        <v>0</v>
      </c>
      <c r="H38" s="89">
        <f>SUM(Arjeplog:Övertorneå!H38)</f>
        <v>0</v>
      </c>
      <c r="I38" s="89">
        <f>SUM(Arjeplog:Övertorneå!I38)</f>
        <v>0</v>
      </c>
      <c r="J38" s="89">
        <f>SUM(Arjeplog:Övertorneå!J38)</f>
        <v>0</v>
      </c>
      <c r="K38" s="89">
        <f>SUM(Arjeplog:Övertorneå!K38)</f>
        <v>0</v>
      </c>
      <c r="L38" s="89">
        <f>SUM(Arjeplog:Övertorneå!L38)</f>
        <v>0</v>
      </c>
      <c r="M38" s="89">
        <f>SUM(Arjeplog:Övertorneå!M38)</f>
        <v>0</v>
      </c>
      <c r="N38" s="89">
        <f>SUM(Arjeplog:Övertorneå!N38)</f>
        <v>0</v>
      </c>
      <c r="O38" s="89">
        <f>SUM(Arjeplog:Övertorneå!O38)</f>
        <v>0</v>
      </c>
      <c r="P38" s="95">
        <f>SUM(Arjeplog:Övertorneå!P38)</f>
        <v>820058.67593326257</v>
      </c>
      <c r="Q38" s="142"/>
      <c r="R38" s="44"/>
      <c r="S38" s="60"/>
      <c r="T38" s="42"/>
      <c r="U38" s="36"/>
    </row>
    <row r="39" spans="1:47" ht="15.75">
      <c r="A39" s="5" t="s">
        <v>38</v>
      </c>
      <c r="B39" s="89">
        <f>SUM(Arjeplog:Övertorneå!B39)</f>
        <v>0</v>
      </c>
      <c r="C39" s="89">
        <f>SUM(Arjeplog:Övertorneå!C39)</f>
        <v>141283</v>
      </c>
      <c r="D39" s="89">
        <f>SUM(Arjeplog:Övertorneå!D39)</f>
        <v>0</v>
      </c>
      <c r="E39" s="89">
        <f>SUM(Arjeplog:Övertorneå!E39)</f>
        <v>0</v>
      </c>
      <c r="F39" s="89">
        <f>SUM(Arjeplog:Övertorneå!F39)</f>
        <v>0</v>
      </c>
      <c r="G39" s="89">
        <f>SUM(Arjeplog:Övertorneå!G39)</f>
        <v>0</v>
      </c>
      <c r="H39" s="89">
        <f>SUM(Arjeplog:Övertorneå!H39)</f>
        <v>0</v>
      </c>
      <c r="I39" s="89">
        <f>SUM(Arjeplog:Övertorneå!I39)</f>
        <v>0</v>
      </c>
      <c r="J39" s="89">
        <f>SUM(Arjeplog:Övertorneå!J39)</f>
        <v>0</v>
      </c>
      <c r="K39" s="89">
        <f>SUM(Arjeplog:Övertorneå!K39)</f>
        <v>0</v>
      </c>
      <c r="L39" s="89">
        <f>SUM(Arjeplog:Övertorneå!L39)</f>
        <v>0</v>
      </c>
      <c r="M39" s="89">
        <f>SUM(Arjeplog:Övertorneå!M39)</f>
        <v>0</v>
      </c>
      <c r="N39" s="89">
        <f>SUM(Arjeplog:Övertorneå!N39)</f>
        <v>0</v>
      </c>
      <c r="O39" s="89">
        <f>SUM(Arjeplog:Övertorneå!O39)</f>
        <v>0</v>
      </c>
      <c r="P39" s="89">
        <f>SUM(Arjeplog:Övertorneå!P39)</f>
        <v>141283</v>
      </c>
      <c r="Q39" s="142"/>
      <c r="R39" s="41"/>
      <c r="S39" s="10"/>
      <c r="T39" s="64"/>
      <c r="U39" s="36"/>
    </row>
    <row r="40" spans="1:47" ht="15.75">
      <c r="A40" s="5" t="s">
        <v>13</v>
      </c>
      <c r="B40" s="95">
        <f>SUM(Arjeplog:Övertorneå!B40)</f>
        <v>2093978</v>
      </c>
      <c r="C40" s="127">
        <f>SUM(Arjeplog:Övertorneå!C40)</f>
        <v>8123081.1036081789</v>
      </c>
      <c r="D40" s="114">
        <f>SUM(Arjeplog:Övertorneå!D40)</f>
        <v>3969471.5044496162</v>
      </c>
      <c r="E40" s="114">
        <f>SUM(Arjeplog:Övertorneå!E40)</f>
        <v>10246358</v>
      </c>
      <c r="F40" s="95">
        <f>SUM(F32:F39)</f>
        <v>62368.029248197738</v>
      </c>
      <c r="G40" s="130">
        <f>SUM(G32:G39)</f>
        <v>547288</v>
      </c>
      <c r="H40" s="128">
        <f>SUM(Arjeplog:Övertorneå!H40)</f>
        <v>2168951.1044792896</v>
      </c>
      <c r="I40" s="95">
        <f>SUM(I32:I39)</f>
        <v>0</v>
      </c>
      <c r="J40" s="114">
        <f>SUM(Arjeplog:Övertorneå!J40)</f>
        <v>4752520</v>
      </c>
      <c r="K40" s="89">
        <f>SUM(Arjeplog:Övertorneå!K40)</f>
        <v>0</v>
      </c>
      <c r="L40" s="89">
        <f>SUM(Arjeplog:Övertorneå!L40)</f>
        <v>0</v>
      </c>
      <c r="M40" s="89">
        <f>SUM(Arjeplog:Övertorneå!M40)</f>
        <v>0</v>
      </c>
      <c r="N40" s="114">
        <f>SUM(Arjeplog:Övertorneå!N40)</f>
        <v>204110</v>
      </c>
      <c r="O40" s="114">
        <f>SUM(Arjeplog:Övertorneå!O40)</f>
        <v>19000</v>
      </c>
      <c r="P40" s="136">
        <f>SUM(B40:O40)</f>
        <v>32187125.741785284</v>
      </c>
      <c r="Q40" s="142"/>
      <c r="R40" s="41"/>
      <c r="S40" s="10" t="s">
        <v>24</v>
      </c>
      <c r="T40" s="64" t="s">
        <v>25</v>
      </c>
      <c r="U40" s="36"/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89"/>
      <c r="Q41" s="140"/>
      <c r="R41" s="41" t="s">
        <v>39</v>
      </c>
      <c r="S41" s="65" t="str">
        <f>ROUND((B46+C46)/1000,0) &amp;" GWh"</f>
        <v>1010 GWh</v>
      </c>
      <c r="T41" s="88"/>
      <c r="U41" s="41"/>
    </row>
    <row r="42" spans="1:47">
      <c r="A42" s="46" t="s">
        <v>42</v>
      </c>
      <c r="B42" s="90">
        <f>B39+B38+B37</f>
        <v>1225436</v>
      </c>
      <c r="C42" s="90">
        <f>C39+C38+C37</f>
        <v>1299652.2</v>
      </c>
      <c r="D42" s="90">
        <f>D39+D38+D37</f>
        <v>6181.4759332625317</v>
      </c>
      <c r="E42" s="90">
        <f t="shared" ref="E42:O42" si="0">E39+E38+E37</f>
        <v>0</v>
      </c>
      <c r="F42" s="91">
        <f t="shared" si="0"/>
        <v>0</v>
      </c>
      <c r="G42" s="90">
        <f t="shared" si="0"/>
        <v>0</v>
      </c>
      <c r="H42" s="90">
        <f t="shared" si="0"/>
        <v>368539</v>
      </c>
      <c r="I42" s="91">
        <f t="shared" si="0"/>
        <v>0</v>
      </c>
      <c r="J42" s="90">
        <f>J39+J38+J37</f>
        <v>0</v>
      </c>
      <c r="K42" s="90">
        <f>K39+K38+K37</f>
        <v>0</v>
      </c>
      <c r="L42" s="90">
        <f>L39+L38+L37</f>
        <v>0</v>
      </c>
      <c r="M42" s="90">
        <f t="shared" si="0"/>
        <v>0</v>
      </c>
      <c r="N42" s="90">
        <f t="shared" si="0"/>
        <v>0</v>
      </c>
      <c r="O42" s="90">
        <f t="shared" si="0"/>
        <v>0</v>
      </c>
      <c r="P42" s="89">
        <f>SUM(Arjeplog:Övertorneå!P42)</f>
        <v>2899808.6759332623</v>
      </c>
      <c r="Q42" s="139"/>
      <c r="R42" s="41" t="s">
        <v>40</v>
      </c>
      <c r="S42" s="11" t="str">
        <f>ROUND(P42/1000,0) &amp;" GWh"</f>
        <v>2900 GWh</v>
      </c>
      <c r="T42" s="42">
        <f>P42/P40</f>
        <v>9.0092190871480474E-2</v>
      </c>
      <c r="U42" s="41"/>
    </row>
    <row r="43" spans="1:47">
      <c r="A43" s="47" t="s">
        <v>44</v>
      </c>
      <c r="B43" s="67"/>
      <c r="C43" s="68">
        <f>SUM(Arjeplog:Övertorneå!C43)</f>
        <v>8098135.3782968335</v>
      </c>
      <c r="D43" s="68">
        <f>SUM(Arjeplog:Övertorneå!D43)</f>
        <v>4054136.5044496162</v>
      </c>
      <c r="E43" s="68">
        <f>SUM(Arjeplog:Övertorneå!E43)</f>
        <v>10246358</v>
      </c>
      <c r="F43" s="68">
        <f>F40+F24+F11</f>
        <v>86401.029248197738</v>
      </c>
      <c r="G43" s="68">
        <f>G40+G24+G11</f>
        <v>550876</v>
      </c>
      <c r="H43" s="68">
        <f>SUM(Arjeplog:Övertorneå!H43)</f>
        <v>2895966.1044792896</v>
      </c>
      <c r="I43" s="68">
        <f>I40+I24+I11</f>
        <v>0</v>
      </c>
      <c r="J43" s="68">
        <f>SUM(Arjeplog:Övertorneå!J43)</f>
        <v>4752520</v>
      </c>
      <c r="K43" s="68">
        <f>SUM(Arjeplog:Övertorneå!K43)</f>
        <v>115758</v>
      </c>
      <c r="L43" s="68">
        <f>SUM(Arjeplog:Övertorneå!L43)</f>
        <v>492426</v>
      </c>
      <c r="M43" s="68">
        <f>SUM(Arjeplog:Övertorneå!M43)</f>
        <v>0</v>
      </c>
      <c r="N43" s="68">
        <f>SUM(Arjeplog:Övertorneå!N43)</f>
        <v>204110</v>
      </c>
      <c r="O43" s="68">
        <f>SUM(Arjeplog:Övertorneå!O43)</f>
        <v>19000</v>
      </c>
      <c r="P43" s="67">
        <f>SUM(C43:O43)+B26</f>
        <v>31562087.016473938</v>
      </c>
      <c r="Q43" s="143"/>
      <c r="R43" s="41" t="s">
        <v>41</v>
      </c>
      <c r="S43" s="11" t="str">
        <f>ROUND(P36/1000,0) &amp;" GWh"</f>
        <v>1649 GWh</v>
      </c>
      <c r="T43" s="62">
        <f>P36/P40</f>
        <v>5.1247042473836914E-2</v>
      </c>
      <c r="U43" s="41"/>
    </row>
    <row r="44" spans="1:47">
      <c r="A44" s="47" t="s">
        <v>45</v>
      </c>
      <c r="B44" s="91"/>
      <c r="C44" s="141">
        <f>C43/$P$43</f>
        <v>0.25657794346964397</v>
      </c>
      <c r="D44" s="141">
        <f t="shared" ref="D44:P44" si="1">D43/$P$43</f>
        <v>0.12844956996454468</v>
      </c>
      <c r="E44" s="141">
        <f t="shared" si="1"/>
        <v>0.32464133295912528</v>
      </c>
      <c r="F44" s="141">
        <f t="shared" si="1"/>
        <v>2.7374941715071132E-3</v>
      </c>
      <c r="G44" s="141">
        <f t="shared" si="1"/>
        <v>1.7453725405182124E-2</v>
      </c>
      <c r="H44" s="141">
        <f t="shared" si="1"/>
        <v>9.1754582102499441E-2</v>
      </c>
      <c r="I44" s="141">
        <f t="shared" si="1"/>
        <v>0</v>
      </c>
      <c r="J44" s="141">
        <f t="shared" si="1"/>
        <v>0.15057686133110926</v>
      </c>
      <c r="K44" s="141">
        <f t="shared" si="1"/>
        <v>3.6676281875650278E-3</v>
      </c>
      <c r="L44" s="141">
        <f t="shared" si="1"/>
        <v>1.5601819985572456E-2</v>
      </c>
      <c r="M44" s="141">
        <f t="shared" si="1"/>
        <v>0</v>
      </c>
      <c r="N44" s="141">
        <f t="shared" si="1"/>
        <v>6.4669361025924584E-3</v>
      </c>
      <c r="O44" s="141">
        <f t="shared" si="1"/>
        <v>6.019880748089594E-4</v>
      </c>
      <c r="P44" s="141">
        <f t="shared" si="1"/>
        <v>1</v>
      </c>
      <c r="Q44" s="139"/>
      <c r="R44" s="41" t="s">
        <v>43</v>
      </c>
      <c r="S44" s="11" t="str">
        <f>ROUND(P34/1000,0) &amp;" GWh"</f>
        <v>721 GWh</v>
      </c>
      <c r="T44" s="42">
        <f>P34/P40</f>
        <v>2.2386177762663221E-2</v>
      </c>
      <c r="U44" s="41"/>
    </row>
    <row r="45" spans="1:47">
      <c r="A45" s="48"/>
      <c r="B45" s="94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56"/>
      <c r="O45" s="67"/>
      <c r="P45" s="67"/>
      <c r="Q45" s="34"/>
      <c r="R45" s="41" t="s">
        <v>30</v>
      </c>
      <c r="S45" s="11" t="str">
        <f>ROUND(P32/1000,0) &amp;" GWh"</f>
        <v>105 GWh</v>
      </c>
      <c r="T45" s="42">
        <f>P32/P40</f>
        <v>3.2527290830471323E-3</v>
      </c>
      <c r="U45" s="41"/>
    </row>
    <row r="46" spans="1:47">
      <c r="A46" s="48" t="s">
        <v>48</v>
      </c>
      <c r="B46" s="68">
        <f>SUM(Arjeplog:Övertorneå!B46)</f>
        <v>358155</v>
      </c>
      <c r="C46" s="68">
        <f>SUM(Arjeplog:Övertorneå!C46)</f>
        <v>651500.69468865439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56"/>
      <c r="O46" s="67"/>
      <c r="P46" s="59"/>
      <c r="Q46" s="34"/>
      <c r="R46" s="41" t="s">
        <v>46</v>
      </c>
      <c r="S46" s="11" t="str">
        <f>ROUND(P33/1000,0) &amp;" GWh"</f>
        <v>23462 GWh</v>
      </c>
      <c r="T46" s="62">
        <f>P33/P40</f>
        <v>0.72892862617020604</v>
      </c>
      <c r="U46" s="41"/>
    </row>
    <row r="47" spans="1:47">
      <c r="A47" s="48" t="s">
        <v>50</v>
      </c>
      <c r="B47" s="164">
        <f>B46/(B24+B26)</f>
        <v>0.14605855392019926</v>
      </c>
      <c r="C47" s="164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56"/>
      <c r="O47" s="67"/>
      <c r="P47" s="67"/>
      <c r="Q47" s="10"/>
      <c r="R47" s="41" t="s">
        <v>47</v>
      </c>
      <c r="S47" s="11" t="str">
        <f>ROUND(P35/1000,0) &amp;" GWh"</f>
        <v>3350 GWh</v>
      </c>
      <c r="T47" s="62">
        <f>P35/P40</f>
        <v>0.10409323363876616</v>
      </c>
      <c r="U47" s="41"/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6"/>
      <c r="O48" s="17"/>
      <c r="P48" s="17"/>
      <c r="Q48" s="13"/>
      <c r="R48" s="69" t="s">
        <v>49</v>
      </c>
      <c r="S48" s="11" t="str">
        <f>ROUND(P40/1000,0) &amp;" GWh"</f>
        <v>32187 GWh</v>
      </c>
      <c r="T48" s="144">
        <f>SUM(T42:T47)</f>
        <v>1</v>
      </c>
      <c r="U48" s="69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3" t="s">
        <v>107</v>
      </c>
      <c r="B49" s="162">
        <f>C11-C24-C40-C46</f>
        <v>6381116.1936826017</v>
      </c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6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6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6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6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6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6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6"/>
      <c r="O55" s="17"/>
      <c r="P55" s="17"/>
      <c r="Q55" s="16"/>
      <c r="R55" s="13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6"/>
      <c r="O56" s="17"/>
      <c r="P56" s="17"/>
      <c r="Q56" s="16"/>
      <c r="R56" s="13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6"/>
      <c r="O57" s="17"/>
      <c r="P57" s="17"/>
      <c r="Q57" s="16"/>
      <c r="R57" s="13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45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45"/>
      <c r="O59" s="83"/>
      <c r="P59" s="74"/>
      <c r="Q59" s="10"/>
      <c r="R59" s="10"/>
      <c r="S59" s="45"/>
      <c r="T59" s="50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45"/>
      <c r="O60" s="83"/>
      <c r="P60" s="74"/>
      <c r="Q60" s="10"/>
      <c r="R60" s="10"/>
      <c r="S60" s="45"/>
      <c r="T60" s="50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45"/>
      <c r="O61" s="83"/>
      <c r="P61" s="74"/>
      <c r="Q61" s="10"/>
      <c r="R61" s="10"/>
      <c r="S61" s="45"/>
      <c r="T61" s="50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45"/>
      <c r="O62" s="83"/>
      <c r="P62" s="74"/>
      <c r="Q62" s="10"/>
      <c r="R62" s="10"/>
      <c r="S62" s="20"/>
      <c r="T62" s="21"/>
    </row>
    <row r="63" spans="1:47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10"/>
      <c r="O63" s="74"/>
      <c r="P63" s="74"/>
      <c r="Q63" s="10"/>
      <c r="R63" s="10"/>
      <c r="S63" s="10"/>
      <c r="T63" s="45"/>
    </row>
    <row r="64" spans="1:47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10"/>
      <c r="O64" s="74"/>
      <c r="P64" s="74"/>
      <c r="Q64" s="10"/>
      <c r="R64" s="10"/>
      <c r="S64" s="76"/>
      <c r="T64" s="77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1"/>
      <c r="L65" s="71"/>
      <c r="M65" s="10"/>
      <c r="N65" s="10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1"/>
      <c r="L66" s="71"/>
      <c r="M66" s="10"/>
      <c r="N66" s="10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1"/>
      <c r="L67" s="71"/>
      <c r="M67" s="10"/>
      <c r="N67" s="10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1"/>
      <c r="L68" s="71"/>
      <c r="M68" s="10"/>
      <c r="N68" s="10"/>
      <c r="O68" s="74"/>
      <c r="P68" s="74"/>
      <c r="Q68" s="10"/>
      <c r="R68" s="10"/>
      <c r="S68" s="45"/>
      <c r="T68" s="50"/>
    </row>
    <row r="69" spans="1:20" ht="15.75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1"/>
      <c r="L69" s="71"/>
      <c r="M69" s="10"/>
      <c r="N69" s="10"/>
      <c r="O69" s="74"/>
      <c r="P69" s="74"/>
      <c r="Q69" s="10"/>
      <c r="R69" s="10"/>
      <c r="S69" s="45"/>
      <c r="T69" s="50"/>
    </row>
    <row r="70" spans="1:20" ht="15.75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1"/>
      <c r="L70" s="71"/>
      <c r="M70" s="10"/>
      <c r="N70" s="10"/>
      <c r="O70" s="74"/>
      <c r="P70" s="74"/>
      <c r="Q70" s="10"/>
      <c r="R70" s="10"/>
      <c r="S70" s="45"/>
      <c r="T70" s="5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10"/>
      <c r="O71" s="74"/>
      <c r="P71" s="74"/>
      <c r="Q71" s="10"/>
      <c r="R71" s="51"/>
      <c r="S71" s="20"/>
      <c r="T71" s="23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U71"/>
  <sheetViews>
    <sheetView zoomScale="70" zoomScaleNormal="70" workbookViewId="0">
      <selection activeCell="C48" sqref="C48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74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52</v>
      </c>
      <c r="B5" s="59"/>
      <c r="C5" s="130">
        <f>[2]Solceller!$C$4</f>
        <v>33.25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 t="s">
        <v>91</v>
      </c>
      <c r="B6" s="5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92</v>
      </c>
      <c r="B7" s="59"/>
      <c r="C7" s="94">
        <f>[2]Elproduktion!$N$82</f>
        <v>0</v>
      </c>
      <c r="D7" s="89">
        <f>[2]Elproduktion!$N$83</f>
        <v>0</v>
      </c>
      <c r="E7" s="89">
        <f>[2]Elproduktion!$Q$84</f>
        <v>0</v>
      </c>
      <c r="F7" s="89">
        <f>[2]Elproduktion!$N$85</f>
        <v>0</v>
      </c>
      <c r="G7" s="89">
        <f>[2]Elproduktion!$R$86</f>
        <v>0</v>
      </c>
      <c r="H7" s="89">
        <f>[2]Elproduktion!$S$87</f>
        <v>0</v>
      </c>
      <c r="I7" s="89">
        <f>[2]Elproduktion!$N$88</f>
        <v>0</v>
      </c>
      <c r="J7" s="89">
        <f>[2]Elproduktion!$T$86</f>
        <v>0</v>
      </c>
      <c r="K7" s="89">
        <f>[2]Elproduktion!U84</f>
        <v>0</v>
      </c>
      <c r="L7" s="89">
        <f>[2]Elproduktion!V84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94">
        <f>[2]Elproduktion!$N$90</f>
        <v>0</v>
      </c>
      <c r="D8" s="89">
        <f>[2]Elproduktion!$N$91</f>
        <v>0</v>
      </c>
      <c r="E8" s="89">
        <f>[2]Elproduktion!$Q$92</f>
        <v>0</v>
      </c>
      <c r="F8" s="89">
        <f>[2]Elproduktion!$N$93</f>
        <v>0</v>
      </c>
      <c r="G8" s="89">
        <f>[2]Elproduktion!$R$94</f>
        <v>0</v>
      </c>
      <c r="H8" s="89">
        <f>[2]Elproduktion!$S$95</f>
        <v>0</v>
      </c>
      <c r="I8" s="89">
        <f>[2]Elproduktion!$N$96</f>
        <v>0</v>
      </c>
      <c r="J8" s="89">
        <f>[2]Elproduktion!$T$94</f>
        <v>0</v>
      </c>
      <c r="K8" s="89">
        <f>[2]Elproduktion!U92</f>
        <v>0</v>
      </c>
      <c r="L8" s="89">
        <f>[2]Elproduktion!V92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94">
        <f>[2]Elproduktion!$N$98</f>
        <v>379841</v>
      </c>
      <c r="D9" s="89">
        <f>[2]Elproduktion!$N$99</f>
        <v>0</v>
      </c>
      <c r="E9" s="89">
        <f>[2]Elproduktion!$Q$100</f>
        <v>0</v>
      </c>
      <c r="F9" s="89">
        <f>[2]Elproduktion!$N$101</f>
        <v>0</v>
      </c>
      <c r="G9" s="89">
        <f>[2]Elproduktion!$R$102</f>
        <v>0</v>
      </c>
      <c r="H9" s="89">
        <f>[2]Elproduktion!$S$103</f>
        <v>0</v>
      </c>
      <c r="I9" s="89">
        <f>[2]Elproduktion!$N$104</f>
        <v>0</v>
      </c>
      <c r="J9" s="89">
        <f>[2]Elproduktion!$T$102</f>
        <v>0</v>
      </c>
      <c r="K9" s="89">
        <f>[2]Elproduktion!U100</f>
        <v>0</v>
      </c>
      <c r="L9" s="89">
        <f>[2]Elproduktion!V100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129">
        <f>[2]Elproduktion!$N$106</f>
        <v>67677.436560632108</v>
      </c>
      <c r="D10" s="89">
        <f>[2]Elproduktion!$N$107</f>
        <v>0</v>
      </c>
      <c r="E10" s="89">
        <f>[2]Elproduktion!$Q$108</f>
        <v>0</v>
      </c>
      <c r="F10" s="89">
        <f>[2]Elproduktion!$N$109</f>
        <v>0</v>
      </c>
      <c r="G10" s="89">
        <f>[2]Elproduktion!$R$110</f>
        <v>0</v>
      </c>
      <c r="H10" s="89">
        <f>[2]Elproduktion!$S$111</f>
        <v>0</v>
      </c>
      <c r="I10" s="89">
        <f>[2]Elproduktion!$N$112</f>
        <v>0</v>
      </c>
      <c r="J10" s="89">
        <f>[2]Elproduktion!$T$110</f>
        <v>0</v>
      </c>
      <c r="K10" s="89">
        <f>[2]Elproduktion!U108</f>
        <v>0</v>
      </c>
      <c r="L10" s="89">
        <f>[2]Elproduktion!V108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130">
        <f>SUM(C5:C10)</f>
        <v>447551.68656063208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2506 Arjeplog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72</v>
      </c>
      <c r="N16" s="54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17</v>
      </c>
      <c r="B18" s="89">
        <f>[2]Fjärrvärmeproduktion!$N$114</f>
        <v>0</v>
      </c>
      <c r="C18" s="89"/>
      <c r="D18" s="89">
        <f>[2]Fjärrvärmeproduktion!$N$115</f>
        <v>0</v>
      </c>
      <c r="E18" s="89">
        <f>[2]Fjärrvärmeproduktion!$Q$116</f>
        <v>0</v>
      </c>
      <c r="F18" s="89">
        <f>[2]Fjärrvärmeproduktion!$N$117</f>
        <v>0</v>
      </c>
      <c r="G18" s="89">
        <f>[2]Fjärrvärmeproduktion!$R$118</f>
        <v>0</v>
      </c>
      <c r="H18" s="89">
        <f>[2]Fjärrvärmeproduktion!$S$119</f>
        <v>0</v>
      </c>
      <c r="I18" s="89">
        <f>[2]Fjärrvärmeproduktion!$N$120</f>
        <v>0</v>
      </c>
      <c r="J18" s="89">
        <f>[2]Fjärrvärmeproduktion!$T$118</f>
        <v>0</v>
      </c>
      <c r="K18" s="89">
        <f>[2]Fjärrvärmeproduktion!U116</f>
        <v>0</v>
      </c>
      <c r="L18" s="89">
        <f>[2]Fjärrvärmeproduktion!V116</f>
        <v>0</v>
      </c>
      <c r="M18" s="89">
        <f>[2]Fjärrvärmeproduktion!$W$117</f>
        <v>0</v>
      </c>
      <c r="N18" s="89"/>
      <c r="O18" s="89"/>
      <c r="P18" s="89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89">
        <f>[2]Fjärrvärmeproduktion!$N$122</f>
        <v>0</v>
      </c>
      <c r="C19" s="89"/>
      <c r="D19" s="89">
        <f>[2]Fjärrvärmeproduktion!$N$123</f>
        <v>0</v>
      </c>
      <c r="E19" s="89">
        <f>[2]Fjärrvärmeproduktion!$Q$124</f>
        <v>0</v>
      </c>
      <c r="F19" s="89">
        <f>[2]Fjärrvärmeproduktion!$N$125</f>
        <v>0</v>
      </c>
      <c r="G19" s="89">
        <f>[2]Fjärrvärmeproduktion!$R$126</f>
        <v>0</v>
      </c>
      <c r="H19" s="89">
        <f>[2]Fjärrvärmeproduktion!$S$127</f>
        <v>0</v>
      </c>
      <c r="I19" s="89">
        <f>[2]Fjärrvärmeproduktion!$N$128</f>
        <v>0</v>
      </c>
      <c r="J19" s="89">
        <f>[2]Fjärrvärmeproduktion!$T$126</f>
        <v>0</v>
      </c>
      <c r="K19" s="89">
        <f>[2]Fjärrvärmeproduktion!U124</f>
        <v>0</v>
      </c>
      <c r="L19" s="89">
        <f>[2]Fjärrvärmeproduktion!V124</f>
        <v>0</v>
      </c>
      <c r="M19" s="89">
        <f>[2]Fjärrvärmeproduktion!$W$125</f>
        <v>0</v>
      </c>
      <c r="N19" s="89"/>
      <c r="O19" s="89"/>
      <c r="P19" s="89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19</v>
      </c>
      <c r="B20" s="89">
        <f>[2]Fjärrvärmeproduktion!$N$130</f>
        <v>0</v>
      </c>
      <c r="C20" s="89"/>
      <c r="D20" s="89">
        <f>[2]Fjärrvärmeproduktion!$N$131</f>
        <v>0</v>
      </c>
      <c r="E20" s="89">
        <f>[2]Fjärrvärmeproduktion!$Q$132</f>
        <v>0</v>
      </c>
      <c r="F20" s="89">
        <f>[2]Fjärrvärmeproduktion!$N$133</f>
        <v>0</v>
      </c>
      <c r="G20" s="89">
        <f>[2]Fjärrvärmeproduktion!$R$134</f>
        <v>0</v>
      </c>
      <c r="H20" s="89">
        <f>[2]Fjärrvärmeproduktion!$S$135</f>
        <v>0</v>
      </c>
      <c r="I20" s="89">
        <f>[2]Fjärrvärmeproduktion!$N$136</f>
        <v>0</v>
      </c>
      <c r="J20" s="89">
        <f>[2]Fjärrvärmeproduktion!$T$134</f>
        <v>0</v>
      </c>
      <c r="K20" s="89">
        <f>[2]Fjärrvärmeproduktion!U132</f>
        <v>0</v>
      </c>
      <c r="L20" s="89">
        <f>[2]Fjärrvärmeproduktion!V132</f>
        <v>0</v>
      </c>
      <c r="M20" s="89">
        <f>[2]Fjärrvärmeproduktion!$W$133</f>
        <v>0</v>
      </c>
      <c r="N20" s="89"/>
      <c r="O20" s="89"/>
      <c r="P20" s="89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89">
        <f>[2]Fjärrvärmeproduktion!$N$138</f>
        <v>0</v>
      </c>
      <c r="C21" s="89"/>
      <c r="D21" s="89">
        <f>[2]Fjärrvärmeproduktion!$N$139</f>
        <v>0</v>
      </c>
      <c r="E21" s="89">
        <f>[2]Fjärrvärmeproduktion!$Q$140</f>
        <v>0</v>
      </c>
      <c r="F21" s="89">
        <f>[2]Fjärrvärmeproduktion!$N$141</f>
        <v>0</v>
      </c>
      <c r="G21" s="89">
        <f>[2]Fjärrvärmeproduktion!$R$142</f>
        <v>0</v>
      </c>
      <c r="H21" s="89">
        <f>[2]Fjärrvärmeproduktion!$S$143</f>
        <v>0</v>
      </c>
      <c r="I21" s="89">
        <f>[2]Fjärrvärmeproduktion!$N$144</f>
        <v>0</v>
      </c>
      <c r="J21" s="89">
        <f>[2]Fjärrvärmeproduktion!$T$142</f>
        <v>0</v>
      </c>
      <c r="K21" s="89">
        <f>[2]Fjärrvärmeproduktion!U140</f>
        <v>0</v>
      </c>
      <c r="L21" s="89">
        <f>[2]Fjärrvärmeproduktion!V140</f>
        <v>0</v>
      </c>
      <c r="M21" s="89">
        <f>[2]Fjärrvärmeproduktion!$W$141</f>
        <v>0</v>
      </c>
      <c r="N21" s="89"/>
      <c r="O21" s="89"/>
      <c r="P21" s="89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89">
        <f>[2]Fjärrvärmeproduktion!$N$146</f>
        <v>0</v>
      </c>
      <c r="C22" s="89"/>
      <c r="D22" s="89">
        <f>[2]Fjärrvärmeproduktion!$N$147</f>
        <v>0</v>
      </c>
      <c r="E22" s="89">
        <f>[2]Fjärrvärmeproduktion!$Q$148</f>
        <v>0</v>
      </c>
      <c r="F22" s="89">
        <f>[2]Fjärrvärmeproduktion!$N$149</f>
        <v>0</v>
      </c>
      <c r="G22" s="89">
        <f>[2]Fjärrvärmeproduktion!$R$150</f>
        <v>0</v>
      </c>
      <c r="H22" s="89">
        <f>[2]Fjärrvärmeproduktion!$S$151</f>
        <v>0</v>
      </c>
      <c r="I22" s="89">
        <f>[2]Fjärrvärmeproduktion!$N$152</f>
        <v>0</v>
      </c>
      <c r="J22" s="89">
        <f>[2]Fjärrvärmeproduktion!$T$150</f>
        <v>0</v>
      </c>
      <c r="K22" s="89">
        <f>[2]Fjärrvärmeproduktion!U148</f>
        <v>0</v>
      </c>
      <c r="L22" s="89">
        <f>[2]Fjärrvärmeproduktion!V148</f>
        <v>0</v>
      </c>
      <c r="M22" s="89">
        <f>[2]Fjärrvärmeproduktion!$W$149</f>
        <v>0</v>
      </c>
      <c r="N22" s="89"/>
      <c r="O22" s="89"/>
      <c r="P22" s="89">
        <f t="shared" si="2"/>
        <v>0</v>
      </c>
      <c r="Q22" s="31"/>
      <c r="R22" s="43" t="s">
        <v>23</v>
      </c>
      <c r="S22" s="87" t="str">
        <f>ROUND(P43/1000,0) &amp;" GWh"</f>
        <v>133 GWh</v>
      </c>
      <c r="T22" s="38"/>
      <c r="U22" s="36"/>
    </row>
    <row r="23" spans="1:34" ht="15.75">
      <c r="A23" s="5" t="s">
        <v>22</v>
      </c>
      <c r="B23" s="89">
        <f>[2]Fjärrvärmeproduktion!$N$154</f>
        <v>0</v>
      </c>
      <c r="C23" s="89"/>
      <c r="D23" s="89">
        <f>[2]Fjärrvärmeproduktion!$N$155</f>
        <v>0</v>
      </c>
      <c r="E23" s="89">
        <f>[2]Fjärrvärmeproduktion!$Q$156</f>
        <v>0</v>
      </c>
      <c r="F23" s="89">
        <f>[2]Fjärrvärmeproduktion!$N$157</f>
        <v>0</v>
      </c>
      <c r="G23" s="89">
        <f>[2]Fjärrvärmeproduktion!$R$158</f>
        <v>0</v>
      </c>
      <c r="H23" s="89">
        <f>[2]Fjärrvärmeproduktion!$S$159</f>
        <v>0</v>
      </c>
      <c r="I23" s="89">
        <f>[2]Fjärrvärmeproduktion!$N$160</f>
        <v>0</v>
      </c>
      <c r="J23" s="89">
        <f>[2]Fjärrvärmeproduktion!$T$158</f>
        <v>0</v>
      </c>
      <c r="K23" s="89">
        <f>[2]Fjärrvärmeproduktion!U156</f>
        <v>0</v>
      </c>
      <c r="L23" s="89">
        <f>[2]Fjärrvärmeproduktion!V156</f>
        <v>0</v>
      </c>
      <c r="M23" s="89">
        <f>[2]Fjärrvärmeproduktion!$W$157</f>
        <v>0</v>
      </c>
      <c r="N23" s="89"/>
      <c r="O23" s="89"/>
      <c r="P23" s="89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89">
        <f>SUM(B18:B23)</f>
        <v>0</v>
      </c>
      <c r="C24" s="89">
        <f t="shared" ref="C24:O24" si="3">SUM(C18:C23)</f>
        <v>0</v>
      </c>
      <c r="D24" s="89">
        <f t="shared" si="3"/>
        <v>0</v>
      </c>
      <c r="E24" s="89">
        <f t="shared" si="3"/>
        <v>0</v>
      </c>
      <c r="F24" s="89">
        <f t="shared" si="3"/>
        <v>0</v>
      </c>
      <c r="G24" s="89">
        <f t="shared" si="3"/>
        <v>0</v>
      </c>
      <c r="H24" s="89">
        <f t="shared" si="3"/>
        <v>0</v>
      </c>
      <c r="I24" s="89">
        <f t="shared" si="3"/>
        <v>0</v>
      </c>
      <c r="J24" s="89">
        <f t="shared" si="3"/>
        <v>0</v>
      </c>
      <c r="K24" s="89">
        <f t="shared" si="3"/>
        <v>0</v>
      </c>
      <c r="L24" s="89">
        <f t="shared" si="3"/>
        <v>0</v>
      </c>
      <c r="M24" s="89">
        <f t="shared" si="3"/>
        <v>0</v>
      </c>
      <c r="N24" s="89">
        <f t="shared" si="3"/>
        <v>0</v>
      </c>
      <c r="O24" s="89">
        <f t="shared" si="3"/>
        <v>0</v>
      </c>
      <c r="P24" s="89">
        <f t="shared" si="2"/>
        <v>0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4" t="str">
        <f>C30</f>
        <v>El</v>
      </c>
      <c r="S25" s="60" t="str">
        <f>ROUND(C43/1000,0) &amp;" GWh"</f>
        <v>76 GWh</v>
      </c>
      <c r="T25" s="42">
        <f>C$44</f>
        <v>0.57487574769141303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40 GWh</v>
      </c>
      <c r="T26" s="42">
        <f>D$44</f>
        <v>0.30391008056218261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0 GWh</v>
      </c>
      <c r="T28" s="42">
        <f>F$44</f>
        <v>0</v>
      </c>
      <c r="U28" s="36"/>
    </row>
    <row r="29" spans="1:34" ht="15.75">
      <c r="A29" s="78" t="str">
        <f>A2</f>
        <v>2506 Arjeplog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7 GWh</v>
      </c>
      <c r="T29" s="42">
        <f>G$44</f>
        <v>5.0014862198212204E-2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72</v>
      </c>
      <c r="N30" s="55" t="s">
        <v>71</v>
      </c>
      <c r="O30" s="55" t="s">
        <v>90</v>
      </c>
      <c r="P30" s="57" t="s">
        <v>28</v>
      </c>
      <c r="Q30" s="31"/>
      <c r="R30" s="84" t="str">
        <f>H30</f>
        <v>Biobränslen</v>
      </c>
      <c r="S30" s="60" t="str">
        <f>ROUND(H43/1000,0) &amp;" GWh"</f>
        <v>9 GWh</v>
      </c>
      <c r="T30" s="42">
        <f>H$44</f>
        <v>7.1199309548192244E-2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88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89">
        <f>[2]Slutanvändning!$N$170</f>
        <v>0</v>
      </c>
      <c r="C32" s="94">
        <f>[2]Slutanvändning!$N$171</f>
        <v>1110</v>
      </c>
      <c r="D32" s="94">
        <f>[2]Slutanvändning!$N$164</f>
        <v>773</v>
      </c>
      <c r="E32" s="89">
        <f>[2]Slutanvändning!$Q$165</f>
        <v>0</v>
      </c>
      <c r="F32" s="89">
        <f>[2]Slutanvändning!$N$166</f>
        <v>0</v>
      </c>
      <c r="G32" s="89">
        <f>[2]Slutanvändning!$N$167</f>
        <v>179</v>
      </c>
      <c r="H32" s="89">
        <f>[2]Slutanvändning!$N$168</f>
        <v>0</v>
      </c>
      <c r="I32" s="89">
        <f>[2]Slutanvändning!$N$169</f>
        <v>0</v>
      </c>
      <c r="J32" s="89"/>
      <c r="K32" s="89">
        <f>[2]Slutanvändning!U165</f>
        <v>0</v>
      </c>
      <c r="L32" s="89">
        <f>[2]Slutanvändning!V165</f>
        <v>0</v>
      </c>
      <c r="M32" s="89">
        <f>[2]Slutanvändning!$W$166</f>
        <v>0</v>
      </c>
      <c r="N32" s="89"/>
      <c r="O32" s="89"/>
      <c r="P32" s="89">
        <f>SUM(B32:O32)</f>
        <v>2062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32</v>
      </c>
      <c r="B33" s="89">
        <f>[2]Slutanvändning!$N$179</f>
        <v>0</v>
      </c>
      <c r="C33" s="126">
        <f>[2]Slutanvändning!$N$180</f>
        <v>7144.9505439771865</v>
      </c>
      <c r="D33" s="94">
        <f>[2]Slutanvändning!$N$173</f>
        <v>95</v>
      </c>
      <c r="E33" s="89">
        <f>[2]Slutanvändning!$Q$174</f>
        <v>0</v>
      </c>
      <c r="F33" s="89">
        <f>[2]Slutanvändning!$N$175</f>
        <v>0</v>
      </c>
      <c r="G33" s="89">
        <f>[2]Slutanvändning!$N$176</f>
        <v>0</v>
      </c>
      <c r="H33" s="89">
        <f>[2]Slutanvändning!$N$177</f>
        <v>0</v>
      </c>
      <c r="I33" s="89">
        <f>[2]Slutanvändning!$N$178</f>
        <v>0</v>
      </c>
      <c r="J33" s="89"/>
      <c r="K33" s="89">
        <f>[2]Slutanvändning!U174</f>
        <v>0</v>
      </c>
      <c r="L33" s="89">
        <f>[2]Slutanvändning!V174</f>
        <v>0</v>
      </c>
      <c r="M33" s="89">
        <f>[2]Slutanvändning!$W$175</f>
        <v>0</v>
      </c>
      <c r="N33" s="89"/>
      <c r="O33" s="89"/>
      <c r="P33" s="128">
        <f>SUM(B33:N33)</f>
        <v>7239.9505439771865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33</v>
      </c>
      <c r="B34" s="89">
        <f>[2]Slutanvändning!$N$188</f>
        <v>0</v>
      </c>
      <c r="C34" s="94">
        <f>[2]Slutanvändning!$N$189</f>
        <v>7936</v>
      </c>
      <c r="D34" s="94">
        <f>[2]Slutanvändning!$N$182</f>
        <v>0</v>
      </c>
      <c r="E34" s="89">
        <f>[2]Slutanvändning!$Q$183</f>
        <v>0</v>
      </c>
      <c r="F34" s="89">
        <f>[2]Slutanvändning!$N$184</f>
        <v>0</v>
      </c>
      <c r="G34" s="89">
        <f>[2]Slutanvändning!$N$185</f>
        <v>0</v>
      </c>
      <c r="H34" s="89">
        <f>[2]Slutanvändning!$N$186</f>
        <v>0</v>
      </c>
      <c r="I34" s="89">
        <f>[2]Slutanvändning!$N$187</f>
        <v>0</v>
      </c>
      <c r="J34" s="89"/>
      <c r="K34" s="89">
        <f>[2]Slutanvändning!U183</f>
        <v>0</v>
      </c>
      <c r="L34" s="89">
        <f>[2]Slutanvändning!V183</f>
        <v>0</v>
      </c>
      <c r="M34" s="89">
        <f>[2]Slutanvändning!$W$184</f>
        <v>0</v>
      </c>
      <c r="N34" s="89"/>
      <c r="O34" s="89"/>
      <c r="P34" s="89">
        <f t="shared" ref="P34:P38" si="4">SUM(B34:N34)</f>
        <v>7936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89">
        <f>[2]Slutanvändning!$N$197</f>
        <v>0</v>
      </c>
      <c r="C35" s="126">
        <f>[2]Slutanvändning!$N$198</f>
        <v>17.325365936983054</v>
      </c>
      <c r="D35" s="126">
        <f>[2]Slutanvändning!$N$191</f>
        <v>39016.724090085838</v>
      </c>
      <c r="E35" s="89">
        <f>[2]Slutanvändning!$Q$192</f>
        <v>0</v>
      </c>
      <c r="F35" s="89">
        <f>[2]Slutanvändning!$N$193</f>
        <v>0</v>
      </c>
      <c r="G35" s="89">
        <f>[2]Slutanvändning!$N$194</f>
        <v>6467</v>
      </c>
      <c r="H35" s="89">
        <f>[2]Slutanvändning!$N$195</f>
        <v>0</v>
      </c>
      <c r="I35" s="89">
        <f>[2]Slutanvändning!$N$196</f>
        <v>0</v>
      </c>
      <c r="J35" s="89"/>
      <c r="K35" s="89">
        <f>[2]Slutanvändning!U192</f>
        <v>0</v>
      </c>
      <c r="L35" s="89">
        <f>[2]Slutanvändning!V192</f>
        <v>0</v>
      </c>
      <c r="M35" s="89">
        <f>[2]Slutanvändning!$W$193</f>
        <v>0</v>
      </c>
      <c r="N35" s="89"/>
      <c r="O35" s="89"/>
      <c r="P35" s="128">
        <f>SUM(B35:N35)</f>
        <v>45501.049456022818</v>
      </c>
      <c r="Q35" s="33"/>
      <c r="R35" s="84" t="str">
        <f>M30</f>
        <v>Koksgas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35</v>
      </c>
      <c r="B36" s="89">
        <f>[2]Slutanvändning!$N$206</f>
        <v>0</v>
      </c>
      <c r="C36" s="94">
        <f>[2]Slutanvändning!$N$207</f>
        <v>23042</v>
      </c>
      <c r="D36" s="94">
        <f>[2]Slutanvändning!$N$200</f>
        <v>499</v>
      </c>
      <c r="E36" s="89">
        <f>[2]Slutanvändning!$Q$201</f>
        <v>0</v>
      </c>
      <c r="F36" s="89">
        <f>[2]Slutanvändning!$N$202</f>
        <v>0</v>
      </c>
      <c r="G36" s="89">
        <f>[2]Slutanvändning!$N$203</f>
        <v>0</v>
      </c>
      <c r="H36" s="89">
        <f>[2]Slutanvändning!$N$204</f>
        <v>0</v>
      </c>
      <c r="I36" s="89">
        <f>[2]Slutanvändning!$N$205</f>
        <v>0</v>
      </c>
      <c r="J36" s="89"/>
      <c r="K36" s="89">
        <f>[2]Slutanvändning!U201</f>
        <v>0</v>
      </c>
      <c r="L36" s="89">
        <f>[2]Slutanvändning!V201</f>
        <v>0</v>
      </c>
      <c r="M36" s="89">
        <f>[2]Slutanvändning!$W$202</f>
        <v>0</v>
      </c>
      <c r="N36" s="89"/>
      <c r="O36" s="89"/>
      <c r="P36" s="89">
        <f t="shared" si="4"/>
        <v>23541</v>
      </c>
      <c r="Q36" s="33"/>
      <c r="R36" s="84" t="str">
        <f>N30</f>
        <v>Beckolja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36</v>
      </c>
      <c r="B37" s="89">
        <f>[2]Slutanvändning!$N$215</f>
        <v>0</v>
      </c>
      <c r="C37" s="94">
        <f>[2]Slutanvändning!$N$216</f>
        <v>21772</v>
      </c>
      <c r="D37" s="94">
        <f>[2]Slutanvändning!$N$209</f>
        <v>0</v>
      </c>
      <c r="E37" s="89">
        <f>[2]Slutanvändning!$Q$210</f>
        <v>0</v>
      </c>
      <c r="F37" s="89">
        <f>[2]Slutanvändning!$N$211</f>
        <v>0</v>
      </c>
      <c r="G37" s="89">
        <f>[2]Slutanvändning!$N$212</f>
        <v>0</v>
      </c>
      <c r="H37" s="89">
        <f>[2]Slutanvändning!$N$213</f>
        <v>9461</v>
      </c>
      <c r="I37" s="89">
        <f>[2]Slutanvändning!$N$214</f>
        <v>0</v>
      </c>
      <c r="J37" s="89"/>
      <c r="K37" s="89">
        <f>[2]Slutanvändning!U210</f>
        <v>0</v>
      </c>
      <c r="L37" s="89">
        <f>[2]Slutanvändning!V210</f>
        <v>0</v>
      </c>
      <c r="M37" s="89">
        <f>[2]Slutanvändning!$W$211</f>
        <v>0</v>
      </c>
      <c r="N37" s="89"/>
      <c r="O37" s="89"/>
      <c r="P37" s="89">
        <f t="shared" si="4"/>
        <v>31233</v>
      </c>
      <c r="Q37" s="33"/>
      <c r="R37" s="85" t="str">
        <f>O30</f>
        <v>Starkgas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37</v>
      </c>
      <c r="B38" s="89">
        <f>[2]Slutanvändning!$N$224</f>
        <v>0</v>
      </c>
      <c r="C38" s="94">
        <f>[2]Slutanvändning!$N$225</f>
        <v>790</v>
      </c>
      <c r="D38" s="94">
        <f>[2]Slutanvändning!$N$218</f>
        <v>0</v>
      </c>
      <c r="E38" s="89">
        <f>[2]Slutanvändning!$Q$219</f>
        <v>0</v>
      </c>
      <c r="F38" s="89">
        <f>[2]Slutanvändning!$N$220</f>
        <v>0</v>
      </c>
      <c r="G38" s="89">
        <f>[2]Slutanvändning!$N$221</f>
        <v>0</v>
      </c>
      <c r="H38" s="89">
        <f>[2]Slutanvändning!$N$222</f>
        <v>0</v>
      </c>
      <c r="I38" s="89">
        <f>[2]Slutanvändning!$N$223</f>
        <v>0</v>
      </c>
      <c r="J38" s="89"/>
      <c r="K38" s="89">
        <f>[2]Slutanvändning!U219</f>
        <v>0</v>
      </c>
      <c r="L38" s="89">
        <f>[2]Slutanvändning!V219</f>
        <v>0</v>
      </c>
      <c r="M38" s="89">
        <f>[2]Slutanvändning!$W$220</f>
        <v>0</v>
      </c>
      <c r="N38" s="89"/>
      <c r="O38" s="89"/>
      <c r="P38" s="89">
        <f t="shared" si="4"/>
        <v>790</v>
      </c>
      <c r="Q38" s="33"/>
      <c r="R38" s="44"/>
      <c r="S38" s="29"/>
      <c r="T38" s="40"/>
      <c r="U38" s="36"/>
    </row>
    <row r="39" spans="1:47" ht="15.75">
      <c r="A39" s="5" t="s">
        <v>38</v>
      </c>
      <c r="B39" s="89">
        <f>[2]Slutanvändning!$N$233</f>
        <v>0</v>
      </c>
      <c r="C39" s="94">
        <f>[2]Slutanvändning!$N$234</f>
        <v>8919</v>
      </c>
      <c r="D39" s="94">
        <f>[2]Slutanvändning!$N$227</f>
        <v>0</v>
      </c>
      <c r="E39" s="89">
        <f>[2]Slutanvändning!$Q$228</f>
        <v>0</v>
      </c>
      <c r="F39" s="89">
        <f>[2]Slutanvändning!$N$229</f>
        <v>0</v>
      </c>
      <c r="G39" s="89">
        <f>[2]Slutanvändning!$N$230</f>
        <v>0</v>
      </c>
      <c r="H39" s="89">
        <f>[2]Slutanvändning!$N$231</f>
        <v>0</v>
      </c>
      <c r="I39" s="89">
        <f>[2]Slutanvändning!$N$232</f>
        <v>0</v>
      </c>
      <c r="J39" s="89"/>
      <c r="K39" s="89">
        <f>[2]Slutanvändning!U228</f>
        <v>0</v>
      </c>
      <c r="L39" s="89">
        <f>[2]Slutanvändning!V228</f>
        <v>0</v>
      </c>
      <c r="M39" s="89">
        <f>[2]Slutanvändning!$W$229</f>
        <v>0</v>
      </c>
      <c r="N39" s="89"/>
      <c r="O39" s="89"/>
      <c r="P39" s="89">
        <f>SUM(B39:N39)</f>
        <v>8919</v>
      </c>
      <c r="Q39" s="33"/>
      <c r="R39" s="41"/>
      <c r="S39" s="10"/>
      <c r="T39" s="64"/>
    </row>
    <row r="40" spans="1:47" ht="15.75">
      <c r="A40" s="5" t="s">
        <v>13</v>
      </c>
      <c r="B40" s="89">
        <f>SUM(B32:B39)</f>
        <v>0</v>
      </c>
      <c r="C40" s="128">
        <f t="shared" ref="C40:O40" si="5">SUM(C32:C39)</f>
        <v>70731.275909914169</v>
      </c>
      <c r="D40" s="128">
        <f t="shared" si="5"/>
        <v>40383.724090085838</v>
      </c>
      <c r="E40" s="89">
        <f t="shared" si="5"/>
        <v>0</v>
      </c>
      <c r="F40" s="89">
        <f>SUM(F32:F39)</f>
        <v>0</v>
      </c>
      <c r="G40" s="89">
        <f t="shared" si="5"/>
        <v>6646</v>
      </c>
      <c r="H40" s="89">
        <f t="shared" si="5"/>
        <v>9461</v>
      </c>
      <c r="I40" s="89">
        <f t="shared" si="5"/>
        <v>0</v>
      </c>
      <c r="J40" s="89">
        <f t="shared" si="5"/>
        <v>0</v>
      </c>
      <c r="K40" s="89">
        <f t="shared" si="5"/>
        <v>0</v>
      </c>
      <c r="L40" s="89">
        <f t="shared" si="5"/>
        <v>0</v>
      </c>
      <c r="M40" s="89">
        <f t="shared" si="5"/>
        <v>0</v>
      </c>
      <c r="N40" s="89">
        <f t="shared" si="5"/>
        <v>0</v>
      </c>
      <c r="O40" s="89">
        <f t="shared" si="5"/>
        <v>0</v>
      </c>
      <c r="P40" s="89">
        <f>SUM(B40:N40)</f>
        <v>127222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ROUND((B46+C46)/1000,0)&amp;" GWh"</f>
        <v>6 GWh</v>
      </c>
      <c r="T41" s="88"/>
    </row>
    <row r="42" spans="1:47">
      <c r="A42" s="46" t="s">
        <v>42</v>
      </c>
      <c r="B42" s="90">
        <f>B39+B38+B37</f>
        <v>0</v>
      </c>
      <c r="C42" s="90">
        <f>C39+C38+C37</f>
        <v>31481</v>
      </c>
      <c r="D42" s="90">
        <f>D39+D38+D37</f>
        <v>0</v>
      </c>
      <c r="E42" s="90">
        <f t="shared" ref="E42:I42" si="6">E39+E38+E37</f>
        <v>0</v>
      </c>
      <c r="F42" s="91">
        <f t="shared" si="6"/>
        <v>0</v>
      </c>
      <c r="G42" s="90">
        <f t="shared" si="6"/>
        <v>0</v>
      </c>
      <c r="H42" s="90">
        <f t="shared" si="6"/>
        <v>9461</v>
      </c>
      <c r="I42" s="91">
        <f t="shared" si="6"/>
        <v>0</v>
      </c>
      <c r="J42" s="90">
        <f t="shared" ref="J42:O42" si="7">J39+J38+J37</f>
        <v>0</v>
      </c>
      <c r="K42" s="90">
        <f t="shared" si="7"/>
        <v>0</v>
      </c>
      <c r="L42" s="90">
        <f t="shared" si="7"/>
        <v>0</v>
      </c>
      <c r="M42" s="90">
        <f t="shared" si="7"/>
        <v>0</v>
      </c>
      <c r="N42" s="90">
        <f t="shared" si="7"/>
        <v>0</v>
      </c>
      <c r="O42" s="90">
        <f t="shared" si="7"/>
        <v>0</v>
      </c>
      <c r="P42" s="90">
        <f>P39+P38+P37</f>
        <v>40942</v>
      </c>
      <c r="Q42" s="34"/>
      <c r="R42" s="41" t="s">
        <v>40</v>
      </c>
      <c r="S42" s="11" t="str">
        <f>ROUND(P42/1000,0) &amp;" GWh"</f>
        <v>41 GWh</v>
      </c>
      <c r="T42" s="42">
        <f>P42/P40</f>
        <v>0.32181540928455771</v>
      </c>
    </row>
    <row r="43" spans="1:47">
      <c r="A43" s="47" t="s">
        <v>44</v>
      </c>
      <c r="B43" s="96"/>
      <c r="C43" s="97">
        <f>C40+C24-C7+C46</f>
        <v>76389.77798270731</v>
      </c>
      <c r="D43" s="97">
        <f t="shared" ref="D43:O43" si="8">D11+D24+D40</f>
        <v>40383.724090085838</v>
      </c>
      <c r="E43" s="97">
        <f t="shared" si="8"/>
        <v>0</v>
      </c>
      <c r="F43" s="97">
        <f t="shared" si="8"/>
        <v>0</v>
      </c>
      <c r="G43" s="97">
        <f t="shared" si="8"/>
        <v>6646</v>
      </c>
      <c r="H43" s="97">
        <f t="shared" si="8"/>
        <v>9461</v>
      </c>
      <c r="I43" s="97">
        <f t="shared" si="8"/>
        <v>0</v>
      </c>
      <c r="J43" s="97">
        <f t="shared" si="8"/>
        <v>0</v>
      </c>
      <c r="K43" s="97">
        <f t="shared" si="8"/>
        <v>0</v>
      </c>
      <c r="L43" s="97">
        <f t="shared" si="8"/>
        <v>0</v>
      </c>
      <c r="M43" s="97">
        <f t="shared" si="8"/>
        <v>0</v>
      </c>
      <c r="N43" s="97">
        <f t="shared" si="8"/>
        <v>0</v>
      </c>
      <c r="O43" s="97">
        <f t="shared" si="8"/>
        <v>0</v>
      </c>
      <c r="P43" s="98">
        <f>SUM(C43:O43)</f>
        <v>132880.50207279314</v>
      </c>
      <c r="Q43" s="34"/>
      <c r="R43" s="41" t="s">
        <v>41</v>
      </c>
      <c r="S43" s="11" t="str">
        <f>ROUND(P36/1000,0) &amp;" GWh"</f>
        <v>24 GWh</v>
      </c>
      <c r="T43" s="62">
        <f>P36/P40</f>
        <v>0.18503875115939067</v>
      </c>
    </row>
    <row r="44" spans="1:47">
      <c r="A44" s="47" t="s">
        <v>45</v>
      </c>
      <c r="B44" s="99"/>
      <c r="C44" s="93">
        <f>C43/$P$43</f>
        <v>0.57487574769141303</v>
      </c>
      <c r="D44" s="93">
        <f t="shared" ref="D44:P44" si="9">D43/$P$43</f>
        <v>0.30391008056218261</v>
      </c>
      <c r="E44" s="93">
        <f t="shared" si="9"/>
        <v>0</v>
      </c>
      <c r="F44" s="93">
        <f t="shared" si="9"/>
        <v>0</v>
      </c>
      <c r="G44" s="93">
        <f t="shared" si="9"/>
        <v>5.0014862198212204E-2</v>
      </c>
      <c r="H44" s="93">
        <f t="shared" si="9"/>
        <v>7.1199309548192244E-2</v>
      </c>
      <c r="I44" s="93">
        <f t="shared" si="9"/>
        <v>0</v>
      </c>
      <c r="J44" s="93">
        <f t="shared" si="9"/>
        <v>0</v>
      </c>
      <c r="K44" s="93">
        <f t="shared" si="9"/>
        <v>0</v>
      </c>
      <c r="L44" s="93">
        <f t="shared" si="9"/>
        <v>0</v>
      </c>
      <c r="M44" s="93">
        <f t="shared" si="9"/>
        <v>0</v>
      </c>
      <c r="N44" s="93">
        <f t="shared" si="9"/>
        <v>0</v>
      </c>
      <c r="O44" s="93">
        <f t="shared" si="9"/>
        <v>0</v>
      </c>
      <c r="P44" s="93">
        <f t="shared" si="9"/>
        <v>1</v>
      </c>
      <c r="Q44" s="34"/>
      <c r="R44" s="41" t="s">
        <v>43</v>
      </c>
      <c r="S44" s="11" t="str">
        <f>ROUND(P34/1000,0) &amp;" GWh"</f>
        <v>8 GWh</v>
      </c>
      <c r="T44" s="42">
        <f>P34/P40</f>
        <v>6.2379148260520982E-2</v>
      </c>
      <c r="U44" s="36"/>
    </row>
    <row r="45" spans="1:47">
      <c r="A45" s="48"/>
      <c r="B45" s="94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ROUND(P32/1000,0) &amp;" GWh"</f>
        <v>2 GWh</v>
      </c>
      <c r="T45" s="42">
        <f>P32/P40</f>
        <v>1.620788857273113E-2</v>
      </c>
      <c r="U45" s="36"/>
    </row>
    <row r="46" spans="1:47">
      <c r="A46" s="48" t="s">
        <v>48</v>
      </c>
      <c r="B46" s="68">
        <f>B24-B40</f>
        <v>0</v>
      </c>
      <c r="C46" s="68">
        <f>(C40+C24)*0.08</f>
        <v>5658.5020727931333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ROUND(P33/1000,0) &amp;" GWh"</f>
        <v>7 GWh</v>
      </c>
      <c r="T46" s="62">
        <f>P33/P40</f>
        <v>5.6908007608567596E-2</v>
      </c>
      <c r="U46" s="36"/>
    </row>
    <row r="47" spans="1:47">
      <c r="A47" s="48" t="s">
        <v>50</v>
      </c>
      <c r="B47" s="92" t="e">
        <f>B46/B24</f>
        <v>#DIV/0!</v>
      </c>
      <c r="C47" s="92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ROUND(P35/1000,0) &amp;" GWh"</f>
        <v>46 GWh</v>
      </c>
      <c r="T47" s="62">
        <f>P35/P40</f>
        <v>0.35765079511423198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9" t="s">
        <v>49</v>
      </c>
      <c r="S48" s="11" t="str">
        <f>ROUND(P40/1000,0) &amp;" GWh"</f>
        <v>127 GWh</v>
      </c>
      <c r="T48" s="137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AU71"/>
  <sheetViews>
    <sheetView zoomScale="70" zoomScaleNormal="7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75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52</v>
      </c>
      <c r="B5" s="59"/>
      <c r="C5" s="95">
        <f>[2]Solceller!$C$17</f>
        <v>0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 t="s">
        <v>91</v>
      </c>
      <c r="B6" s="5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92</v>
      </c>
      <c r="B7" s="59"/>
      <c r="C7" s="89">
        <f>[2]Elproduktion!$N$42</f>
        <v>0</v>
      </c>
      <c r="D7" s="89">
        <f>[2]Elproduktion!$N$43</f>
        <v>0</v>
      </c>
      <c r="E7" s="89">
        <f>[2]Elproduktion!$Q$44</f>
        <v>0</v>
      </c>
      <c r="F7" s="89">
        <f>[2]Elproduktion!$N$45</f>
        <v>0</v>
      </c>
      <c r="G7" s="89">
        <f>[2]Elproduktion!$R$46</f>
        <v>0</v>
      </c>
      <c r="H7" s="89">
        <f>[2]Elproduktion!$S$47</f>
        <v>0</v>
      </c>
      <c r="I7" s="89">
        <f>[2]Elproduktion!$N$48</f>
        <v>0</v>
      </c>
      <c r="J7" s="89">
        <f>[2]Elproduktion!$T$46</f>
        <v>0</v>
      </c>
      <c r="K7" s="89">
        <f>[2]Elproduktion!U44</f>
        <v>0</v>
      </c>
      <c r="L7" s="89">
        <f>[2]Elproduktion!V44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89">
        <f>[2]Elproduktion!$N$50</f>
        <v>0</v>
      </c>
      <c r="D8" s="89">
        <f>[2]Elproduktion!$N$51</f>
        <v>0</v>
      </c>
      <c r="E8" s="89">
        <f>[2]Elproduktion!$Q$52</f>
        <v>0</v>
      </c>
      <c r="F8" s="89">
        <f>[2]Elproduktion!$N$53</f>
        <v>0</v>
      </c>
      <c r="G8" s="89">
        <f>[2]Elproduktion!$R$54</f>
        <v>0</v>
      </c>
      <c r="H8" s="89">
        <f>[2]Elproduktion!$S$55</f>
        <v>0</v>
      </c>
      <c r="I8" s="89">
        <f>[2]Elproduktion!$N$56</f>
        <v>0</v>
      </c>
      <c r="J8" s="89">
        <f>[2]Elproduktion!$T$54</f>
        <v>0</v>
      </c>
      <c r="K8" s="89">
        <f>[2]Elproduktion!U52</f>
        <v>0</v>
      </c>
      <c r="L8" s="89">
        <f>[2]Elproduktion!V52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89">
        <f>[2]Elproduktion!$N$58</f>
        <v>0</v>
      </c>
      <c r="D9" s="89">
        <f>[2]Elproduktion!$N$59</f>
        <v>0</v>
      </c>
      <c r="E9" s="89">
        <f>[2]Elproduktion!$Q$60</f>
        <v>0</v>
      </c>
      <c r="F9" s="89">
        <f>[2]Elproduktion!$N$61</f>
        <v>0</v>
      </c>
      <c r="G9" s="89">
        <f>[2]Elproduktion!$R$62</f>
        <v>0</v>
      </c>
      <c r="H9" s="89">
        <f>[2]Elproduktion!$S$63</f>
        <v>0</v>
      </c>
      <c r="I9" s="89">
        <f>[2]Elproduktion!$N$64</f>
        <v>0</v>
      </c>
      <c r="J9" s="89">
        <f>[2]Elproduktion!$T$62</f>
        <v>0</v>
      </c>
      <c r="K9" s="89">
        <f>[2]Elproduktion!U60</f>
        <v>0</v>
      </c>
      <c r="L9" s="89">
        <f>[2]Elproduktion!V60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89">
        <f>[2]Elproduktion!$N$66</f>
        <v>0</v>
      </c>
      <c r="D10" s="89">
        <f>[2]Elproduktion!$N$67</f>
        <v>0</v>
      </c>
      <c r="E10" s="89">
        <f>[2]Elproduktion!$Q$68</f>
        <v>0</v>
      </c>
      <c r="F10" s="89">
        <f>[2]Elproduktion!$N$69</f>
        <v>0</v>
      </c>
      <c r="G10" s="89">
        <f>[2]Elproduktion!$R$70</f>
        <v>0</v>
      </c>
      <c r="H10" s="89">
        <f>[2]Elproduktion!$S$71</f>
        <v>0</v>
      </c>
      <c r="I10" s="89">
        <f>[2]Elproduktion!$N$72</f>
        <v>0</v>
      </c>
      <c r="J10" s="89">
        <f>[2]Elproduktion!$T$70</f>
        <v>0</v>
      </c>
      <c r="K10" s="89">
        <f>[2]Elproduktion!U68</f>
        <v>0</v>
      </c>
      <c r="L10" s="89">
        <f>[2]Elproduktion!V68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95">
        <f>SUM(C5:C10)</f>
        <v>0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2505 Arvidsjaur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72</v>
      </c>
      <c r="N16" s="54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17</v>
      </c>
      <c r="B18" s="101">
        <f>[2]Fjärrvärmeproduktion!$N$58</f>
        <v>0</v>
      </c>
      <c r="C18" s="102"/>
      <c r="D18" s="102">
        <f>[2]Fjärrvärmeproduktion!$N$59</f>
        <v>0</v>
      </c>
      <c r="E18" s="102">
        <f>[2]Fjärrvärmeproduktion!$Q$60</f>
        <v>0</v>
      </c>
      <c r="F18" s="102">
        <f>[2]Fjärrvärmeproduktion!$N$61</f>
        <v>0</v>
      </c>
      <c r="G18" s="102">
        <f>[2]Fjärrvärmeproduktion!$R$62</f>
        <v>0</v>
      </c>
      <c r="H18" s="102">
        <f>[2]Fjärrvärmeproduktion!$S$63</f>
        <v>0</v>
      </c>
      <c r="I18" s="102">
        <f>[2]Fjärrvärmeproduktion!$N$64</f>
        <v>0</v>
      </c>
      <c r="J18" s="102">
        <f>[2]Fjärrvärmeproduktion!$T$62</f>
        <v>0</v>
      </c>
      <c r="K18" s="102">
        <f>[2]Fjärrvärmeproduktion!U60</f>
        <v>0</v>
      </c>
      <c r="L18" s="102">
        <f>[2]Fjärrvärmeproduktion!V60</f>
        <v>0</v>
      </c>
      <c r="M18" s="102">
        <f>[2]Fjärrvärmeproduktion!$W$61</f>
        <v>0</v>
      </c>
      <c r="N18" s="102"/>
      <c r="O18" s="102"/>
      <c r="P18" s="89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01">
        <f>[2]Fjärrvärmeproduktion!$N$66+[2]Fjärrvärmeproduktion!$N$98</f>
        <v>46075</v>
      </c>
      <c r="C19" s="102"/>
      <c r="D19" s="102">
        <f>[2]Fjärrvärmeproduktion!$N$67</f>
        <v>219</v>
      </c>
      <c r="E19" s="102">
        <f>[2]Fjärrvärmeproduktion!$Q$68</f>
        <v>0</v>
      </c>
      <c r="F19" s="102">
        <f>[2]Fjärrvärmeproduktion!$N$69</f>
        <v>0</v>
      </c>
      <c r="G19" s="102">
        <f>[2]Fjärrvärmeproduktion!$R$70</f>
        <v>0</v>
      </c>
      <c r="H19" s="102">
        <f>[2]Fjärrvärmeproduktion!$S$71</f>
        <v>38600</v>
      </c>
      <c r="I19" s="102">
        <f>[2]Fjärrvärmeproduktion!$N$72</f>
        <v>0</v>
      </c>
      <c r="J19" s="102">
        <f>[2]Fjärrvärmeproduktion!$T$70</f>
        <v>0</v>
      </c>
      <c r="K19" s="102">
        <f>[2]Fjärrvärmeproduktion!U68</f>
        <v>5855</v>
      </c>
      <c r="L19" s="102">
        <f>[2]Fjärrvärmeproduktion!V68</f>
        <v>0</v>
      </c>
      <c r="M19" s="102">
        <f>[2]Fjärrvärmeproduktion!$W$69</f>
        <v>0</v>
      </c>
      <c r="N19" s="102"/>
      <c r="O19" s="102"/>
      <c r="P19" s="89">
        <f t="shared" ref="P19:P24" si="2">SUM(C19:O19)</f>
        <v>44674</v>
      </c>
      <c r="Q19" s="4"/>
      <c r="R19" s="4"/>
      <c r="S19" s="4"/>
      <c r="T19" s="4"/>
    </row>
    <row r="20" spans="1:34" ht="15.75">
      <c r="A20" s="5" t="s">
        <v>19</v>
      </c>
      <c r="B20" s="116">
        <f>[2]Fjärrvärmeproduktion!$N$74</f>
        <v>0</v>
      </c>
      <c r="C20" s="102"/>
      <c r="D20" s="102">
        <f>[2]Fjärrvärmeproduktion!$N$75</f>
        <v>0</v>
      </c>
      <c r="E20" s="102">
        <f>[2]Fjärrvärmeproduktion!$Q$76</f>
        <v>0</v>
      </c>
      <c r="F20" s="102">
        <f>[2]Fjärrvärmeproduktion!$N$77</f>
        <v>0</v>
      </c>
      <c r="G20" s="102">
        <f>[2]Fjärrvärmeproduktion!$R$78</f>
        <v>0</v>
      </c>
      <c r="H20" s="102">
        <f>[2]Fjärrvärmeproduktion!$S$79</f>
        <v>0</v>
      </c>
      <c r="I20" s="102">
        <f>[2]Fjärrvärmeproduktion!$N$80</f>
        <v>0</v>
      </c>
      <c r="J20" s="102">
        <f>[2]Fjärrvärmeproduktion!$T$78</f>
        <v>0</v>
      </c>
      <c r="K20" s="102">
        <f>[2]Fjärrvärmeproduktion!U76</f>
        <v>0</v>
      </c>
      <c r="L20" s="102">
        <f>[2]Fjärrvärmeproduktion!V76</f>
        <v>0</v>
      </c>
      <c r="M20" s="102">
        <f>[2]Fjärrvärmeproduktion!$W$77</f>
        <v>0</v>
      </c>
      <c r="N20" s="102"/>
      <c r="O20" s="102"/>
      <c r="P20" s="89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16">
        <f>[2]Fjärrvärmeproduktion!$N$82</f>
        <v>0</v>
      </c>
      <c r="C21" s="102"/>
      <c r="D21" s="102">
        <f>[2]Fjärrvärmeproduktion!$N$83</f>
        <v>0</v>
      </c>
      <c r="E21" s="102">
        <f>[2]Fjärrvärmeproduktion!$Q$84</f>
        <v>0</v>
      </c>
      <c r="F21" s="102">
        <f>[2]Fjärrvärmeproduktion!$N$85</f>
        <v>0</v>
      </c>
      <c r="G21" s="102">
        <f>[2]Fjärrvärmeproduktion!$R$86</f>
        <v>0</v>
      </c>
      <c r="H21" s="102">
        <f>[2]Fjärrvärmeproduktion!$S$87</f>
        <v>0</v>
      </c>
      <c r="I21" s="102">
        <f>[2]Fjärrvärmeproduktion!$N$88</f>
        <v>0</v>
      </c>
      <c r="J21" s="102">
        <f>[2]Fjärrvärmeproduktion!$T$86</f>
        <v>0</v>
      </c>
      <c r="K21" s="102">
        <f>[2]Fjärrvärmeproduktion!U84</f>
        <v>0</v>
      </c>
      <c r="L21" s="102">
        <f>[2]Fjärrvärmeproduktion!V84</f>
        <v>0</v>
      </c>
      <c r="M21" s="102">
        <f>[2]Fjärrvärmeproduktion!$W$85</f>
        <v>0</v>
      </c>
      <c r="N21" s="102"/>
      <c r="O21" s="102"/>
      <c r="P21" s="89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16">
        <f>[2]Fjärrvärmeproduktion!$N$90</f>
        <v>0</v>
      </c>
      <c r="C22" s="102"/>
      <c r="D22" s="102">
        <f>[2]Fjärrvärmeproduktion!$N$91</f>
        <v>0</v>
      </c>
      <c r="E22" s="102">
        <f>[2]Fjärrvärmeproduktion!$Q$92</f>
        <v>0</v>
      </c>
      <c r="F22" s="102">
        <f>[2]Fjärrvärmeproduktion!$N$93</f>
        <v>0</v>
      </c>
      <c r="G22" s="102">
        <f>[2]Fjärrvärmeproduktion!$R$94</f>
        <v>0</v>
      </c>
      <c r="H22" s="102">
        <f>[2]Fjärrvärmeproduktion!$S$95</f>
        <v>0</v>
      </c>
      <c r="I22" s="102">
        <f>[2]Fjärrvärmeproduktion!$N$96</f>
        <v>0</v>
      </c>
      <c r="J22" s="102">
        <f>[2]Fjärrvärmeproduktion!$T$94</f>
        <v>0</v>
      </c>
      <c r="K22" s="102">
        <f>[2]Fjärrvärmeproduktion!U92</f>
        <v>0</v>
      </c>
      <c r="L22" s="102">
        <f>[2]Fjärrvärmeproduktion!V92</f>
        <v>0</v>
      </c>
      <c r="M22" s="102">
        <f>[2]Fjärrvärmeproduktion!$W$93</f>
        <v>0</v>
      </c>
      <c r="N22" s="102"/>
      <c r="O22" s="102"/>
      <c r="P22" s="89">
        <f t="shared" si="2"/>
        <v>0</v>
      </c>
      <c r="Q22" s="31"/>
      <c r="R22" s="43" t="s">
        <v>23</v>
      </c>
      <c r="S22" s="87" t="str">
        <f>P43/1000 &amp;" GWh"</f>
        <v>291,375118186569 GWh</v>
      </c>
      <c r="T22" s="38"/>
      <c r="U22" s="36"/>
    </row>
    <row r="23" spans="1:34" ht="15.75">
      <c r="A23" s="5" t="s">
        <v>22</v>
      </c>
      <c r="B23" s="116">
        <v>0</v>
      </c>
      <c r="C23" s="102"/>
      <c r="D23" s="102">
        <f>[2]Fjärrvärmeproduktion!$N$99</f>
        <v>0</v>
      </c>
      <c r="E23" s="102">
        <f>[2]Fjärrvärmeproduktion!$Q$100</f>
        <v>0</v>
      </c>
      <c r="F23" s="102">
        <f>[2]Fjärrvärmeproduktion!$N$101</f>
        <v>0</v>
      </c>
      <c r="G23" s="102">
        <f>[2]Fjärrvärmeproduktion!$R$102</f>
        <v>0</v>
      </c>
      <c r="H23" s="102">
        <f>[2]Fjärrvärmeproduktion!$S$103</f>
        <v>0</v>
      </c>
      <c r="I23" s="102">
        <f>[2]Fjärrvärmeproduktion!$N$104</f>
        <v>0</v>
      </c>
      <c r="J23" s="102">
        <f>[2]Fjärrvärmeproduktion!$T$102</f>
        <v>0</v>
      </c>
      <c r="K23" s="102">
        <f>[2]Fjärrvärmeproduktion!U100</f>
        <v>0</v>
      </c>
      <c r="L23" s="102">
        <f>[2]Fjärrvärmeproduktion!V100</f>
        <v>0</v>
      </c>
      <c r="M23" s="102">
        <f>[2]Fjärrvärmeproduktion!$W$101</f>
        <v>0</v>
      </c>
      <c r="N23" s="102"/>
      <c r="O23" s="102"/>
      <c r="P23" s="89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2">
        <f>SUM(B18:B23)</f>
        <v>46075</v>
      </c>
      <c r="C24" s="102">
        <f t="shared" ref="C24:O24" si="3">SUM(C18:C23)</f>
        <v>0</v>
      </c>
      <c r="D24" s="102">
        <f t="shared" si="3"/>
        <v>219</v>
      </c>
      <c r="E24" s="102">
        <f t="shared" si="3"/>
        <v>0</v>
      </c>
      <c r="F24" s="102">
        <f t="shared" si="3"/>
        <v>0</v>
      </c>
      <c r="G24" s="102">
        <f t="shared" si="3"/>
        <v>0</v>
      </c>
      <c r="H24" s="102">
        <f t="shared" si="3"/>
        <v>38600</v>
      </c>
      <c r="I24" s="102">
        <f t="shared" si="3"/>
        <v>0</v>
      </c>
      <c r="J24" s="102">
        <f t="shared" si="3"/>
        <v>0</v>
      </c>
      <c r="K24" s="102">
        <f t="shared" si="3"/>
        <v>5855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89">
        <f t="shared" si="2"/>
        <v>44674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31"/>
      <c r="R25" s="84" t="str">
        <f>C30</f>
        <v>El</v>
      </c>
      <c r="S25" s="60" t="str">
        <f>C43/1000 &amp;" GWh"</f>
        <v>89,3715955186848 GWh</v>
      </c>
      <c r="T25" s="42">
        <f>C$44</f>
        <v>0.30672349813157213</v>
      </c>
      <c r="U25" s="36"/>
    </row>
    <row r="26" spans="1:34" ht="15.75">
      <c r="B26" s="101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31"/>
      <c r="R26" s="85" t="str">
        <f>D30</f>
        <v>Oljeprodukter</v>
      </c>
      <c r="S26" s="60" t="str">
        <f>D43/1000 &amp;" GWh"</f>
        <v>115,272 GWh</v>
      </c>
      <c r="T26" s="42">
        <f>D$44</f>
        <v>0.39561373914635578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8" t="str">
        <f>A2</f>
        <v>2505 Arvidsjaur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G43/1000&amp;" GWh"</f>
        <v>18,7824181885949 GWh</v>
      </c>
      <c r="T29" s="42">
        <f>G$44</f>
        <v>6.4461297538001713E-2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72</v>
      </c>
      <c r="N30" s="55" t="s">
        <v>71</v>
      </c>
      <c r="O30" s="55" t="s">
        <v>90</v>
      </c>
      <c r="P30" s="57" t="s">
        <v>28</v>
      </c>
      <c r="Q30" s="31"/>
      <c r="R30" s="84" t="str">
        <f>H30</f>
        <v>Biobränslen</v>
      </c>
      <c r="S30" s="60" t="str">
        <f>H43/1000&amp;" GWh"</f>
        <v>62,0941044792896 GWh</v>
      </c>
      <c r="T30" s="42">
        <f>H$44</f>
        <v>0.2131070932403033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88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89">
        <f>[2]Slutanvändning!$N$89</f>
        <v>0</v>
      </c>
      <c r="C32" s="94">
        <f>[2]Slutanvändning!$N$90</f>
        <v>2158</v>
      </c>
      <c r="D32" s="89">
        <f>[2]Slutanvändning!$N$83</f>
        <v>2106</v>
      </c>
      <c r="E32" s="89">
        <f>[2]Slutanvändning!$Q$84</f>
        <v>0</v>
      </c>
      <c r="F32" s="89">
        <f>[2]Slutanvändning!$N$85</f>
        <v>0</v>
      </c>
      <c r="G32" s="89">
        <f>[2]Slutanvändning!$N$86</f>
        <v>489</v>
      </c>
      <c r="H32" s="94">
        <f>[2]Slutanvändning!$N$87</f>
        <v>0</v>
      </c>
      <c r="I32" s="89">
        <f>[2]Slutanvändning!$N$88</f>
        <v>0</v>
      </c>
      <c r="J32" s="89"/>
      <c r="K32" s="89">
        <f>[2]Slutanvändning!U84</f>
        <v>0</v>
      </c>
      <c r="L32" s="89">
        <f>[2]Slutanvändning!V84</f>
        <v>0</v>
      </c>
      <c r="M32" s="89">
        <f>[2]Slutanvändning!$W$85</f>
        <v>0</v>
      </c>
      <c r="N32" s="89"/>
      <c r="O32" s="89"/>
      <c r="P32" s="89">
        <f t="shared" ref="P32:P38" si="4">SUM(B32:N32)</f>
        <v>4753</v>
      </c>
      <c r="Q32" s="33"/>
      <c r="R32" s="85" t="str">
        <f>J30</f>
        <v>Avlutar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89">
        <f>[2]Slutanvändning!$N$98</f>
        <v>1706</v>
      </c>
      <c r="C33" s="126">
        <f>[2]Slutanvändning!$N$99</f>
        <v>4092.8955207103918</v>
      </c>
      <c r="D33" s="89">
        <f>[2]Slutanvändning!$N$92</f>
        <v>2902</v>
      </c>
      <c r="E33" s="89">
        <f>[2]Slutanvändning!$Q$93</f>
        <v>0</v>
      </c>
      <c r="F33" s="89">
        <f>[2]Slutanvändning!$N$94</f>
        <v>0</v>
      </c>
      <c r="G33" s="89">
        <f>[2]Slutanvändning!$N$95</f>
        <v>0</v>
      </c>
      <c r="H33" s="126">
        <f>[2]Slutanvändning!$N$96</f>
        <v>6664.1044792896082</v>
      </c>
      <c r="I33" s="89">
        <f>[2]Slutanvändning!$N$97</f>
        <v>0</v>
      </c>
      <c r="J33" s="89"/>
      <c r="K33" s="89">
        <f>[2]Slutanvändning!U93</f>
        <v>0</v>
      </c>
      <c r="L33" s="89">
        <f>[2]Slutanvändning!V93</f>
        <v>0</v>
      </c>
      <c r="M33" s="89">
        <f>[2]Slutanvändning!$W$94</f>
        <v>0</v>
      </c>
      <c r="N33" s="89"/>
      <c r="O33" s="89"/>
      <c r="P33" s="89">
        <f t="shared" si="4"/>
        <v>15365</v>
      </c>
      <c r="Q33" s="33"/>
      <c r="R33" s="84" t="str">
        <f>K30</f>
        <v>Torv</v>
      </c>
      <c r="S33" s="60" t="str">
        <f>K43/1000&amp;" GWh"</f>
        <v>5,855 GWh</v>
      </c>
      <c r="T33" s="42">
        <f>K$44</f>
        <v>2.0094371943767033E-2</v>
      </c>
      <c r="U33" s="36"/>
    </row>
    <row r="34" spans="1:47" ht="15.75">
      <c r="A34" s="5" t="s">
        <v>33</v>
      </c>
      <c r="B34" s="89">
        <f>[2]Slutanvändning!$N$107</f>
        <v>8629</v>
      </c>
      <c r="C34" s="94">
        <f>[2]Slutanvändning!$N$108</f>
        <v>8817</v>
      </c>
      <c r="D34" s="89">
        <f>[2]Slutanvändning!$N$101</f>
        <v>0</v>
      </c>
      <c r="E34" s="89">
        <f>[2]Slutanvändning!$Q$102</f>
        <v>0</v>
      </c>
      <c r="F34" s="89">
        <f>[2]Slutanvändning!$N$103</f>
        <v>0</v>
      </c>
      <c r="G34" s="89">
        <f>[2]Slutanvändning!$N$104</f>
        <v>0</v>
      </c>
      <c r="H34" s="94">
        <f>[2]Slutanvändning!$N$105</f>
        <v>0</v>
      </c>
      <c r="I34" s="89">
        <f>[2]Slutanvändning!$N$106</f>
        <v>0</v>
      </c>
      <c r="J34" s="89"/>
      <c r="K34" s="89">
        <f>[2]Slutanvändning!U102</f>
        <v>0</v>
      </c>
      <c r="L34" s="89">
        <f>[2]Slutanvändning!V102</f>
        <v>0</v>
      </c>
      <c r="M34" s="89">
        <f>[2]Slutanvändning!$W$103</f>
        <v>0</v>
      </c>
      <c r="N34" s="89"/>
      <c r="O34" s="89"/>
      <c r="P34" s="89">
        <f t="shared" si="4"/>
        <v>17446</v>
      </c>
      <c r="Q34" s="33"/>
      <c r="R34" s="85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89">
        <f>[2]Slutanvändning!$N$116</f>
        <v>0</v>
      </c>
      <c r="C35" s="126">
        <f>[2]Slutanvändning!$N$117</f>
        <v>142.5818114051435</v>
      </c>
      <c r="D35" s="89">
        <f>[2]Slutanvändning!$N$110</f>
        <v>106129</v>
      </c>
      <c r="E35" s="89">
        <f>[2]Slutanvändning!$Q$111</f>
        <v>0</v>
      </c>
      <c r="F35" s="89">
        <f>[2]Slutanvändning!$N$112</f>
        <v>0</v>
      </c>
      <c r="G35" s="89">
        <f>[2]Slutanvändning!$N$113</f>
        <v>18293.418188594856</v>
      </c>
      <c r="H35" s="94">
        <f>[2]Slutanvändning!$N$114</f>
        <v>0</v>
      </c>
      <c r="I35" s="89">
        <f>[2]Slutanvändning!$N$115</f>
        <v>0</v>
      </c>
      <c r="J35" s="89"/>
      <c r="K35" s="89">
        <f>[2]Slutanvändning!U111</f>
        <v>0</v>
      </c>
      <c r="L35" s="89">
        <f>[2]Slutanvändning!V111</f>
        <v>0</v>
      </c>
      <c r="M35" s="89">
        <f>[2]Slutanvändning!$W$112</f>
        <v>0</v>
      </c>
      <c r="N35" s="89"/>
      <c r="O35" s="89"/>
      <c r="P35" s="89">
        <f>SUM(B35:N35)</f>
        <v>124565</v>
      </c>
      <c r="Q35" s="33"/>
      <c r="R35" s="84" t="str">
        <f>M30</f>
        <v>Koksgas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89">
        <f>[2]Slutanvändning!$N$125</f>
        <v>10076</v>
      </c>
      <c r="C36" s="94">
        <f>[2]Slutanvändning!$N$126</f>
        <v>22090</v>
      </c>
      <c r="D36" s="89">
        <f>[2]Slutanvändning!$N$119</f>
        <v>3770</v>
      </c>
      <c r="E36" s="89">
        <f>[2]Slutanvändning!$Q$120</f>
        <v>0</v>
      </c>
      <c r="F36" s="89">
        <f>[2]Slutanvändning!$N$121</f>
        <v>0</v>
      </c>
      <c r="G36" s="89">
        <f>[2]Slutanvändning!$N$122</f>
        <v>0</v>
      </c>
      <c r="H36" s="94">
        <f>[2]Slutanvändning!$N$123</f>
        <v>0</v>
      </c>
      <c r="I36" s="89">
        <f>[2]Slutanvändning!$N$124</f>
        <v>0</v>
      </c>
      <c r="J36" s="89"/>
      <c r="K36" s="89">
        <f>[2]Slutanvändning!U120</f>
        <v>0</v>
      </c>
      <c r="L36" s="89">
        <f>[2]Slutanvändning!V120</f>
        <v>0</v>
      </c>
      <c r="M36" s="89">
        <f>[2]Slutanvändning!$W$121</f>
        <v>0</v>
      </c>
      <c r="N36" s="89"/>
      <c r="O36" s="89"/>
      <c r="P36" s="89">
        <f t="shared" si="4"/>
        <v>35936</v>
      </c>
      <c r="Q36" s="33"/>
      <c r="R36" s="84" t="str">
        <f>N30</f>
        <v>Beckolja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89">
        <f>[2]Slutanvändning!$N$134</f>
        <v>8374</v>
      </c>
      <c r="C37" s="94">
        <f>[2]Slutanvändning!$N$135</f>
        <v>38164</v>
      </c>
      <c r="D37" s="89">
        <f>[2]Slutanvändning!$N$128</f>
        <v>146</v>
      </c>
      <c r="E37" s="89">
        <f>[2]Slutanvändning!$Q$129</f>
        <v>0</v>
      </c>
      <c r="F37" s="89">
        <f>[2]Slutanvändning!$N$130</f>
        <v>0</v>
      </c>
      <c r="G37" s="89">
        <f>[2]Slutanvändning!$N$131</f>
        <v>0</v>
      </c>
      <c r="H37" s="94">
        <f>[2]Slutanvändning!$N$132</f>
        <v>16830</v>
      </c>
      <c r="I37" s="89">
        <f>[2]Slutanvändning!$N$133</f>
        <v>0</v>
      </c>
      <c r="J37" s="89"/>
      <c r="K37" s="89">
        <f>[2]Slutanvändning!U129</f>
        <v>0</v>
      </c>
      <c r="L37" s="89">
        <f>[2]Slutanvändning!V129</f>
        <v>0</v>
      </c>
      <c r="M37" s="89">
        <f>[2]Slutanvändning!$W$130</f>
        <v>0</v>
      </c>
      <c r="N37" s="89"/>
      <c r="O37" s="89"/>
      <c r="P37" s="89">
        <f t="shared" si="4"/>
        <v>63514</v>
      </c>
      <c r="Q37" s="33"/>
      <c r="R37" s="85" t="str">
        <f>O30</f>
        <v>Starkgas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89">
        <f>[2]Slutanvändning!$N$143</f>
        <v>11603</v>
      </c>
      <c r="C38" s="94">
        <f>[2]Slutanvändning!$N$144</f>
        <v>1876</v>
      </c>
      <c r="D38" s="89">
        <f>[2]Slutanvändning!$N$137</f>
        <v>0</v>
      </c>
      <c r="E38" s="89">
        <f>[2]Slutanvändning!$Q$138</f>
        <v>0</v>
      </c>
      <c r="F38" s="89">
        <f>[2]Slutanvändning!$N$139</f>
        <v>0</v>
      </c>
      <c r="G38" s="89">
        <f>[2]Slutanvändning!$N$140</f>
        <v>0</v>
      </c>
      <c r="H38" s="94">
        <f>[2]Slutanvändning!$N$141</f>
        <v>0</v>
      </c>
      <c r="I38" s="89">
        <f>[2]Slutanvändning!$N$142</f>
        <v>0</v>
      </c>
      <c r="J38" s="89"/>
      <c r="K38" s="89">
        <f>[2]Slutanvändning!U138</f>
        <v>0</v>
      </c>
      <c r="L38" s="89">
        <f>[2]Slutanvändning!V138</f>
        <v>0</v>
      </c>
      <c r="M38" s="89">
        <f>[2]Slutanvändning!$W$139</f>
        <v>0</v>
      </c>
      <c r="N38" s="89"/>
      <c r="O38" s="89"/>
      <c r="P38" s="89">
        <f t="shared" si="4"/>
        <v>13479</v>
      </c>
      <c r="Q38" s="33"/>
      <c r="R38" s="44"/>
      <c r="S38" s="29"/>
      <c r="T38" s="40"/>
      <c r="U38" s="36"/>
    </row>
    <row r="39" spans="1:47" ht="15.75">
      <c r="A39" s="5" t="s">
        <v>38</v>
      </c>
      <c r="B39" s="89">
        <f>[2]Slutanvändning!$N$152</f>
        <v>0</v>
      </c>
      <c r="C39" s="94">
        <f>[2]Slutanvändning!$N$153</f>
        <v>5411</v>
      </c>
      <c r="D39" s="89">
        <f>[2]Slutanvändning!$N$146</f>
        <v>0</v>
      </c>
      <c r="E39" s="89">
        <f>[2]Slutanvändning!$Q$147</f>
        <v>0</v>
      </c>
      <c r="F39" s="89">
        <f>[2]Slutanvändning!$N$148</f>
        <v>0</v>
      </c>
      <c r="G39" s="89">
        <f>[2]Slutanvändning!$N$149</f>
        <v>0</v>
      </c>
      <c r="H39" s="94">
        <f>[2]Slutanvändning!$N$150</f>
        <v>0</v>
      </c>
      <c r="I39" s="89">
        <f>[2]Slutanvändning!$N$151</f>
        <v>0</v>
      </c>
      <c r="J39" s="89"/>
      <c r="K39" s="89">
        <f>[2]Slutanvändning!U147</f>
        <v>0</v>
      </c>
      <c r="L39" s="89">
        <f>[2]Slutanvändning!V147</f>
        <v>0</v>
      </c>
      <c r="M39" s="89">
        <f>[2]Slutanvändning!$W$148</f>
        <v>0</v>
      </c>
      <c r="N39" s="89"/>
      <c r="O39" s="89"/>
      <c r="P39" s="89">
        <f>SUM(B39:N39)</f>
        <v>5411</v>
      </c>
      <c r="Q39" s="33"/>
      <c r="R39" s="41"/>
      <c r="S39" s="10"/>
      <c r="T39" s="64"/>
    </row>
    <row r="40" spans="1:47" ht="15.75">
      <c r="A40" s="5" t="s">
        <v>13</v>
      </c>
      <c r="B40" s="89">
        <f>SUM(B32:B39)</f>
        <v>40388</v>
      </c>
      <c r="C40" s="128">
        <f t="shared" ref="C40:O40" si="5">SUM(C32:C39)</f>
        <v>82751.477332115537</v>
      </c>
      <c r="D40" s="89">
        <f t="shared" si="5"/>
        <v>115053</v>
      </c>
      <c r="E40" s="89">
        <f t="shared" si="5"/>
        <v>0</v>
      </c>
      <c r="F40" s="89">
        <f>SUM(F32:F39)</f>
        <v>0</v>
      </c>
      <c r="G40" s="89">
        <f t="shared" si="5"/>
        <v>18782.418188594856</v>
      </c>
      <c r="H40" s="128">
        <f t="shared" si="5"/>
        <v>23494.104479289606</v>
      </c>
      <c r="I40" s="89">
        <f t="shared" si="5"/>
        <v>0</v>
      </c>
      <c r="J40" s="89">
        <f t="shared" si="5"/>
        <v>0</v>
      </c>
      <c r="K40" s="89">
        <f t="shared" si="5"/>
        <v>0</v>
      </c>
      <c r="L40" s="89">
        <f t="shared" si="5"/>
        <v>0</v>
      </c>
      <c r="M40" s="89">
        <f t="shared" si="5"/>
        <v>0</v>
      </c>
      <c r="N40" s="89">
        <f t="shared" si="5"/>
        <v>0</v>
      </c>
      <c r="O40" s="89">
        <f t="shared" si="5"/>
        <v>0</v>
      </c>
      <c r="P40" s="89">
        <f>SUM(B40:N40)</f>
        <v>280469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12,3071181865692 GWh</v>
      </c>
      <c r="T41" s="88"/>
    </row>
    <row r="42" spans="1:47">
      <c r="A42" s="46" t="s">
        <v>42</v>
      </c>
      <c r="B42" s="90">
        <f>B39+B38+B37</f>
        <v>19977</v>
      </c>
      <c r="C42" s="90">
        <f>C39+C38+C37</f>
        <v>45451</v>
      </c>
      <c r="D42" s="90">
        <f>D39+D38+D37</f>
        <v>146</v>
      </c>
      <c r="E42" s="90">
        <f t="shared" ref="E42:P42" si="6">E39+E38+E37</f>
        <v>0</v>
      </c>
      <c r="F42" s="91">
        <f t="shared" si="6"/>
        <v>0</v>
      </c>
      <c r="G42" s="90">
        <f t="shared" si="6"/>
        <v>0</v>
      </c>
      <c r="H42" s="90">
        <f t="shared" si="6"/>
        <v>16830</v>
      </c>
      <c r="I42" s="91">
        <f t="shared" si="6"/>
        <v>0</v>
      </c>
      <c r="J42" s="90">
        <f t="shared" si="6"/>
        <v>0</v>
      </c>
      <c r="K42" s="90">
        <f t="shared" si="6"/>
        <v>0</v>
      </c>
      <c r="L42" s="90">
        <f t="shared" si="6"/>
        <v>0</v>
      </c>
      <c r="M42" s="90">
        <f t="shared" si="6"/>
        <v>0</v>
      </c>
      <c r="N42" s="90">
        <f t="shared" si="6"/>
        <v>0</v>
      </c>
      <c r="O42" s="90">
        <f t="shared" si="6"/>
        <v>0</v>
      </c>
      <c r="P42" s="90">
        <f t="shared" si="6"/>
        <v>82404</v>
      </c>
      <c r="Q42" s="34"/>
      <c r="R42" s="41" t="s">
        <v>40</v>
      </c>
      <c r="S42" s="11" t="str">
        <f>P42/1000 &amp;" GWh"</f>
        <v>82,404 GWh</v>
      </c>
      <c r="T42" s="42">
        <f>P42/P40</f>
        <v>0.29380787181471035</v>
      </c>
    </row>
    <row r="43" spans="1:47">
      <c r="A43" s="47" t="s">
        <v>44</v>
      </c>
      <c r="B43" s="96"/>
      <c r="C43" s="97">
        <f>C40+C24-C7+C46</f>
        <v>89371.595518684786</v>
      </c>
      <c r="D43" s="97">
        <f t="shared" ref="D43:O43" si="7">D11+D24+D40</f>
        <v>115272</v>
      </c>
      <c r="E43" s="97">
        <f t="shared" si="7"/>
        <v>0</v>
      </c>
      <c r="F43" s="97">
        <f t="shared" si="7"/>
        <v>0</v>
      </c>
      <c r="G43" s="97">
        <f t="shared" si="7"/>
        <v>18782.418188594856</v>
      </c>
      <c r="H43" s="97">
        <f t="shared" si="7"/>
        <v>62094.104479289606</v>
      </c>
      <c r="I43" s="97">
        <f t="shared" si="7"/>
        <v>0</v>
      </c>
      <c r="J43" s="97">
        <f t="shared" si="7"/>
        <v>0</v>
      </c>
      <c r="K43" s="97">
        <f t="shared" si="7"/>
        <v>5855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291375.11818656925</v>
      </c>
      <c r="Q43" s="34"/>
      <c r="R43" s="41" t="s">
        <v>41</v>
      </c>
      <c r="S43" s="11" t="str">
        <f>P36/1000 &amp;" GWh"</f>
        <v>35,936 GWh</v>
      </c>
      <c r="T43" s="62">
        <f>P36/P40</f>
        <v>0.12812824233694275</v>
      </c>
    </row>
    <row r="44" spans="1:47">
      <c r="A44" s="47" t="s">
        <v>45</v>
      </c>
      <c r="B44" s="99"/>
      <c r="C44" s="93">
        <f>C43/$P$43</f>
        <v>0.30672349813157213</v>
      </c>
      <c r="D44" s="93">
        <f t="shared" ref="D44:P44" si="8">D43/$P$43</f>
        <v>0.39561373914635578</v>
      </c>
      <c r="E44" s="93">
        <f t="shared" si="8"/>
        <v>0</v>
      </c>
      <c r="F44" s="93">
        <f t="shared" si="8"/>
        <v>0</v>
      </c>
      <c r="G44" s="93">
        <f t="shared" si="8"/>
        <v>6.4461297538001713E-2</v>
      </c>
      <c r="H44" s="93">
        <f t="shared" si="8"/>
        <v>0.2131070932403033</v>
      </c>
      <c r="I44" s="93">
        <f t="shared" si="8"/>
        <v>0</v>
      </c>
      <c r="J44" s="93">
        <f t="shared" si="8"/>
        <v>0</v>
      </c>
      <c r="K44" s="93">
        <f t="shared" si="8"/>
        <v>2.0094371943767033E-2</v>
      </c>
      <c r="L44" s="93">
        <f t="shared" si="8"/>
        <v>0</v>
      </c>
      <c r="M44" s="93">
        <f t="shared" si="8"/>
        <v>0</v>
      </c>
      <c r="N44" s="93">
        <f t="shared" si="8"/>
        <v>0</v>
      </c>
      <c r="O44" s="93">
        <f t="shared" si="8"/>
        <v>0</v>
      </c>
      <c r="P44" s="93">
        <f t="shared" si="8"/>
        <v>1</v>
      </c>
      <c r="Q44" s="34"/>
      <c r="R44" s="41" t="s">
        <v>43</v>
      </c>
      <c r="S44" s="11" t="str">
        <f>P34/1000 &amp;" GWh"</f>
        <v>17,446 GWh</v>
      </c>
      <c r="T44" s="42">
        <f>P34/P40</f>
        <v>6.2202952911016907E-2</v>
      </c>
      <c r="U44" s="36"/>
    </row>
    <row r="45" spans="1:47">
      <c r="A45" s="48"/>
      <c r="B45" s="94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4,753 GWh</v>
      </c>
      <c r="T45" s="42">
        <f>P32/P40</f>
        <v>1.6946614420845083E-2</v>
      </c>
      <c r="U45" s="36"/>
    </row>
    <row r="46" spans="1:47">
      <c r="A46" s="48" t="s">
        <v>48</v>
      </c>
      <c r="B46" s="68">
        <f>B24-B40</f>
        <v>5687</v>
      </c>
      <c r="C46" s="68">
        <f>(C40+C24)*0.08</f>
        <v>6620.1181865692433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15,365 GWh</v>
      </c>
      <c r="T46" s="62">
        <f>P33/P40</f>
        <v>5.4783238076222325E-2</v>
      </c>
      <c r="U46" s="36"/>
    </row>
    <row r="47" spans="1:47">
      <c r="A47" s="48" t="s">
        <v>50</v>
      </c>
      <c r="B47" s="92">
        <f>B46/B24</f>
        <v>0.12342919153553988</v>
      </c>
      <c r="C47" s="92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124,565 GWh</v>
      </c>
      <c r="T47" s="62">
        <f>P35/P40</f>
        <v>0.44413108044026256</v>
      </c>
    </row>
    <row r="48" spans="1:47" ht="15.75" thickBot="1">
      <c r="A48" s="13"/>
      <c r="B48" s="103"/>
      <c r="C48" s="105"/>
      <c r="D48" s="105"/>
      <c r="E48" s="105"/>
      <c r="F48" s="106"/>
      <c r="G48" s="105"/>
      <c r="H48" s="105"/>
      <c r="I48" s="106"/>
      <c r="J48" s="105"/>
      <c r="K48" s="105"/>
      <c r="L48" s="105"/>
      <c r="M48" s="105"/>
      <c r="N48" s="106"/>
      <c r="O48" s="106"/>
      <c r="P48" s="106"/>
      <c r="Q48" s="86"/>
      <c r="R48" s="69" t="s">
        <v>49</v>
      </c>
      <c r="S48" s="70" t="str">
        <f>P40/1000 &amp;" GWh"</f>
        <v>280,469 GWh</v>
      </c>
      <c r="T48" s="137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03"/>
      <c r="C49" s="105"/>
      <c r="D49" s="105"/>
      <c r="E49" s="105"/>
      <c r="F49" s="106"/>
      <c r="G49" s="105"/>
      <c r="H49" s="105"/>
      <c r="I49" s="106"/>
      <c r="J49" s="105"/>
      <c r="K49" s="105"/>
      <c r="L49" s="105"/>
      <c r="M49" s="105"/>
      <c r="N49" s="106"/>
      <c r="O49" s="106"/>
      <c r="P49" s="106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70" zoomScaleNormal="7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76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52</v>
      </c>
      <c r="B5" s="59"/>
      <c r="C5" s="95">
        <f>[2]Solceller!$C$14</f>
        <v>0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 t="s">
        <v>91</v>
      </c>
      <c r="B6" s="5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92</v>
      </c>
      <c r="B7" s="59"/>
      <c r="C7" s="89">
        <f>[2]Elproduktion!$N$482</f>
        <v>23105</v>
      </c>
      <c r="D7" s="89">
        <f>[2]Elproduktion!$N$483</f>
        <v>0</v>
      </c>
      <c r="E7" s="89">
        <f>[2]Elproduktion!$Q$484</f>
        <v>0</v>
      </c>
      <c r="F7" s="89">
        <f>[2]Elproduktion!$N$485</f>
        <v>0</v>
      </c>
      <c r="G7" s="89">
        <f>[2]Elproduktion!$R$486</f>
        <v>0</v>
      </c>
      <c r="H7" s="89">
        <f>[2]Elproduktion!$S$487</f>
        <v>0</v>
      </c>
      <c r="I7" s="89">
        <f>[2]Elproduktion!$N$488</f>
        <v>0</v>
      </c>
      <c r="J7" s="89">
        <f>[2]Elproduktion!$T$486</f>
        <v>0</v>
      </c>
      <c r="K7" s="89">
        <f>[2]Elproduktion!U484</f>
        <v>0</v>
      </c>
      <c r="L7" s="89">
        <f>[2]Elproduktion!V484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89">
        <f>[2]Elproduktion!$N$490</f>
        <v>0</v>
      </c>
      <c r="D8" s="89">
        <f>[2]Elproduktion!$N$491</f>
        <v>0</v>
      </c>
      <c r="E8" s="89">
        <f>[2]Elproduktion!$Q$492</f>
        <v>0</v>
      </c>
      <c r="F8" s="89">
        <f>[2]Elproduktion!$N$493</f>
        <v>0</v>
      </c>
      <c r="G8" s="89">
        <f>[2]Elproduktion!$R$494</f>
        <v>0</v>
      </c>
      <c r="H8" s="89">
        <f>[2]Elproduktion!$S$495</f>
        <v>0</v>
      </c>
      <c r="I8" s="89">
        <f>[2]Elproduktion!$N$496</f>
        <v>0</v>
      </c>
      <c r="J8" s="89">
        <f>[2]Elproduktion!$T$494</f>
        <v>0</v>
      </c>
      <c r="K8" s="89">
        <f>[2]Elproduktion!U492</f>
        <v>0</v>
      </c>
      <c r="L8" s="89">
        <f>[2]Elproduktion!V492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89">
        <f>[2]Elproduktion!$N$498</f>
        <v>1636655</v>
      </c>
      <c r="D9" s="89">
        <f>[2]Elproduktion!$N$499</f>
        <v>0</v>
      </c>
      <c r="E9" s="89">
        <f>[2]Elproduktion!$Q$500</f>
        <v>0</v>
      </c>
      <c r="F9" s="89">
        <f>[2]Elproduktion!$N$501</f>
        <v>0</v>
      </c>
      <c r="G9" s="89">
        <f>[2]Elproduktion!$R$502</f>
        <v>0</v>
      </c>
      <c r="H9" s="89">
        <f>[2]Elproduktion!$S$503</f>
        <v>0</v>
      </c>
      <c r="I9" s="89">
        <f>[2]Elproduktion!$N$504</f>
        <v>0</v>
      </c>
      <c r="J9" s="89">
        <f>[2]Elproduktion!$T$502</f>
        <v>0</v>
      </c>
      <c r="K9" s="89">
        <f>[2]Elproduktion!U500</f>
        <v>0</v>
      </c>
      <c r="L9" s="89">
        <f>[2]Elproduktion!V500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89">
        <f>[2]Elproduktion!$N$506</f>
        <v>0</v>
      </c>
      <c r="D10" s="89">
        <f>[2]Elproduktion!$N$507</f>
        <v>0</v>
      </c>
      <c r="E10" s="89">
        <f>[2]Elproduktion!$Q$508</f>
        <v>0</v>
      </c>
      <c r="F10" s="89">
        <f>[2]Elproduktion!$N$509</f>
        <v>0</v>
      </c>
      <c r="G10" s="89">
        <f>[2]Elproduktion!$R$510</f>
        <v>0</v>
      </c>
      <c r="H10" s="89">
        <f>[2]Elproduktion!$S$511</f>
        <v>0</v>
      </c>
      <c r="I10" s="89">
        <f>[2]Elproduktion!$N$512</f>
        <v>0</v>
      </c>
      <c r="J10" s="89">
        <f>[2]Elproduktion!$T$510</f>
        <v>0</v>
      </c>
      <c r="K10" s="89">
        <f>[2]Elproduktion!U508</f>
        <v>0</v>
      </c>
      <c r="L10" s="89">
        <f>[2]Elproduktion!V508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89">
        <f>SUM(C5:C10)</f>
        <v>1659760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2582 Boden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72</v>
      </c>
      <c r="N16" s="54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17</v>
      </c>
      <c r="B18" s="101">
        <f>[2]Fjärrvärmeproduktion!$N$674+[2]Fjärrvärmeproduktion!$N$714</f>
        <v>349085</v>
      </c>
      <c r="C18" s="102"/>
      <c r="D18" s="102">
        <f>[2]Fjärrvärmeproduktion!$N$675</f>
        <v>10352</v>
      </c>
      <c r="E18" s="102">
        <f>[2]Fjärrvärmeproduktion!$Q$676</f>
        <v>0</v>
      </c>
      <c r="F18" s="102">
        <f>[2]Fjärrvärmeproduktion!$N$677</f>
        <v>0</v>
      </c>
      <c r="G18" s="102">
        <f>[2]Fjärrvärmeproduktion!$R$678</f>
        <v>785</v>
      </c>
      <c r="H18" s="102">
        <f>[2]Fjärrvärmeproduktion!$S$679</f>
        <v>62704</v>
      </c>
      <c r="I18" s="102">
        <f>[2]Fjärrvärmeproduktion!$N$680</f>
        <v>0</v>
      </c>
      <c r="J18" s="102">
        <f>[2]Fjärrvärmeproduktion!$T$678</f>
        <v>0</v>
      </c>
      <c r="K18" s="102">
        <f>[2]Fjärrvärmeproduktion!U676</f>
        <v>0</v>
      </c>
      <c r="L18" s="102">
        <f>[2]Fjärrvärmeproduktion!V676</f>
        <v>321418</v>
      </c>
      <c r="M18" s="102">
        <f>[2]Fjärrvärmeproduktion!$W$677</f>
        <v>0</v>
      </c>
      <c r="N18" s="102"/>
      <c r="O18" s="102"/>
      <c r="P18" s="89">
        <f>SUM(C18:O18)</f>
        <v>395259</v>
      </c>
      <c r="Q18" s="4"/>
      <c r="R18" s="4"/>
      <c r="S18" s="4"/>
      <c r="T18" s="4"/>
    </row>
    <row r="19" spans="1:34" ht="15.75">
      <c r="A19" s="5" t="s">
        <v>18</v>
      </c>
      <c r="B19" s="101">
        <f>[2]Fjärrvärmeproduktion!$N$682</f>
        <v>0</v>
      </c>
      <c r="C19" s="102"/>
      <c r="D19" s="102">
        <f>[2]Fjärrvärmeproduktion!$N$683</f>
        <v>0</v>
      </c>
      <c r="E19" s="102">
        <f>[2]Fjärrvärmeproduktion!$Q$684</f>
        <v>0</v>
      </c>
      <c r="F19" s="102">
        <f>[2]Fjärrvärmeproduktion!$N$685</f>
        <v>0</v>
      </c>
      <c r="G19" s="102">
        <f>[2]Fjärrvärmeproduktion!$R$686</f>
        <v>0</v>
      </c>
      <c r="H19" s="102">
        <f>[2]Fjärrvärmeproduktion!$S$687</f>
        <v>0</v>
      </c>
      <c r="I19" s="102">
        <f>[2]Fjärrvärmeproduktion!$N$688</f>
        <v>0</v>
      </c>
      <c r="J19" s="102">
        <f>[2]Fjärrvärmeproduktion!$T$686</f>
        <v>0</v>
      </c>
      <c r="K19" s="102">
        <f>[2]Fjärrvärmeproduktion!U684</f>
        <v>0</v>
      </c>
      <c r="L19" s="102">
        <f>[2]Fjärrvärmeproduktion!V684</f>
        <v>0</v>
      </c>
      <c r="M19" s="102">
        <f>[2]Fjärrvärmeproduktion!$W$685</f>
        <v>0</v>
      </c>
      <c r="N19" s="102"/>
      <c r="O19" s="102"/>
      <c r="P19" s="89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19</v>
      </c>
      <c r="B20" s="116">
        <f>[2]Fjärrvärmeproduktion!$N$690</f>
        <v>0</v>
      </c>
      <c r="C20" s="102"/>
      <c r="D20" s="102">
        <f>[2]Fjärrvärmeproduktion!$N$691</f>
        <v>0</v>
      </c>
      <c r="E20" s="102">
        <f>[2]Fjärrvärmeproduktion!$Q$692</f>
        <v>0</v>
      </c>
      <c r="F20" s="102">
        <f>[2]Fjärrvärmeproduktion!$N$693</f>
        <v>0</v>
      </c>
      <c r="G20" s="102">
        <f>[2]Fjärrvärmeproduktion!$R$694</f>
        <v>0</v>
      </c>
      <c r="H20" s="102">
        <f>[2]Fjärrvärmeproduktion!$S$695</f>
        <v>0</v>
      </c>
      <c r="I20" s="102">
        <f>[2]Fjärrvärmeproduktion!$N$696</f>
        <v>0</v>
      </c>
      <c r="J20" s="102">
        <f>[2]Fjärrvärmeproduktion!$T$694</f>
        <v>0</v>
      </c>
      <c r="K20" s="102">
        <f>[2]Fjärrvärmeproduktion!U692</f>
        <v>0</v>
      </c>
      <c r="L20" s="102">
        <f>[2]Fjärrvärmeproduktion!V692</f>
        <v>0</v>
      </c>
      <c r="M20" s="102">
        <f>[2]Fjärrvärmeproduktion!$W$693</f>
        <v>0</v>
      </c>
      <c r="N20" s="102"/>
      <c r="O20" s="102"/>
      <c r="P20" s="89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16">
        <f>[2]Fjärrvärmeproduktion!$N$698</f>
        <v>0</v>
      </c>
      <c r="C21" s="102"/>
      <c r="D21" s="102">
        <f>[2]Fjärrvärmeproduktion!$N$699</f>
        <v>0</v>
      </c>
      <c r="E21" s="102">
        <f>[2]Fjärrvärmeproduktion!$Q$700</f>
        <v>0</v>
      </c>
      <c r="F21" s="102">
        <f>[2]Fjärrvärmeproduktion!$N$701</f>
        <v>0</v>
      </c>
      <c r="G21" s="102">
        <f>[2]Fjärrvärmeproduktion!$R$702</f>
        <v>0</v>
      </c>
      <c r="H21" s="102">
        <f>[2]Fjärrvärmeproduktion!$S$703</f>
        <v>0</v>
      </c>
      <c r="I21" s="102">
        <f>[2]Fjärrvärmeproduktion!$N$704</f>
        <v>0</v>
      </c>
      <c r="J21" s="102">
        <f>[2]Fjärrvärmeproduktion!$T$702</f>
        <v>0</v>
      </c>
      <c r="K21" s="102">
        <f>[2]Fjärrvärmeproduktion!U700</f>
        <v>0</v>
      </c>
      <c r="L21" s="102">
        <f>[2]Fjärrvärmeproduktion!V700</f>
        <v>0</v>
      </c>
      <c r="M21" s="102">
        <f>[2]Fjärrvärmeproduktion!$W$701</f>
        <v>0</v>
      </c>
      <c r="N21" s="102"/>
      <c r="O21" s="102"/>
      <c r="P21" s="89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01">
        <f>[2]Fjärrvärmeproduktion!$N$706</f>
        <v>0</v>
      </c>
      <c r="C22" s="102"/>
      <c r="D22" s="102">
        <f>[2]Fjärrvärmeproduktion!$N$707</f>
        <v>0</v>
      </c>
      <c r="E22" s="102">
        <f>[2]Fjärrvärmeproduktion!$Q$708</f>
        <v>0</v>
      </c>
      <c r="F22" s="102">
        <f>[2]Fjärrvärmeproduktion!$N$709</f>
        <v>0</v>
      </c>
      <c r="G22" s="102">
        <f>[2]Fjärrvärmeproduktion!$R$710</f>
        <v>0</v>
      </c>
      <c r="H22" s="102">
        <f>[2]Fjärrvärmeproduktion!$S$711</f>
        <v>0</v>
      </c>
      <c r="I22" s="102">
        <f>[2]Fjärrvärmeproduktion!$N$712</f>
        <v>0</v>
      </c>
      <c r="J22" s="102">
        <f>[2]Fjärrvärmeproduktion!$T$710</f>
        <v>0</v>
      </c>
      <c r="K22" s="102">
        <f>[2]Fjärrvärmeproduktion!U708</f>
        <v>0</v>
      </c>
      <c r="L22" s="102">
        <f>[2]Fjärrvärmeproduktion!V708</f>
        <v>0</v>
      </c>
      <c r="M22" s="102">
        <f>[2]Fjärrvärmeproduktion!$W$709</f>
        <v>0</v>
      </c>
      <c r="N22" s="102"/>
      <c r="O22" s="102"/>
      <c r="P22" s="89">
        <f t="shared" si="2"/>
        <v>0</v>
      </c>
      <c r="Q22" s="31"/>
      <c r="R22" s="43" t="s">
        <v>23</v>
      </c>
      <c r="S22" s="87" t="str">
        <f>P43/1000 &amp;" GWh"</f>
        <v>1076,62757562812 GWh</v>
      </c>
      <c r="T22" s="38"/>
      <c r="U22" s="36"/>
    </row>
    <row r="23" spans="1:34" ht="15.75">
      <c r="A23" s="5" t="s">
        <v>22</v>
      </c>
      <c r="B23" s="116">
        <v>0</v>
      </c>
      <c r="C23" s="102"/>
      <c r="D23" s="102">
        <f>[2]Fjärrvärmeproduktion!$N$715</f>
        <v>0</v>
      </c>
      <c r="E23" s="102">
        <f>[2]Fjärrvärmeproduktion!$Q$716</f>
        <v>0</v>
      </c>
      <c r="F23" s="102">
        <f>[2]Fjärrvärmeproduktion!$N$717</f>
        <v>0</v>
      </c>
      <c r="G23" s="102">
        <f>[2]Fjärrvärmeproduktion!$R$718</f>
        <v>0</v>
      </c>
      <c r="H23" s="102">
        <f>[2]Fjärrvärmeproduktion!$S$719</f>
        <v>0</v>
      </c>
      <c r="I23" s="102">
        <f>[2]Fjärrvärmeproduktion!$N$720</f>
        <v>0</v>
      </c>
      <c r="J23" s="102">
        <f>[2]Fjärrvärmeproduktion!$T$718</f>
        <v>0</v>
      </c>
      <c r="K23" s="102">
        <f>[2]Fjärrvärmeproduktion!U716</f>
        <v>0</v>
      </c>
      <c r="L23" s="102">
        <f>[2]Fjärrvärmeproduktion!V716</f>
        <v>0</v>
      </c>
      <c r="M23" s="102">
        <f>[2]Fjärrvärmeproduktion!$W$717</f>
        <v>0</v>
      </c>
      <c r="N23" s="102"/>
      <c r="O23" s="102"/>
      <c r="P23" s="89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2">
        <f>SUM(B18:B23)</f>
        <v>349085</v>
      </c>
      <c r="C24" s="102">
        <f t="shared" ref="C24:O24" si="3">SUM(C18:C23)</f>
        <v>0</v>
      </c>
      <c r="D24" s="102">
        <f t="shared" si="3"/>
        <v>10352</v>
      </c>
      <c r="E24" s="102">
        <f t="shared" si="3"/>
        <v>0</v>
      </c>
      <c r="F24" s="102">
        <f t="shared" si="3"/>
        <v>0</v>
      </c>
      <c r="G24" s="102">
        <f t="shared" si="3"/>
        <v>785</v>
      </c>
      <c r="H24" s="102">
        <f t="shared" si="3"/>
        <v>62704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321418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89">
        <f t="shared" si="2"/>
        <v>395259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31"/>
      <c r="R25" s="84" t="str">
        <f>C30</f>
        <v>El</v>
      </c>
      <c r="S25" s="60" t="str">
        <f>C43/1000 &amp;" GWh"</f>
        <v>356,617270979631 GWh</v>
      </c>
      <c r="T25" s="42">
        <f>C$44</f>
        <v>0.33123549781973166</v>
      </c>
      <c r="U25" s="36"/>
    </row>
    <row r="26" spans="1:34" ht="15.75">
      <c r="B26" s="101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31"/>
      <c r="R26" s="85" t="str">
        <f>D30</f>
        <v>Oljeprodukter</v>
      </c>
      <c r="S26" s="60" t="str">
        <f>D43/1000 &amp;" GWh"</f>
        <v>248,410304648489 GWh</v>
      </c>
      <c r="T26" s="42">
        <f>D$44</f>
        <v>0.23073002240683185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8" t="str">
        <f>A2</f>
        <v>2582 Boden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G43/1000&amp;" GWh"</f>
        <v>37,923 GWh</v>
      </c>
      <c r="T29" s="42">
        <f>G$44</f>
        <v>3.5223879509007697E-2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72</v>
      </c>
      <c r="N30" s="55" t="s">
        <v>71</v>
      </c>
      <c r="O30" s="55" t="s">
        <v>90</v>
      </c>
      <c r="P30" s="57" t="s">
        <v>28</v>
      </c>
      <c r="Q30" s="31"/>
      <c r="R30" s="84" t="str">
        <f>H30</f>
        <v>Biobränslen</v>
      </c>
      <c r="S30" s="60" t="str">
        <f>H43/1000&amp;" GWh"</f>
        <v>112,259 GWh</v>
      </c>
      <c r="T30" s="42">
        <f>H$44</f>
        <v>0.10426911082461025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88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89">
        <f>[2]Slutanvändning!$N$980</f>
        <v>0</v>
      </c>
      <c r="C32" s="94">
        <f>[2]Slutanvändning!$N$981</f>
        <v>4729</v>
      </c>
      <c r="D32" s="94">
        <f>[2]Slutanvändning!$N$974</f>
        <v>4475</v>
      </c>
      <c r="E32" s="89">
        <f>[2]Slutanvändning!$Q$975</f>
        <v>0</v>
      </c>
      <c r="F32" s="94">
        <f>[2]Slutanvändning!$N$976</f>
        <v>0</v>
      </c>
      <c r="G32" s="89">
        <f>[2]Slutanvändning!$N$977</f>
        <v>1030</v>
      </c>
      <c r="H32" s="89">
        <f>[2]Slutanvändning!$N$978</f>
        <v>0</v>
      </c>
      <c r="I32" s="89">
        <f>[2]Slutanvändning!$N$979</f>
        <v>0</v>
      </c>
      <c r="J32" s="89"/>
      <c r="K32" s="89">
        <f>[2]Slutanvändning!U975</f>
        <v>0</v>
      </c>
      <c r="L32" s="89">
        <f>[2]Slutanvändning!V975</f>
        <v>0</v>
      </c>
      <c r="M32" s="89">
        <f>[2]Slutanvändning!$W$976</f>
        <v>0</v>
      </c>
      <c r="N32" s="89"/>
      <c r="O32" s="89"/>
      <c r="P32" s="89">
        <f t="shared" ref="P32:P38" si="4">SUM(B32:N32)</f>
        <v>10234</v>
      </c>
      <c r="Q32" s="33"/>
      <c r="R32" s="85" t="str">
        <f>J30</f>
        <v>Avlutar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89">
        <f>[2]Slutanvändning!$N$989</f>
        <v>11782</v>
      </c>
      <c r="C33" s="126">
        <f>[2]Slutanvändning!$N$990</f>
        <v>9357.7432790884668</v>
      </c>
      <c r="D33" s="94">
        <f>[2]Slutanvändning!$N$983</f>
        <v>277</v>
      </c>
      <c r="E33" s="89">
        <f>[2]Slutanvändning!$Q$984</f>
        <v>0</v>
      </c>
      <c r="F33" s="126">
        <f>[2]Slutanvändning!$N$985</f>
        <v>0</v>
      </c>
      <c r="G33" s="89">
        <f>[2]Slutanvändning!$N$986</f>
        <v>0</v>
      </c>
      <c r="H33" s="89">
        <f>[2]Slutanvändning!$N$987</f>
        <v>0</v>
      </c>
      <c r="I33" s="89">
        <f>[2]Slutanvändning!$N$988</f>
        <v>0</v>
      </c>
      <c r="J33" s="89"/>
      <c r="K33" s="89">
        <f>[2]Slutanvändning!U984</f>
        <v>0</v>
      </c>
      <c r="L33" s="89">
        <f>[2]Slutanvändning!V984</f>
        <v>0</v>
      </c>
      <c r="M33" s="89">
        <f>[2]Slutanvändning!$W$985</f>
        <v>0</v>
      </c>
      <c r="N33" s="89"/>
      <c r="O33" s="89"/>
      <c r="P33" s="128">
        <f t="shared" si="4"/>
        <v>21416.743279088467</v>
      </c>
      <c r="Q33" s="33"/>
      <c r="R33" s="84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89">
        <f>[2]Slutanvändning!$N$998</f>
        <v>46752</v>
      </c>
      <c r="C34" s="94">
        <f>[2]Slutanvändning!$N$999</f>
        <v>8653</v>
      </c>
      <c r="D34" s="94">
        <f>[2]Slutanvändning!$N$992</f>
        <v>365</v>
      </c>
      <c r="E34" s="89">
        <f>[2]Slutanvändning!$Q$993</f>
        <v>0</v>
      </c>
      <c r="F34" s="94">
        <f>[2]Slutanvändning!$N$994</f>
        <v>0</v>
      </c>
      <c r="G34" s="89">
        <f>[2]Slutanvändning!$N$995</f>
        <v>0</v>
      </c>
      <c r="H34" s="89">
        <f>[2]Slutanvändning!$N$996</f>
        <v>0</v>
      </c>
      <c r="I34" s="89">
        <f>[2]Slutanvändning!$N$997</f>
        <v>0</v>
      </c>
      <c r="J34" s="89"/>
      <c r="K34" s="89">
        <f>[2]Slutanvändning!U993</f>
        <v>0</v>
      </c>
      <c r="L34" s="89">
        <f>[2]Slutanvändning!V993</f>
        <v>0</v>
      </c>
      <c r="M34" s="89">
        <f>[2]Slutanvändning!$W$994</f>
        <v>0</v>
      </c>
      <c r="N34" s="89"/>
      <c r="O34" s="89"/>
      <c r="P34" s="89">
        <f t="shared" si="4"/>
        <v>55770</v>
      </c>
      <c r="Q34" s="33"/>
      <c r="R34" s="85" t="str">
        <f>L30</f>
        <v>Avfall</v>
      </c>
      <c r="S34" s="60" t="str">
        <f>L43/1000&amp;" GWh"</f>
        <v>321,418 GWh</v>
      </c>
      <c r="T34" s="42">
        <f>L$44</f>
        <v>0.29854148943981845</v>
      </c>
      <c r="U34" s="36"/>
      <c r="V34" s="8"/>
      <c r="W34" s="58"/>
    </row>
    <row r="35" spans="1:47" ht="15.75">
      <c r="A35" s="5" t="s">
        <v>34</v>
      </c>
      <c r="B35" s="89">
        <f>[2]Slutanvändning!$N$1007</f>
        <v>0</v>
      </c>
      <c r="C35" s="126">
        <f>[2]Slutanvändning!$N$1008</f>
        <v>59061.952072422129</v>
      </c>
      <c r="D35" s="126">
        <f>[2]Slutanvändning!$N$1001</f>
        <v>229830.3046484894</v>
      </c>
      <c r="E35" s="89">
        <f>[2]Slutanvändning!$Q$1002</f>
        <v>0</v>
      </c>
      <c r="F35" s="94">
        <f>[2]Slutanvändning!$N$1003</f>
        <v>0</v>
      </c>
      <c r="G35" s="89">
        <f>[2]Slutanvändning!$N$1004</f>
        <v>36108</v>
      </c>
      <c r="H35" s="89">
        <f>[2]Slutanvändning!$N$1005</f>
        <v>0</v>
      </c>
      <c r="I35" s="89">
        <f>[2]Slutanvändning!$N$1006</f>
        <v>0</v>
      </c>
      <c r="J35" s="89"/>
      <c r="K35" s="89">
        <f>[2]Slutanvändning!U1002</f>
        <v>0</v>
      </c>
      <c r="L35" s="89">
        <f>[2]Slutanvändning!V1002</f>
        <v>0</v>
      </c>
      <c r="M35" s="89">
        <f>[2]Slutanvändning!$W$1003</f>
        <v>0</v>
      </c>
      <c r="N35" s="89"/>
      <c r="O35" s="89"/>
      <c r="P35" s="128">
        <f>SUM(B35:N35)</f>
        <v>325000.25672091154</v>
      </c>
      <c r="Q35" s="33"/>
      <c r="R35" s="84" t="str">
        <f>M30</f>
        <v>Koksgas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89">
        <f>[2]Slutanvändning!$N$1016</f>
        <v>56994</v>
      </c>
      <c r="C36" s="94">
        <f>[2]Slutanvändning!$N$1017</f>
        <v>136984</v>
      </c>
      <c r="D36" s="126">
        <f>[2]Slutanvändning!$N$1010</f>
        <v>2708</v>
      </c>
      <c r="E36" s="89">
        <f>[2]Slutanvändning!$Q$1011</f>
        <v>0</v>
      </c>
      <c r="F36" s="94">
        <f>[2]Slutanvändning!$N$1012</f>
        <v>0</v>
      </c>
      <c r="G36" s="89">
        <f>[2]Slutanvändning!$N$1013</f>
        <v>0</v>
      </c>
      <c r="H36" s="89">
        <f>[2]Slutanvändning!$N$1014</f>
        <v>0</v>
      </c>
      <c r="I36" s="89">
        <f>[2]Slutanvändning!$N$1015</f>
        <v>0</v>
      </c>
      <c r="J36" s="89"/>
      <c r="K36" s="89">
        <f>[2]Slutanvändning!U1011</f>
        <v>0</v>
      </c>
      <c r="L36" s="89">
        <f>[2]Slutanvändning!V1011</f>
        <v>0</v>
      </c>
      <c r="M36" s="89">
        <f>[2]Slutanvändning!$W$1012</f>
        <v>0</v>
      </c>
      <c r="N36" s="89"/>
      <c r="O36" s="89"/>
      <c r="P36" s="128">
        <f t="shared" si="4"/>
        <v>196686</v>
      </c>
      <c r="Q36" s="33"/>
      <c r="R36" s="84" t="str">
        <f>N30</f>
        <v>Beckolja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89">
        <f>[2]Slutanvändning!$N$1025</f>
        <v>87407</v>
      </c>
      <c r="C37" s="94">
        <f>[2]Slutanvändning!$N$1026</f>
        <v>111204</v>
      </c>
      <c r="D37" s="94">
        <f>[2]Slutanvändning!$N$1019</f>
        <v>87</v>
      </c>
      <c r="E37" s="89">
        <f>[2]Slutanvändning!$Q$1020</f>
        <v>0</v>
      </c>
      <c r="F37" s="94">
        <f>[2]Slutanvändning!$N$1021</f>
        <v>0</v>
      </c>
      <c r="G37" s="89">
        <f>[2]Slutanvändning!$N$1022</f>
        <v>0</v>
      </c>
      <c r="H37" s="89">
        <f>[2]Slutanvändning!$N$1023</f>
        <v>49555</v>
      </c>
      <c r="I37" s="89">
        <f>[2]Slutanvändning!$N$1024</f>
        <v>0</v>
      </c>
      <c r="J37" s="89"/>
      <c r="K37" s="89">
        <f>[2]Slutanvändning!U1020</f>
        <v>0</v>
      </c>
      <c r="L37" s="89">
        <f>[2]Slutanvändning!V1020</f>
        <v>0</v>
      </c>
      <c r="M37" s="89">
        <f>[2]Slutanvändning!$W$1021</f>
        <v>0</v>
      </c>
      <c r="N37" s="89"/>
      <c r="O37" s="89"/>
      <c r="P37" s="89">
        <f t="shared" si="4"/>
        <v>248253</v>
      </c>
      <c r="Q37" s="33"/>
      <c r="R37" s="85" t="str">
        <f>O30</f>
        <v>Starkgas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89">
        <f>[2]Slutanvändning!$N$1034</f>
        <v>92979</v>
      </c>
      <c r="C38" s="94">
        <f>[2]Slutanvändning!$N$1035</f>
        <v>12310</v>
      </c>
      <c r="D38" s="126">
        <f>[2]Slutanvändning!$N$1028</f>
        <v>316</v>
      </c>
      <c r="E38" s="89">
        <f>[2]Slutanvändning!$Q$1029</f>
        <v>0</v>
      </c>
      <c r="F38" s="94">
        <f>[2]Slutanvändning!$N$1030</f>
        <v>0</v>
      </c>
      <c r="G38" s="89">
        <f>[2]Slutanvändning!$N$1031</f>
        <v>0</v>
      </c>
      <c r="H38" s="89">
        <f>[2]Slutanvändning!$N$1032</f>
        <v>0</v>
      </c>
      <c r="I38" s="89">
        <f>[2]Slutanvändning!$N$1033</f>
        <v>0</v>
      </c>
      <c r="J38" s="89"/>
      <c r="K38" s="89">
        <f>[2]Slutanvändning!U1029</f>
        <v>0</v>
      </c>
      <c r="L38" s="89">
        <f>[2]Slutanvändning!V1029</f>
        <v>0</v>
      </c>
      <c r="M38" s="89">
        <f>[2]Slutanvändning!$W$1030</f>
        <v>0</v>
      </c>
      <c r="N38" s="89"/>
      <c r="O38" s="89"/>
      <c r="P38" s="128">
        <f t="shared" si="4"/>
        <v>105605</v>
      </c>
      <c r="Q38" s="33"/>
      <c r="R38" s="44"/>
      <c r="S38" s="29"/>
      <c r="T38" s="40"/>
      <c r="U38" s="36"/>
    </row>
    <row r="39" spans="1:47" ht="15.75">
      <c r="A39" s="5" t="s">
        <v>38</v>
      </c>
      <c r="B39" s="89">
        <f>[2]Slutanvändning!$N$1043</f>
        <v>0</v>
      </c>
      <c r="C39" s="94">
        <f>[2]Slutanvändning!$N$1044</f>
        <v>9295</v>
      </c>
      <c r="D39" s="94">
        <f>[2]Slutanvändning!$N$1037</f>
        <v>0</v>
      </c>
      <c r="E39" s="89">
        <f>[2]Slutanvändning!$Q$1038</f>
        <v>0</v>
      </c>
      <c r="F39" s="94">
        <f>[2]Slutanvändning!$N$1039</f>
        <v>0</v>
      </c>
      <c r="G39" s="89">
        <f>[2]Slutanvändning!$N$1040</f>
        <v>0</v>
      </c>
      <c r="H39" s="89">
        <f>[2]Slutanvändning!$N$1041</f>
        <v>0</v>
      </c>
      <c r="I39" s="89">
        <f>[2]Slutanvändning!$N$1042</f>
        <v>0</v>
      </c>
      <c r="J39" s="89"/>
      <c r="K39" s="89">
        <f>[2]Slutanvändning!U1038</f>
        <v>0</v>
      </c>
      <c r="L39" s="89">
        <f>[2]Slutanvändning!V1038</f>
        <v>0</v>
      </c>
      <c r="M39" s="89">
        <f>[2]Slutanvändning!$W$1039</f>
        <v>0</v>
      </c>
      <c r="N39" s="89"/>
      <c r="O39" s="89"/>
      <c r="P39" s="89">
        <f>SUM(B39:N39)</f>
        <v>9295</v>
      </c>
      <c r="Q39" s="33"/>
      <c r="R39" s="41"/>
      <c r="S39" s="10"/>
      <c r="T39" s="64"/>
    </row>
    <row r="40" spans="1:47" ht="15.75">
      <c r="A40" s="5" t="s">
        <v>13</v>
      </c>
      <c r="B40" s="89">
        <f>SUM(B32:B39)</f>
        <v>295914</v>
      </c>
      <c r="C40" s="128">
        <f t="shared" ref="C40:O40" si="5">SUM(C32:C39)</f>
        <v>351594.6953515106</v>
      </c>
      <c r="D40" s="128">
        <f t="shared" si="5"/>
        <v>238058.3046484894</v>
      </c>
      <c r="E40" s="89">
        <f t="shared" si="5"/>
        <v>0</v>
      </c>
      <c r="F40" s="128">
        <f>SUM(F32:F39)</f>
        <v>0</v>
      </c>
      <c r="G40" s="89">
        <f t="shared" si="5"/>
        <v>37138</v>
      </c>
      <c r="H40" s="89">
        <f t="shared" si="5"/>
        <v>49555</v>
      </c>
      <c r="I40" s="89">
        <f t="shared" si="5"/>
        <v>0</v>
      </c>
      <c r="J40" s="89">
        <f t="shared" si="5"/>
        <v>0</v>
      </c>
      <c r="K40" s="89">
        <f t="shared" si="5"/>
        <v>0</v>
      </c>
      <c r="L40" s="89">
        <f t="shared" si="5"/>
        <v>0</v>
      </c>
      <c r="M40" s="89">
        <f t="shared" si="5"/>
        <v>0</v>
      </c>
      <c r="N40" s="89">
        <f t="shared" si="5"/>
        <v>0</v>
      </c>
      <c r="O40" s="89">
        <f t="shared" si="5"/>
        <v>0</v>
      </c>
      <c r="P40" s="89">
        <f>SUM(B40:N40)</f>
        <v>972260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81,2985756281208 GWh</v>
      </c>
      <c r="T41" s="88"/>
    </row>
    <row r="42" spans="1:47">
      <c r="A42" s="46" t="s">
        <v>42</v>
      </c>
      <c r="B42" s="90">
        <f>B39+B38+B37</f>
        <v>180386</v>
      </c>
      <c r="C42" s="90">
        <f>C39+C38+C37</f>
        <v>132809</v>
      </c>
      <c r="D42" s="90">
        <f>D39+D38+D37</f>
        <v>403</v>
      </c>
      <c r="E42" s="90">
        <f t="shared" ref="E42:P42" si="6">E39+E38+E37</f>
        <v>0</v>
      </c>
      <c r="F42" s="91">
        <f t="shared" si="6"/>
        <v>0</v>
      </c>
      <c r="G42" s="90">
        <f t="shared" si="6"/>
        <v>0</v>
      </c>
      <c r="H42" s="90">
        <f t="shared" si="6"/>
        <v>49555</v>
      </c>
      <c r="I42" s="91">
        <f t="shared" si="6"/>
        <v>0</v>
      </c>
      <c r="J42" s="90">
        <f t="shared" si="6"/>
        <v>0</v>
      </c>
      <c r="K42" s="90">
        <f t="shared" si="6"/>
        <v>0</v>
      </c>
      <c r="L42" s="90">
        <f t="shared" si="6"/>
        <v>0</v>
      </c>
      <c r="M42" s="90">
        <f t="shared" si="6"/>
        <v>0</v>
      </c>
      <c r="N42" s="90">
        <f t="shared" si="6"/>
        <v>0</v>
      </c>
      <c r="O42" s="90">
        <f t="shared" si="6"/>
        <v>0</v>
      </c>
      <c r="P42" s="90">
        <f t="shared" si="6"/>
        <v>363153</v>
      </c>
      <c r="Q42" s="34"/>
      <c r="R42" s="41" t="s">
        <v>40</v>
      </c>
      <c r="S42" s="11" t="str">
        <f>P42/1000 &amp;" GWh"</f>
        <v>363,153 GWh</v>
      </c>
      <c r="T42" s="42">
        <f>P42/P40</f>
        <v>0.37351428630201799</v>
      </c>
    </row>
    <row r="43" spans="1:47">
      <c r="A43" s="47" t="s">
        <v>44</v>
      </c>
      <c r="B43" s="96"/>
      <c r="C43" s="97">
        <f>C40+C24-C7+C46</f>
        <v>356617.27097963146</v>
      </c>
      <c r="D43" s="97">
        <f t="shared" ref="D43:O43" si="7">D11+D24+D40</f>
        <v>248410.3046484894</v>
      </c>
      <c r="E43" s="97">
        <f t="shared" si="7"/>
        <v>0</v>
      </c>
      <c r="F43" s="97">
        <f t="shared" si="7"/>
        <v>0</v>
      </c>
      <c r="G43" s="97">
        <f t="shared" si="7"/>
        <v>37923</v>
      </c>
      <c r="H43" s="97">
        <f t="shared" si="7"/>
        <v>112259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321418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1076627.5756281209</v>
      </c>
      <c r="Q43" s="34"/>
      <c r="R43" s="41" t="s">
        <v>41</v>
      </c>
      <c r="S43" s="11" t="str">
        <f>P36/1000 &amp;" GWh"</f>
        <v>196,686 GWh</v>
      </c>
      <c r="T43" s="62">
        <f>P36/P40</f>
        <v>0.20229773928784481</v>
      </c>
    </row>
    <row r="44" spans="1:47">
      <c r="A44" s="47" t="s">
        <v>45</v>
      </c>
      <c r="B44" s="99"/>
      <c r="C44" s="93">
        <f>C43/$P$43</f>
        <v>0.33123549781973166</v>
      </c>
      <c r="D44" s="93">
        <f t="shared" ref="D44:P44" si="8">D43/$P$43</f>
        <v>0.23073002240683185</v>
      </c>
      <c r="E44" s="93">
        <f t="shared" si="8"/>
        <v>0</v>
      </c>
      <c r="F44" s="93">
        <f t="shared" si="8"/>
        <v>0</v>
      </c>
      <c r="G44" s="93">
        <f t="shared" si="8"/>
        <v>3.5223879509007697E-2</v>
      </c>
      <c r="H44" s="93">
        <f t="shared" si="8"/>
        <v>0.10426911082461025</v>
      </c>
      <c r="I44" s="93">
        <f t="shared" si="8"/>
        <v>0</v>
      </c>
      <c r="J44" s="93">
        <f t="shared" si="8"/>
        <v>0</v>
      </c>
      <c r="K44" s="93">
        <f t="shared" si="8"/>
        <v>0</v>
      </c>
      <c r="L44" s="93">
        <f t="shared" si="8"/>
        <v>0.29854148943981845</v>
      </c>
      <c r="M44" s="93">
        <f t="shared" si="8"/>
        <v>0</v>
      </c>
      <c r="N44" s="93">
        <f t="shared" si="8"/>
        <v>0</v>
      </c>
      <c r="O44" s="93">
        <f t="shared" si="8"/>
        <v>0</v>
      </c>
      <c r="P44" s="93">
        <f t="shared" si="8"/>
        <v>1</v>
      </c>
      <c r="Q44" s="34"/>
      <c r="R44" s="41" t="s">
        <v>43</v>
      </c>
      <c r="S44" s="11" t="str">
        <f>P34/1000 &amp;" GWh"</f>
        <v>55,77 GWh</v>
      </c>
      <c r="T44" s="42">
        <f>P34/P40</f>
        <v>5.7361199679098182E-2</v>
      </c>
      <c r="U44" s="36"/>
    </row>
    <row r="45" spans="1:47">
      <c r="A45" s="48"/>
      <c r="B45" s="94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10,234 GWh</v>
      </c>
      <c r="T45" s="42">
        <f>P32/P40</f>
        <v>1.0525990990064385E-2</v>
      </c>
      <c r="U45" s="36"/>
    </row>
    <row r="46" spans="1:47">
      <c r="A46" s="48" t="s">
        <v>48</v>
      </c>
      <c r="B46" s="68">
        <f>B24-B40</f>
        <v>53171</v>
      </c>
      <c r="C46" s="68">
        <f>(C40+C24)*0.08</f>
        <v>28127.575628120849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21,4167432790885 GWh</v>
      </c>
      <c r="T46" s="62">
        <f>P33/P40</f>
        <v>2.2027794292769905E-2</v>
      </c>
      <c r="U46" s="36"/>
    </row>
    <row r="47" spans="1:47">
      <c r="A47" s="48" t="s">
        <v>50</v>
      </c>
      <c r="B47" s="92">
        <f>B46/B24</f>
        <v>0.15231533867109728</v>
      </c>
      <c r="C47" s="92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325,000256720912 GWh</v>
      </c>
      <c r="T47" s="62">
        <f>P35/P40</f>
        <v>0.33427298944820472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9" t="s">
        <v>49</v>
      </c>
      <c r="S48" s="70" t="str">
        <f>P40/1000 &amp;" GWh"</f>
        <v>972,26 GWh</v>
      </c>
      <c r="T48" s="137">
        <f>SUM(T42:T47)</f>
        <v>0.99999999999999989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70" zoomScaleNormal="7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77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52</v>
      </c>
      <c r="B5" s="59"/>
      <c r="C5" s="130">
        <f>[2]Solceller!$C$10</f>
        <v>33.25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 t="s">
        <v>91</v>
      </c>
      <c r="B6" s="5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92</v>
      </c>
      <c r="B7" s="59"/>
      <c r="C7" s="94">
        <f>[2]Elproduktion!$N$322</f>
        <v>29950</v>
      </c>
      <c r="D7" s="89">
        <f>[2]Elproduktion!$N$323</f>
        <v>0</v>
      </c>
      <c r="E7" s="89">
        <f>[2]Elproduktion!$Q$324</f>
        <v>0</v>
      </c>
      <c r="F7" s="89">
        <f>[2]Elproduktion!$N$325</f>
        <v>0</v>
      </c>
      <c r="G7" s="89">
        <f>[2]Elproduktion!$R$326</f>
        <v>0</v>
      </c>
      <c r="H7" s="89">
        <f>[2]Elproduktion!$S$327</f>
        <v>0</v>
      </c>
      <c r="I7" s="89">
        <f>[2]Elproduktion!$N$328</f>
        <v>0</v>
      </c>
      <c r="J7" s="89">
        <f>[2]Elproduktion!$T$326</f>
        <v>0</v>
      </c>
      <c r="K7" s="89">
        <f>[2]Elproduktion!U324</f>
        <v>0</v>
      </c>
      <c r="L7" s="89">
        <f>[2]Elproduktion!V324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94">
        <f>[2]Elproduktion!$N$330</f>
        <v>0</v>
      </c>
      <c r="D8" s="89">
        <f>[2]Elproduktion!$N$331</f>
        <v>0</v>
      </c>
      <c r="E8" s="89">
        <f>[2]Elproduktion!$Q$332</f>
        <v>0</v>
      </c>
      <c r="F8" s="89">
        <f>[2]Elproduktion!$N$333</f>
        <v>0</v>
      </c>
      <c r="G8" s="89">
        <f>[2]Elproduktion!$R$334</f>
        <v>0</v>
      </c>
      <c r="H8" s="89">
        <f>[2]Elproduktion!$S$335</f>
        <v>0</v>
      </c>
      <c r="I8" s="89">
        <f>[2]Elproduktion!$N$336</f>
        <v>0</v>
      </c>
      <c r="J8" s="89">
        <f>[2]Elproduktion!$T$334</f>
        <v>0</v>
      </c>
      <c r="K8" s="89">
        <f>[2]Elproduktion!U332</f>
        <v>0</v>
      </c>
      <c r="L8" s="89">
        <f>[2]Elproduktion!V332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94">
        <f>[2]Elproduktion!$N$338</f>
        <v>1718492</v>
      </c>
      <c r="D9" s="89">
        <f>[2]Elproduktion!$N$339</f>
        <v>0</v>
      </c>
      <c r="E9" s="89">
        <f>[2]Elproduktion!$Q$340</f>
        <v>0</v>
      </c>
      <c r="F9" s="89">
        <f>[2]Elproduktion!$N$341</f>
        <v>0</v>
      </c>
      <c r="G9" s="89">
        <f>[2]Elproduktion!$R$342</f>
        <v>0</v>
      </c>
      <c r="H9" s="89">
        <f>[2]Elproduktion!$S$343</f>
        <v>0</v>
      </c>
      <c r="I9" s="89">
        <f>[2]Elproduktion!$N$344</f>
        <v>0</v>
      </c>
      <c r="J9" s="89">
        <f>[2]Elproduktion!$T$342</f>
        <v>0</v>
      </c>
      <c r="K9" s="89">
        <f>[2]Elproduktion!U340</f>
        <v>0</v>
      </c>
      <c r="L9" s="89">
        <f>[2]Elproduktion!V340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129">
        <f>[2]Elproduktion!$N$346</f>
        <v>175961.33505764348</v>
      </c>
      <c r="D10" s="89">
        <f>[2]Elproduktion!$N$347</f>
        <v>0</v>
      </c>
      <c r="E10" s="89">
        <f>[2]Elproduktion!$Q$348</f>
        <v>0</v>
      </c>
      <c r="F10" s="89">
        <f>[2]Elproduktion!$N$349</f>
        <v>0</v>
      </c>
      <c r="G10" s="89">
        <f>[2]Elproduktion!$R$350</f>
        <v>0</v>
      </c>
      <c r="H10" s="89">
        <f>[2]Elproduktion!$S$351</f>
        <v>0</v>
      </c>
      <c r="I10" s="89">
        <f>[2]Elproduktion!$N$352</f>
        <v>0</v>
      </c>
      <c r="J10" s="89">
        <f>[2]Elproduktion!$T$350</f>
        <v>0</v>
      </c>
      <c r="K10" s="89">
        <f>[2]Elproduktion!U348</f>
        <v>0</v>
      </c>
      <c r="L10" s="89">
        <f>[2]Elproduktion!V348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130">
        <f>SUM(C5:C10)</f>
        <v>1924436.5850576435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2523 Gällivare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72</v>
      </c>
      <c r="N16" s="54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17</v>
      </c>
      <c r="B18" s="101">
        <f>[2]Fjärrvärmeproduktion!$N$450+[2]Fjärrvärmeproduktion!$N$490</f>
        <v>198168</v>
      </c>
      <c r="C18" s="102"/>
      <c r="D18" s="102">
        <f>[2]Fjärrvärmeproduktion!$N$451</f>
        <v>2593</v>
      </c>
      <c r="E18" s="102">
        <f>[2]Fjärrvärmeproduktion!$Q$452</f>
        <v>0</v>
      </c>
      <c r="F18" s="102">
        <f>[2]Fjärrvärmeproduktion!$N$453</f>
        <v>0</v>
      </c>
      <c r="G18" s="102">
        <f>[2]Fjärrvärmeproduktion!$R$454</f>
        <v>0</v>
      </c>
      <c r="H18" s="102">
        <f>[2]Fjärrvärmeproduktion!$S$455</f>
        <v>144417</v>
      </c>
      <c r="I18" s="102">
        <f>[2]Fjärrvärmeproduktion!$N$456</f>
        <v>0</v>
      </c>
      <c r="J18" s="102">
        <f>[2]Fjärrvärmeproduktion!$T$454</f>
        <v>0</v>
      </c>
      <c r="K18" s="102">
        <f>[2]Fjärrvärmeproduktion!U452</f>
        <v>91931</v>
      </c>
      <c r="L18" s="102">
        <f>[2]Fjärrvärmeproduktion!V452</f>
        <v>0</v>
      </c>
      <c r="M18" s="102">
        <f>[2]Fjärrvärmeproduktion!$W$453</f>
        <v>0</v>
      </c>
      <c r="N18" s="102"/>
      <c r="O18" s="102"/>
      <c r="P18" s="89">
        <f>SUM(C18:O18)</f>
        <v>238941</v>
      </c>
      <c r="Q18" s="4"/>
      <c r="R18" s="4"/>
      <c r="S18" s="4"/>
      <c r="T18" s="4"/>
    </row>
    <row r="19" spans="1:34" ht="15.75">
      <c r="A19" s="5" t="s">
        <v>18</v>
      </c>
      <c r="B19" s="101">
        <f>[2]Fjärrvärmeproduktion!$N$458</f>
        <v>0</v>
      </c>
      <c r="C19" s="102"/>
      <c r="D19" s="102">
        <f>[2]Fjärrvärmeproduktion!$N$459</f>
        <v>0</v>
      </c>
      <c r="E19" s="102">
        <f>[2]Fjärrvärmeproduktion!$Q$460</f>
        <v>0</v>
      </c>
      <c r="F19" s="102">
        <f>[2]Fjärrvärmeproduktion!$N$461</f>
        <v>0</v>
      </c>
      <c r="G19" s="102">
        <f>[2]Fjärrvärmeproduktion!$R$462</f>
        <v>0</v>
      </c>
      <c r="H19" s="102">
        <f>[2]Fjärrvärmeproduktion!$S$463</f>
        <v>0</v>
      </c>
      <c r="I19" s="102">
        <f>[2]Fjärrvärmeproduktion!$N$464</f>
        <v>0</v>
      </c>
      <c r="J19" s="102">
        <f>[2]Fjärrvärmeproduktion!$T$462</f>
        <v>0</v>
      </c>
      <c r="K19" s="102">
        <f>[2]Fjärrvärmeproduktion!U460</f>
        <v>0</v>
      </c>
      <c r="L19" s="102">
        <f>[2]Fjärrvärmeproduktion!V460</f>
        <v>0</v>
      </c>
      <c r="M19" s="102">
        <f>[2]Fjärrvärmeproduktion!$W$461</f>
        <v>0</v>
      </c>
      <c r="N19" s="102"/>
      <c r="O19" s="102"/>
      <c r="P19" s="89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19</v>
      </c>
      <c r="B20" s="116">
        <f>[2]Fjärrvärmeproduktion!$N$466</f>
        <v>0</v>
      </c>
      <c r="C20" s="102"/>
      <c r="D20" s="102">
        <f>[2]Fjärrvärmeproduktion!$N$467</f>
        <v>0</v>
      </c>
      <c r="E20" s="102">
        <f>[2]Fjärrvärmeproduktion!$Q$468</f>
        <v>0</v>
      </c>
      <c r="F20" s="102">
        <f>[2]Fjärrvärmeproduktion!$N$469</f>
        <v>0</v>
      </c>
      <c r="G20" s="102">
        <f>[2]Fjärrvärmeproduktion!$R$470</f>
        <v>0</v>
      </c>
      <c r="H20" s="102">
        <f>[2]Fjärrvärmeproduktion!$S$471</f>
        <v>0</v>
      </c>
      <c r="I20" s="102">
        <f>[2]Fjärrvärmeproduktion!$N$472</f>
        <v>0</v>
      </c>
      <c r="J20" s="102">
        <f>[2]Fjärrvärmeproduktion!$T$470</f>
        <v>0</v>
      </c>
      <c r="K20" s="102">
        <f>[2]Fjärrvärmeproduktion!U468</f>
        <v>0</v>
      </c>
      <c r="L20" s="102">
        <f>[2]Fjärrvärmeproduktion!V468</f>
        <v>0</v>
      </c>
      <c r="M20" s="102">
        <f>[2]Fjärrvärmeproduktion!$W$469</f>
        <v>0</v>
      </c>
      <c r="N20" s="102"/>
      <c r="O20" s="102"/>
      <c r="P20" s="89">
        <f t="shared" si="2"/>
        <v>0</v>
      </c>
      <c r="Q20" s="4"/>
      <c r="R20" s="4"/>
      <c r="S20" s="4"/>
      <c r="T20" s="4"/>
    </row>
    <row r="21" spans="1:34" ht="15.75">
      <c r="A21" s="5" t="s">
        <v>20</v>
      </c>
      <c r="B21" s="116">
        <f>[2]Fjärrvärmeproduktion!$N$474</f>
        <v>0</v>
      </c>
      <c r="C21" s="102"/>
      <c r="D21" s="102">
        <f>[2]Fjärrvärmeproduktion!$N$475</f>
        <v>0</v>
      </c>
      <c r="E21" s="102">
        <f>[2]Fjärrvärmeproduktion!$Q$476</f>
        <v>0</v>
      </c>
      <c r="F21" s="102">
        <f>[2]Fjärrvärmeproduktion!$N$477</f>
        <v>0</v>
      </c>
      <c r="G21" s="102">
        <f>[2]Fjärrvärmeproduktion!$R$478</f>
        <v>0</v>
      </c>
      <c r="H21" s="102">
        <f>[2]Fjärrvärmeproduktion!$S$479</f>
        <v>0</v>
      </c>
      <c r="I21" s="102">
        <f>[2]Fjärrvärmeproduktion!$N$480</f>
        <v>0</v>
      </c>
      <c r="J21" s="102">
        <f>[2]Fjärrvärmeproduktion!$T$478</f>
        <v>0</v>
      </c>
      <c r="K21" s="102">
        <f>[2]Fjärrvärmeproduktion!U476</f>
        <v>0</v>
      </c>
      <c r="L21" s="102">
        <f>[2]Fjärrvärmeproduktion!V476</f>
        <v>0</v>
      </c>
      <c r="M21" s="102">
        <f>[2]Fjärrvärmeproduktion!$W$477</f>
        <v>0</v>
      </c>
      <c r="N21" s="102"/>
      <c r="O21" s="102"/>
      <c r="P21" s="89">
        <f t="shared" si="2"/>
        <v>0</v>
      </c>
      <c r="Q21" s="4"/>
      <c r="R21" s="4"/>
      <c r="S21" s="4"/>
      <c r="T21" s="4"/>
    </row>
    <row r="22" spans="1:34" ht="15.75">
      <c r="A22" s="5" t="s">
        <v>21</v>
      </c>
      <c r="B22" s="116">
        <f>[2]Fjärrvärmeproduktion!$N$482</f>
        <v>0</v>
      </c>
      <c r="C22" s="102"/>
      <c r="D22" s="102">
        <f>[2]Fjärrvärmeproduktion!$N$483</f>
        <v>0</v>
      </c>
      <c r="E22" s="102">
        <f>[2]Fjärrvärmeproduktion!$Q$484</f>
        <v>0</v>
      </c>
      <c r="F22" s="102">
        <f>[2]Fjärrvärmeproduktion!$N$485</f>
        <v>0</v>
      </c>
      <c r="G22" s="102">
        <f>[2]Fjärrvärmeproduktion!$R$486</f>
        <v>0</v>
      </c>
      <c r="H22" s="102">
        <f>[2]Fjärrvärmeproduktion!$S$487</f>
        <v>0</v>
      </c>
      <c r="I22" s="102">
        <f>[2]Fjärrvärmeproduktion!$N$488</f>
        <v>0</v>
      </c>
      <c r="J22" s="102">
        <f>[2]Fjärrvärmeproduktion!$T$486</f>
        <v>0</v>
      </c>
      <c r="K22" s="102">
        <f>[2]Fjärrvärmeproduktion!U484</f>
        <v>0</v>
      </c>
      <c r="L22" s="102">
        <f>[2]Fjärrvärmeproduktion!V484</f>
        <v>0</v>
      </c>
      <c r="M22" s="102">
        <f>[2]Fjärrvärmeproduktion!$W$485</f>
        <v>0</v>
      </c>
      <c r="N22" s="102"/>
      <c r="O22" s="102"/>
      <c r="P22" s="89">
        <f t="shared" si="2"/>
        <v>0</v>
      </c>
      <c r="Q22" s="4"/>
      <c r="R22" s="10" t="s">
        <v>23</v>
      </c>
      <c r="S22" s="60" t="str">
        <f>P43/1000 &amp;" GWh"</f>
        <v>3247,26696555285 GWh</v>
      </c>
      <c r="T22" s="4"/>
    </row>
    <row r="23" spans="1:34" ht="15.75">
      <c r="A23" s="5" t="s">
        <v>22</v>
      </c>
      <c r="B23" s="116">
        <v>0</v>
      </c>
      <c r="C23" s="102"/>
      <c r="D23" s="102">
        <f>[2]Fjärrvärmeproduktion!$N$491</f>
        <v>0</v>
      </c>
      <c r="E23" s="102">
        <f>[2]Fjärrvärmeproduktion!$Q$492</f>
        <v>0</v>
      </c>
      <c r="F23" s="102">
        <f>[2]Fjärrvärmeproduktion!$N$493</f>
        <v>0</v>
      </c>
      <c r="G23" s="102">
        <f>[2]Fjärrvärmeproduktion!$R$494</f>
        <v>0</v>
      </c>
      <c r="H23" s="102">
        <f>[2]Fjärrvärmeproduktion!$S$495</f>
        <v>0</v>
      </c>
      <c r="I23" s="102">
        <f>[2]Fjärrvärmeproduktion!$N$496</f>
        <v>0</v>
      </c>
      <c r="J23" s="102">
        <f>[2]Fjärrvärmeproduktion!$T$494</f>
        <v>0</v>
      </c>
      <c r="K23" s="102">
        <f>[2]Fjärrvärmeproduktion!U492</f>
        <v>0</v>
      </c>
      <c r="L23" s="102">
        <f>[2]Fjärrvärmeproduktion!V492</f>
        <v>0</v>
      </c>
      <c r="M23" s="102">
        <f>[2]Fjärrvärmeproduktion!$W$493</f>
        <v>0</v>
      </c>
      <c r="N23" s="102"/>
      <c r="O23" s="102"/>
      <c r="P23" s="89">
        <f t="shared" si="2"/>
        <v>0</v>
      </c>
      <c r="Q23" s="4"/>
      <c r="R23" s="10"/>
      <c r="S23" s="4"/>
      <c r="T23" s="4"/>
    </row>
    <row r="24" spans="1:34" ht="15.75">
      <c r="A24" s="5" t="s">
        <v>13</v>
      </c>
      <c r="B24" s="102">
        <f>SUM(B18:B23)</f>
        <v>198168</v>
      </c>
      <c r="C24" s="102">
        <f t="shared" ref="C24:O24" si="3">SUM(C18:C23)</f>
        <v>0</v>
      </c>
      <c r="D24" s="102">
        <f t="shared" si="3"/>
        <v>2593</v>
      </c>
      <c r="E24" s="102">
        <f t="shared" si="3"/>
        <v>0</v>
      </c>
      <c r="F24" s="102">
        <f t="shared" si="3"/>
        <v>0</v>
      </c>
      <c r="G24" s="102">
        <f t="shared" si="3"/>
        <v>0</v>
      </c>
      <c r="H24" s="102">
        <f t="shared" si="3"/>
        <v>144417</v>
      </c>
      <c r="I24" s="102">
        <f t="shared" si="3"/>
        <v>0</v>
      </c>
      <c r="J24" s="102">
        <f t="shared" si="3"/>
        <v>0</v>
      </c>
      <c r="K24" s="102">
        <f t="shared" si="3"/>
        <v>91931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89">
        <f t="shared" si="2"/>
        <v>238941</v>
      </c>
      <c r="Q24" s="4"/>
      <c r="R24" s="10"/>
      <c r="S24" s="4" t="s">
        <v>24</v>
      </c>
      <c r="T24" s="4" t="s">
        <v>25</v>
      </c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4"/>
      <c r="R25" s="45" t="str">
        <f>C30</f>
        <v>El</v>
      </c>
      <c r="S25" s="60" t="str">
        <f>C43/1000 &amp;" GWh"</f>
        <v>1956,089432 GWh</v>
      </c>
      <c r="T25" s="117">
        <f>C$44</f>
        <v>0.6023802332085042</v>
      </c>
    </row>
    <row r="26" spans="1:34" ht="15.75">
      <c r="B26" s="101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4"/>
      <c r="R26" s="118" t="str">
        <f>D30</f>
        <v>Oljeprodukter</v>
      </c>
      <c r="S26" s="60" t="str">
        <f>D43/1000 &amp;" GWh"</f>
        <v>959,597533552854 GWh</v>
      </c>
      <c r="T26" s="117">
        <f>D$44</f>
        <v>0.29550928326260367</v>
      </c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4"/>
      <c r="R27" s="118" t="str">
        <f>E30</f>
        <v>Kol och koks</v>
      </c>
      <c r="S27" s="12" t="str">
        <f>E43/1000 &amp;" GWh"</f>
        <v>0 GWh</v>
      </c>
      <c r="T27" s="117">
        <f>E$44</f>
        <v>0</v>
      </c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4"/>
      <c r="R28" s="118" t="str">
        <f>F30</f>
        <v>Gasol/naturgas</v>
      </c>
      <c r="S28" s="63" t="str">
        <f>F43/1000 &amp;" GWh"</f>
        <v>41,815 GWh</v>
      </c>
      <c r="T28" s="117">
        <f>F$44</f>
        <v>1.2876982534412877E-2</v>
      </c>
    </row>
    <row r="29" spans="1:34" ht="15.75">
      <c r="A29" s="78" t="str">
        <f>A2</f>
        <v>2523 Gällivare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4"/>
      <c r="R29" s="118" t="str">
        <f>G30</f>
        <v>Biodrivmedel</v>
      </c>
      <c r="S29" s="60" t="str">
        <f>G43/1000&amp;" GWh"</f>
        <v>40,112 GWh</v>
      </c>
      <c r="T29" s="117">
        <f>G$44</f>
        <v>1.2352541514297963E-2</v>
      </c>
    </row>
    <row r="30" spans="1:34" ht="30">
      <c r="A30" s="6">
        <v>2017</v>
      </c>
      <c r="B30" s="67" t="s">
        <v>70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72</v>
      </c>
      <c r="N30" s="55" t="s">
        <v>71</v>
      </c>
      <c r="O30" s="55" t="s">
        <v>90</v>
      </c>
      <c r="P30" s="57" t="s">
        <v>28</v>
      </c>
      <c r="Q30" s="4"/>
      <c r="R30" s="45" t="str">
        <f>H30</f>
        <v>Biobränslen</v>
      </c>
      <c r="S30" s="60" t="str">
        <f>H43/1000&amp;" GWh"</f>
        <v>157,722 GWh</v>
      </c>
      <c r="T30" s="117">
        <f>H$44</f>
        <v>4.8570690883478838E-2</v>
      </c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88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0"/>
      <c r="R31" s="45" t="str">
        <f>I30</f>
        <v>Biogas</v>
      </c>
      <c r="S31" s="60" t="str">
        <f>I43/1000 &amp;" GWh"</f>
        <v>0 GWh</v>
      </c>
      <c r="T31" s="117">
        <f>I$44</f>
        <v>0</v>
      </c>
      <c r="AG31" s="30"/>
      <c r="AH31" s="30"/>
    </row>
    <row r="32" spans="1:34" ht="15.75">
      <c r="A32" s="5" t="s">
        <v>29</v>
      </c>
      <c r="B32" s="89">
        <f>[2]Slutanvändning!$N$656</f>
        <v>0</v>
      </c>
      <c r="C32" s="94">
        <f>[2]Slutanvändning!$N$657</f>
        <v>1070</v>
      </c>
      <c r="D32" s="126">
        <f>[2]Slutanvändning!$N$650</f>
        <v>2798.6666666666665</v>
      </c>
      <c r="E32" s="89">
        <f>[2]Slutanvändning!$Q$651</f>
        <v>0</v>
      </c>
      <c r="F32" s="89">
        <f>[2]Slutanvändning!$N$652</f>
        <v>0</v>
      </c>
      <c r="G32" s="126">
        <f>[2]Slutanvändning!$N$653</f>
        <v>233.33333333333334</v>
      </c>
      <c r="H32" s="89">
        <f>[2]Slutanvändning!$N$654</f>
        <v>0</v>
      </c>
      <c r="I32" s="89">
        <f>[2]Slutanvändning!$N$655</f>
        <v>0</v>
      </c>
      <c r="J32" s="89"/>
      <c r="K32" s="89">
        <f>[2]Slutanvändning!U651</f>
        <v>0</v>
      </c>
      <c r="L32" s="89">
        <f>[2]Slutanvändning!V651</f>
        <v>0</v>
      </c>
      <c r="M32" s="89">
        <f>[2]Slutanvändning!$W$652</f>
        <v>0</v>
      </c>
      <c r="N32" s="89"/>
      <c r="O32" s="89"/>
      <c r="P32" s="89">
        <f t="shared" ref="P32:P38" si="4">SUM(B32:N32)</f>
        <v>4102</v>
      </c>
      <c r="Q32" s="119"/>
      <c r="R32" s="118" t="str">
        <f>J30</f>
        <v>Avlutar</v>
      </c>
      <c r="S32" s="60" t="str">
        <f>J43/1000 &amp;" GWh"</f>
        <v>0 GWh</v>
      </c>
      <c r="T32" s="117">
        <f>J$44</f>
        <v>0</v>
      </c>
    </row>
    <row r="33" spans="1:47" ht="15.75">
      <c r="A33" s="5" t="s">
        <v>32</v>
      </c>
      <c r="B33" s="89">
        <f>[2]Slutanvändning!$N$665</f>
        <v>3967</v>
      </c>
      <c r="C33" s="126">
        <f>[2]Slutanvändning!$N$666</f>
        <v>1632735</v>
      </c>
      <c r="D33" s="113">
        <f>[2]Slutanvändning!$N$659</f>
        <v>716711.93355285388</v>
      </c>
      <c r="E33" s="89">
        <f>[2]Slutanvändning!$Q$660</f>
        <v>0</v>
      </c>
      <c r="F33" s="89">
        <f>[2]Slutanvändning!$N$661</f>
        <v>41815</v>
      </c>
      <c r="G33" s="94">
        <f>[2]Slutanvändning!$N$662</f>
        <v>0</v>
      </c>
      <c r="H33" s="89">
        <f>[2]Slutanvändning!$N$663</f>
        <v>0</v>
      </c>
      <c r="I33" s="89">
        <f>[2]Slutanvändning!$N$664</f>
        <v>0</v>
      </c>
      <c r="J33" s="89"/>
      <c r="K33" s="89">
        <f>[2]Slutanvändning!U660</f>
        <v>0</v>
      </c>
      <c r="L33" s="89">
        <f>[2]Slutanvändning!V660</f>
        <v>0</v>
      </c>
      <c r="M33" s="89">
        <f>[2]Slutanvändning!$W$661</f>
        <v>0</v>
      </c>
      <c r="N33" s="89"/>
      <c r="O33" s="89"/>
      <c r="P33" s="127">
        <f t="shared" si="4"/>
        <v>2395228.9335528538</v>
      </c>
      <c r="Q33" s="119"/>
      <c r="R33" s="45" t="str">
        <f>K30</f>
        <v>Torv</v>
      </c>
      <c r="S33" s="60" t="str">
        <f>K43/1000&amp;" GWh"</f>
        <v>91,931 GWh</v>
      </c>
      <c r="T33" s="117">
        <f>K$44</f>
        <v>2.8310268596702385E-2</v>
      </c>
    </row>
    <row r="34" spans="1:47" ht="15.75">
      <c r="A34" s="5" t="s">
        <v>33</v>
      </c>
      <c r="B34" s="89">
        <f>[2]Slutanvändning!$N$674</f>
        <v>30314</v>
      </c>
      <c r="C34" s="94">
        <f>[2]Slutanvändning!$N$675</f>
        <v>37628</v>
      </c>
      <c r="D34" s="94">
        <f>[2]Slutanvändning!$N$668</f>
        <v>0</v>
      </c>
      <c r="E34" s="89">
        <f>[2]Slutanvändning!$Q$669</f>
        <v>0</v>
      </c>
      <c r="F34" s="89">
        <f>[2]Slutanvändning!$N$670</f>
        <v>0</v>
      </c>
      <c r="G34" s="94">
        <f>[2]Slutanvändning!$N$671</f>
        <v>0</v>
      </c>
      <c r="H34" s="89">
        <f>[2]Slutanvändning!$N$672</f>
        <v>0</v>
      </c>
      <c r="I34" s="89">
        <f>[2]Slutanvändning!$N$673</f>
        <v>0</v>
      </c>
      <c r="J34" s="89"/>
      <c r="K34" s="89">
        <f>[2]Slutanvändning!U669</f>
        <v>0</v>
      </c>
      <c r="L34" s="89">
        <f>[2]Slutanvändning!V669</f>
        <v>0</v>
      </c>
      <c r="M34" s="89">
        <f>[2]Slutanvändning!$W$670</f>
        <v>0</v>
      </c>
      <c r="N34" s="89"/>
      <c r="O34" s="89"/>
      <c r="P34" s="89">
        <f t="shared" si="4"/>
        <v>67942</v>
      </c>
      <c r="Q34" s="119"/>
      <c r="R34" s="118" t="str">
        <f>L30</f>
        <v>Avfall</v>
      </c>
      <c r="S34" s="60" t="str">
        <f>L43/1000&amp;" GWh"</f>
        <v>0 GWh</v>
      </c>
      <c r="T34" s="117">
        <f>L$44</f>
        <v>0</v>
      </c>
      <c r="V34" s="8"/>
      <c r="W34" s="58"/>
    </row>
    <row r="35" spans="1:47" ht="15.75">
      <c r="A35" s="5" t="s">
        <v>34</v>
      </c>
      <c r="B35" s="89">
        <f>[2]Slutanvändning!$N$683</f>
        <v>0</v>
      </c>
      <c r="C35" s="126">
        <f>[2]Slutanvändning!$N$684</f>
        <v>21638.400000000001</v>
      </c>
      <c r="D35" s="94">
        <f>[2]Slutanvändning!$N$677</f>
        <v>225137</v>
      </c>
      <c r="E35" s="89">
        <f>[2]Slutanvändning!$Q$678</f>
        <v>0</v>
      </c>
      <c r="F35" s="89">
        <f>[2]Slutanvändning!$N$679</f>
        <v>0</v>
      </c>
      <c r="G35" s="126">
        <f>[2]Slutanvändning!$N$680</f>
        <v>39878.666666666664</v>
      </c>
      <c r="H35" s="89">
        <f>[2]Slutanvändning!$N$681</f>
        <v>0</v>
      </c>
      <c r="I35" s="89">
        <f>[2]Slutanvändning!$N$682</f>
        <v>0</v>
      </c>
      <c r="J35" s="89"/>
      <c r="K35" s="89">
        <f>[2]Slutanvändning!U678</f>
        <v>0</v>
      </c>
      <c r="L35" s="89">
        <f>[2]Slutanvändning!V678</f>
        <v>0</v>
      </c>
      <c r="M35" s="89">
        <f>[2]Slutanvändning!$W$679</f>
        <v>0</v>
      </c>
      <c r="N35" s="89"/>
      <c r="O35" s="89"/>
      <c r="P35" s="128">
        <f>SUM(B35:N35)</f>
        <v>286654.06666666665</v>
      </c>
      <c r="Q35" s="119"/>
      <c r="R35" s="45" t="str">
        <f>M30</f>
        <v>Koksgas</v>
      </c>
      <c r="S35" s="60" t="str">
        <f>M43/1000&amp;" GWh"</f>
        <v>0 GWh</v>
      </c>
      <c r="T35" s="117">
        <f>M$44</f>
        <v>0</v>
      </c>
    </row>
    <row r="36" spans="1:47" ht="15.75">
      <c r="A36" s="5" t="s">
        <v>35</v>
      </c>
      <c r="B36" s="89">
        <f>[2]Slutanvändning!$N$692</f>
        <v>24351</v>
      </c>
      <c r="C36" s="94">
        <f>[2]Slutanvändning!$N$693</f>
        <v>43804</v>
      </c>
      <c r="D36" s="126">
        <f>[2]Slutanvändning!$N$686</f>
        <v>9350.3198135197963</v>
      </c>
      <c r="E36" s="89">
        <f>[2]Slutanvändning!$Q$687</f>
        <v>0</v>
      </c>
      <c r="F36" s="89">
        <f>[2]Slutanvändning!$N$688</f>
        <v>0</v>
      </c>
      <c r="G36" s="94">
        <f>[2]Slutanvändning!$N$689</f>
        <v>0</v>
      </c>
      <c r="H36" s="89">
        <f>[2]Slutanvändning!$N$690</f>
        <v>0</v>
      </c>
      <c r="I36" s="89">
        <f>[2]Slutanvändning!$N$691</f>
        <v>0</v>
      </c>
      <c r="J36" s="89"/>
      <c r="K36" s="89">
        <f>[2]Slutanvändning!U687</f>
        <v>0</v>
      </c>
      <c r="L36" s="89">
        <f>[2]Slutanvändning!V687</f>
        <v>0</v>
      </c>
      <c r="M36" s="89">
        <f>[2]Slutanvändning!$W$688</f>
        <v>0</v>
      </c>
      <c r="N36" s="89"/>
      <c r="O36" s="89"/>
      <c r="P36" s="128">
        <f t="shared" si="4"/>
        <v>77505.319813519804</v>
      </c>
      <c r="Q36" s="119"/>
      <c r="R36" s="45" t="str">
        <f>N30</f>
        <v>Beckolja</v>
      </c>
      <c r="S36" s="60" t="str">
        <f>N43/1000&amp;" GWh"</f>
        <v>0 GWh</v>
      </c>
      <c r="T36" s="117">
        <f>N$44</f>
        <v>0</v>
      </c>
    </row>
    <row r="37" spans="1:47" ht="15.75">
      <c r="A37" s="5" t="s">
        <v>36</v>
      </c>
      <c r="B37" s="89">
        <f>[2]Slutanvändning!$N$701</f>
        <v>38773</v>
      </c>
      <c r="C37" s="94">
        <f>[2]Slutanvändning!$N$702</f>
        <v>84228</v>
      </c>
      <c r="D37" s="94">
        <f>[2]Slutanvändning!$N$695</f>
        <v>90</v>
      </c>
      <c r="E37" s="89">
        <f>[2]Slutanvändning!$Q$696</f>
        <v>0</v>
      </c>
      <c r="F37" s="89">
        <f>[2]Slutanvändning!$N$697</f>
        <v>0</v>
      </c>
      <c r="G37" s="94">
        <f>[2]Slutanvändning!$N$698</f>
        <v>0</v>
      </c>
      <c r="H37" s="89">
        <f>[2]Slutanvändning!$N$699</f>
        <v>13305</v>
      </c>
      <c r="I37" s="89">
        <f>[2]Slutanvändning!$N$700</f>
        <v>0</v>
      </c>
      <c r="J37" s="89"/>
      <c r="K37" s="89">
        <f>[2]Slutanvändning!U696</f>
        <v>0</v>
      </c>
      <c r="L37" s="89">
        <f>[2]Slutanvändning!V696</f>
        <v>0</v>
      </c>
      <c r="M37" s="89">
        <f>[2]Slutanvändning!$W$697</f>
        <v>0</v>
      </c>
      <c r="N37" s="89"/>
      <c r="O37" s="89"/>
      <c r="P37" s="89">
        <f t="shared" si="4"/>
        <v>136396</v>
      </c>
      <c r="Q37" s="119"/>
      <c r="R37" s="118" t="str">
        <f>O30</f>
        <v>Starkgas</v>
      </c>
      <c r="S37" s="60" t="str">
        <f>O43/1000&amp;" GWh"</f>
        <v>0 GWh</v>
      </c>
      <c r="T37" s="117">
        <f>O$44</f>
        <v>0</v>
      </c>
    </row>
    <row r="38" spans="1:47" ht="15.75">
      <c r="A38" s="5" t="s">
        <v>37</v>
      </c>
      <c r="B38" s="89">
        <f>[2]Slutanvändning!$N$710</f>
        <v>64218</v>
      </c>
      <c r="C38" s="94">
        <f>[2]Slutanvändning!$N$711</f>
        <v>5996</v>
      </c>
      <c r="D38" s="126">
        <f>[2]Slutanvändning!$N$704</f>
        <v>2916.6135198135144</v>
      </c>
      <c r="E38" s="89">
        <f>[2]Slutanvändning!$Q$705</f>
        <v>0</v>
      </c>
      <c r="F38" s="89">
        <f>[2]Slutanvändning!$N$706</f>
        <v>0</v>
      </c>
      <c r="G38" s="94">
        <f>[2]Slutanvändning!$N$707</f>
        <v>0</v>
      </c>
      <c r="H38" s="89">
        <f>[2]Slutanvändning!$N$708</f>
        <v>0</v>
      </c>
      <c r="I38" s="89">
        <f>[2]Slutanvändning!$N$709</f>
        <v>0</v>
      </c>
      <c r="J38" s="89"/>
      <c r="K38" s="89">
        <f>[2]Slutanvändning!U705</f>
        <v>0</v>
      </c>
      <c r="L38" s="89">
        <f>[2]Slutanvändning!V705</f>
        <v>0</v>
      </c>
      <c r="M38" s="89">
        <f>[2]Slutanvändning!$W$706</f>
        <v>0</v>
      </c>
      <c r="N38" s="89"/>
      <c r="O38" s="89"/>
      <c r="P38" s="128">
        <f t="shared" si="4"/>
        <v>73130.613519813516</v>
      </c>
      <c r="Q38" s="119"/>
      <c r="S38" s="29"/>
      <c r="T38" s="29"/>
    </row>
    <row r="39" spans="1:47" ht="15.75">
      <c r="A39" s="5" t="s">
        <v>38</v>
      </c>
      <c r="B39" s="89">
        <f>[2]Slutanvändning!$N$719</f>
        <v>0</v>
      </c>
      <c r="C39" s="94">
        <f>[2]Slutanvändning!$N$720</f>
        <v>11826</v>
      </c>
      <c r="D39" s="94">
        <f>[2]Slutanvändning!$N$713</f>
        <v>0</v>
      </c>
      <c r="E39" s="89">
        <f>[2]Slutanvändning!$Q$714</f>
        <v>0</v>
      </c>
      <c r="F39" s="89">
        <f>[2]Slutanvändning!$N$715</f>
        <v>0</v>
      </c>
      <c r="G39" s="94">
        <f>[2]Slutanvändning!$N$716</f>
        <v>0</v>
      </c>
      <c r="H39" s="89">
        <f>[2]Slutanvändning!$N$717</f>
        <v>0</v>
      </c>
      <c r="I39" s="89">
        <f>[2]Slutanvändning!$N$718</f>
        <v>0</v>
      </c>
      <c r="J39" s="89"/>
      <c r="K39" s="89">
        <f>[2]Slutanvändning!U714</f>
        <v>0</v>
      </c>
      <c r="L39" s="89">
        <f>[2]Slutanvändning!V714</f>
        <v>0</v>
      </c>
      <c r="M39" s="89">
        <f>[2]Slutanvändning!$W$715</f>
        <v>0</v>
      </c>
      <c r="N39" s="89"/>
      <c r="O39" s="89"/>
      <c r="P39" s="89">
        <f>SUM(B39:N39)</f>
        <v>11826</v>
      </c>
      <c r="Q39" s="119"/>
      <c r="R39" s="10"/>
      <c r="S39" s="10"/>
      <c r="T39" s="10"/>
    </row>
    <row r="40" spans="1:47" ht="15.75">
      <c r="A40" s="5" t="s">
        <v>13</v>
      </c>
      <c r="B40" s="89">
        <f>SUM(B32:B39)</f>
        <v>161623</v>
      </c>
      <c r="C40" s="128">
        <f t="shared" ref="C40:O40" si="5">SUM(C32:C39)</f>
        <v>1838925.4</v>
      </c>
      <c r="D40" s="128">
        <f t="shared" si="5"/>
        <v>957004.53355285386</v>
      </c>
      <c r="E40" s="89">
        <f t="shared" si="5"/>
        <v>0</v>
      </c>
      <c r="F40" s="89">
        <f>SUM(F32:F39)</f>
        <v>41815</v>
      </c>
      <c r="G40" s="89">
        <f t="shared" si="5"/>
        <v>40112</v>
      </c>
      <c r="H40" s="89">
        <f t="shared" si="5"/>
        <v>13305</v>
      </c>
      <c r="I40" s="89">
        <f t="shared" si="5"/>
        <v>0</v>
      </c>
      <c r="J40" s="89">
        <f t="shared" si="5"/>
        <v>0</v>
      </c>
      <c r="K40" s="89">
        <f t="shared" si="5"/>
        <v>0</v>
      </c>
      <c r="L40" s="89">
        <f t="shared" si="5"/>
        <v>0</v>
      </c>
      <c r="M40" s="89">
        <f t="shared" si="5"/>
        <v>0</v>
      </c>
      <c r="N40" s="89">
        <f t="shared" si="5"/>
        <v>0</v>
      </c>
      <c r="O40" s="89">
        <f t="shared" si="5"/>
        <v>0</v>
      </c>
      <c r="P40" s="127">
        <f>SUM(B40:N40)</f>
        <v>3052784.9335528538</v>
      </c>
      <c r="Q40" s="119"/>
      <c r="R40" s="10"/>
      <c r="S40" s="10" t="s">
        <v>24</v>
      </c>
      <c r="T40" s="10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R41" s="10" t="s">
        <v>39</v>
      </c>
      <c r="S41" s="65" t="str">
        <f>(B46+C46)/1000 &amp;" GWh"</f>
        <v>183,659032 GWh</v>
      </c>
      <c r="T41" s="120"/>
    </row>
    <row r="42" spans="1:47">
      <c r="A42" s="46" t="s">
        <v>42</v>
      </c>
      <c r="B42" s="90">
        <f>B39+B38+B37</f>
        <v>102991</v>
      </c>
      <c r="C42" s="90">
        <f>C39+C38+C37</f>
        <v>102050</v>
      </c>
      <c r="D42" s="90">
        <f>D39+D38+D37</f>
        <v>3006.6135198135144</v>
      </c>
      <c r="E42" s="90">
        <f t="shared" ref="E42:P42" si="6">E39+E38+E37</f>
        <v>0</v>
      </c>
      <c r="F42" s="91">
        <f t="shared" si="6"/>
        <v>0</v>
      </c>
      <c r="G42" s="90">
        <f t="shared" si="6"/>
        <v>0</v>
      </c>
      <c r="H42" s="90">
        <f t="shared" si="6"/>
        <v>13305</v>
      </c>
      <c r="I42" s="91">
        <f t="shared" si="6"/>
        <v>0</v>
      </c>
      <c r="J42" s="90">
        <f t="shared" si="6"/>
        <v>0</v>
      </c>
      <c r="K42" s="90">
        <f t="shared" si="6"/>
        <v>0</v>
      </c>
      <c r="L42" s="90">
        <f t="shared" si="6"/>
        <v>0</v>
      </c>
      <c r="M42" s="90">
        <f t="shared" si="6"/>
        <v>0</v>
      </c>
      <c r="N42" s="90">
        <f t="shared" si="6"/>
        <v>0</v>
      </c>
      <c r="O42" s="90">
        <f t="shared" si="6"/>
        <v>0</v>
      </c>
      <c r="P42" s="90">
        <f t="shared" si="6"/>
        <v>221352.61351981352</v>
      </c>
      <c r="Q42" s="10"/>
      <c r="R42" s="10" t="s">
        <v>40</v>
      </c>
      <c r="S42" s="11" t="str">
        <f>P42/1000 &amp;" GWh"</f>
        <v>221,352613519814 GWh</v>
      </c>
      <c r="T42" s="117">
        <f>P42/P40</f>
        <v>7.2508420454696659E-2</v>
      </c>
    </row>
    <row r="43" spans="1:47">
      <c r="A43" s="47" t="s">
        <v>44</v>
      </c>
      <c r="B43" s="96"/>
      <c r="C43" s="97">
        <f>C40+C24-C7+C46</f>
        <v>1956089.432</v>
      </c>
      <c r="D43" s="97">
        <f t="shared" ref="D43:O43" si="7">D11+D24+D40</f>
        <v>959597.53355285386</v>
      </c>
      <c r="E43" s="97">
        <f t="shared" si="7"/>
        <v>0</v>
      </c>
      <c r="F43" s="97">
        <f t="shared" si="7"/>
        <v>41815</v>
      </c>
      <c r="G43" s="97">
        <f t="shared" si="7"/>
        <v>40112</v>
      </c>
      <c r="H43" s="97">
        <f t="shared" si="7"/>
        <v>157722</v>
      </c>
      <c r="I43" s="97">
        <f t="shared" si="7"/>
        <v>0</v>
      </c>
      <c r="J43" s="97">
        <f t="shared" si="7"/>
        <v>0</v>
      </c>
      <c r="K43" s="97">
        <f t="shared" si="7"/>
        <v>91931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3247266.9655528539</v>
      </c>
      <c r="Q43" s="10"/>
      <c r="R43" s="10" t="s">
        <v>41</v>
      </c>
      <c r="S43" s="11" t="str">
        <f>P36/1000 &amp;" GWh"</f>
        <v>77,5053198135198 GWh</v>
      </c>
      <c r="T43" s="121">
        <f>P36/P40</f>
        <v>2.5388398298768638E-2</v>
      </c>
    </row>
    <row r="44" spans="1:47">
      <c r="A44" s="47" t="s">
        <v>45</v>
      </c>
      <c r="B44" s="99"/>
      <c r="C44" s="93">
        <f>C43/$P$43</f>
        <v>0.6023802332085042</v>
      </c>
      <c r="D44" s="93">
        <f t="shared" ref="D44:P44" si="8">D43/$P$43</f>
        <v>0.29550928326260367</v>
      </c>
      <c r="E44" s="93">
        <f t="shared" si="8"/>
        <v>0</v>
      </c>
      <c r="F44" s="93">
        <f t="shared" si="8"/>
        <v>1.2876982534412877E-2</v>
      </c>
      <c r="G44" s="93">
        <f t="shared" si="8"/>
        <v>1.2352541514297963E-2</v>
      </c>
      <c r="H44" s="93">
        <f t="shared" si="8"/>
        <v>4.8570690883478838E-2</v>
      </c>
      <c r="I44" s="93">
        <f t="shared" si="8"/>
        <v>0</v>
      </c>
      <c r="J44" s="93">
        <f t="shared" si="8"/>
        <v>0</v>
      </c>
      <c r="K44" s="93">
        <f t="shared" si="8"/>
        <v>2.8310268596702385E-2</v>
      </c>
      <c r="L44" s="93">
        <f t="shared" si="8"/>
        <v>0</v>
      </c>
      <c r="M44" s="93">
        <f t="shared" si="8"/>
        <v>0</v>
      </c>
      <c r="N44" s="93">
        <f t="shared" si="8"/>
        <v>0</v>
      </c>
      <c r="O44" s="93">
        <f t="shared" si="8"/>
        <v>0</v>
      </c>
      <c r="P44" s="93">
        <f t="shared" si="8"/>
        <v>1</v>
      </c>
      <c r="Q44" s="10"/>
      <c r="R44" s="10" t="s">
        <v>43</v>
      </c>
      <c r="S44" s="11" t="str">
        <f>P34/1000 &amp;" GWh"</f>
        <v>67,942 GWh</v>
      </c>
      <c r="T44" s="117">
        <f>P34/P40</f>
        <v>2.2255744010413664E-2</v>
      </c>
    </row>
    <row r="45" spans="1:47">
      <c r="A45" s="48"/>
      <c r="B45" s="94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10"/>
      <c r="R45" s="10" t="s">
        <v>30</v>
      </c>
      <c r="S45" s="11" t="str">
        <f>P32/1000 &amp;" GWh"</f>
        <v>4,102 GWh</v>
      </c>
      <c r="T45" s="117">
        <f>P32/P40</f>
        <v>1.3436911178757889E-3</v>
      </c>
    </row>
    <row r="46" spans="1:47">
      <c r="A46" s="48" t="s">
        <v>48</v>
      </c>
      <c r="B46" s="68">
        <f>B24-B40</f>
        <v>36545</v>
      </c>
      <c r="C46" s="68">
        <f>(C40+C24)*0.08</f>
        <v>147114.03200000001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10"/>
      <c r="R46" s="10" t="s">
        <v>46</v>
      </c>
      <c r="S46" s="11" t="str">
        <f>P33/1000 &amp;" GWh"</f>
        <v>2395,22893355285 GWh</v>
      </c>
      <c r="T46" s="121">
        <f>P33/P40</f>
        <v>0.78460454492785658</v>
      </c>
    </row>
    <row r="47" spans="1:47">
      <c r="A47" s="48" t="s">
        <v>50</v>
      </c>
      <c r="B47" s="92">
        <f>B46/B24</f>
        <v>0.18441423438698479</v>
      </c>
      <c r="C47" s="92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10"/>
      <c r="R47" s="10" t="s">
        <v>47</v>
      </c>
      <c r="S47" s="11" t="str">
        <f>P35/1000 &amp;" GWh"</f>
        <v>286,654066666667 GWh</v>
      </c>
      <c r="T47" s="121">
        <f>P35/P40</f>
        <v>9.3899201190388651E-2</v>
      </c>
    </row>
    <row r="48" spans="1:47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13"/>
      <c r="R48" s="10" t="s">
        <v>49</v>
      </c>
      <c r="S48" s="11" t="str">
        <f>P40/1000 &amp;" GWh"</f>
        <v>3052,78493355285 GWh</v>
      </c>
      <c r="T48" s="138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61" zoomScaleNormal="85" workbookViewId="0">
      <selection activeCell="S22" sqref="S22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78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52</v>
      </c>
      <c r="B5" s="59"/>
      <c r="C5" s="95">
        <f>[2]Solceller!$C$15</f>
        <v>38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 t="s">
        <v>91</v>
      </c>
      <c r="B6" s="5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92</v>
      </c>
      <c r="B7" s="59"/>
      <c r="C7" s="94">
        <f>[2]Elproduktion!$N$522</f>
        <v>0</v>
      </c>
      <c r="D7" s="89">
        <f>[2]Elproduktion!$N$523</f>
        <v>0</v>
      </c>
      <c r="E7" s="89">
        <f>[2]Elproduktion!$Q$524</f>
        <v>0</v>
      </c>
      <c r="F7" s="89">
        <f>[2]Elproduktion!$N$525</f>
        <v>0</v>
      </c>
      <c r="G7" s="89">
        <f>[2]Elproduktion!$R$526</f>
        <v>0</v>
      </c>
      <c r="H7" s="89">
        <f>[2]Elproduktion!$S$527</f>
        <v>0</v>
      </c>
      <c r="I7" s="89">
        <f>[2]Elproduktion!$N$528</f>
        <v>0</v>
      </c>
      <c r="J7" s="89">
        <f>[2]Elproduktion!$T$526</f>
        <v>0</v>
      </c>
      <c r="K7" s="89">
        <f>[2]Elproduktion!U524</f>
        <v>0</v>
      </c>
      <c r="L7" s="89">
        <f>[2]Elproduktion!V524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94">
        <f>[2]Elproduktion!$N$530</f>
        <v>0</v>
      </c>
      <c r="D8" s="89">
        <f>[2]Elproduktion!$N$531</f>
        <v>0</v>
      </c>
      <c r="E8" s="89">
        <f>[2]Elproduktion!$Q$532</f>
        <v>0</v>
      </c>
      <c r="F8" s="89">
        <f>[2]Elproduktion!$N$533</f>
        <v>0</v>
      </c>
      <c r="G8" s="89">
        <f>[2]Elproduktion!$R$534</f>
        <v>0</v>
      </c>
      <c r="H8" s="89">
        <f>[2]Elproduktion!$S$535</f>
        <v>0</v>
      </c>
      <c r="I8" s="89">
        <f>[2]Elproduktion!$N$536</f>
        <v>0</v>
      </c>
      <c r="J8" s="89">
        <f>[2]Elproduktion!$T$534</f>
        <v>0</v>
      </c>
      <c r="K8" s="89">
        <f>[2]Elproduktion!U532</f>
        <v>0</v>
      </c>
      <c r="L8" s="89">
        <f>[2]Elproduktion!V532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94">
        <f>[2]Elproduktion!$N$538</f>
        <v>0</v>
      </c>
      <c r="D9" s="89">
        <f>[2]Elproduktion!$N$539</f>
        <v>0</v>
      </c>
      <c r="E9" s="89">
        <f>[2]Elproduktion!$Q$540</f>
        <v>0</v>
      </c>
      <c r="F9" s="89">
        <f>[2]Elproduktion!$N$541</f>
        <v>0</v>
      </c>
      <c r="G9" s="89">
        <f>[2]Elproduktion!$R$542</f>
        <v>0</v>
      </c>
      <c r="H9" s="89">
        <f>[2]Elproduktion!$S$543</f>
        <v>0</v>
      </c>
      <c r="I9" s="89">
        <f>[2]Elproduktion!$N$544</f>
        <v>0</v>
      </c>
      <c r="J9" s="89">
        <f>[2]Elproduktion!$T$542</f>
        <v>0</v>
      </c>
      <c r="K9" s="89">
        <f>[2]Elproduktion!U540</f>
        <v>0</v>
      </c>
      <c r="L9" s="89">
        <f>[2]Elproduktion!V540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129">
        <f>[2]Elproduktion!$N$546</f>
        <v>11279.572760105351</v>
      </c>
      <c r="D10" s="89">
        <f>[2]Elproduktion!$N$547</f>
        <v>0</v>
      </c>
      <c r="E10" s="89">
        <f>[2]Elproduktion!$Q$548</f>
        <v>0</v>
      </c>
      <c r="F10" s="89">
        <f>[2]Elproduktion!$N$549</f>
        <v>0</v>
      </c>
      <c r="G10" s="89">
        <f>[2]Elproduktion!$R$550</f>
        <v>0</v>
      </c>
      <c r="H10" s="89">
        <f>[2]Elproduktion!$S$551</f>
        <v>0</v>
      </c>
      <c r="I10" s="89">
        <f>[2]Elproduktion!$N$552</f>
        <v>0</v>
      </c>
      <c r="J10" s="89">
        <f>[2]Elproduktion!$T$550</f>
        <v>0</v>
      </c>
      <c r="K10" s="89">
        <f>[2]Elproduktion!U548</f>
        <v>0</v>
      </c>
      <c r="L10" s="89">
        <f>[2]Elproduktion!V548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130">
        <f>SUM(C5:C10)</f>
        <v>11317.572760105351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2583 Haparanda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72</v>
      </c>
      <c r="N16" s="54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17</v>
      </c>
      <c r="B18" s="101">
        <f>[2]Fjärrvärmeproduktion!$N$730</f>
        <v>0</v>
      </c>
      <c r="C18" s="102"/>
      <c r="D18" s="101">
        <f>[2]Fjärrvärmeproduktion!$N$731</f>
        <v>0</v>
      </c>
      <c r="E18" s="102">
        <f>[2]Fjärrvärmeproduktion!$Q$732</f>
        <v>0</v>
      </c>
      <c r="F18" s="102">
        <f>[2]Fjärrvärmeproduktion!$N$733</f>
        <v>0</v>
      </c>
      <c r="G18" s="102">
        <f>[2]Fjärrvärmeproduktion!$R$734</f>
        <v>0</v>
      </c>
      <c r="H18" s="102">
        <f>[2]Fjärrvärmeproduktion!$S$735</f>
        <v>0</v>
      </c>
      <c r="I18" s="102">
        <f>[2]Fjärrvärmeproduktion!$N$736</f>
        <v>0</v>
      </c>
      <c r="J18" s="102">
        <f>[2]Fjärrvärmeproduktion!$T$734</f>
        <v>0</v>
      </c>
      <c r="K18" s="102">
        <f>[2]Fjärrvärmeproduktion!U732</f>
        <v>0</v>
      </c>
      <c r="L18" s="102">
        <f>[2]Fjärrvärmeproduktion!V732</f>
        <v>0</v>
      </c>
      <c r="M18" s="102">
        <f>[2]Fjärrvärmeproduktion!$W$733</f>
        <v>0</v>
      </c>
      <c r="N18" s="102"/>
      <c r="O18" s="102"/>
      <c r="P18" s="89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22">
        <f>[2]Fjärrvärmeproduktion!$N$738+[2]Fjärrvärmeproduktion!$N$770</f>
        <v>21100</v>
      </c>
      <c r="C19" s="102"/>
      <c r="D19" s="122">
        <f>[2]Fjärrvärmeproduktion!$N$739</f>
        <v>100</v>
      </c>
      <c r="E19" s="102">
        <f>[2]Fjärrvärmeproduktion!$Q$740</f>
        <v>0</v>
      </c>
      <c r="F19" s="125">
        <f>[2]Fjärrvärmeproduktion!$N$741</f>
        <v>0</v>
      </c>
      <c r="G19" s="102">
        <f>[2]Fjärrvärmeproduktion!$R$742</f>
        <v>0</v>
      </c>
      <c r="H19" s="123">
        <f>[2]Fjärrvärmeproduktion!$S$743</f>
        <v>9300</v>
      </c>
      <c r="I19" s="102">
        <f>[2]Fjärrvärmeproduktion!$N$744</f>
        <v>0</v>
      </c>
      <c r="J19" s="102">
        <f>[2]Fjärrvärmeproduktion!$T$742</f>
        <v>0</v>
      </c>
      <c r="K19" s="123">
        <f>[2]Fjärrvärmeproduktion!U740</f>
        <v>15200</v>
      </c>
      <c r="L19" s="102">
        <f>[2]Fjärrvärmeproduktion!V740</f>
        <v>0</v>
      </c>
      <c r="M19" s="102">
        <f>[2]Fjärrvärmeproduktion!$W$741</f>
        <v>0</v>
      </c>
      <c r="N19" s="102"/>
      <c r="O19" s="102"/>
      <c r="P19" s="95">
        <f t="shared" ref="P19:P24" si="2">SUM(C19:O19)</f>
        <v>24600</v>
      </c>
      <c r="Q19" s="4"/>
      <c r="R19" s="4"/>
      <c r="S19" s="4"/>
      <c r="T19" s="4"/>
    </row>
    <row r="20" spans="1:34" ht="15.75">
      <c r="A20" s="5" t="s">
        <v>19</v>
      </c>
      <c r="B20" s="101">
        <f>[2]Fjärrvärmeproduktion!$N$746</f>
        <v>0</v>
      </c>
      <c r="C20" s="102"/>
      <c r="D20" s="101">
        <f>[2]Fjärrvärmeproduktion!$N$747</f>
        <v>0</v>
      </c>
      <c r="E20" s="102">
        <f>[2]Fjärrvärmeproduktion!$Q$748</f>
        <v>0</v>
      </c>
      <c r="F20" s="102">
        <f>[2]Fjärrvärmeproduktion!$N$749</f>
        <v>0</v>
      </c>
      <c r="G20" s="102">
        <f>[2]Fjärrvärmeproduktion!$R$750</f>
        <v>0</v>
      </c>
      <c r="H20" s="102">
        <f>[2]Fjärrvärmeproduktion!$S$751</f>
        <v>0</v>
      </c>
      <c r="I20" s="102">
        <f>[2]Fjärrvärmeproduktion!$N$752</f>
        <v>0</v>
      </c>
      <c r="J20" s="102">
        <f>[2]Fjärrvärmeproduktion!$T$750</f>
        <v>0</v>
      </c>
      <c r="K20" s="102">
        <f>[2]Fjärrvärmeproduktion!U748</f>
        <v>0</v>
      </c>
      <c r="L20" s="102">
        <f>[2]Fjärrvärmeproduktion!V748</f>
        <v>0</v>
      </c>
      <c r="M20" s="102">
        <f>[2]Fjärrvärmeproduktion!$W$749</f>
        <v>0</v>
      </c>
      <c r="N20" s="102"/>
      <c r="O20" s="102"/>
      <c r="P20" s="89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01">
        <f>[2]Fjärrvärmeproduktion!$N$754</f>
        <v>0</v>
      </c>
      <c r="C21" s="102"/>
      <c r="D21" s="101">
        <f>[2]Fjärrvärmeproduktion!$N$755</f>
        <v>0</v>
      </c>
      <c r="E21" s="102">
        <f>[2]Fjärrvärmeproduktion!$Q$756</f>
        <v>0</v>
      </c>
      <c r="F21" s="102">
        <f>[2]Fjärrvärmeproduktion!$N$757</f>
        <v>0</v>
      </c>
      <c r="G21" s="102">
        <f>[2]Fjärrvärmeproduktion!$R$758</f>
        <v>0</v>
      </c>
      <c r="H21" s="102">
        <f>[2]Fjärrvärmeproduktion!$S$759</f>
        <v>0</v>
      </c>
      <c r="I21" s="102">
        <f>[2]Fjärrvärmeproduktion!$N$760</f>
        <v>0</v>
      </c>
      <c r="J21" s="102">
        <f>[2]Fjärrvärmeproduktion!$T$758</f>
        <v>0</v>
      </c>
      <c r="K21" s="102">
        <f>[2]Fjärrvärmeproduktion!U756</f>
        <v>0</v>
      </c>
      <c r="L21" s="102">
        <f>[2]Fjärrvärmeproduktion!V756</f>
        <v>0</v>
      </c>
      <c r="M21" s="102">
        <f>[2]Fjärrvärmeproduktion!$W$757</f>
        <v>0</v>
      </c>
      <c r="N21" s="102"/>
      <c r="O21" s="102"/>
      <c r="P21" s="89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01">
        <f>[2]Fjärrvärmeproduktion!$N$762</f>
        <v>0</v>
      </c>
      <c r="C22" s="102"/>
      <c r="D22" s="101">
        <f>[2]Fjärrvärmeproduktion!$N$763</f>
        <v>0</v>
      </c>
      <c r="E22" s="102">
        <f>[2]Fjärrvärmeproduktion!$Q$764</f>
        <v>0</v>
      </c>
      <c r="F22" s="102">
        <f>[2]Fjärrvärmeproduktion!$N$765</f>
        <v>0</v>
      </c>
      <c r="G22" s="102">
        <f>[2]Fjärrvärmeproduktion!$R$766</f>
        <v>0</v>
      </c>
      <c r="H22" s="102">
        <f>[2]Fjärrvärmeproduktion!$S$767</f>
        <v>0</v>
      </c>
      <c r="I22" s="102">
        <f>[2]Fjärrvärmeproduktion!$N$768</f>
        <v>0</v>
      </c>
      <c r="J22" s="102">
        <f>[2]Fjärrvärmeproduktion!$T$766</f>
        <v>0</v>
      </c>
      <c r="K22" s="102">
        <f>[2]Fjärrvärmeproduktion!U764</f>
        <v>0</v>
      </c>
      <c r="L22" s="102">
        <f>[2]Fjärrvärmeproduktion!V764</f>
        <v>0</v>
      </c>
      <c r="M22" s="102">
        <f>[2]Fjärrvärmeproduktion!$W$765</f>
        <v>0</v>
      </c>
      <c r="N22" s="102"/>
      <c r="O22" s="102"/>
      <c r="P22" s="89">
        <f t="shared" si="2"/>
        <v>0</v>
      </c>
      <c r="Q22" s="31"/>
      <c r="R22" s="43" t="s">
        <v>23</v>
      </c>
      <c r="S22" s="87" t="str">
        <f>P43/1000 &amp;" GWh"</f>
        <v>311,6708 GWh</v>
      </c>
      <c r="T22" s="38"/>
      <c r="U22" s="36"/>
    </row>
    <row r="23" spans="1:34" ht="15.75">
      <c r="A23" s="5" t="s">
        <v>22</v>
      </c>
      <c r="B23" s="101">
        <v>0</v>
      </c>
      <c r="C23" s="102"/>
      <c r="D23" s="101">
        <f>[2]Fjärrvärmeproduktion!$N$771</f>
        <v>0</v>
      </c>
      <c r="E23" s="102">
        <f>[2]Fjärrvärmeproduktion!$Q$772</f>
        <v>0</v>
      </c>
      <c r="F23" s="102">
        <f>[2]Fjärrvärmeproduktion!$N$773</f>
        <v>0</v>
      </c>
      <c r="G23" s="102">
        <f>[2]Fjärrvärmeproduktion!$R$774</f>
        <v>0</v>
      </c>
      <c r="H23" s="102">
        <f>[2]Fjärrvärmeproduktion!$S$775</f>
        <v>0</v>
      </c>
      <c r="I23" s="102">
        <f>[2]Fjärrvärmeproduktion!$N$776</f>
        <v>0</v>
      </c>
      <c r="J23" s="102">
        <f>[2]Fjärrvärmeproduktion!$T$774</f>
        <v>0</v>
      </c>
      <c r="K23" s="102">
        <f>[2]Fjärrvärmeproduktion!U772</f>
        <v>0</v>
      </c>
      <c r="L23" s="102">
        <f>[2]Fjärrvärmeproduktion!V772</f>
        <v>0</v>
      </c>
      <c r="M23" s="102">
        <f>[2]Fjärrvärmeproduktion!$W$773</f>
        <v>0</v>
      </c>
      <c r="N23" s="102"/>
      <c r="O23" s="102"/>
      <c r="P23" s="89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23">
        <f>SUM(B18:B23)</f>
        <v>21100</v>
      </c>
      <c r="C24" s="102">
        <f t="shared" ref="C24:O24" si="3">SUM(C18:C23)</f>
        <v>0</v>
      </c>
      <c r="D24" s="123">
        <f t="shared" si="3"/>
        <v>100</v>
      </c>
      <c r="E24" s="102">
        <f t="shared" si="3"/>
        <v>0</v>
      </c>
      <c r="F24" s="102">
        <f t="shared" si="3"/>
        <v>0</v>
      </c>
      <c r="G24" s="102">
        <f t="shared" si="3"/>
        <v>0</v>
      </c>
      <c r="H24" s="123">
        <f t="shared" si="3"/>
        <v>9300</v>
      </c>
      <c r="I24" s="102">
        <f t="shared" si="3"/>
        <v>0</v>
      </c>
      <c r="J24" s="102">
        <f t="shared" si="3"/>
        <v>0</v>
      </c>
      <c r="K24" s="123">
        <f t="shared" si="3"/>
        <v>15200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95">
        <f t="shared" si="2"/>
        <v>24600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31"/>
      <c r="R25" s="84" t="str">
        <f>C30</f>
        <v>El</v>
      </c>
      <c r="S25" s="60" t="str">
        <f>C43/1000 &amp;" GWh"</f>
        <v>124,8858 GWh</v>
      </c>
      <c r="T25" s="42">
        <f>C$44</f>
        <v>0.40069778753736318</v>
      </c>
      <c r="U25" s="36"/>
    </row>
    <row r="26" spans="1:34" ht="15.75">
      <c r="A26" s="6" t="s">
        <v>89</v>
      </c>
      <c r="B26" s="101">
        <f>'FV imp-exp'!B4</f>
        <v>46400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31"/>
      <c r="R26" s="85" t="str">
        <f>D30</f>
        <v>Oljeprodukter</v>
      </c>
      <c r="S26" s="60" t="str">
        <f>D43/1000 &amp;" GWh"</f>
        <v>82,159 GWh</v>
      </c>
      <c r="T26" s="42">
        <f>D$44</f>
        <v>0.2636082687245645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8" t="str">
        <f>A2</f>
        <v>2583 Haparanda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G43/1000&amp;" GWh"</f>
        <v>15,147 GWh</v>
      </c>
      <c r="T29" s="42">
        <f>G$44</f>
        <v>4.8599355473788373E-2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72</v>
      </c>
      <c r="N30" s="55" t="s">
        <v>71</v>
      </c>
      <c r="O30" s="55" t="s">
        <v>90</v>
      </c>
      <c r="P30" s="57" t="s">
        <v>28</v>
      </c>
      <c r="Q30" s="31"/>
      <c r="R30" s="84" t="str">
        <f>H30</f>
        <v>Biobränslen</v>
      </c>
      <c r="S30" s="60" t="str">
        <f>H43/1000&amp;" GWh"</f>
        <v>27,879 GWh</v>
      </c>
      <c r="T30" s="42">
        <f>H$44</f>
        <v>8.9450150607628315E-2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88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101">
        <f>[2]Slutanvändning!$N$1061</f>
        <v>0</v>
      </c>
      <c r="C32" s="101">
        <f>[2]Slutanvändning!$N$1062</f>
        <v>2304</v>
      </c>
      <c r="D32" s="101">
        <f>[2]Slutanvändning!$N$1055</f>
        <v>2069</v>
      </c>
      <c r="E32" s="102">
        <f>[2]Slutanvändning!$Q$1056</f>
        <v>0</v>
      </c>
      <c r="F32" s="101">
        <f>[2]Slutanvändning!$N$1057</f>
        <v>0</v>
      </c>
      <c r="G32" s="102">
        <f>[2]Slutanvändning!$N$1058</f>
        <v>480</v>
      </c>
      <c r="H32" s="101">
        <f>[2]Slutanvändning!$N$1059</f>
        <v>0</v>
      </c>
      <c r="I32" s="102">
        <f>[2]Slutanvändning!$N$1060</f>
        <v>0</v>
      </c>
      <c r="J32" s="102"/>
      <c r="K32" s="102">
        <f>[2]Slutanvändning!U1056</f>
        <v>0</v>
      </c>
      <c r="L32" s="102">
        <f>[2]Slutanvändning!V1056</f>
        <v>0</v>
      </c>
      <c r="M32" s="102">
        <f>[2]Slutanvändning!$W$1057</f>
        <v>0</v>
      </c>
      <c r="N32" s="102"/>
      <c r="O32" s="102"/>
      <c r="P32" s="102">
        <f t="shared" ref="P32:P38" si="4">SUM(B32:N32)</f>
        <v>4853</v>
      </c>
      <c r="Q32" s="33"/>
      <c r="R32" s="85" t="str">
        <f>J30</f>
        <v>Avlutar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132">
        <f>[2]Slutanvändning!$N$1070</f>
        <v>787</v>
      </c>
      <c r="C33" s="116">
        <f>[2]Slutanvändning!$N$1071</f>
        <v>18406.945898228136</v>
      </c>
      <c r="D33" s="101">
        <f>[2]Slutanvändning!$N$1064</f>
        <v>206</v>
      </c>
      <c r="E33" s="102">
        <f>[2]Slutanvändning!$Q$1065</f>
        <v>0</v>
      </c>
      <c r="F33" s="116">
        <f>[2]Slutanvändning!$N$1066</f>
        <v>0</v>
      </c>
      <c r="G33" s="102">
        <f>[2]Slutanvändning!$N$1067</f>
        <v>0</v>
      </c>
      <c r="H33" s="116">
        <f>[2]Slutanvändning!$N$1068</f>
        <v>0</v>
      </c>
      <c r="I33" s="102">
        <f>[2]Slutanvändning!$N$1069</f>
        <v>0</v>
      </c>
      <c r="J33" s="102"/>
      <c r="K33" s="102">
        <f>[2]Slutanvändning!U1065</f>
        <v>0</v>
      </c>
      <c r="L33" s="102">
        <f>[2]Slutanvändning!V1065</f>
        <v>0</v>
      </c>
      <c r="M33" s="102">
        <f>[2]Slutanvändning!$W$1066</f>
        <v>0</v>
      </c>
      <c r="N33" s="102"/>
      <c r="O33" s="102"/>
      <c r="P33" s="125">
        <f t="shared" si="4"/>
        <v>19399.945898228136</v>
      </c>
      <c r="Q33" s="33"/>
      <c r="R33" s="84" t="str">
        <f>K30</f>
        <v>Torv</v>
      </c>
      <c r="S33" s="60" t="str">
        <f>K43/1000&amp;" GWh"</f>
        <v>15,2 GWh</v>
      </c>
      <c r="T33" s="42">
        <f>K$44</f>
        <v>4.8769406694499452E-2</v>
      </c>
      <c r="U33" s="36"/>
    </row>
    <row r="34" spans="1:47" ht="15.75">
      <c r="A34" s="5" t="s">
        <v>33</v>
      </c>
      <c r="B34" s="132">
        <f>[2]Slutanvändning!$N$1079</f>
        <v>4922.6453582026297</v>
      </c>
      <c r="C34" s="101">
        <f>[2]Slutanvändning!$N$1080</f>
        <v>6344</v>
      </c>
      <c r="D34" s="116">
        <f>[2]Slutanvändning!$N$1073</f>
        <v>808.68646652327322</v>
      </c>
      <c r="E34" s="102">
        <f>[2]Slutanvändning!$Q$1074</f>
        <v>0</v>
      </c>
      <c r="F34" s="101">
        <f>[2]Slutanvändning!$N$1075</f>
        <v>0</v>
      </c>
      <c r="G34" s="102">
        <f>[2]Slutanvändning!$N$1076</f>
        <v>0</v>
      </c>
      <c r="H34" s="101">
        <f>[2]Slutanvändning!$N$1077</f>
        <v>0</v>
      </c>
      <c r="I34" s="102">
        <f>[2]Slutanvändning!$N$1078</f>
        <v>0</v>
      </c>
      <c r="J34" s="102"/>
      <c r="K34" s="102">
        <f>[2]Slutanvändning!U1074</f>
        <v>0</v>
      </c>
      <c r="L34" s="102">
        <f>[2]Slutanvändning!V1074</f>
        <v>0</v>
      </c>
      <c r="M34" s="102">
        <f>[2]Slutanvändning!$W$1075</f>
        <v>0</v>
      </c>
      <c r="N34" s="102"/>
      <c r="O34" s="102"/>
      <c r="P34" s="125">
        <f t="shared" si="4"/>
        <v>12075.331824725903</v>
      </c>
      <c r="Q34" s="33"/>
      <c r="R34" s="85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101">
        <f>[2]Slutanvändning!$N$1088</f>
        <v>0</v>
      </c>
      <c r="C35" s="116">
        <f>[2]Slutanvändning!$N$1089</f>
        <v>278.05410177186457</v>
      </c>
      <c r="D35" s="116">
        <f>[2]Slutanvändning!$N$1082</f>
        <v>77471.945898228136</v>
      </c>
      <c r="E35" s="102">
        <f>[2]Slutanvändning!$Q$1083</f>
        <v>0</v>
      </c>
      <c r="F35" s="101">
        <f>[2]Slutanvändning!$N$1084</f>
        <v>0</v>
      </c>
      <c r="G35" s="102">
        <f>[2]Slutanvändning!$N$1085</f>
        <v>14667</v>
      </c>
      <c r="H35" s="101">
        <f>[2]Slutanvändning!$N$1086</f>
        <v>0</v>
      </c>
      <c r="I35" s="102">
        <f>[2]Slutanvändning!$N$1087</f>
        <v>0</v>
      </c>
      <c r="J35" s="102"/>
      <c r="K35" s="102">
        <f>[2]Slutanvändning!U1083</f>
        <v>0</v>
      </c>
      <c r="L35" s="102">
        <f>[2]Slutanvändning!V1083</f>
        <v>0</v>
      </c>
      <c r="M35" s="102">
        <f>[2]Slutanvändning!$W$1084</f>
        <v>0</v>
      </c>
      <c r="N35" s="102"/>
      <c r="O35" s="102"/>
      <c r="P35" s="102">
        <f>SUM(B35:N35)</f>
        <v>92417</v>
      </c>
      <c r="Q35" s="33"/>
      <c r="R35" s="84" t="str">
        <f>M30</f>
        <v>Koksgas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132">
        <f>[2]Slutanvändning!$N$1097</f>
        <v>20977.35464179737</v>
      </c>
      <c r="C36" s="101">
        <f>[2]Slutanvändning!$N$1098</f>
        <v>33719</v>
      </c>
      <c r="D36" s="116">
        <f>[2]Slutanvändning!$N$1091</f>
        <v>1113.3676352485909</v>
      </c>
      <c r="E36" s="102">
        <f>[2]Slutanvändning!$Q$1092</f>
        <v>0</v>
      </c>
      <c r="F36" s="101">
        <f>[2]Slutanvändning!$N$1093</f>
        <v>0</v>
      </c>
      <c r="G36" s="102">
        <f>[2]Slutanvändning!$N$1094</f>
        <v>0</v>
      </c>
      <c r="H36" s="101">
        <f>[2]Slutanvändning!$N$1095</f>
        <v>0</v>
      </c>
      <c r="I36" s="102">
        <f>[2]Slutanvändning!$N$1096</f>
        <v>0</v>
      </c>
      <c r="J36" s="102"/>
      <c r="K36" s="102">
        <f>[2]Slutanvändning!U1092</f>
        <v>0</v>
      </c>
      <c r="L36" s="102">
        <f>[2]Slutanvändning!V1092</f>
        <v>0</v>
      </c>
      <c r="M36" s="102">
        <f>[2]Slutanvändning!$W$1093</f>
        <v>0</v>
      </c>
      <c r="N36" s="102"/>
      <c r="O36" s="102"/>
      <c r="P36" s="125">
        <f t="shared" si="4"/>
        <v>55809.722277045963</v>
      </c>
      <c r="Q36" s="33"/>
      <c r="R36" s="84" t="str">
        <f>N30</f>
        <v>Beckolja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122">
        <f>[2]Slutanvändning!$N$1106</f>
        <v>9700</v>
      </c>
      <c r="C37" s="116">
        <f>[2]Slutanvändning!$N$1107</f>
        <v>45493</v>
      </c>
      <c r="D37" s="101">
        <f>[2]Slutanvändning!$N$1100</f>
        <v>74</v>
      </c>
      <c r="E37" s="102">
        <f>[2]Slutanvändning!$Q$1101</f>
        <v>0</v>
      </c>
      <c r="F37" s="101">
        <f>[2]Slutanvändning!$N$1102</f>
        <v>0</v>
      </c>
      <c r="G37" s="102">
        <f>[2]Slutanvändning!$N$1103</f>
        <v>0</v>
      </c>
      <c r="H37" s="101">
        <f>[2]Slutanvändning!$N$1104</f>
        <v>18579</v>
      </c>
      <c r="I37" s="102">
        <f>[2]Slutanvändning!$N$1105</f>
        <v>0</v>
      </c>
      <c r="J37" s="102"/>
      <c r="K37" s="102">
        <f>[2]Slutanvändning!U1101</f>
        <v>0</v>
      </c>
      <c r="L37" s="102">
        <f>[2]Slutanvändning!V1101</f>
        <v>0</v>
      </c>
      <c r="M37" s="102">
        <f>[2]Slutanvändning!$W$1102</f>
        <v>0</v>
      </c>
      <c r="N37" s="102"/>
      <c r="O37" s="102"/>
      <c r="P37" s="102">
        <f t="shared" si="4"/>
        <v>73846</v>
      </c>
      <c r="Q37" s="33"/>
      <c r="R37" s="85" t="str">
        <f>O30</f>
        <v>Starkgas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122">
        <f>[2]Slutanvändning!$N$1115</f>
        <v>20300</v>
      </c>
      <c r="C38" s="101">
        <f>[2]Slutanvändning!$N$1116</f>
        <v>4122</v>
      </c>
      <c r="D38" s="116">
        <f>[2]Slutanvändning!$N$1109</f>
        <v>316</v>
      </c>
      <c r="E38" s="102">
        <f>[2]Slutanvändning!$Q$1110</f>
        <v>0</v>
      </c>
      <c r="F38" s="101">
        <f>[2]Slutanvändning!$N$1111</f>
        <v>0</v>
      </c>
      <c r="G38" s="102">
        <f>[2]Slutanvändning!$N$1112</f>
        <v>0</v>
      </c>
      <c r="H38" s="101">
        <f>[2]Slutanvändning!$N$1113</f>
        <v>0</v>
      </c>
      <c r="I38" s="102">
        <f>[2]Slutanvändning!$N$1114</f>
        <v>0</v>
      </c>
      <c r="J38" s="102"/>
      <c r="K38" s="102">
        <f>[2]Slutanvändning!U1110</f>
        <v>0</v>
      </c>
      <c r="L38" s="102">
        <f>[2]Slutanvändning!V1110</f>
        <v>0</v>
      </c>
      <c r="M38" s="102">
        <f>[2]Slutanvändning!$W$1111</f>
        <v>0</v>
      </c>
      <c r="N38" s="102"/>
      <c r="O38" s="102"/>
      <c r="P38" s="125">
        <f t="shared" si="4"/>
        <v>24738</v>
      </c>
      <c r="Q38" s="33"/>
      <c r="R38" s="44"/>
      <c r="S38" s="60"/>
      <c r="T38" s="42"/>
      <c r="U38" s="36"/>
    </row>
    <row r="39" spans="1:47" ht="15.75">
      <c r="A39" s="5" t="s">
        <v>38</v>
      </c>
      <c r="B39" s="101">
        <f>[2]Slutanvändning!$N$1124</f>
        <v>0</v>
      </c>
      <c r="C39" s="101">
        <f>[2]Slutanvändning!$N$1125</f>
        <v>4968</v>
      </c>
      <c r="D39" s="101">
        <f>[2]Slutanvändning!$N$1118</f>
        <v>0</v>
      </c>
      <c r="E39" s="102">
        <f>[2]Slutanvändning!$Q$1119</f>
        <v>0</v>
      </c>
      <c r="F39" s="101">
        <f>[2]Slutanvändning!$N$1120</f>
        <v>0</v>
      </c>
      <c r="G39" s="102">
        <f>[2]Slutanvändning!$N$1121</f>
        <v>0</v>
      </c>
      <c r="H39" s="101">
        <f>[2]Slutanvändning!$N$1122</f>
        <v>0</v>
      </c>
      <c r="I39" s="102">
        <f>[2]Slutanvändning!$N$1123</f>
        <v>0</v>
      </c>
      <c r="J39" s="102"/>
      <c r="K39" s="102">
        <f>[2]Slutanvändning!U1119</f>
        <v>0</v>
      </c>
      <c r="L39" s="102">
        <f>[2]Slutanvändning!V1119</f>
        <v>0</v>
      </c>
      <c r="M39" s="102">
        <f>[2]Slutanvändning!$W$1120</f>
        <v>0</v>
      </c>
      <c r="N39" s="102"/>
      <c r="O39" s="102"/>
      <c r="P39" s="102">
        <f>SUM(B39:N39)</f>
        <v>4968</v>
      </c>
      <c r="Q39" s="33"/>
      <c r="R39" s="41"/>
      <c r="S39" s="10"/>
      <c r="T39" s="64"/>
    </row>
    <row r="40" spans="1:47" ht="15.75">
      <c r="A40" s="5" t="s">
        <v>13</v>
      </c>
      <c r="B40" s="102">
        <f>SUM(B32:B39)</f>
        <v>56687</v>
      </c>
      <c r="C40" s="102">
        <f t="shared" ref="C40:O40" si="5">SUM(C32:C39)</f>
        <v>115635</v>
      </c>
      <c r="D40" s="125">
        <f t="shared" si="5"/>
        <v>82059</v>
      </c>
      <c r="E40" s="102">
        <f t="shared" si="5"/>
        <v>0</v>
      </c>
      <c r="F40" s="125">
        <f>SUM(F32:F39)</f>
        <v>0</v>
      </c>
      <c r="G40" s="102">
        <f t="shared" si="5"/>
        <v>15147</v>
      </c>
      <c r="H40" s="125">
        <f t="shared" si="5"/>
        <v>18579</v>
      </c>
      <c r="I40" s="102">
        <f t="shared" si="5"/>
        <v>0</v>
      </c>
      <c r="J40" s="102">
        <f t="shared" si="5"/>
        <v>0</v>
      </c>
      <c r="K40" s="102">
        <f t="shared" si="5"/>
        <v>0</v>
      </c>
      <c r="L40" s="102">
        <f t="shared" si="5"/>
        <v>0</v>
      </c>
      <c r="M40" s="102">
        <f t="shared" si="5"/>
        <v>0</v>
      </c>
      <c r="N40" s="102">
        <f t="shared" si="5"/>
        <v>0</v>
      </c>
      <c r="O40" s="102">
        <f t="shared" si="5"/>
        <v>0</v>
      </c>
      <c r="P40" s="102">
        <f>SUM(B40:N40)</f>
        <v>288107</v>
      </c>
      <c r="Q40" s="33"/>
      <c r="R40" s="41"/>
      <c r="S40" s="10" t="s">
        <v>24</v>
      </c>
      <c r="T40" s="64" t="s">
        <v>25</v>
      </c>
    </row>
    <row r="41" spans="1:47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66"/>
      <c r="R41" s="41" t="s">
        <v>39</v>
      </c>
      <c r="S41" s="65" t="str">
        <f>(B46+C46)/1000 &amp;" GWh"</f>
        <v>20,0638 GWh</v>
      </c>
      <c r="T41" s="88"/>
    </row>
    <row r="42" spans="1:47">
      <c r="A42" s="46" t="s">
        <v>42</v>
      </c>
      <c r="B42" s="108">
        <f>B39+B38+B37</f>
        <v>30000</v>
      </c>
      <c r="C42" s="108">
        <f>C39+C38+C37</f>
        <v>54583</v>
      </c>
      <c r="D42" s="108">
        <f>D39+D38+D37</f>
        <v>390</v>
      </c>
      <c r="E42" s="108">
        <f t="shared" ref="E42:P42" si="6">E39+E38+E37</f>
        <v>0</v>
      </c>
      <c r="F42" s="109">
        <f t="shared" si="6"/>
        <v>0</v>
      </c>
      <c r="G42" s="108">
        <f t="shared" si="6"/>
        <v>0</v>
      </c>
      <c r="H42" s="108">
        <f t="shared" si="6"/>
        <v>18579</v>
      </c>
      <c r="I42" s="109">
        <f t="shared" si="6"/>
        <v>0</v>
      </c>
      <c r="J42" s="108">
        <f t="shared" si="6"/>
        <v>0</v>
      </c>
      <c r="K42" s="108">
        <f t="shared" si="6"/>
        <v>0</v>
      </c>
      <c r="L42" s="108">
        <f t="shared" si="6"/>
        <v>0</v>
      </c>
      <c r="M42" s="108">
        <f t="shared" si="6"/>
        <v>0</v>
      </c>
      <c r="N42" s="108">
        <f t="shared" si="6"/>
        <v>0</v>
      </c>
      <c r="O42" s="108">
        <f t="shared" si="6"/>
        <v>0</v>
      </c>
      <c r="P42" s="108">
        <f t="shared" si="6"/>
        <v>103552</v>
      </c>
      <c r="Q42" s="34"/>
      <c r="R42" s="41" t="s">
        <v>40</v>
      </c>
      <c r="S42" s="11" t="str">
        <f>P42/1000 &amp;" GWh"</f>
        <v>103,552 GWh</v>
      </c>
      <c r="T42" s="42">
        <f>P42/P40</f>
        <v>0.3594220202910724</v>
      </c>
    </row>
    <row r="43" spans="1:47">
      <c r="A43" s="47" t="s">
        <v>44</v>
      </c>
      <c r="B43" s="109"/>
      <c r="C43" s="110">
        <f>C40+C24-C7+C46</f>
        <v>124885.8</v>
      </c>
      <c r="D43" s="110">
        <f t="shared" ref="D43:O43" si="7">D11+D24+D40</f>
        <v>82159</v>
      </c>
      <c r="E43" s="110">
        <f t="shared" si="7"/>
        <v>0</v>
      </c>
      <c r="F43" s="110">
        <f t="shared" si="7"/>
        <v>0</v>
      </c>
      <c r="G43" s="110">
        <f t="shared" si="7"/>
        <v>15147</v>
      </c>
      <c r="H43" s="110">
        <f t="shared" si="7"/>
        <v>27879</v>
      </c>
      <c r="I43" s="110">
        <f t="shared" si="7"/>
        <v>0</v>
      </c>
      <c r="J43" s="110">
        <f t="shared" si="7"/>
        <v>0</v>
      </c>
      <c r="K43" s="110">
        <f t="shared" si="7"/>
        <v>15200</v>
      </c>
      <c r="L43" s="110">
        <f t="shared" si="7"/>
        <v>0</v>
      </c>
      <c r="M43" s="110">
        <f t="shared" si="7"/>
        <v>0</v>
      </c>
      <c r="N43" s="110">
        <f t="shared" si="7"/>
        <v>0</v>
      </c>
      <c r="O43" s="110">
        <f t="shared" si="7"/>
        <v>0</v>
      </c>
      <c r="P43" s="111">
        <f>SUM(C43:O43)+B26</f>
        <v>311670.8</v>
      </c>
      <c r="Q43" s="34"/>
      <c r="R43" s="41" t="s">
        <v>41</v>
      </c>
      <c r="S43" s="11" t="str">
        <f>P36/1000 &amp;" GWh"</f>
        <v>55,809722277046 GWh</v>
      </c>
      <c r="T43" s="62">
        <f>P36/P40</f>
        <v>0.19371178859606314</v>
      </c>
    </row>
    <row r="44" spans="1:47">
      <c r="A44" s="47" t="s">
        <v>45</v>
      </c>
      <c r="B44" s="93"/>
      <c r="C44" s="93">
        <f>C43/$P$43</f>
        <v>0.40069778753736318</v>
      </c>
      <c r="D44" s="93">
        <f t="shared" ref="D44:P44" si="8">D43/$P$43</f>
        <v>0.2636082687245645</v>
      </c>
      <c r="E44" s="93">
        <f t="shared" si="8"/>
        <v>0</v>
      </c>
      <c r="F44" s="93">
        <f t="shared" si="8"/>
        <v>0</v>
      </c>
      <c r="G44" s="93">
        <f t="shared" si="8"/>
        <v>4.8599355473788373E-2</v>
      </c>
      <c r="H44" s="93">
        <f t="shared" si="8"/>
        <v>8.9450150607628315E-2</v>
      </c>
      <c r="I44" s="93">
        <f t="shared" si="8"/>
        <v>0</v>
      </c>
      <c r="J44" s="93">
        <f t="shared" si="8"/>
        <v>0</v>
      </c>
      <c r="K44" s="93">
        <f t="shared" si="8"/>
        <v>4.8769406694499452E-2</v>
      </c>
      <c r="L44" s="93">
        <f t="shared" si="8"/>
        <v>0</v>
      </c>
      <c r="M44" s="93">
        <f t="shared" si="8"/>
        <v>0</v>
      </c>
      <c r="N44" s="93">
        <f t="shared" si="8"/>
        <v>0</v>
      </c>
      <c r="O44" s="93">
        <f t="shared" si="8"/>
        <v>0</v>
      </c>
      <c r="P44" s="93">
        <f t="shared" si="8"/>
        <v>1</v>
      </c>
      <c r="Q44" s="34"/>
      <c r="R44" s="41" t="s">
        <v>43</v>
      </c>
      <c r="S44" s="11" t="str">
        <f>P34/1000 &amp;" GWh"</f>
        <v>12,0753318247259 GWh</v>
      </c>
      <c r="T44" s="42">
        <f>P34/P40</f>
        <v>4.1912663783684197E-2</v>
      </c>
      <c r="U44" s="36"/>
    </row>
    <row r="45" spans="1:47">
      <c r="A45" s="48"/>
      <c r="B45" s="94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4,853 GWh</v>
      </c>
      <c r="T45" s="42">
        <f>P32/P40</f>
        <v>1.6844436268469702E-2</v>
      </c>
      <c r="U45" s="36"/>
    </row>
    <row r="46" spans="1:47">
      <c r="A46" s="48" t="s">
        <v>48</v>
      </c>
      <c r="B46" s="68">
        <f>(B24+B26)-B40</f>
        <v>10813</v>
      </c>
      <c r="C46" s="68">
        <f>(C40+C24)*0.08</f>
        <v>9250.8000000000011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19,3999458982281 GWh</v>
      </c>
      <c r="T46" s="62">
        <f>P33/P40</f>
        <v>6.7335906098179271E-2</v>
      </c>
      <c r="U46" s="36"/>
    </row>
    <row r="47" spans="1:47">
      <c r="A47" s="48" t="s">
        <v>50</v>
      </c>
      <c r="B47" s="92">
        <f>B46/(B24+B26)</f>
        <v>0.16019259259259258</v>
      </c>
      <c r="C47" s="92">
        <f>C46/(C40+C24)</f>
        <v>8.0000000000000016E-2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92,417 GWh</v>
      </c>
      <c r="T47" s="62">
        <f>P35/P40</f>
        <v>0.32077318496253127</v>
      </c>
    </row>
    <row r="48" spans="1:47" ht="15.75" thickBot="1">
      <c r="A48" s="13"/>
      <c r="B48" s="103"/>
      <c r="C48" s="104"/>
      <c r="D48" s="105"/>
      <c r="E48" s="105"/>
      <c r="F48" s="106"/>
      <c r="G48" s="105"/>
      <c r="H48" s="105"/>
      <c r="I48" s="106"/>
      <c r="J48" s="105"/>
      <c r="K48" s="105"/>
      <c r="L48" s="105"/>
      <c r="M48" s="104"/>
      <c r="N48" s="107"/>
      <c r="O48" s="107"/>
      <c r="P48" s="107"/>
      <c r="Q48" s="86"/>
      <c r="R48" s="69" t="s">
        <v>49</v>
      </c>
      <c r="S48" s="70" t="str">
        <f>P40/1000 &amp;" GWh"</f>
        <v>288,107 GWh</v>
      </c>
      <c r="T48" s="137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70" zoomScaleNormal="70" workbookViewId="0">
      <selection activeCell="C5" sqref="C5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79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52</v>
      </c>
      <c r="B5" s="59"/>
      <c r="C5" s="95">
        <f>[2]Solceller!$C$5</f>
        <v>47.5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 t="s">
        <v>91</v>
      </c>
      <c r="B6" s="5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92</v>
      </c>
      <c r="B7" s="59"/>
      <c r="C7" s="94">
        <f>[2]Elproduktion!$N$122</f>
        <v>0</v>
      </c>
      <c r="D7" s="89">
        <f>[2]Elproduktion!$N$123</f>
        <v>0</v>
      </c>
      <c r="E7" s="89">
        <f>[2]Elproduktion!$Q$124</f>
        <v>0</v>
      </c>
      <c r="F7" s="89">
        <f>[2]Elproduktion!$N$125</f>
        <v>0</v>
      </c>
      <c r="G7" s="89">
        <f>[2]Elproduktion!$R$126</f>
        <v>0</v>
      </c>
      <c r="H7" s="89">
        <f>[2]Elproduktion!$S$127</f>
        <v>0</v>
      </c>
      <c r="I7" s="89">
        <f>[2]Elproduktion!$N$128</f>
        <v>0</v>
      </c>
      <c r="J7" s="89">
        <f>[2]Elproduktion!$T$126</f>
        <v>0</v>
      </c>
      <c r="K7" s="89">
        <f>[2]Elproduktion!U124</f>
        <v>0</v>
      </c>
      <c r="L7" s="89">
        <f>[2]Elproduktion!V124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94">
        <f>[2]Elproduktion!$N$130</f>
        <v>0</v>
      </c>
      <c r="D8" s="89">
        <f>[2]Elproduktion!$N$131</f>
        <v>0</v>
      </c>
      <c r="E8" s="89">
        <f>[2]Elproduktion!$Q$132</f>
        <v>0</v>
      </c>
      <c r="F8" s="89">
        <f>[2]Elproduktion!$N$133</f>
        <v>0</v>
      </c>
      <c r="G8" s="89">
        <f>[2]Elproduktion!$R$134</f>
        <v>0</v>
      </c>
      <c r="H8" s="89">
        <f>[2]Elproduktion!$S$135</f>
        <v>0</v>
      </c>
      <c r="I8" s="89">
        <f>[2]Elproduktion!$N$136</f>
        <v>0</v>
      </c>
      <c r="J8" s="89">
        <f>[2]Elproduktion!$T$134</f>
        <v>0</v>
      </c>
      <c r="K8" s="89">
        <f>[2]Elproduktion!U132</f>
        <v>0</v>
      </c>
      <c r="L8" s="89">
        <f>[2]Elproduktion!V132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112">
        <f>[2]Elproduktion!$N$138</f>
        <v>9019599</v>
      </c>
      <c r="D9" s="89">
        <f>[2]Elproduktion!$N$139</f>
        <v>0</v>
      </c>
      <c r="E9" s="89">
        <f>[2]Elproduktion!$Q$140</f>
        <v>0</v>
      </c>
      <c r="F9" s="89">
        <f>[2]Elproduktion!$N$141</f>
        <v>0</v>
      </c>
      <c r="G9" s="89">
        <f>[2]Elproduktion!$R$142</f>
        <v>0</v>
      </c>
      <c r="H9" s="89">
        <f>[2]Elproduktion!$S$143</f>
        <v>0</v>
      </c>
      <c r="I9" s="89">
        <f>[2]Elproduktion!$N$144</f>
        <v>0</v>
      </c>
      <c r="J9" s="89">
        <f>[2]Elproduktion!$T$142</f>
        <v>0</v>
      </c>
      <c r="K9" s="89">
        <f>[2]Elproduktion!U140</f>
        <v>0</v>
      </c>
      <c r="L9" s="89">
        <f>[2]Elproduktion!V140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129">
        <f>[2]Elproduktion!$N$146</f>
        <v>2255.9145520210704</v>
      </c>
      <c r="D10" s="89">
        <f>[2]Elproduktion!$N$147</f>
        <v>0</v>
      </c>
      <c r="E10" s="89">
        <f>[2]Elproduktion!$Q$148</f>
        <v>0</v>
      </c>
      <c r="F10" s="89">
        <f>[2]Elproduktion!$N$149</f>
        <v>0</v>
      </c>
      <c r="G10" s="89">
        <f>[2]Elproduktion!$R$150</f>
        <v>0</v>
      </c>
      <c r="H10" s="89">
        <f>[2]Elproduktion!$S$151</f>
        <v>0</v>
      </c>
      <c r="I10" s="89">
        <f>[2]Elproduktion!$N$152</f>
        <v>0</v>
      </c>
      <c r="J10" s="89">
        <f>[2]Elproduktion!$T$150</f>
        <v>0</v>
      </c>
      <c r="K10" s="89">
        <f>[2]Elproduktion!U148</f>
        <v>0</v>
      </c>
      <c r="L10" s="89">
        <f>[2]Elproduktion!V148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130">
        <f>SUM(C5:C10)</f>
        <v>9021902.4145520218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2510 Jokkmokk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72</v>
      </c>
      <c r="N16" s="54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17</v>
      </c>
      <c r="B18" s="101">
        <f>[2]Fjärrvärmeproduktion!$N$170</f>
        <v>0</v>
      </c>
      <c r="C18" s="102"/>
      <c r="D18" s="102">
        <f>[2]Fjärrvärmeproduktion!$N$171</f>
        <v>0</v>
      </c>
      <c r="E18" s="102">
        <f>[2]Fjärrvärmeproduktion!$Q$172</f>
        <v>0</v>
      </c>
      <c r="F18" s="102">
        <f>[2]Fjärrvärmeproduktion!$N$173</f>
        <v>0</v>
      </c>
      <c r="G18" s="102">
        <f>[2]Fjärrvärmeproduktion!$R$174</f>
        <v>0</v>
      </c>
      <c r="H18" s="102">
        <f>[2]Fjärrvärmeproduktion!$S$175</f>
        <v>0</v>
      </c>
      <c r="I18" s="102">
        <f>[2]Fjärrvärmeproduktion!$N$176</f>
        <v>0</v>
      </c>
      <c r="J18" s="102">
        <f>[2]Fjärrvärmeproduktion!$T$174</f>
        <v>0</v>
      </c>
      <c r="K18" s="102">
        <f>[2]Fjärrvärmeproduktion!U172</f>
        <v>0</v>
      </c>
      <c r="L18" s="102">
        <f>[2]Fjärrvärmeproduktion!V172</f>
        <v>0</v>
      </c>
      <c r="M18" s="102">
        <f>[2]Fjärrvärmeproduktion!$W$173</f>
        <v>0</v>
      </c>
      <c r="N18" s="102"/>
      <c r="O18" s="102"/>
      <c r="P18" s="89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01">
        <f>[2]Fjärrvärmeproduktion!$N$178+[2]Fjärrvärmeproduktion!$N$210</f>
        <v>40000</v>
      </c>
      <c r="C19" s="102"/>
      <c r="D19" s="102">
        <f>[2]Fjärrvärmeproduktion!$N$179</f>
        <v>119</v>
      </c>
      <c r="E19" s="102">
        <f>[2]Fjärrvärmeproduktion!$Q$180</f>
        <v>0</v>
      </c>
      <c r="F19" s="102">
        <f>[2]Fjärrvärmeproduktion!$N$181</f>
        <v>0</v>
      </c>
      <c r="G19" s="102">
        <f>[2]Fjärrvärmeproduktion!$R$182</f>
        <v>0</v>
      </c>
      <c r="H19" s="102">
        <f>[2]Fjärrvärmeproduktion!$S$183</f>
        <v>42019</v>
      </c>
      <c r="I19" s="102">
        <f>[2]Fjärrvärmeproduktion!$N$184</f>
        <v>0</v>
      </c>
      <c r="J19" s="102">
        <f>[2]Fjärrvärmeproduktion!$T$182</f>
        <v>0</v>
      </c>
      <c r="K19" s="102">
        <f>[2]Fjärrvärmeproduktion!U180</f>
        <v>0</v>
      </c>
      <c r="L19" s="102">
        <f>[2]Fjärrvärmeproduktion!V180</f>
        <v>0</v>
      </c>
      <c r="M19" s="102">
        <f>[2]Fjärrvärmeproduktion!$W$181</f>
        <v>0</v>
      </c>
      <c r="N19" s="102"/>
      <c r="O19" s="102"/>
      <c r="P19" s="89">
        <f t="shared" ref="P19:P24" si="2">SUM(C19:O19)</f>
        <v>42138</v>
      </c>
      <c r="Q19" s="4"/>
      <c r="R19" s="4"/>
      <c r="S19" s="4"/>
      <c r="T19" s="4"/>
    </row>
    <row r="20" spans="1:34" ht="15.75">
      <c r="A20" s="5" t="s">
        <v>19</v>
      </c>
      <c r="B20" s="116">
        <f>[2]Fjärrvärmeproduktion!$N$186</f>
        <v>0</v>
      </c>
      <c r="C20" s="102"/>
      <c r="D20" s="102">
        <f>[2]Fjärrvärmeproduktion!$N$187</f>
        <v>0</v>
      </c>
      <c r="E20" s="102">
        <f>[2]Fjärrvärmeproduktion!$Q$188</f>
        <v>0</v>
      </c>
      <c r="F20" s="102">
        <f>[2]Fjärrvärmeproduktion!$N$189</f>
        <v>0</v>
      </c>
      <c r="G20" s="102">
        <f>[2]Fjärrvärmeproduktion!$R$190</f>
        <v>0</v>
      </c>
      <c r="H20" s="102">
        <f>[2]Fjärrvärmeproduktion!$S$191</f>
        <v>0</v>
      </c>
      <c r="I20" s="102">
        <f>[2]Fjärrvärmeproduktion!$N$192</f>
        <v>0</v>
      </c>
      <c r="J20" s="102">
        <f>[2]Fjärrvärmeproduktion!$T$190</f>
        <v>0</v>
      </c>
      <c r="K20" s="102">
        <f>[2]Fjärrvärmeproduktion!U188</f>
        <v>0</v>
      </c>
      <c r="L20" s="102">
        <f>[2]Fjärrvärmeproduktion!V188</f>
        <v>0</v>
      </c>
      <c r="M20" s="102">
        <f>[2]Fjärrvärmeproduktion!$W$189</f>
        <v>0</v>
      </c>
      <c r="N20" s="102"/>
      <c r="O20" s="102"/>
      <c r="P20" s="89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16">
        <f>[2]Fjärrvärmeproduktion!$N$194</f>
        <v>0</v>
      </c>
      <c r="C21" s="102"/>
      <c r="D21" s="102">
        <f>[2]Fjärrvärmeproduktion!$N$195</f>
        <v>0</v>
      </c>
      <c r="E21" s="102">
        <f>[2]Fjärrvärmeproduktion!$Q$196</f>
        <v>0</v>
      </c>
      <c r="F21" s="102">
        <f>[2]Fjärrvärmeproduktion!$N$197</f>
        <v>0</v>
      </c>
      <c r="G21" s="102">
        <f>[2]Fjärrvärmeproduktion!$R$198</f>
        <v>0</v>
      </c>
      <c r="H21" s="102">
        <f>[2]Fjärrvärmeproduktion!$S$199</f>
        <v>0</v>
      </c>
      <c r="I21" s="102">
        <f>[2]Fjärrvärmeproduktion!$N$200</f>
        <v>0</v>
      </c>
      <c r="J21" s="102">
        <f>[2]Fjärrvärmeproduktion!$T$198</f>
        <v>0</v>
      </c>
      <c r="K21" s="102">
        <f>[2]Fjärrvärmeproduktion!U196</f>
        <v>0</v>
      </c>
      <c r="L21" s="102">
        <f>[2]Fjärrvärmeproduktion!V196</f>
        <v>0</v>
      </c>
      <c r="M21" s="102">
        <f>[2]Fjärrvärmeproduktion!$W$197</f>
        <v>0</v>
      </c>
      <c r="N21" s="102"/>
      <c r="O21" s="102"/>
      <c r="P21" s="89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01">
        <f>[2]Fjärrvärmeproduktion!$N$202</f>
        <v>0</v>
      </c>
      <c r="C22" s="102"/>
      <c r="D22" s="102">
        <f>[2]Fjärrvärmeproduktion!$N$203</f>
        <v>0</v>
      </c>
      <c r="E22" s="102">
        <f>[2]Fjärrvärmeproduktion!$Q$204</f>
        <v>0</v>
      </c>
      <c r="F22" s="102">
        <f>[2]Fjärrvärmeproduktion!$N$205</f>
        <v>0</v>
      </c>
      <c r="G22" s="102">
        <f>[2]Fjärrvärmeproduktion!$R$206</f>
        <v>0</v>
      </c>
      <c r="H22" s="102">
        <f>[2]Fjärrvärmeproduktion!$S$207</f>
        <v>0</v>
      </c>
      <c r="I22" s="102">
        <f>[2]Fjärrvärmeproduktion!$N$208</f>
        <v>0</v>
      </c>
      <c r="J22" s="102">
        <f>[2]Fjärrvärmeproduktion!$T$206</f>
        <v>0</v>
      </c>
      <c r="K22" s="102">
        <f>[2]Fjärrvärmeproduktion!U204</f>
        <v>0</v>
      </c>
      <c r="L22" s="102">
        <f>[2]Fjärrvärmeproduktion!V204</f>
        <v>0</v>
      </c>
      <c r="M22" s="102">
        <f>[2]Fjärrvärmeproduktion!$W$205</f>
        <v>0</v>
      </c>
      <c r="N22" s="102"/>
      <c r="O22" s="102"/>
      <c r="P22" s="89">
        <f t="shared" si="2"/>
        <v>0</v>
      </c>
      <c r="Q22" s="31"/>
      <c r="R22" s="43" t="s">
        <v>23</v>
      </c>
      <c r="S22" s="87" t="str">
        <f>P43/1000 &amp;" GWh"</f>
        <v>260,90516 GWh</v>
      </c>
      <c r="T22" s="38"/>
      <c r="U22" s="36"/>
    </row>
    <row r="23" spans="1:34" ht="15.75">
      <c r="A23" s="5" t="s">
        <v>22</v>
      </c>
      <c r="B23" s="116">
        <v>0</v>
      </c>
      <c r="C23" s="102"/>
      <c r="D23" s="102">
        <f>[2]Fjärrvärmeproduktion!$N$211</f>
        <v>0</v>
      </c>
      <c r="E23" s="102">
        <f>[2]Fjärrvärmeproduktion!$Q$212</f>
        <v>0</v>
      </c>
      <c r="F23" s="102">
        <f>[2]Fjärrvärmeproduktion!$N$213</f>
        <v>0</v>
      </c>
      <c r="G23" s="102">
        <f>[2]Fjärrvärmeproduktion!$R$214</f>
        <v>0</v>
      </c>
      <c r="H23" s="102">
        <f>[2]Fjärrvärmeproduktion!$S$215</f>
        <v>0</v>
      </c>
      <c r="I23" s="102">
        <f>[2]Fjärrvärmeproduktion!$N$216</f>
        <v>0</v>
      </c>
      <c r="J23" s="102">
        <f>[2]Fjärrvärmeproduktion!$T$214</f>
        <v>0</v>
      </c>
      <c r="K23" s="102">
        <f>[2]Fjärrvärmeproduktion!U212</f>
        <v>0</v>
      </c>
      <c r="L23" s="102">
        <f>[2]Fjärrvärmeproduktion!V212</f>
        <v>0</v>
      </c>
      <c r="M23" s="102">
        <f>[2]Fjärrvärmeproduktion!$W$213</f>
        <v>0</v>
      </c>
      <c r="N23" s="102"/>
      <c r="O23" s="102"/>
      <c r="P23" s="89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2">
        <f>SUM(B18:B23)</f>
        <v>40000</v>
      </c>
      <c r="C24" s="102">
        <f t="shared" ref="C24:O24" si="3">SUM(C18:C23)</f>
        <v>0</v>
      </c>
      <c r="D24" s="102">
        <f t="shared" si="3"/>
        <v>119</v>
      </c>
      <c r="E24" s="102">
        <f t="shared" si="3"/>
        <v>0</v>
      </c>
      <c r="F24" s="102">
        <f t="shared" si="3"/>
        <v>0</v>
      </c>
      <c r="G24" s="102">
        <f t="shared" si="3"/>
        <v>0</v>
      </c>
      <c r="H24" s="102">
        <f t="shared" si="3"/>
        <v>42019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89">
        <f t="shared" si="2"/>
        <v>42138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31"/>
      <c r="R25" s="84" t="str">
        <f>C30</f>
        <v>El</v>
      </c>
      <c r="S25" s="60" t="str">
        <f>C43/1000 &amp;" GWh"</f>
        <v>103,11516 GWh</v>
      </c>
      <c r="T25" s="42">
        <f>C$44</f>
        <v>0.39522085343195207</v>
      </c>
      <c r="U25" s="36"/>
    </row>
    <row r="26" spans="1:34" ht="15.75">
      <c r="B26" s="101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31"/>
      <c r="R26" s="85" t="str">
        <f>D30</f>
        <v>Oljeprodukter</v>
      </c>
      <c r="S26" s="60" t="str">
        <f>D43/1000 &amp;" GWh"</f>
        <v>84,706 GWh</v>
      </c>
      <c r="T26" s="42">
        <f>D$44</f>
        <v>0.32466203428096246</v>
      </c>
      <c r="U26" s="36"/>
    </row>
    <row r="27" spans="1:34" ht="15.75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31"/>
      <c r="R27" s="85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3" t="str">
        <f>F43/1000 &amp;" GWh"</f>
        <v>4,39202924819774 GWh</v>
      </c>
      <c r="T28" s="42">
        <f>F$44</f>
        <v>1.6833815200119978E-2</v>
      </c>
      <c r="U28" s="36"/>
    </row>
    <row r="29" spans="1:34" ht="15.75">
      <c r="A29" s="78" t="str">
        <f>A2</f>
        <v>2510 Jokkmokk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G43/1000&amp;" GWh"</f>
        <v>13,8229707518023 GWh</v>
      </c>
      <c r="T29" s="42">
        <f>G$44</f>
        <v>5.2980825491539783E-2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72</v>
      </c>
      <c r="N30" s="55" t="s">
        <v>71</v>
      </c>
      <c r="O30" s="55" t="s">
        <v>90</v>
      </c>
      <c r="P30" s="57" t="s">
        <v>28</v>
      </c>
      <c r="Q30" s="31"/>
      <c r="R30" s="84" t="str">
        <f>H30</f>
        <v>Biobränslen</v>
      </c>
      <c r="S30" s="60" t="str">
        <f>H43/1000&amp;" GWh"</f>
        <v>54,869 GWh</v>
      </c>
      <c r="T30" s="42">
        <f>H$44</f>
        <v>0.2103024715954257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88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89">
        <f>[2]Slutanvändning!$N$251</f>
        <v>0</v>
      </c>
      <c r="C32" s="94">
        <f>[2]Slutanvändning!$N$252</f>
        <v>1212</v>
      </c>
      <c r="D32" s="126">
        <f>[2]Slutanvändning!$N$245</f>
        <v>528.80000000000007</v>
      </c>
      <c r="E32" s="89">
        <f>[2]Slutanvändning!$Q$246</f>
        <v>0</v>
      </c>
      <c r="F32" s="94">
        <f>[2]Slutanvändning!$N$247</f>
        <v>0</v>
      </c>
      <c r="G32" s="126">
        <f>[2]Slutanvändning!$N$248</f>
        <v>132.20000000000002</v>
      </c>
      <c r="H32" s="94">
        <f>[2]Slutanvändning!$N$249</f>
        <v>0</v>
      </c>
      <c r="I32" s="89">
        <f>[2]Slutanvändning!$N$250</f>
        <v>0</v>
      </c>
      <c r="J32" s="89"/>
      <c r="K32" s="89">
        <f>[2]Slutanvändning!U246</f>
        <v>0</v>
      </c>
      <c r="L32" s="89">
        <f>[2]Slutanvändning!V246</f>
        <v>0</v>
      </c>
      <c r="M32" s="89">
        <f>[2]Slutanvändning!$W$247</f>
        <v>0</v>
      </c>
      <c r="N32" s="89"/>
      <c r="O32" s="89"/>
      <c r="P32" s="89">
        <f t="shared" ref="P32:P38" si="4">SUM(B32:N32)</f>
        <v>1873.0000000000002</v>
      </c>
      <c r="Q32" s="33"/>
      <c r="R32" s="85" t="str">
        <f>J30</f>
        <v>Avlutar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89">
        <f>[2]Slutanvändning!$N$260</f>
        <v>3000</v>
      </c>
      <c r="C33" s="126">
        <f>[2]Slutanvändning!$N$261</f>
        <v>3216.9707518022651</v>
      </c>
      <c r="D33" s="94">
        <f>[2]Slutanvändning!$N$254</f>
        <v>0</v>
      </c>
      <c r="E33" s="89">
        <f>[2]Slutanvändning!$Q$255</f>
        <v>0</v>
      </c>
      <c r="F33" s="126">
        <f>[2]Slutanvändning!$N$256</f>
        <v>4392.0292481977349</v>
      </c>
      <c r="G33" s="94">
        <f>[2]Slutanvändning!$N$257</f>
        <v>0</v>
      </c>
      <c r="H33" s="126">
        <f>[2]Slutanvändning!$N$258</f>
        <v>0</v>
      </c>
      <c r="I33" s="89">
        <f>[2]Slutanvändning!$N$259</f>
        <v>0</v>
      </c>
      <c r="J33" s="89"/>
      <c r="K33" s="89">
        <f>[2]Slutanvändning!U255</f>
        <v>0</v>
      </c>
      <c r="L33" s="89">
        <f>[2]Slutanvändning!V255</f>
        <v>0</v>
      </c>
      <c r="M33" s="89">
        <f>[2]Slutanvändning!$W$256</f>
        <v>0</v>
      </c>
      <c r="N33" s="89"/>
      <c r="O33" s="89"/>
      <c r="P33" s="89">
        <f t="shared" si="4"/>
        <v>10609</v>
      </c>
      <c r="Q33" s="33"/>
      <c r="R33" s="84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89">
        <f>[2]Slutanvändning!$N$269</f>
        <v>6000</v>
      </c>
      <c r="C34" s="94">
        <f>[2]Slutanvändning!$N$270</f>
        <v>12970</v>
      </c>
      <c r="D34" s="94">
        <f>[2]Slutanvändning!$N$263</f>
        <v>0</v>
      </c>
      <c r="E34" s="89">
        <f>[2]Slutanvändning!$Q$264</f>
        <v>0</v>
      </c>
      <c r="F34" s="94">
        <f>[2]Slutanvändning!$N$265</f>
        <v>0</v>
      </c>
      <c r="G34" s="94">
        <f>[2]Slutanvändning!$N$266</f>
        <v>0</v>
      </c>
      <c r="H34" s="94">
        <f>[2]Slutanvändning!$N$267</f>
        <v>0</v>
      </c>
      <c r="I34" s="89">
        <f>[2]Slutanvändning!$N$268</f>
        <v>0</v>
      </c>
      <c r="J34" s="89"/>
      <c r="K34" s="89">
        <f>[2]Slutanvändning!U264</f>
        <v>0</v>
      </c>
      <c r="L34" s="89">
        <f>[2]Slutanvändning!V264</f>
        <v>0</v>
      </c>
      <c r="M34" s="89">
        <f>[2]Slutanvändning!$W$265</f>
        <v>0</v>
      </c>
      <c r="N34" s="89"/>
      <c r="O34" s="89"/>
      <c r="P34" s="89">
        <f t="shared" si="4"/>
        <v>18970</v>
      </c>
      <c r="Q34" s="33"/>
      <c r="R34" s="85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89">
        <f>[2]Slutanvändning!$N$278</f>
        <v>0</v>
      </c>
      <c r="C35" s="126">
        <f>[2]Slutanvändning!$N$279</f>
        <v>17199.229248197731</v>
      </c>
      <c r="D35" s="94">
        <f>[2]Slutanvändning!$N$272</f>
        <v>81823</v>
      </c>
      <c r="E35" s="89">
        <f>[2]Slutanvändning!$Q$273</f>
        <v>0</v>
      </c>
      <c r="F35" s="94">
        <f>[2]Slutanvändning!$N$274</f>
        <v>0</v>
      </c>
      <c r="G35" s="126">
        <f>[2]Slutanvändning!$N$275</f>
        <v>13690.770751802265</v>
      </c>
      <c r="H35" s="94">
        <f>[2]Slutanvändning!$N$276</f>
        <v>0</v>
      </c>
      <c r="I35" s="89">
        <f>[2]Slutanvändning!$N$277</f>
        <v>0</v>
      </c>
      <c r="J35" s="89"/>
      <c r="K35" s="89">
        <f>[2]Slutanvändning!U273</f>
        <v>0</v>
      </c>
      <c r="L35" s="89">
        <f>[2]Slutanvändning!V273</f>
        <v>0</v>
      </c>
      <c r="M35" s="89">
        <f>[2]Slutanvändning!$W$274</f>
        <v>0</v>
      </c>
      <c r="N35" s="89"/>
      <c r="O35" s="89"/>
      <c r="P35" s="89">
        <f>SUM(B35:N35)</f>
        <v>112713</v>
      </c>
      <c r="Q35" s="33"/>
      <c r="R35" s="84" t="str">
        <f>M30</f>
        <v>Koksgas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89">
        <f>[2]Slutanvändning!$N$287</f>
        <v>6000</v>
      </c>
      <c r="C36" s="126">
        <f>[2]Slutanvändning!$N$288</f>
        <v>18923.8</v>
      </c>
      <c r="D36" s="126">
        <f>[2]Slutanvändning!$N$281</f>
        <v>1816.1999999999998</v>
      </c>
      <c r="E36" s="89">
        <f>[2]Slutanvändning!$Q$282</f>
        <v>0</v>
      </c>
      <c r="F36" s="94">
        <f>[2]Slutanvändning!$N$283</f>
        <v>0</v>
      </c>
      <c r="G36" s="94">
        <f>[2]Slutanvändning!$N$284</f>
        <v>0</v>
      </c>
      <c r="H36" s="94">
        <f>[2]Slutanvändning!$N$285</f>
        <v>0</v>
      </c>
      <c r="I36" s="89">
        <f>[2]Slutanvändning!$N$286</f>
        <v>0</v>
      </c>
      <c r="J36" s="89"/>
      <c r="K36" s="89">
        <f>[2]Slutanvändning!U282</f>
        <v>0</v>
      </c>
      <c r="L36" s="89">
        <f>[2]Slutanvändning!V282</f>
        <v>0</v>
      </c>
      <c r="M36" s="89">
        <f>[2]Slutanvändning!$W$283</f>
        <v>0</v>
      </c>
      <c r="N36" s="89"/>
      <c r="O36" s="89"/>
      <c r="P36" s="128">
        <f t="shared" si="4"/>
        <v>26740</v>
      </c>
      <c r="Q36" s="33"/>
      <c r="R36" s="84" t="str">
        <f>N30</f>
        <v>Beckolja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89">
        <f>[2]Slutanvändning!$N$296</f>
        <v>9000</v>
      </c>
      <c r="C37" s="94">
        <f>[2]Slutanvändning!$N$297</f>
        <v>33423</v>
      </c>
      <c r="D37" s="94">
        <f>[2]Slutanvändning!$N$290</f>
        <v>103</v>
      </c>
      <c r="E37" s="89">
        <f>[2]Slutanvändning!$Q$291</f>
        <v>0</v>
      </c>
      <c r="F37" s="94">
        <f>[2]Slutanvändning!$N$292</f>
        <v>0</v>
      </c>
      <c r="G37" s="94">
        <f>[2]Slutanvändning!$N$293</f>
        <v>0</v>
      </c>
      <c r="H37" s="94">
        <f>[2]Slutanvändning!$N$294</f>
        <v>12850</v>
      </c>
      <c r="I37" s="89">
        <f>[2]Slutanvändning!$N$295</f>
        <v>0</v>
      </c>
      <c r="J37" s="89"/>
      <c r="K37" s="89">
        <f>[2]Slutanvändning!U291</f>
        <v>0</v>
      </c>
      <c r="L37" s="89">
        <f>[2]Slutanvändning!V291</f>
        <v>0</v>
      </c>
      <c r="M37" s="89">
        <f>[2]Slutanvändning!$W$292</f>
        <v>0</v>
      </c>
      <c r="N37" s="89"/>
      <c r="O37" s="89"/>
      <c r="P37" s="89">
        <f t="shared" si="4"/>
        <v>55376</v>
      </c>
      <c r="Q37" s="33"/>
      <c r="R37" s="85" t="str">
        <f>O30</f>
        <v>Starkgas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89">
        <f>[2]Slutanvändning!$N$305</f>
        <v>9000</v>
      </c>
      <c r="C38" s="94">
        <f>[2]Slutanvändning!$N$306</f>
        <v>2109</v>
      </c>
      <c r="D38" s="126">
        <f>[2]Slutanvändning!$N$299</f>
        <v>316</v>
      </c>
      <c r="E38" s="89">
        <f>[2]Slutanvändning!$Q$300</f>
        <v>0</v>
      </c>
      <c r="F38" s="94">
        <f>[2]Slutanvändning!$N$301</f>
        <v>0</v>
      </c>
      <c r="G38" s="94">
        <f>[2]Slutanvändning!$N$302</f>
        <v>0</v>
      </c>
      <c r="H38" s="94">
        <f>[2]Slutanvändning!$N$303</f>
        <v>0</v>
      </c>
      <c r="I38" s="89">
        <f>[2]Slutanvändning!$N$304</f>
        <v>0</v>
      </c>
      <c r="J38" s="89"/>
      <c r="K38" s="89">
        <f>[2]Slutanvändning!U300</f>
        <v>0</v>
      </c>
      <c r="L38" s="89">
        <f>[2]Slutanvändning!V300</f>
        <v>0</v>
      </c>
      <c r="M38" s="89">
        <f>[2]Slutanvändning!$W$301</f>
        <v>0</v>
      </c>
      <c r="N38" s="89"/>
      <c r="O38" s="89"/>
      <c r="P38" s="128">
        <f t="shared" si="4"/>
        <v>11425</v>
      </c>
      <c r="Q38" s="33"/>
      <c r="R38" s="44"/>
      <c r="S38" s="29"/>
      <c r="T38" s="40"/>
      <c r="U38" s="36"/>
    </row>
    <row r="39" spans="1:47" ht="15.75">
      <c r="A39" s="5" t="s">
        <v>38</v>
      </c>
      <c r="B39" s="89">
        <f>[2]Slutanvändning!$N$314</f>
        <v>0</v>
      </c>
      <c r="C39" s="94">
        <f>[2]Slutanvändning!$N$315</f>
        <v>6423</v>
      </c>
      <c r="D39" s="94">
        <f>[2]Slutanvändning!$N$308</f>
        <v>0</v>
      </c>
      <c r="E39" s="89">
        <f>[2]Slutanvändning!$Q$309</f>
        <v>0</v>
      </c>
      <c r="F39" s="94">
        <f>[2]Slutanvändning!$N$310</f>
        <v>0</v>
      </c>
      <c r="G39" s="94">
        <f>[2]Slutanvändning!$N$311</f>
        <v>0</v>
      </c>
      <c r="H39" s="94">
        <f>[2]Slutanvändning!$N$312</f>
        <v>0</v>
      </c>
      <c r="I39" s="89">
        <f>[2]Slutanvändning!$N$313</f>
        <v>0</v>
      </c>
      <c r="J39" s="89"/>
      <c r="K39" s="89">
        <f>[2]Slutanvändning!U309</f>
        <v>0</v>
      </c>
      <c r="L39" s="89">
        <f>[2]Slutanvändning!V309</f>
        <v>0</v>
      </c>
      <c r="M39" s="89">
        <f>[2]Slutanvändning!$W$310</f>
        <v>0</v>
      </c>
      <c r="N39" s="89"/>
      <c r="O39" s="89"/>
      <c r="P39" s="89">
        <f>SUM(B39:N39)</f>
        <v>6423</v>
      </c>
      <c r="Q39" s="33"/>
      <c r="R39" s="41"/>
      <c r="S39" s="10"/>
      <c r="T39" s="64"/>
    </row>
    <row r="40" spans="1:47" ht="15.75">
      <c r="A40" s="5" t="s">
        <v>13</v>
      </c>
      <c r="B40" s="89">
        <f>SUM(B32:B39)</f>
        <v>33000</v>
      </c>
      <c r="C40" s="89">
        <f t="shared" ref="C40:O40" si="5">SUM(C32:C39)</f>
        <v>95477</v>
      </c>
      <c r="D40" s="89">
        <f t="shared" si="5"/>
        <v>84587</v>
      </c>
      <c r="E40" s="89">
        <f t="shared" si="5"/>
        <v>0</v>
      </c>
      <c r="F40" s="128">
        <f>SUM(F32:F39)</f>
        <v>4392.0292481977349</v>
      </c>
      <c r="G40" s="128">
        <f t="shared" si="5"/>
        <v>13822.970751802266</v>
      </c>
      <c r="H40" s="128">
        <f t="shared" si="5"/>
        <v>12850</v>
      </c>
      <c r="I40" s="89">
        <f t="shared" si="5"/>
        <v>0</v>
      </c>
      <c r="J40" s="89">
        <f t="shared" si="5"/>
        <v>0</v>
      </c>
      <c r="K40" s="89">
        <f t="shared" si="5"/>
        <v>0</v>
      </c>
      <c r="L40" s="89">
        <f t="shared" si="5"/>
        <v>0</v>
      </c>
      <c r="M40" s="89">
        <f t="shared" si="5"/>
        <v>0</v>
      </c>
      <c r="N40" s="89">
        <f t="shared" si="5"/>
        <v>0</v>
      </c>
      <c r="O40" s="89">
        <f t="shared" si="5"/>
        <v>0</v>
      </c>
      <c r="P40" s="89">
        <f>SUM(B40:N40)</f>
        <v>244129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14,63816 GWh</v>
      </c>
      <c r="T41" s="88"/>
    </row>
    <row r="42" spans="1:47">
      <c r="A42" s="46" t="s">
        <v>42</v>
      </c>
      <c r="B42" s="90">
        <f>B39+B38+B37</f>
        <v>18000</v>
      </c>
      <c r="C42" s="90">
        <f>C39+C38+C37</f>
        <v>41955</v>
      </c>
      <c r="D42" s="90">
        <f>D39+D38+D37</f>
        <v>419</v>
      </c>
      <c r="E42" s="90">
        <f t="shared" ref="E42:P42" si="6">E39+E38+E37</f>
        <v>0</v>
      </c>
      <c r="F42" s="91">
        <f t="shared" si="6"/>
        <v>0</v>
      </c>
      <c r="G42" s="90">
        <f t="shared" si="6"/>
        <v>0</v>
      </c>
      <c r="H42" s="90">
        <f t="shared" si="6"/>
        <v>12850</v>
      </c>
      <c r="I42" s="91">
        <f t="shared" si="6"/>
        <v>0</v>
      </c>
      <c r="J42" s="90">
        <f t="shared" si="6"/>
        <v>0</v>
      </c>
      <c r="K42" s="90">
        <f t="shared" si="6"/>
        <v>0</v>
      </c>
      <c r="L42" s="90">
        <f t="shared" si="6"/>
        <v>0</v>
      </c>
      <c r="M42" s="90">
        <f t="shared" si="6"/>
        <v>0</v>
      </c>
      <c r="N42" s="90">
        <f t="shared" si="6"/>
        <v>0</v>
      </c>
      <c r="O42" s="90">
        <f t="shared" si="6"/>
        <v>0</v>
      </c>
      <c r="P42" s="90">
        <f t="shared" si="6"/>
        <v>73224</v>
      </c>
      <c r="Q42" s="34"/>
      <c r="R42" s="41" t="s">
        <v>40</v>
      </c>
      <c r="S42" s="11" t="str">
        <f>P42/1000 &amp;" GWh"</f>
        <v>73,224 GWh</v>
      </c>
      <c r="T42" s="42">
        <f>P42/P40</f>
        <v>0.29993978593284698</v>
      </c>
    </row>
    <row r="43" spans="1:47">
      <c r="A43" s="47" t="s">
        <v>44</v>
      </c>
      <c r="B43" s="96"/>
      <c r="C43" s="97">
        <f>C40+C24-C7+C46</f>
        <v>103115.16</v>
      </c>
      <c r="D43" s="97">
        <f t="shared" ref="D43:O43" si="7">D11+D24+D40</f>
        <v>84706</v>
      </c>
      <c r="E43" s="97">
        <f t="shared" si="7"/>
        <v>0</v>
      </c>
      <c r="F43" s="97">
        <f t="shared" si="7"/>
        <v>4392.0292481977349</v>
      </c>
      <c r="G43" s="97">
        <f t="shared" si="7"/>
        <v>13822.970751802266</v>
      </c>
      <c r="H43" s="97">
        <f t="shared" si="7"/>
        <v>54869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260905.16</v>
      </c>
      <c r="Q43" s="34"/>
      <c r="R43" s="41" t="s">
        <v>41</v>
      </c>
      <c r="S43" s="11" t="str">
        <f>P36/1000 &amp;" GWh"</f>
        <v>26,74 GWh</v>
      </c>
      <c r="T43" s="62">
        <f>P36/P40</f>
        <v>0.10953225548787732</v>
      </c>
    </row>
    <row r="44" spans="1:47">
      <c r="A44" s="47" t="s">
        <v>45</v>
      </c>
      <c r="B44" s="99"/>
      <c r="C44" s="93">
        <f>C43/$P$43</f>
        <v>0.39522085343195207</v>
      </c>
      <c r="D44" s="93">
        <f t="shared" ref="D44:P44" si="8">D43/$P$43</f>
        <v>0.32466203428096246</v>
      </c>
      <c r="E44" s="93">
        <f t="shared" si="8"/>
        <v>0</v>
      </c>
      <c r="F44" s="93">
        <f t="shared" si="8"/>
        <v>1.6833815200119978E-2</v>
      </c>
      <c r="G44" s="93">
        <f t="shared" si="8"/>
        <v>5.2980825491539783E-2</v>
      </c>
      <c r="H44" s="93">
        <f t="shared" si="8"/>
        <v>0.2103024715954257</v>
      </c>
      <c r="I44" s="93">
        <f t="shared" si="8"/>
        <v>0</v>
      </c>
      <c r="J44" s="93">
        <f t="shared" si="8"/>
        <v>0</v>
      </c>
      <c r="K44" s="93">
        <f t="shared" si="8"/>
        <v>0</v>
      </c>
      <c r="L44" s="93">
        <f t="shared" si="8"/>
        <v>0</v>
      </c>
      <c r="M44" s="93">
        <f t="shared" si="8"/>
        <v>0</v>
      </c>
      <c r="N44" s="93">
        <f t="shared" si="8"/>
        <v>0</v>
      </c>
      <c r="O44" s="93">
        <f t="shared" si="8"/>
        <v>0</v>
      </c>
      <c r="P44" s="93">
        <f t="shared" si="8"/>
        <v>1</v>
      </c>
      <c r="Q44" s="34"/>
      <c r="R44" s="41" t="s">
        <v>43</v>
      </c>
      <c r="S44" s="11" t="str">
        <f>P34/1000 &amp;" GWh"</f>
        <v>18,97 GWh</v>
      </c>
      <c r="T44" s="42">
        <f>P34/P40</f>
        <v>7.7704819992708771E-2</v>
      </c>
      <c r="U44" s="36"/>
    </row>
    <row r="45" spans="1:47">
      <c r="A45" s="48"/>
      <c r="B45" s="94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1,873 GWh</v>
      </c>
      <c r="T45" s="42">
        <f>P32/P40</f>
        <v>7.6721733182047204E-3</v>
      </c>
      <c r="U45" s="36"/>
    </row>
    <row r="46" spans="1:47">
      <c r="A46" s="48" t="s">
        <v>48</v>
      </c>
      <c r="B46" s="68">
        <f>B24-B40</f>
        <v>7000</v>
      </c>
      <c r="C46" s="68">
        <f>(C40+C24)*0.08</f>
        <v>7638.16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10,609 GWh</v>
      </c>
      <c r="T46" s="62">
        <f>P33/P40</f>
        <v>4.34565332262861E-2</v>
      </c>
      <c r="U46" s="36"/>
    </row>
    <row r="47" spans="1:47">
      <c r="A47" s="48" t="s">
        <v>50</v>
      </c>
      <c r="B47" s="92">
        <f>B46/B24</f>
        <v>0.17499999999999999</v>
      </c>
      <c r="C47" s="92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112,713 GWh</v>
      </c>
      <c r="T47" s="62">
        <f>P35/P40</f>
        <v>0.46169443204207611</v>
      </c>
    </row>
    <row r="48" spans="1:47" ht="15.75" thickBot="1">
      <c r="A48" s="13"/>
      <c r="B48" s="103"/>
      <c r="C48" s="105"/>
      <c r="D48" s="105"/>
      <c r="E48" s="105"/>
      <c r="F48" s="106"/>
      <c r="G48" s="105"/>
      <c r="H48" s="105"/>
      <c r="I48" s="106"/>
      <c r="J48" s="105"/>
      <c r="K48" s="105"/>
      <c r="L48" s="105"/>
      <c r="M48" s="105"/>
      <c r="N48" s="106"/>
      <c r="O48" s="106"/>
      <c r="P48" s="106"/>
      <c r="Q48" s="86"/>
      <c r="R48" s="69" t="s">
        <v>49</v>
      </c>
      <c r="S48" s="70" t="str">
        <f>P40/1000 &amp;" GWh"</f>
        <v>244,129 GWh</v>
      </c>
      <c r="T48" s="137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03"/>
      <c r="C49" s="105"/>
      <c r="D49" s="105"/>
      <c r="E49" s="105"/>
      <c r="F49" s="106"/>
      <c r="G49" s="105"/>
      <c r="H49" s="105"/>
      <c r="I49" s="106"/>
      <c r="J49" s="105"/>
      <c r="K49" s="105"/>
      <c r="L49" s="105"/>
      <c r="M49" s="105"/>
      <c r="N49" s="106"/>
      <c r="O49" s="106"/>
      <c r="P49" s="106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671CCF634687448DEC526603310536" ma:contentTypeVersion="1" ma:contentTypeDescription="Skapa ett nytt dokument." ma:contentTypeScope="" ma:versionID="f617f05334a7fc63b31667a5c32e9cb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3bb40938d256bc12f87662b528d19e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AA97BB-31D2-41B4-AF2C-8725E1301211}"/>
</file>

<file path=customXml/itemProps2.xml><?xml version="1.0" encoding="utf-8"?>
<ds:datastoreItem xmlns:ds="http://schemas.openxmlformats.org/officeDocument/2006/customXml" ds:itemID="{0D717564-B692-446D-99E4-8CD9812EBBE0}"/>
</file>

<file path=customXml/itemProps3.xml><?xml version="1.0" encoding="utf-8"?>
<ds:datastoreItem xmlns:ds="http://schemas.openxmlformats.org/officeDocument/2006/customXml" ds:itemID="{70738083-536C-48E5-B091-E0B18A553C06}"/>
</file>

<file path=customXml/itemProps4.xml><?xml version="1.0" encoding="utf-8"?>
<ds:datastoreItem xmlns:ds="http://schemas.openxmlformats.org/officeDocument/2006/customXml" ds:itemID="{26775692-EEB9-457C-9F41-4018AE6E2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INSTRUKTIONER</vt:lpstr>
      <vt:lpstr>FV imp-exp</vt:lpstr>
      <vt:lpstr>Norrbottens län</vt:lpstr>
      <vt:lpstr>Arjeplog</vt:lpstr>
      <vt:lpstr>Arvidsjaur</vt:lpstr>
      <vt:lpstr>Boden</vt:lpstr>
      <vt:lpstr>Gällivare</vt:lpstr>
      <vt:lpstr>Haparanda</vt:lpstr>
      <vt:lpstr>Jokkmokk</vt:lpstr>
      <vt:lpstr>Kalix</vt:lpstr>
      <vt:lpstr>Kiruna</vt:lpstr>
      <vt:lpstr>Luleå</vt:lpstr>
      <vt:lpstr>Pajala</vt:lpstr>
      <vt:lpstr>Piteå</vt:lpstr>
      <vt:lpstr>Älvsbyn</vt:lpstr>
      <vt:lpstr>Överkalix</vt:lpstr>
      <vt:lpstr>Övertorneå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Beijer Englund, Ronja</cp:lastModifiedBy>
  <dcterms:created xsi:type="dcterms:W3CDTF">2016-02-06T11:09:18Z</dcterms:created>
  <dcterms:modified xsi:type="dcterms:W3CDTF">2019-11-21T11:21:24Z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0x010100B3671CCF634687448DEC526603310536</vt:lpwstr>
  </property>
</Properties>
</file>