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omments1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\\ams.corp.pbwan.net\DavWWWRoot\projects\10288367\Document\3_Dokument\Östergötlands län (13 kommuner)\"/>
    </mc:Choice>
  </mc:AlternateContent>
  <bookViews>
    <workbookView xWindow="-120" yWindow="-120" windowWidth="29040" windowHeight="17640" tabRatio="842" activeTab="2"/>
  </bookViews>
  <sheets>
    <sheet name="INSTRUKTIONER" sheetId="54" r:id="rId1"/>
    <sheet name="FV imp-exp" sheetId="40" r:id="rId2"/>
    <sheet name="Östergötlands län" sheetId="37" r:id="rId3"/>
    <sheet name="Boxholm" sheetId="2" r:id="rId4"/>
    <sheet name="Finspång" sheetId="3" r:id="rId5"/>
    <sheet name="Kinda" sheetId="51" r:id="rId6"/>
    <sheet name="Linköping" sheetId="41" r:id="rId7"/>
    <sheet name="Mjölby" sheetId="42" r:id="rId8"/>
    <sheet name="Motala" sheetId="43" r:id="rId9"/>
    <sheet name="Norrköping" sheetId="44" r:id="rId10"/>
    <sheet name="Söderköping" sheetId="52" r:id="rId11"/>
    <sheet name="Vadstena" sheetId="53" r:id="rId12"/>
    <sheet name="Valdermarsvik" sheetId="45" r:id="rId13"/>
    <sheet name="Ydre" sheetId="46" r:id="rId14"/>
    <sheet name="Åtvidaberg" sheetId="47" r:id="rId15"/>
    <sheet name="Ödeshög" sheetId="50" r:id="rId16"/>
  </sheets>
  <externalReferences>
    <externalReference r:id="rId17"/>
    <externalReference r:id="rId18"/>
  </externalReferences>
  <calcPr calcId="171027" concurrentCalc="0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39" i="2" l="1"/>
  <c r="C39" i="2"/>
  <c r="D39" i="2"/>
  <c r="E39" i="2"/>
  <c r="F39" i="2"/>
  <c r="G39" i="2"/>
  <c r="H39" i="2"/>
  <c r="I39" i="2"/>
  <c r="K39" i="2"/>
  <c r="L39" i="2"/>
  <c r="N39" i="2"/>
  <c r="P39" i="2"/>
  <c r="B38" i="2"/>
  <c r="C38" i="2"/>
  <c r="D38" i="2"/>
  <c r="E38" i="2"/>
  <c r="F38" i="2"/>
  <c r="G38" i="2"/>
  <c r="H38" i="2"/>
  <c r="I38" i="2"/>
  <c r="K38" i="2"/>
  <c r="L38" i="2"/>
  <c r="N38" i="2"/>
  <c r="P38" i="2"/>
  <c r="B37" i="2"/>
  <c r="C37" i="2"/>
  <c r="D37" i="2"/>
  <c r="E37" i="2"/>
  <c r="F37" i="2"/>
  <c r="G37" i="2"/>
  <c r="H37" i="2"/>
  <c r="I37" i="2"/>
  <c r="K37" i="2"/>
  <c r="L37" i="2"/>
  <c r="N37" i="2"/>
  <c r="P37" i="2"/>
  <c r="P42" i="2"/>
  <c r="B39" i="3"/>
  <c r="C39" i="3"/>
  <c r="D39" i="3"/>
  <c r="E39" i="3"/>
  <c r="F39" i="3"/>
  <c r="G39" i="3"/>
  <c r="H39" i="3"/>
  <c r="I39" i="3"/>
  <c r="K39" i="3"/>
  <c r="L39" i="3"/>
  <c r="N39" i="3"/>
  <c r="P39" i="3"/>
  <c r="B38" i="3"/>
  <c r="C38" i="3"/>
  <c r="D38" i="3"/>
  <c r="E38" i="3"/>
  <c r="F38" i="3"/>
  <c r="G38" i="3"/>
  <c r="H38" i="3"/>
  <c r="I38" i="3"/>
  <c r="K38" i="3"/>
  <c r="L38" i="3"/>
  <c r="N38" i="3"/>
  <c r="P38" i="3"/>
  <c r="B37" i="3"/>
  <c r="C37" i="3"/>
  <c r="D37" i="3"/>
  <c r="E37" i="3"/>
  <c r="F37" i="3"/>
  <c r="G37" i="3"/>
  <c r="H37" i="3"/>
  <c r="I37" i="3"/>
  <c r="K37" i="3"/>
  <c r="L37" i="3"/>
  <c r="N37" i="3"/>
  <c r="P37" i="3"/>
  <c r="P42" i="3"/>
  <c r="B39" i="51"/>
  <c r="C39" i="51"/>
  <c r="D39" i="51"/>
  <c r="E39" i="51"/>
  <c r="F39" i="51"/>
  <c r="G39" i="51"/>
  <c r="H39" i="51"/>
  <c r="I39" i="51"/>
  <c r="K39" i="51"/>
  <c r="L39" i="51"/>
  <c r="N39" i="51"/>
  <c r="P39" i="51"/>
  <c r="B38" i="51"/>
  <c r="C38" i="51"/>
  <c r="D38" i="51"/>
  <c r="E38" i="51"/>
  <c r="F38" i="51"/>
  <c r="G38" i="51"/>
  <c r="H38" i="51"/>
  <c r="I38" i="51"/>
  <c r="K38" i="51"/>
  <c r="L38" i="51"/>
  <c r="N38" i="51"/>
  <c r="P38" i="51"/>
  <c r="B37" i="51"/>
  <c r="C37" i="51"/>
  <c r="D37" i="51"/>
  <c r="E37" i="51"/>
  <c r="F37" i="51"/>
  <c r="G37" i="51"/>
  <c r="H37" i="51"/>
  <c r="I37" i="51"/>
  <c r="K37" i="51"/>
  <c r="L37" i="51"/>
  <c r="N37" i="51"/>
  <c r="P37" i="51"/>
  <c r="P42" i="51"/>
  <c r="B39" i="41"/>
  <c r="C39" i="41"/>
  <c r="D39" i="41"/>
  <c r="E39" i="41"/>
  <c r="F39" i="41"/>
  <c r="G39" i="41"/>
  <c r="H39" i="41"/>
  <c r="I39" i="41"/>
  <c r="K39" i="41"/>
  <c r="L39" i="41"/>
  <c r="N39" i="41"/>
  <c r="P39" i="41"/>
  <c r="B38" i="41"/>
  <c r="C38" i="41"/>
  <c r="D38" i="41"/>
  <c r="E38" i="41"/>
  <c r="F38" i="41"/>
  <c r="G38" i="41"/>
  <c r="H38" i="41"/>
  <c r="I38" i="41"/>
  <c r="K38" i="41"/>
  <c r="L38" i="41"/>
  <c r="N38" i="41"/>
  <c r="P38" i="41"/>
  <c r="B37" i="41"/>
  <c r="C37" i="41"/>
  <c r="D37" i="41"/>
  <c r="E37" i="41"/>
  <c r="F37" i="41"/>
  <c r="G37" i="41"/>
  <c r="H37" i="41"/>
  <c r="I37" i="41"/>
  <c r="K37" i="41"/>
  <c r="L37" i="41"/>
  <c r="N37" i="41"/>
  <c r="P37" i="41"/>
  <c r="P42" i="41"/>
  <c r="B39" i="42"/>
  <c r="C39" i="42"/>
  <c r="D39" i="42"/>
  <c r="E39" i="42"/>
  <c r="F39" i="42"/>
  <c r="G39" i="42"/>
  <c r="H39" i="42"/>
  <c r="I39" i="42"/>
  <c r="K39" i="42"/>
  <c r="L39" i="42"/>
  <c r="N39" i="42"/>
  <c r="P39" i="42"/>
  <c r="B38" i="42"/>
  <c r="C38" i="42"/>
  <c r="D38" i="42"/>
  <c r="E38" i="42"/>
  <c r="F38" i="42"/>
  <c r="G38" i="42"/>
  <c r="H38" i="42"/>
  <c r="I38" i="42"/>
  <c r="K38" i="42"/>
  <c r="L38" i="42"/>
  <c r="N38" i="42"/>
  <c r="P38" i="42"/>
  <c r="B37" i="42"/>
  <c r="C37" i="42"/>
  <c r="D37" i="42"/>
  <c r="E37" i="42"/>
  <c r="F37" i="42"/>
  <c r="G37" i="42"/>
  <c r="H37" i="42"/>
  <c r="I37" i="42"/>
  <c r="K37" i="42"/>
  <c r="L37" i="42"/>
  <c r="N37" i="42"/>
  <c r="P37" i="42"/>
  <c r="P42" i="42"/>
  <c r="B39" i="43"/>
  <c r="C39" i="43"/>
  <c r="D39" i="43"/>
  <c r="E39" i="43"/>
  <c r="F39" i="43"/>
  <c r="G39" i="43"/>
  <c r="H39" i="43"/>
  <c r="I39" i="43"/>
  <c r="K39" i="43"/>
  <c r="L39" i="43"/>
  <c r="N39" i="43"/>
  <c r="P39" i="43"/>
  <c r="B38" i="43"/>
  <c r="C38" i="43"/>
  <c r="D38" i="43"/>
  <c r="E38" i="43"/>
  <c r="F38" i="43"/>
  <c r="G38" i="43"/>
  <c r="H38" i="43"/>
  <c r="I38" i="43"/>
  <c r="K38" i="43"/>
  <c r="L38" i="43"/>
  <c r="N38" i="43"/>
  <c r="P38" i="43"/>
  <c r="B37" i="43"/>
  <c r="C37" i="43"/>
  <c r="D37" i="43"/>
  <c r="E37" i="43"/>
  <c r="F37" i="43"/>
  <c r="G37" i="43"/>
  <c r="H37" i="43"/>
  <c r="I37" i="43"/>
  <c r="K37" i="43"/>
  <c r="L37" i="43"/>
  <c r="N37" i="43"/>
  <c r="P37" i="43"/>
  <c r="P42" i="43"/>
  <c r="B39" i="44"/>
  <c r="C39" i="44"/>
  <c r="D39" i="44"/>
  <c r="E39" i="44"/>
  <c r="F39" i="44"/>
  <c r="G39" i="44"/>
  <c r="H39" i="44"/>
  <c r="I39" i="44"/>
  <c r="K39" i="44"/>
  <c r="L39" i="44"/>
  <c r="N39" i="44"/>
  <c r="P39" i="44"/>
  <c r="B38" i="44"/>
  <c r="C38" i="44"/>
  <c r="D38" i="44"/>
  <c r="E38" i="44"/>
  <c r="F38" i="44"/>
  <c r="G38" i="44"/>
  <c r="H38" i="44"/>
  <c r="I38" i="44"/>
  <c r="K38" i="44"/>
  <c r="L38" i="44"/>
  <c r="N38" i="44"/>
  <c r="P38" i="44"/>
  <c r="B37" i="44"/>
  <c r="C37" i="44"/>
  <c r="D37" i="44"/>
  <c r="E37" i="44"/>
  <c r="F37" i="44"/>
  <c r="G37" i="44"/>
  <c r="H37" i="44"/>
  <c r="I37" i="44"/>
  <c r="K37" i="44"/>
  <c r="L37" i="44"/>
  <c r="N37" i="44"/>
  <c r="P37" i="44"/>
  <c r="P42" i="44"/>
  <c r="B39" i="52"/>
  <c r="C39" i="52"/>
  <c r="D39" i="52"/>
  <c r="E39" i="52"/>
  <c r="F39" i="52"/>
  <c r="G39" i="52"/>
  <c r="H39" i="52"/>
  <c r="I39" i="52"/>
  <c r="K39" i="52"/>
  <c r="L39" i="52"/>
  <c r="N39" i="52"/>
  <c r="P39" i="52"/>
  <c r="B38" i="52"/>
  <c r="C38" i="52"/>
  <c r="D38" i="52"/>
  <c r="E38" i="52"/>
  <c r="F38" i="52"/>
  <c r="G38" i="52"/>
  <c r="H38" i="52"/>
  <c r="I38" i="52"/>
  <c r="K38" i="52"/>
  <c r="L38" i="52"/>
  <c r="N38" i="52"/>
  <c r="P38" i="52"/>
  <c r="B37" i="52"/>
  <c r="C37" i="52"/>
  <c r="D37" i="52"/>
  <c r="E37" i="52"/>
  <c r="F37" i="52"/>
  <c r="G37" i="52"/>
  <c r="H37" i="52"/>
  <c r="I37" i="52"/>
  <c r="K37" i="52"/>
  <c r="L37" i="52"/>
  <c r="N37" i="52"/>
  <c r="P37" i="52"/>
  <c r="P42" i="52"/>
  <c r="B39" i="53"/>
  <c r="C39" i="53"/>
  <c r="D39" i="53"/>
  <c r="E39" i="53"/>
  <c r="F39" i="53"/>
  <c r="G39" i="53"/>
  <c r="H39" i="53"/>
  <c r="I39" i="53"/>
  <c r="K39" i="53"/>
  <c r="L39" i="53"/>
  <c r="N39" i="53"/>
  <c r="P39" i="53"/>
  <c r="B38" i="53"/>
  <c r="C38" i="53"/>
  <c r="D38" i="53"/>
  <c r="E38" i="53"/>
  <c r="F38" i="53"/>
  <c r="G38" i="53"/>
  <c r="H38" i="53"/>
  <c r="I38" i="53"/>
  <c r="K38" i="53"/>
  <c r="L38" i="53"/>
  <c r="N38" i="53"/>
  <c r="P38" i="53"/>
  <c r="B37" i="53"/>
  <c r="C37" i="53"/>
  <c r="D37" i="53"/>
  <c r="E37" i="53"/>
  <c r="F37" i="53"/>
  <c r="G37" i="53"/>
  <c r="H37" i="53"/>
  <c r="I37" i="53"/>
  <c r="K37" i="53"/>
  <c r="L37" i="53"/>
  <c r="N37" i="53"/>
  <c r="P37" i="53"/>
  <c r="P42" i="53"/>
  <c r="B39" i="45"/>
  <c r="C39" i="45"/>
  <c r="D39" i="45"/>
  <c r="E39" i="45"/>
  <c r="F39" i="45"/>
  <c r="G39" i="45"/>
  <c r="H39" i="45"/>
  <c r="I39" i="45"/>
  <c r="K39" i="45"/>
  <c r="L39" i="45"/>
  <c r="N39" i="45"/>
  <c r="P39" i="45"/>
  <c r="B38" i="45"/>
  <c r="C38" i="45"/>
  <c r="D38" i="45"/>
  <c r="E38" i="45"/>
  <c r="F38" i="45"/>
  <c r="G38" i="45"/>
  <c r="H38" i="45"/>
  <c r="I38" i="45"/>
  <c r="K38" i="45"/>
  <c r="L38" i="45"/>
  <c r="N38" i="45"/>
  <c r="P38" i="45"/>
  <c r="B37" i="45"/>
  <c r="C37" i="45"/>
  <c r="D37" i="45"/>
  <c r="E37" i="45"/>
  <c r="F37" i="45"/>
  <c r="G37" i="45"/>
  <c r="H37" i="45"/>
  <c r="I37" i="45"/>
  <c r="K37" i="45"/>
  <c r="L37" i="45"/>
  <c r="N37" i="45"/>
  <c r="P37" i="45"/>
  <c r="P42" i="45"/>
  <c r="B39" i="46"/>
  <c r="C39" i="46"/>
  <c r="D39" i="46"/>
  <c r="E39" i="46"/>
  <c r="F39" i="46"/>
  <c r="G39" i="46"/>
  <c r="H39" i="46"/>
  <c r="I39" i="46"/>
  <c r="K39" i="46"/>
  <c r="L39" i="46"/>
  <c r="N39" i="46"/>
  <c r="P39" i="46"/>
  <c r="B38" i="46"/>
  <c r="C38" i="46"/>
  <c r="D38" i="46"/>
  <c r="E38" i="46"/>
  <c r="F38" i="46"/>
  <c r="G38" i="46"/>
  <c r="H38" i="46"/>
  <c r="I38" i="46"/>
  <c r="K38" i="46"/>
  <c r="L38" i="46"/>
  <c r="N38" i="46"/>
  <c r="P38" i="46"/>
  <c r="B37" i="46"/>
  <c r="C37" i="46"/>
  <c r="D37" i="46"/>
  <c r="E37" i="46"/>
  <c r="F37" i="46"/>
  <c r="G37" i="46"/>
  <c r="H37" i="46"/>
  <c r="I37" i="46"/>
  <c r="K37" i="46"/>
  <c r="L37" i="46"/>
  <c r="N37" i="46"/>
  <c r="P37" i="46"/>
  <c r="P42" i="46"/>
  <c r="B39" i="47"/>
  <c r="C39" i="47"/>
  <c r="D39" i="47"/>
  <c r="E39" i="47"/>
  <c r="F39" i="47"/>
  <c r="G39" i="47"/>
  <c r="H39" i="47"/>
  <c r="I39" i="47"/>
  <c r="K39" i="47"/>
  <c r="L39" i="47"/>
  <c r="N39" i="47"/>
  <c r="P39" i="47"/>
  <c r="B38" i="47"/>
  <c r="C38" i="47"/>
  <c r="D38" i="47"/>
  <c r="E38" i="47"/>
  <c r="F38" i="47"/>
  <c r="G38" i="47"/>
  <c r="H38" i="47"/>
  <c r="I38" i="47"/>
  <c r="K38" i="47"/>
  <c r="L38" i="47"/>
  <c r="N38" i="47"/>
  <c r="P38" i="47"/>
  <c r="B37" i="47"/>
  <c r="C37" i="47"/>
  <c r="D37" i="47"/>
  <c r="E37" i="47"/>
  <c r="F37" i="47"/>
  <c r="G37" i="47"/>
  <c r="H37" i="47"/>
  <c r="I37" i="47"/>
  <c r="K37" i="47"/>
  <c r="L37" i="47"/>
  <c r="N37" i="47"/>
  <c r="P37" i="47"/>
  <c r="P42" i="47"/>
  <c r="B39" i="50"/>
  <c r="C39" i="50"/>
  <c r="D39" i="50"/>
  <c r="E39" i="50"/>
  <c r="F39" i="50"/>
  <c r="G39" i="50"/>
  <c r="H39" i="50"/>
  <c r="I39" i="50"/>
  <c r="K39" i="50"/>
  <c r="L39" i="50"/>
  <c r="N39" i="50"/>
  <c r="P39" i="50"/>
  <c r="B38" i="50"/>
  <c r="C38" i="50"/>
  <c r="D38" i="50"/>
  <c r="E38" i="50"/>
  <c r="F38" i="50"/>
  <c r="G38" i="50"/>
  <c r="H38" i="50"/>
  <c r="I38" i="50"/>
  <c r="K38" i="50"/>
  <c r="L38" i="50"/>
  <c r="N38" i="50"/>
  <c r="P38" i="50"/>
  <c r="B37" i="50"/>
  <c r="C37" i="50"/>
  <c r="D37" i="50"/>
  <c r="E37" i="50"/>
  <c r="F37" i="50"/>
  <c r="G37" i="50"/>
  <c r="H37" i="50"/>
  <c r="I37" i="50"/>
  <c r="K37" i="50"/>
  <c r="L37" i="50"/>
  <c r="N37" i="50"/>
  <c r="P37" i="50"/>
  <c r="P42" i="50"/>
  <c r="P42" i="37"/>
  <c r="B32" i="2"/>
  <c r="B33" i="2"/>
  <c r="B34" i="2"/>
  <c r="B35" i="2"/>
  <c r="B36" i="2"/>
  <c r="B40" i="2"/>
  <c r="B32" i="3"/>
  <c r="B33" i="3"/>
  <c r="B34" i="3"/>
  <c r="B35" i="3"/>
  <c r="B36" i="3"/>
  <c r="B40" i="3"/>
  <c r="B32" i="51"/>
  <c r="B33" i="51"/>
  <c r="B34" i="51"/>
  <c r="B35" i="51"/>
  <c r="B36" i="51"/>
  <c r="B40" i="51"/>
  <c r="B32" i="41"/>
  <c r="B33" i="41"/>
  <c r="B34" i="41"/>
  <c r="B35" i="41"/>
  <c r="B36" i="41"/>
  <c r="B40" i="41"/>
  <c r="B32" i="42"/>
  <c r="B33" i="42"/>
  <c r="B34" i="42"/>
  <c r="B35" i="42"/>
  <c r="B36" i="42"/>
  <c r="B40" i="42"/>
  <c r="B32" i="43"/>
  <c r="B33" i="43"/>
  <c r="B34" i="43"/>
  <c r="B35" i="43"/>
  <c r="B36" i="43"/>
  <c r="B40" i="43"/>
  <c r="B32" i="44"/>
  <c r="B33" i="44"/>
  <c r="B34" i="44"/>
  <c r="B35" i="44"/>
  <c r="B36" i="44"/>
  <c r="B40" i="44"/>
  <c r="B32" i="52"/>
  <c r="B33" i="52"/>
  <c r="B34" i="52"/>
  <c r="B35" i="52"/>
  <c r="B36" i="52"/>
  <c r="B40" i="52"/>
  <c r="B32" i="53"/>
  <c r="B33" i="53"/>
  <c r="B34" i="53"/>
  <c r="B35" i="53"/>
  <c r="B36" i="53"/>
  <c r="B40" i="53"/>
  <c r="B32" i="45"/>
  <c r="B33" i="45"/>
  <c r="B34" i="45"/>
  <c r="B35" i="45"/>
  <c r="B36" i="45"/>
  <c r="B40" i="45"/>
  <c r="B32" i="46"/>
  <c r="B33" i="46"/>
  <c r="B34" i="46"/>
  <c r="B35" i="46"/>
  <c r="B36" i="46"/>
  <c r="B40" i="46"/>
  <c r="B32" i="47"/>
  <c r="B33" i="47"/>
  <c r="B34" i="47"/>
  <c r="B35" i="47"/>
  <c r="B36" i="47"/>
  <c r="B40" i="47"/>
  <c r="B32" i="50"/>
  <c r="B33" i="50"/>
  <c r="B34" i="50"/>
  <c r="B35" i="50"/>
  <c r="B36" i="50"/>
  <c r="B40" i="50"/>
  <c r="B40" i="37"/>
  <c r="C32" i="2"/>
  <c r="C33" i="2"/>
  <c r="C34" i="2"/>
  <c r="C35" i="2"/>
  <c r="C36" i="2"/>
  <c r="C40" i="2"/>
  <c r="C32" i="3"/>
  <c r="C33" i="3"/>
  <c r="C34" i="3"/>
  <c r="C35" i="3"/>
  <c r="C36" i="3"/>
  <c r="C40" i="3"/>
  <c r="C32" i="51"/>
  <c r="C33" i="51"/>
  <c r="C34" i="51"/>
  <c r="C35" i="51"/>
  <c r="C36" i="51"/>
  <c r="C40" i="51"/>
  <c r="C32" i="41"/>
  <c r="C33" i="41"/>
  <c r="C34" i="41"/>
  <c r="C35" i="41"/>
  <c r="C36" i="41"/>
  <c r="C40" i="41"/>
  <c r="C32" i="42"/>
  <c r="C33" i="42"/>
  <c r="C34" i="42"/>
  <c r="C35" i="42"/>
  <c r="C36" i="42"/>
  <c r="C40" i="42"/>
  <c r="C32" i="43"/>
  <c r="C33" i="43"/>
  <c r="C34" i="43"/>
  <c r="C35" i="43"/>
  <c r="C36" i="43"/>
  <c r="C40" i="43"/>
  <c r="C32" i="44"/>
  <c r="C33" i="44"/>
  <c r="C34" i="44"/>
  <c r="C35" i="44"/>
  <c r="C36" i="44"/>
  <c r="C40" i="44"/>
  <c r="C32" i="52"/>
  <c r="C33" i="52"/>
  <c r="C34" i="52"/>
  <c r="C35" i="52"/>
  <c r="C36" i="52"/>
  <c r="C40" i="52"/>
  <c r="C32" i="53"/>
  <c r="C33" i="53"/>
  <c r="C34" i="53"/>
  <c r="C35" i="53"/>
  <c r="C36" i="53"/>
  <c r="C40" i="53"/>
  <c r="C32" i="45"/>
  <c r="C33" i="45"/>
  <c r="C34" i="45"/>
  <c r="C35" i="45"/>
  <c r="C36" i="45"/>
  <c r="C40" i="45"/>
  <c r="C32" i="46"/>
  <c r="C33" i="46"/>
  <c r="C34" i="46"/>
  <c r="C35" i="46"/>
  <c r="C36" i="46"/>
  <c r="C40" i="46"/>
  <c r="C32" i="47"/>
  <c r="C33" i="47"/>
  <c r="C34" i="47"/>
  <c r="C35" i="47"/>
  <c r="C36" i="47"/>
  <c r="C40" i="47"/>
  <c r="C32" i="50"/>
  <c r="C33" i="50"/>
  <c r="C34" i="50"/>
  <c r="C35" i="50"/>
  <c r="C36" i="50"/>
  <c r="C40" i="50"/>
  <c r="C40" i="37"/>
  <c r="D32" i="2"/>
  <c r="D33" i="2"/>
  <c r="D34" i="2"/>
  <c r="D35" i="2"/>
  <c r="D36" i="2"/>
  <c r="D40" i="2"/>
  <c r="D32" i="3"/>
  <c r="D33" i="3"/>
  <c r="D34" i="3"/>
  <c r="D35" i="3"/>
  <c r="D36" i="3"/>
  <c r="D40" i="3"/>
  <c r="D32" i="51"/>
  <c r="D33" i="51"/>
  <c r="D34" i="51"/>
  <c r="D35" i="51"/>
  <c r="D36" i="51"/>
  <c r="D40" i="51"/>
  <c r="D32" i="41"/>
  <c r="D33" i="41"/>
  <c r="D34" i="41"/>
  <c r="D35" i="41"/>
  <c r="D36" i="41"/>
  <c r="D40" i="41"/>
  <c r="D32" i="42"/>
  <c r="D33" i="42"/>
  <c r="D34" i="42"/>
  <c r="D35" i="42"/>
  <c r="D36" i="42"/>
  <c r="D40" i="42"/>
  <c r="D32" i="43"/>
  <c r="D33" i="43"/>
  <c r="D34" i="43"/>
  <c r="D35" i="43"/>
  <c r="D36" i="43"/>
  <c r="D40" i="43"/>
  <c r="D32" i="44"/>
  <c r="D33" i="44"/>
  <c r="D34" i="44"/>
  <c r="D35" i="44"/>
  <c r="D36" i="44"/>
  <c r="D40" i="44"/>
  <c r="D32" i="52"/>
  <c r="D33" i="52"/>
  <c r="D34" i="52"/>
  <c r="D35" i="52"/>
  <c r="D36" i="52"/>
  <c r="D40" i="52"/>
  <c r="D32" i="53"/>
  <c r="D33" i="53"/>
  <c r="D34" i="53"/>
  <c r="D35" i="53"/>
  <c r="D36" i="53"/>
  <c r="D40" i="53"/>
  <c r="D32" i="45"/>
  <c r="D33" i="45"/>
  <c r="D34" i="45"/>
  <c r="D35" i="45"/>
  <c r="D36" i="45"/>
  <c r="D40" i="45"/>
  <c r="D32" i="46"/>
  <c r="D33" i="46"/>
  <c r="D34" i="46"/>
  <c r="D35" i="46"/>
  <c r="D36" i="46"/>
  <c r="D40" i="46"/>
  <c r="D32" i="47"/>
  <c r="D33" i="47"/>
  <c r="D34" i="47"/>
  <c r="D35" i="47"/>
  <c r="D36" i="47"/>
  <c r="D40" i="47"/>
  <c r="D32" i="50"/>
  <c r="D33" i="50"/>
  <c r="D34" i="50"/>
  <c r="D35" i="50"/>
  <c r="D36" i="50"/>
  <c r="D40" i="50"/>
  <c r="D40" i="37"/>
  <c r="E32" i="2"/>
  <c r="E33" i="2"/>
  <c r="E34" i="2"/>
  <c r="E35" i="2"/>
  <c r="E36" i="2"/>
  <c r="E40" i="2"/>
  <c r="E32" i="3"/>
  <c r="E33" i="3"/>
  <c r="E34" i="3"/>
  <c r="E35" i="3"/>
  <c r="E36" i="3"/>
  <c r="E40" i="3"/>
  <c r="E32" i="51"/>
  <c r="E33" i="51"/>
  <c r="E34" i="51"/>
  <c r="E35" i="51"/>
  <c r="E36" i="51"/>
  <c r="E40" i="51"/>
  <c r="E32" i="41"/>
  <c r="E33" i="41"/>
  <c r="E34" i="41"/>
  <c r="E35" i="41"/>
  <c r="E36" i="41"/>
  <c r="E40" i="41"/>
  <c r="E32" i="42"/>
  <c r="E33" i="42"/>
  <c r="E34" i="42"/>
  <c r="E35" i="42"/>
  <c r="E36" i="42"/>
  <c r="E40" i="42"/>
  <c r="E32" i="43"/>
  <c r="E33" i="43"/>
  <c r="E34" i="43"/>
  <c r="E35" i="43"/>
  <c r="E36" i="43"/>
  <c r="E40" i="43"/>
  <c r="E32" i="44"/>
  <c r="E33" i="44"/>
  <c r="E34" i="44"/>
  <c r="E35" i="44"/>
  <c r="E36" i="44"/>
  <c r="E40" i="44"/>
  <c r="E32" i="52"/>
  <c r="E33" i="52"/>
  <c r="E34" i="52"/>
  <c r="E35" i="52"/>
  <c r="E36" i="52"/>
  <c r="E40" i="52"/>
  <c r="E32" i="53"/>
  <c r="E33" i="53"/>
  <c r="E34" i="53"/>
  <c r="E35" i="53"/>
  <c r="E36" i="53"/>
  <c r="E40" i="53"/>
  <c r="E32" i="45"/>
  <c r="E33" i="45"/>
  <c r="E34" i="45"/>
  <c r="E35" i="45"/>
  <c r="E36" i="45"/>
  <c r="E40" i="45"/>
  <c r="E32" i="46"/>
  <c r="E33" i="46"/>
  <c r="E34" i="46"/>
  <c r="E35" i="46"/>
  <c r="E36" i="46"/>
  <c r="E40" i="46"/>
  <c r="E32" i="47"/>
  <c r="E33" i="47"/>
  <c r="E34" i="47"/>
  <c r="E35" i="47"/>
  <c r="E36" i="47"/>
  <c r="E40" i="47"/>
  <c r="E32" i="50"/>
  <c r="E33" i="50"/>
  <c r="E34" i="50"/>
  <c r="E35" i="50"/>
  <c r="E36" i="50"/>
  <c r="E40" i="50"/>
  <c r="E40" i="37"/>
  <c r="F32" i="2"/>
  <c r="F32" i="3"/>
  <c r="F32" i="51"/>
  <c r="F32" i="41"/>
  <c r="F32" i="42"/>
  <c r="F32" i="43"/>
  <c r="F32" i="44"/>
  <c r="F32" i="52"/>
  <c r="F32" i="53"/>
  <c r="F32" i="45"/>
  <c r="F32" i="46"/>
  <c r="F32" i="47"/>
  <c r="F32" i="50"/>
  <c r="F32" i="37"/>
  <c r="F33" i="2"/>
  <c r="F33" i="3"/>
  <c r="F33" i="51"/>
  <c r="F33" i="41"/>
  <c r="F33" i="42"/>
  <c r="F33" i="43"/>
  <c r="F33" i="44"/>
  <c r="F33" i="52"/>
  <c r="F33" i="53"/>
  <c r="F33" i="45"/>
  <c r="F33" i="46"/>
  <c r="F33" i="47"/>
  <c r="F33" i="50"/>
  <c r="F33" i="37"/>
  <c r="F34" i="2"/>
  <c r="F34" i="3"/>
  <c r="F34" i="51"/>
  <c r="F34" i="41"/>
  <c r="F34" i="42"/>
  <c r="F34" i="43"/>
  <c r="F34" i="44"/>
  <c r="F34" i="52"/>
  <c r="F34" i="53"/>
  <c r="F34" i="45"/>
  <c r="F34" i="46"/>
  <c r="F34" i="47"/>
  <c r="F34" i="50"/>
  <c r="F34" i="37"/>
  <c r="F36" i="2"/>
  <c r="F36" i="3"/>
  <c r="F36" i="51"/>
  <c r="F36" i="41"/>
  <c r="F36" i="42"/>
  <c r="F36" i="43"/>
  <c r="F36" i="44"/>
  <c r="F36" i="52"/>
  <c r="F36" i="53"/>
  <c r="F36" i="45"/>
  <c r="F36" i="46"/>
  <c r="F36" i="47"/>
  <c r="F36" i="50"/>
  <c r="F36" i="37"/>
  <c r="F37" i="37"/>
  <c r="F38" i="37"/>
  <c r="F39" i="37"/>
  <c r="F40" i="37"/>
  <c r="G32" i="2"/>
  <c r="G33" i="2"/>
  <c r="G34" i="2"/>
  <c r="G35" i="2"/>
  <c r="G36" i="2"/>
  <c r="G40" i="2"/>
  <c r="G32" i="3"/>
  <c r="G33" i="3"/>
  <c r="G34" i="3"/>
  <c r="G35" i="3"/>
  <c r="G36" i="3"/>
  <c r="G40" i="3"/>
  <c r="G32" i="51"/>
  <c r="G33" i="51"/>
  <c r="G34" i="51"/>
  <c r="G35" i="51"/>
  <c r="G36" i="51"/>
  <c r="G40" i="51"/>
  <c r="G32" i="41"/>
  <c r="G33" i="41"/>
  <c r="G34" i="41"/>
  <c r="G35" i="41"/>
  <c r="G36" i="41"/>
  <c r="G40" i="41"/>
  <c r="G32" i="42"/>
  <c r="G33" i="42"/>
  <c r="G34" i="42"/>
  <c r="G35" i="42"/>
  <c r="G36" i="42"/>
  <c r="G40" i="42"/>
  <c r="G32" i="43"/>
  <c r="G33" i="43"/>
  <c r="G34" i="43"/>
  <c r="G35" i="43"/>
  <c r="G36" i="43"/>
  <c r="G40" i="43"/>
  <c r="G32" i="44"/>
  <c r="G33" i="44"/>
  <c r="G34" i="44"/>
  <c r="G35" i="44"/>
  <c r="G36" i="44"/>
  <c r="G40" i="44"/>
  <c r="G32" i="52"/>
  <c r="G33" i="52"/>
  <c r="G34" i="52"/>
  <c r="G35" i="52"/>
  <c r="G36" i="52"/>
  <c r="G40" i="52"/>
  <c r="G32" i="53"/>
  <c r="G33" i="53"/>
  <c r="G34" i="53"/>
  <c r="G35" i="53"/>
  <c r="G36" i="53"/>
  <c r="G40" i="53"/>
  <c r="G32" i="45"/>
  <c r="G33" i="45"/>
  <c r="G34" i="45"/>
  <c r="G35" i="45"/>
  <c r="G36" i="45"/>
  <c r="G40" i="45"/>
  <c r="G32" i="46"/>
  <c r="G33" i="46"/>
  <c r="G34" i="46"/>
  <c r="G35" i="46"/>
  <c r="G36" i="46"/>
  <c r="G40" i="46"/>
  <c r="G32" i="47"/>
  <c r="G33" i="47"/>
  <c r="G34" i="47"/>
  <c r="G35" i="47"/>
  <c r="G36" i="47"/>
  <c r="G40" i="47"/>
  <c r="G32" i="50"/>
  <c r="G33" i="50"/>
  <c r="G34" i="50"/>
  <c r="G35" i="50"/>
  <c r="G36" i="50"/>
  <c r="G40" i="50"/>
  <c r="G40" i="37"/>
  <c r="H32" i="2"/>
  <c r="H33" i="2"/>
  <c r="H34" i="2"/>
  <c r="H35" i="2"/>
  <c r="H36" i="2"/>
  <c r="H40" i="2"/>
  <c r="H32" i="3"/>
  <c r="H33" i="3"/>
  <c r="H34" i="3"/>
  <c r="H35" i="3"/>
  <c r="H36" i="3"/>
  <c r="H40" i="3"/>
  <c r="H32" i="51"/>
  <c r="H33" i="51"/>
  <c r="H34" i="51"/>
  <c r="H35" i="51"/>
  <c r="H36" i="51"/>
  <c r="H40" i="51"/>
  <c r="H32" i="41"/>
  <c r="H33" i="41"/>
  <c r="H34" i="41"/>
  <c r="H35" i="41"/>
  <c r="H36" i="41"/>
  <c r="H40" i="41"/>
  <c r="H32" i="42"/>
  <c r="H33" i="42"/>
  <c r="H34" i="42"/>
  <c r="H35" i="42"/>
  <c r="H36" i="42"/>
  <c r="H40" i="42"/>
  <c r="H32" i="43"/>
  <c r="H33" i="43"/>
  <c r="H34" i="43"/>
  <c r="H35" i="43"/>
  <c r="H36" i="43"/>
  <c r="H40" i="43"/>
  <c r="H32" i="44"/>
  <c r="H33" i="44"/>
  <c r="H34" i="44"/>
  <c r="H35" i="44"/>
  <c r="H36" i="44"/>
  <c r="H40" i="44"/>
  <c r="H32" i="52"/>
  <c r="H33" i="52"/>
  <c r="H34" i="52"/>
  <c r="H35" i="52"/>
  <c r="H36" i="52"/>
  <c r="H40" i="52"/>
  <c r="H32" i="53"/>
  <c r="H33" i="53"/>
  <c r="H34" i="53"/>
  <c r="H35" i="53"/>
  <c r="H36" i="53"/>
  <c r="H40" i="53"/>
  <c r="H32" i="45"/>
  <c r="H33" i="45"/>
  <c r="H34" i="45"/>
  <c r="H35" i="45"/>
  <c r="H36" i="45"/>
  <c r="H40" i="45"/>
  <c r="H32" i="46"/>
  <c r="H33" i="46"/>
  <c r="H34" i="46"/>
  <c r="H35" i="46"/>
  <c r="H36" i="46"/>
  <c r="H40" i="46"/>
  <c r="H32" i="47"/>
  <c r="H33" i="47"/>
  <c r="H34" i="47"/>
  <c r="H35" i="47"/>
  <c r="H36" i="47"/>
  <c r="H40" i="47"/>
  <c r="H32" i="50"/>
  <c r="H33" i="50"/>
  <c r="H34" i="50"/>
  <c r="H35" i="50"/>
  <c r="H36" i="50"/>
  <c r="H40" i="50"/>
  <c r="H40" i="37"/>
  <c r="I32" i="2"/>
  <c r="I32" i="3"/>
  <c r="I32" i="51"/>
  <c r="I32" i="41"/>
  <c r="I32" i="42"/>
  <c r="I32" i="43"/>
  <c r="I32" i="44"/>
  <c r="I32" i="52"/>
  <c r="I32" i="53"/>
  <c r="I32" i="45"/>
  <c r="I32" i="46"/>
  <c r="I32" i="47"/>
  <c r="I32" i="50"/>
  <c r="I32" i="37"/>
  <c r="I33" i="2"/>
  <c r="I33" i="3"/>
  <c r="I33" i="51"/>
  <c r="I33" i="41"/>
  <c r="I33" i="42"/>
  <c r="I33" i="43"/>
  <c r="I33" i="44"/>
  <c r="I33" i="52"/>
  <c r="I33" i="53"/>
  <c r="I33" i="45"/>
  <c r="I33" i="46"/>
  <c r="I33" i="47"/>
  <c r="I33" i="50"/>
  <c r="I33" i="37"/>
  <c r="I34" i="2"/>
  <c r="I34" i="3"/>
  <c r="I34" i="51"/>
  <c r="I34" i="41"/>
  <c r="I34" i="42"/>
  <c r="I34" i="43"/>
  <c r="I34" i="44"/>
  <c r="I34" i="52"/>
  <c r="I34" i="53"/>
  <c r="I34" i="45"/>
  <c r="I34" i="46"/>
  <c r="I34" i="47"/>
  <c r="I34" i="50"/>
  <c r="I34" i="37"/>
  <c r="I36" i="2"/>
  <c r="I36" i="3"/>
  <c r="I36" i="51"/>
  <c r="I36" i="41"/>
  <c r="I36" i="42"/>
  <c r="I36" i="43"/>
  <c r="I36" i="44"/>
  <c r="I36" i="52"/>
  <c r="I36" i="53"/>
  <c r="I36" i="45"/>
  <c r="I36" i="46"/>
  <c r="I36" i="47"/>
  <c r="I36" i="50"/>
  <c r="I36" i="37"/>
  <c r="I37" i="37"/>
  <c r="I38" i="37"/>
  <c r="I39" i="37"/>
  <c r="I40" i="37"/>
  <c r="J33" i="44"/>
  <c r="J40" i="44"/>
  <c r="J40" i="37"/>
  <c r="K32" i="2"/>
  <c r="K33" i="2"/>
  <c r="K34" i="2"/>
  <c r="K35" i="2"/>
  <c r="K36" i="2"/>
  <c r="K40" i="2"/>
  <c r="K32" i="3"/>
  <c r="K33" i="3"/>
  <c r="K34" i="3"/>
  <c r="K35" i="3"/>
  <c r="K36" i="3"/>
  <c r="K40" i="3"/>
  <c r="K32" i="51"/>
  <c r="K33" i="51"/>
  <c r="K34" i="51"/>
  <c r="K35" i="51"/>
  <c r="K36" i="51"/>
  <c r="K40" i="51"/>
  <c r="K32" i="41"/>
  <c r="K33" i="41"/>
  <c r="K34" i="41"/>
  <c r="K35" i="41"/>
  <c r="K36" i="41"/>
  <c r="K40" i="41"/>
  <c r="K32" i="42"/>
  <c r="K33" i="42"/>
  <c r="K34" i="42"/>
  <c r="K35" i="42"/>
  <c r="K36" i="42"/>
  <c r="K40" i="42"/>
  <c r="K32" i="43"/>
  <c r="K33" i="43"/>
  <c r="K34" i="43"/>
  <c r="K35" i="43"/>
  <c r="K36" i="43"/>
  <c r="K40" i="43"/>
  <c r="K32" i="44"/>
  <c r="K33" i="44"/>
  <c r="K34" i="44"/>
  <c r="K35" i="44"/>
  <c r="K36" i="44"/>
  <c r="K40" i="44"/>
  <c r="K32" i="52"/>
  <c r="K33" i="52"/>
  <c r="K34" i="52"/>
  <c r="K35" i="52"/>
  <c r="K36" i="52"/>
  <c r="K40" i="52"/>
  <c r="K32" i="53"/>
  <c r="K33" i="53"/>
  <c r="K34" i="53"/>
  <c r="K35" i="53"/>
  <c r="K36" i="53"/>
  <c r="K40" i="53"/>
  <c r="K32" i="45"/>
  <c r="K33" i="45"/>
  <c r="K34" i="45"/>
  <c r="K35" i="45"/>
  <c r="K36" i="45"/>
  <c r="K40" i="45"/>
  <c r="K32" i="46"/>
  <c r="K33" i="46"/>
  <c r="K34" i="46"/>
  <c r="K35" i="46"/>
  <c r="K36" i="46"/>
  <c r="K40" i="46"/>
  <c r="K32" i="47"/>
  <c r="K33" i="47"/>
  <c r="K34" i="47"/>
  <c r="K35" i="47"/>
  <c r="K36" i="47"/>
  <c r="K40" i="47"/>
  <c r="K32" i="50"/>
  <c r="K33" i="50"/>
  <c r="K34" i="50"/>
  <c r="K35" i="50"/>
  <c r="K36" i="50"/>
  <c r="K40" i="50"/>
  <c r="K40" i="37"/>
  <c r="L32" i="2"/>
  <c r="L33" i="2"/>
  <c r="L34" i="2"/>
  <c r="L35" i="2"/>
  <c r="L36" i="2"/>
  <c r="L40" i="2"/>
  <c r="L32" i="3"/>
  <c r="L33" i="3"/>
  <c r="L34" i="3"/>
  <c r="L35" i="3"/>
  <c r="L36" i="3"/>
  <c r="L40" i="3"/>
  <c r="L32" i="51"/>
  <c r="L33" i="51"/>
  <c r="L34" i="51"/>
  <c r="L35" i="51"/>
  <c r="L36" i="51"/>
  <c r="L40" i="51"/>
  <c r="L32" i="41"/>
  <c r="L33" i="41"/>
  <c r="L34" i="41"/>
  <c r="L35" i="41"/>
  <c r="L36" i="41"/>
  <c r="L40" i="41"/>
  <c r="L32" i="42"/>
  <c r="L33" i="42"/>
  <c r="L34" i="42"/>
  <c r="L35" i="42"/>
  <c r="L36" i="42"/>
  <c r="L40" i="42"/>
  <c r="L32" i="43"/>
  <c r="L33" i="43"/>
  <c r="L34" i="43"/>
  <c r="L35" i="43"/>
  <c r="L36" i="43"/>
  <c r="L40" i="43"/>
  <c r="L32" i="44"/>
  <c r="L33" i="44"/>
  <c r="L34" i="44"/>
  <c r="L35" i="44"/>
  <c r="L36" i="44"/>
  <c r="L40" i="44"/>
  <c r="L32" i="52"/>
  <c r="L33" i="52"/>
  <c r="L34" i="52"/>
  <c r="L35" i="52"/>
  <c r="L36" i="52"/>
  <c r="L40" i="52"/>
  <c r="L32" i="53"/>
  <c r="L33" i="53"/>
  <c r="L34" i="53"/>
  <c r="L35" i="53"/>
  <c r="L36" i="53"/>
  <c r="L40" i="53"/>
  <c r="L32" i="45"/>
  <c r="L33" i="45"/>
  <c r="L34" i="45"/>
  <c r="L35" i="45"/>
  <c r="L36" i="45"/>
  <c r="L40" i="45"/>
  <c r="L32" i="46"/>
  <c r="L33" i="46"/>
  <c r="L34" i="46"/>
  <c r="L35" i="46"/>
  <c r="L36" i="46"/>
  <c r="L40" i="46"/>
  <c r="L32" i="47"/>
  <c r="L33" i="47"/>
  <c r="L34" i="47"/>
  <c r="L35" i="47"/>
  <c r="L36" i="47"/>
  <c r="L40" i="47"/>
  <c r="L32" i="50"/>
  <c r="L33" i="50"/>
  <c r="L34" i="50"/>
  <c r="L35" i="50"/>
  <c r="L36" i="50"/>
  <c r="L40" i="50"/>
  <c r="L40" i="37"/>
  <c r="N32" i="2"/>
  <c r="N33" i="2"/>
  <c r="N34" i="2"/>
  <c r="N35" i="2"/>
  <c r="N36" i="2"/>
  <c r="N40" i="2"/>
  <c r="N32" i="3"/>
  <c r="N33" i="3"/>
  <c r="N34" i="3"/>
  <c r="N35" i="3"/>
  <c r="N36" i="3"/>
  <c r="N40" i="3"/>
  <c r="N32" i="51"/>
  <c r="N33" i="51"/>
  <c r="N34" i="51"/>
  <c r="N35" i="51"/>
  <c r="N36" i="51"/>
  <c r="N40" i="51"/>
  <c r="N32" i="41"/>
  <c r="N33" i="41"/>
  <c r="N34" i="41"/>
  <c r="N35" i="41"/>
  <c r="N36" i="41"/>
  <c r="N40" i="41"/>
  <c r="N32" i="42"/>
  <c r="N33" i="42"/>
  <c r="N34" i="42"/>
  <c r="N35" i="42"/>
  <c r="N36" i="42"/>
  <c r="N40" i="42"/>
  <c r="N32" i="43"/>
  <c r="N33" i="43"/>
  <c r="N34" i="43"/>
  <c r="N35" i="43"/>
  <c r="N36" i="43"/>
  <c r="N40" i="43"/>
  <c r="N32" i="44"/>
  <c r="N33" i="44"/>
  <c r="N34" i="44"/>
  <c r="N35" i="44"/>
  <c r="N36" i="44"/>
  <c r="N40" i="44"/>
  <c r="N32" i="52"/>
  <c r="N33" i="52"/>
  <c r="N34" i="52"/>
  <c r="N35" i="52"/>
  <c r="N36" i="52"/>
  <c r="N40" i="52"/>
  <c r="N32" i="53"/>
  <c r="N33" i="53"/>
  <c r="N34" i="53"/>
  <c r="N35" i="53"/>
  <c r="N36" i="53"/>
  <c r="N40" i="53"/>
  <c r="N32" i="45"/>
  <c r="N33" i="45"/>
  <c r="N34" i="45"/>
  <c r="N35" i="45"/>
  <c r="N36" i="45"/>
  <c r="N40" i="45"/>
  <c r="N32" i="46"/>
  <c r="N33" i="46"/>
  <c r="N34" i="46"/>
  <c r="N35" i="46"/>
  <c r="N36" i="46"/>
  <c r="N40" i="46"/>
  <c r="N32" i="47"/>
  <c r="N33" i="47"/>
  <c r="N34" i="47"/>
  <c r="N35" i="47"/>
  <c r="N36" i="47"/>
  <c r="N40" i="47"/>
  <c r="N32" i="50"/>
  <c r="N33" i="50"/>
  <c r="N34" i="50"/>
  <c r="N35" i="50"/>
  <c r="N36" i="50"/>
  <c r="N40" i="50"/>
  <c r="N40" i="37"/>
  <c r="O33" i="44"/>
  <c r="O40" i="44"/>
  <c r="O40" i="37"/>
  <c r="P40" i="37"/>
  <c r="T42" i="37"/>
  <c r="P36" i="2"/>
  <c r="P36" i="3"/>
  <c r="P36" i="51"/>
  <c r="P36" i="41"/>
  <c r="P36" i="42"/>
  <c r="P36" i="43"/>
  <c r="P36" i="44"/>
  <c r="P36" i="52"/>
  <c r="P36" i="53"/>
  <c r="P36" i="45"/>
  <c r="P36" i="46"/>
  <c r="P36" i="47"/>
  <c r="P36" i="50"/>
  <c r="P36" i="37"/>
  <c r="T43" i="37"/>
  <c r="P34" i="2"/>
  <c r="P34" i="3"/>
  <c r="P34" i="51"/>
  <c r="P34" i="41"/>
  <c r="P34" i="42"/>
  <c r="P34" i="43"/>
  <c r="P34" i="44"/>
  <c r="P34" i="52"/>
  <c r="P34" i="53"/>
  <c r="P34" i="45"/>
  <c r="P34" i="46"/>
  <c r="P34" i="47"/>
  <c r="P34" i="50"/>
  <c r="P34" i="37"/>
  <c r="T44" i="37"/>
  <c r="P32" i="2"/>
  <c r="P32" i="3"/>
  <c r="P32" i="51"/>
  <c r="P32" i="41"/>
  <c r="P32" i="42"/>
  <c r="P32" i="43"/>
  <c r="P32" i="44"/>
  <c r="P32" i="52"/>
  <c r="P32" i="53"/>
  <c r="P32" i="45"/>
  <c r="P32" i="46"/>
  <c r="P32" i="47"/>
  <c r="P32" i="50"/>
  <c r="P32" i="37"/>
  <c r="T45" i="37"/>
  <c r="P33" i="2"/>
  <c r="P33" i="3"/>
  <c r="P33" i="51"/>
  <c r="P33" i="41"/>
  <c r="P33" i="42"/>
  <c r="P33" i="43"/>
  <c r="P33" i="44"/>
  <c r="P33" i="52"/>
  <c r="P33" i="53"/>
  <c r="P33" i="45"/>
  <c r="P33" i="46"/>
  <c r="P33" i="47"/>
  <c r="P33" i="50"/>
  <c r="P33" i="37"/>
  <c r="T46" i="37"/>
  <c r="B35" i="37"/>
  <c r="C35" i="37"/>
  <c r="D35" i="37"/>
  <c r="E35" i="37"/>
  <c r="G35" i="37"/>
  <c r="H35" i="37"/>
  <c r="K35" i="37"/>
  <c r="L35" i="37"/>
  <c r="N35" i="37"/>
  <c r="P35" i="37"/>
  <c r="T47" i="37"/>
  <c r="T48" i="37"/>
  <c r="F7" i="2"/>
  <c r="F8" i="2"/>
  <c r="F9" i="2"/>
  <c r="F10" i="2"/>
  <c r="F11" i="2"/>
  <c r="F7" i="3"/>
  <c r="F8" i="3"/>
  <c r="F9" i="3"/>
  <c r="F10" i="3"/>
  <c r="F11" i="3"/>
  <c r="F7" i="51"/>
  <c r="F8" i="51"/>
  <c r="F9" i="51"/>
  <c r="F10" i="51"/>
  <c r="F11" i="51"/>
  <c r="F7" i="41"/>
  <c r="F8" i="41"/>
  <c r="F9" i="41"/>
  <c r="F10" i="41"/>
  <c r="F11" i="41"/>
  <c r="F7" i="42"/>
  <c r="F8" i="42"/>
  <c r="F9" i="42"/>
  <c r="F10" i="42"/>
  <c r="F11" i="42"/>
  <c r="F7" i="43"/>
  <c r="F8" i="43"/>
  <c r="F9" i="43"/>
  <c r="F10" i="43"/>
  <c r="F11" i="43"/>
  <c r="F7" i="44"/>
  <c r="F8" i="44"/>
  <c r="F9" i="44"/>
  <c r="F10" i="44"/>
  <c r="F11" i="44"/>
  <c r="F7" i="52"/>
  <c r="F8" i="52"/>
  <c r="F9" i="52"/>
  <c r="F10" i="52"/>
  <c r="F11" i="52"/>
  <c r="F7" i="53"/>
  <c r="F8" i="53"/>
  <c r="F9" i="53"/>
  <c r="F10" i="53"/>
  <c r="F11" i="53"/>
  <c r="F7" i="45"/>
  <c r="F8" i="45"/>
  <c r="F9" i="45"/>
  <c r="F10" i="45"/>
  <c r="F11" i="45"/>
  <c r="F7" i="46"/>
  <c r="F8" i="46"/>
  <c r="F9" i="46"/>
  <c r="F10" i="46"/>
  <c r="F11" i="46"/>
  <c r="F7" i="47"/>
  <c r="F8" i="47"/>
  <c r="F9" i="47"/>
  <c r="F10" i="47"/>
  <c r="F11" i="47"/>
  <c r="F7" i="50"/>
  <c r="F8" i="50"/>
  <c r="F9" i="50"/>
  <c r="F10" i="50"/>
  <c r="F11" i="50"/>
  <c r="F11" i="37"/>
  <c r="F18" i="2"/>
  <c r="F19" i="2"/>
  <c r="F20" i="2"/>
  <c r="F21" i="2"/>
  <c r="F22" i="2"/>
  <c r="F23" i="2"/>
  <c r="F24" i="2"/>
  <c r="F18" i="3"/>
  <c r="F19" i="3"/>
  <c r="F20" i="3"/>
  <c r="F21" i="3"/>
  <c r="F22" i="3"/>
  <c r="F23" i="3"/>
  <c r="F24" i="3"/>
  <c r="F18" i="51"/>
  <c r="F19" i="51"/>
  <c r="F20" i="51"/>
  <c r="F21" i="51"/>
  <c r="F22" i="51"/>
  <c r="F23" i="51"/>
  <c r="F24" i="51"/>
  <c r="F18" i="41"/>
  <c r="F19" i="41"/>
  <c r="F20" i="41"/>
  <c r="F21" i="41"/>
  <c r="F22" i="41"/>
  <c r="F23" i="41"/>
  <c r="F24" i="41"/>
  <c r="F18" i="42"/>
  <c r="F19" i="42"/>
  <c r="F20" i="42"/>
  <c r="F21" i="42"/>
  <c r="F22" i="42"/>
  <c r="F23" i="42"/>
  <c r="F24" i="42"/>
  <c r="F18" i="43"/>
  <c r="F19" i="43"/>
  <c r="F20" i="43"/>
  <c r="F21" i="43"/>
  <c r="F22" i="43"/>
  <c r="F23" i="43"/>
  <c r="F24" i="43"/>
  <c r="F18" i="44"/>
  <c r="F19" i="44"/>
  <c r="F20" i="44"/>
  <c r="F21" i="44"/>
  <c r="F22" i="44"/>
  <c r="F23" i="44"/>
  <c r="F24" i="44"/>
  <c r="F18" i="52"/>
  <c r="F19" i="52"/>
  <c r="F20" i="52"/>
  <c r="F21" i="52"/>
  <c r="F22" i="52"/>
  <c r="F23" i="52"/>
  <c r="F24" i="52"/>
  <c r="F18" i="53"/>
  <c r="F19" i="53"/>
  <c r="F20" i="53"/>
  <c r="F21" i="53"/>
  <c r="F22" i="53"/>
  <c r="F23" i="53"/>
  <c r="F24" i="53"/>
  <c r="F18" i="45"/>
  <c r="F19" i="45"/>
  <c r="F20" i="45"/>
  <c r="F21" i="45"/>
  <c r="F22" i="45"/>
  <c r="F23" i="45"/>
  <c r="F24" i="45"/>
  <c r="F18" i="46"/>
  <c r="F19" i="46"/>
  <c r="F20" i="46"/>
  <c r="F21" i="46"/>
  <c r="F22" i="46"/>
  <c r="F23" i="46"/>
  <c r="F24" i="46"/>
  <c r="F18" i="47"/>
  <c r="F19" i="47"/>
  <c r="F20" i="47"/>
  <c r="F21" i="47"/>
  <c r="F22" i="47"/>
  <c r="F23" i="47"/>
  <c r="F24" i="47"/>
  <c r="F18" i="50"/>
  <c r="F19" i="50"/>
  <c r="F20" i="50"/>
  <c r="F21" i="50"/>
  <c r="F22" i="50"/>
  <c r="F23" i="50"/>
  <c r="F24" i="50"/>
  <c r="F24" i="37"/>
  <c r="F43" i="37"/>
  <c r="I7" i="2"/>
  <c r="I8" i="2"/>
  <c r="I9" i="2"/>
  <c r="I10" i="2"/>
  <c r="I11" i="2"/>
  <c r="I7" i="3"/>
  <c r="I8" i="3"/>
  <c r="I9" i="3"/>
  <c r="I10" i="3"/>
  <c r="I11" i="3"/>
  <c r="I7" i="51"/>
  <c r="I8" i="51"/>
  <c r="I9" i="51"/>
  <c r="I10" i="51"/>
  <c r="I11" i="51"/>
  <c r="I7" i="41"/>
  <c r="I8" i="41"/>
  <c r="I9" i="41"/>
  <c r="I10" i="41"/>
  <c r="I11" i="41"/>
  <c r="I7" i="42"/>
  <c r="I8" i="42"/>
  <c r="I9" i="42"/>
  <c r="I10" i="42"/>
  <c r="I11" i="42"/>
  <c r="I7" i="43"/>
  <c r="I8" i="43"/>
  <c r="I9" i="43"/>
  <c r="I10" i="43"/>
  <c r="I11" i="43"/>
  <c r="I7" i="44"/>
  <c r="I8" i="44"/>
  <c r="I9" i="44"/>
  <c r="I10" i="44"/>
  <c r="I11" i="44"/>
  <c r="I7" i="52"/>
  <c r="I8" i="52"/>
  <c r="I9" i="52"/>
  <c r="I10" i="52"/>
  <c r="I11" i="52"/>
  <c r="I7" i="53"/>
  <c r="I8" i="53"/>
  <c r="I9" i="53"/>
  <c r="I10" i="53"/>
  <c r="I11" i="53"/>
  <c r="I7" i="45"/>
  <c r="I8" i="45"/>
  <c r="I9" i="45"/>
  <c r="I10" i="45"/>
  <c r="I11" i="45"/>
  <c r="I7" i="46"/>
  <c r="I8" i="46"/>
  <c r="I9" i="46"/>
  <c r="I10" i="46"/>
  <c r="I11" i="46"/>
  <c r="I7" i="47"/>
  <c r="I8" i="47"/>
  <c r="I9" i="47"/>
  <c r="I10" i="47"/>
  <c r="I11" i="47"/>
  <c r="I7" i="50"/>
  <c r="I8" i="50"/>
  <c r="I9" i="50"/>
  <c r="I10" i="50"/>
  <c r="I11" i="50"/>
  <c r="I11" i="37"/>
  <c r="I18" i="2"/>
  <c r="I19" i="2"/>
  <c r="I20" i="2"/>
  <c r="I21" i="2"/>
  <c r="I22" i="2"/>
  <c r="I23" i="2"/>
  <c r="I24" i="2"/>
  <c r="I18" i="3"/>
  <c r="I19" i="3"/>
  <c r="I20" i="3"/>
  <c r="I21" i="3"/>
  <c r="I22" i="3"/>
  <c r="I23" i="3"/>
  <c r="I24" i="3"/>
  <c r="I18" i="51"/>
  <c r="I19" i="51"/>
  <c r="I20" i="51"/>
  <c r="I21" i="51"/>
  <c r="I22" i="51"/>
  <c r="I23" i="51"/>
  <c r="I24" i="51"/>
  <c r="I18" i="41"/>
  <c r="I19" i="41"/>
  <c r="I20" i="41"/>
  <c r="I21" i="41"/>
  <c r="I22" i="41"/>
  <c r="I23" i="41"/>
  <c r="I24" i="41"/>
  <c r="I18" i="42"/>
  <c r="I19" i="42"/>
  <c r="I20" i="42"/>
  <c r="I21" i="42"/>
  <c r="I22" i="42"/>
  <c r="I23" i="42"/>
  <c r="I24" i="42"/>
  <c r="I18" i="43"/>
  <c r="I19" i="43"/>
  <c r="I20" i="43"/>
  <c r="I21" i="43"/>
  <c r="I22" i="43"/>
  <c r="I23" i="43"/>
  <c r="I24" i="43"/>
  <c r="I18" i="44"/>
  <c r="I19" i="44"/>
  <c r="I20" i="44"/>
  <c r="I21" i="44"/>
  <c r="I22" i="44"/>
  <c r="I23" i="44"/>
  <c r="I24" i="44"/>
  <c r="I18" i="52"/>
  <c r="I19" i="52"/>
  <c r="I20" i="52"/>
  <c r="I21" i="52"/>
  <c r="I22" i="52"/>
  <c r="I23" i="52"/>
  <c r="I24" i="52"/>
  <c r="I18" i="53"/>
  <c r="I19" i="53"/>
  <c r="I20" i="53"/>
  <c r="I21" i="53"/>
  <c r="I22" i="53"/>
  <c r="I23" i="53"/>
  <c r="I24" i="53"/>
  <c r="I18" i="45"/>
  <c r="I19" i="45"/>
  <c r="I20" i="45"/>
  <c r="I21" i="45"/>
  <c r="I22" i="45"/>
  <c r="I23" i="45"/>
  <c r="I24" i="45"/>
  <c r="I18" i="46"/>
  <c r="I19" i="46"/>
  <c r="I20" i="46"/>
  <c r="I21" i="46"/>
  <c r="I22" i="46"/>
  <c r="I23" i="46"/>
  <c r="I24" i="46"/>
  <c r="I18" i="47"/>
  <c r="I19" i="47"/>
  <c r="I20" i="47"/>
  <c r="I21" i="47"/>
  <c r="I22" i="47"/>
  <c r="I23" i="47"/>
  <c r="I24" i="47"/>
  <c r="I18" i="50"/>
  <c r="I19" i="50"/>
  <c r="I20" i="50"/>
  <c r="I21" i="50"/>
  <c r="I22" i="50"/>
  <c r="I23" i="50"/>
  <c r="I24" i="50"/>
  <c r="I24" i="37"/>
  <c r="I43" i="37"/>
  <c r="C7" i="2"/>
  <c r="C46" i="2"/>
  <c r="C43" i="2"/>
  <c r="C7" i="3"/>
  <c r="C46" i="3"/>
  <c r="C43" i="3"/>
  <c r="C7" i="51"/>
  <c r="C46" i="51"/>
  <c r="C43" i="51"/>
  <c r="C7" i="41"/>
  <c r="C46" i="41"/>
  <c r="C43" i="41"/>
  <c r="C7" i="42"/>
  <c r="C46" i="42"/>
  <c r="C43" i="42"/>
  <c r="C7" i="43"/>
  <c r="C46" i="43"/>
  <c r="C43" i="43"/>
  <c r="C7" i="44"/>
  <c r="C46" i="44"/>
  <c r="C43" i="44"/>
  <c r="C7" i="52"/>
  <c r="C46" i="52"/>
  <c r="C43" i="52"/>
  <c r="C7" i="53"/>
  <c r="C46" i="53"/>
  <c r="C43" i="53"/>
  <c r="C7" i="45"/>
  <c r="C46" i="45"/>
  <c r="C43" i="45"/>
  <c r="C7" i="46"/>
  <c r="C46" i="46"/>
  <c r="C43" i="46"/>
  <c r="C7" i="47"/>
  <c r="C46" i="47"/>
  <c r="C43" i="47"/>
  <c r="C7" i="50"/>
  <c r="C46" i="50"/>
  <c r="C43" i="50"/>
  <c r="C43" i="37"/>
  <c r="D7" i="2"/>
  <c r="D8" i="2"/>
  <c r="D9" i="2"/>
  <c r="D10" i="2"/>
  <c r="D11" i="2"/>
  <c r="D18" i="2"/>
  <c r="D19" i="2"/>
  <c r="D20" i="2"/>
  <c r="D21" i="2"/>
  <c r="D22" i="2"/>
  <c r="D23" i="2"/>
  <c r="D24" i="2"/>
  <c r="D43" i="2"/>
  <c r="D7" i="3"/>
  <c r="D8" i="3"/>
  <c r="D9" i="3"/>
  <c r="D10" i="3"/>
  <c r="D11" i="3"/>
  <c r="D18" i="3"/>
  <c r="D19" i="3"/>
  <c r="D20" i="3"/>
  <c r="D21" i="3"/>
  <c r="D22" i="3"/>
  <c r="D23" i="3"/>
  <c r="D24" i="3"/>
  <c r="D43" i="3"/>
  <c r="D7" i="51"/>
  <c r="D8" i="51"/>
  <c r="D9" i="51"/>
  <c r="D10" i="51"/>
  <c r="D11" i="51"/>
  <c r="D18" i="51"/>
  <c r="D19" i="51"/>
  <c r="D20" i="51"/>
  <c r="D21" i="51"/>
  <c r="D22" i="51"/>
  <c r="D23" i="51"/>
  <c r="D24" i="51"/>
  <c r="D43" i="51"/>
  <c r="D7" i="41"/>
  <c r="D8" i="41"/>
  <c r="D9" i="41"/>
  <c r="D10" i="41"/>
  <c r="D11" i="41"/>
  <c r="D18" i="41"/>
  <c r="D19" i="41"/>
  <c r="D20" i="41"/>
  <c r="D21" i="41"/>
  <c r="D22" i="41"/>
  <c r="D23" i="41"/>
  <c r="D24" i="41"/>
  <c r="D43" i="41"/>
  <c r="D7" i="42"/>
  <c r="D8" i="42"/>
  <c r="D9" i="42"/>
  <c r="D10" i="42"/>
  <c r="D11" i="42"/>
  <c r="D18" i="42"/>
  <c r="D19" i="42"/>
  <c r="D20" i="42"/>
  <c r="D21" i="42"/>
  <c r="D22" i="42"/>
  <c r="D23" i="42"/>
  <c r="D24" i="42"/>
  <c r="D43" i="42"/>
  <c r="D7" i="43"/>
  <c r="D8" i="43"/>
  <c r="D9" i="43"/>
  <c r="D10" i="43"/>
  <c r="D11" i="43"/>
  <c r="D18" i="43"/>
  <c r="D19" i="43"/>
  <c r="D20" i="43"/>
  <c r="D21" i="43"/>
  <c r="D22" i="43"/>
  <c r="D23" i="43"/>
  <c r="D24" i="43"/>
  <c r="D43" i="43"/>
  <c r="D7" i="44"/>
  <c r="D8" i="44"/>
  <c r="D9" i="44"/>
  <c r="D10" i="44"/>
  <c r="D11" i="44"/>
  <c r="D18" i="44"/>
  <c r="D19" i="44"/>
  <c r="D20" i="44"/>
  <c r="D21" i="44"/>
  <c r="D22" i="44"/>
  <c r="D23" i="44"/>
  <c r="D24" i="44"/>
  <c r="D43" i="44"/>
  <c r="D7" i="52"/>
  <c r="D8" i="52"/>
  <c r="D9" i="52"/>
  <c r="D10" i="52"/>
  <c r="D11" i="52"/>
  <c r="D18" i="52"/>
  <c r="D19" i="52"/>
  <c r="D20" i="52"/>
  <c r="D21" i="52"/>
  <c r="D22" i="52"/>
  <c r="D23" i="52"/>
  <c r="D24" i="52"/>
  <c r="D43" i="52"/>
  <c r="D7" i="53"/>
  <c r="D8" i="53"/>
  <c r="D9" i="53"/>
  <c r="D10" i="53"/>
  <c r="D11" i="53"/>
  <c r="D18" i="53"/>
  <c r="D19" i="53"/>
  <c r="D20" i="53"/>
  <c r="D21" i="53"/>
  <c r="D22" i="53"/>
  <c r="D23" i="53"/>
  <c r="D24" i="53"/>
  <c r="D43" i="53"/>
  <c r="D7" i="45"/>
  <c r="D8" i="45"/>
  <c r="D9" i="45"/>
  <c r="D10" i="45"/>
  <c r="D11" i="45"/>
  <c r="D18" i="45"/>
  <c r="D19" i="45"/>
  <c r="D20" i="45"/>
  <c r="D21" i="45"/>
  <c r="D22" i="45"/>
  <c r="D23" i="45"/>
  <c r="D24" i="45"/>
  <c r="D43" i="45"/>
  <c r="D7" i="46"/>
  <c r="D8" i="46"/>
  <c r="D9" i="46"/>
  <c r="D10" i="46"/>
  <c r="D11" i="46"/>
  <c r="D18" i="46"/>
  <c r="D19" i="46"/>
  <c r="D20" i="46"/>
  <c r="D21" i="46"/>
  <c r="D22" i="46"/>
  <c r="D23" i="46"/>
  <c r="D24" i="46"/>
  <c r="D43" i="46"/>
  <c r="D7" i="47"/>
  <c r="D8" i="47"/>
  <c r="D9" i="47"/>
  <c r="D10" i="47"/>
  <c r="D11" i="47"/>
  <c r="D18" i="47"/>
  <c r="D19" i="47"/>
  <c r="D20" i="47"/>
  <c r="D21" i="47"/>
  <c r="D22" i="47"/>
  <c r="D23" i="47"/>
  <c r="D24" i="47"/>
  <c r="D43" i="47"/>
  <c r="D7" i="50"/>
  <c r="D8" i="50"/>
  <c r="D9" i="50"/>
  <c r="D10" i="50"/>
  <c r="D11" i="50"/>
  <c r="D18" i="50"/>
  <c r="D19" i="50"/>
  <c r="D20" i="50"/>
  <c r="D21" i="50"/>
  <c r="D22" i="50"/>
  <c r="D23" i="50"/>
  <c r="D24" i="50"/>
  <c r="D43" i="50"/>
  <c r="D43" i="37"/>
  <c r="E7" i="2"/>
  <c r="E8" i="2"/>
  <c r="E9" i="2"/>
  <c r="E10" i="2"/>
  <c r="E11" i="2"/>
  <c r="E18" i="2"/>
  <c r="E19" i="2"/>
  <c r="E20" i="2"/>
  <c r="E21" i="2"/>
  <c r="E22" i="2"/>
  <c r="E23" i="2"/>
  <c r="E24" i="2"/>
  <c r="E43" i="2"/>
  <c r="E7" i="3"/>
  <c r="E8" i="3"/>
  <c r="E9" i="3"/>
  <c r="E10" i="3"/>
  <c r="E11" i="3"/>
  <c r="E18" i="3"/>
  <c r="E19" i="3"/>
  <c r="E20" i="3"/>
  <c r="E21" i="3"/>
  <c r="E22" i="3"/>
  <c r="E23" i="3"/>
  <c r="E24" i="3"/>
  <c r="E43" i="3"/>
  <c r="E7" i="51"/>
  <c r="E8" i="51"/>
  <c r="E9" i="51"/>
  <c r="E10" i="51"/>
  <c r="E11" i="51"/>
  <c r="E18" i="51"/>
  <c r="E19" i="51"/>
  <c r="E20" i="51"/>
  <c r="E21" i="51"/>
  <c r="E22" i="51"/>
  <c r="E23" i="51"/>
  <c r="E24" i="51"/>
  <c r="E43" i="51"/>
  <c r="E7" i="41"/>
  <c r="E8" i="41"/>
  <c r="E9" i="41"/>
  <c r="E10" i="41"/>
  <c r="E11" i="41"/>
  <c r="E18" i="41"/>
  <c r="E19" i="41"/>
  <c r="E20" i="41"/>
  <c r="E21" i="41"/>
  <c r="E22" i="41"/>
  <c r="E23" i="41"/>
  <c r="E24" i="41"/>
  <c r="E43" i="41"/>
  <c r="E7" i="42"/>
  <c r="E8" i="42"/>
  <c r="E9" i="42"/>
  <c r="E10" i="42"/>
  <c r="E11" i="42"/>
  <c r="E18" i="42"/>
  <c r="E19" i="42"/>
  <c r="E20" i="42"/>
  <c r="E21" i="42"/>
  <c r="E22" i="42"/>
  <c r="E23" i="42"/>
  <c r="E24" i="42"/>
  <c r="E43" i="42"/>
  <c r="E7" i="43"/>
  <c r="E8" i="43"/>
  <c r="E9" i="43"/>
  <c r="E10" i="43"/>
  <c r="E11" i="43"/>
  <c r="E18" i="43"/>
  <c r="E19" i="43"/>
  <c r="E20" i="43"/>
  <c r="E21" i="43"/>
  <c r="E22" i="43"/>
  <c r="E23" i="43"/>
  <c r="E24" i="43"/>
  <c r="E43" i="43"/>
  <c r="E7" i="44"/>
  <c r="E8" i="44"/>
  <c r="E9" i="44"/>
  <c r="E10" i="44"/>
  <c r="E11" i="44"/>
  <c r="E18" i="44"/>
  <c r="E19" i="44"/>
  <c r="E20" i="44"/>
  <c r="E21" i="44"/>
  <c r="E22" i="44"/>
  <c r="E23" i="44"/>
  <c r="E24" i="44"/>
  <c r="E43" i="44"/>
  <c r="E7" i="52"/>
  <c r="E8" i="52"/>
  <c r="E9" i="52"/>
  <c r="E10" i="52"/>
  <c r="E11" i="52"/>
  <c r="E18" i="52"/>
  <c r="E19" i="52"/>
  <c r="E20" i="52"/>
  <c r="E21" i="52"/>
  <c r="E22" i="52"/>
  <c r="E23" i="52"/>
  <c r="E24" i="52"/>
  <c r="E43" i="52"/>
  <c r="E7" i="53"/>
  <c r="E8" i="53"/>
  <c r="E9" i="53"/>
  <c r="E10" i="53"/>
  <c r="E11" i="53"/>
  <c r="E18" i="53"/>
  <c r="E19" i="53"/>
  <c r="E20" i="53"/>
  <c r="E21" i="53"/>
  <c r="E22" i="53"/>
  <c r="E23" i="53"/>
  <c r="E24" i="53"/>
  <c r="E43" i="53"/>
  <c r="E7" i="45"/>
  <c r="E8" i="45"/>
  <c r="E9" i="45"/>
  <c r="E10" i="45"/>
  <c r="E11" i="45"/>
  <c r="E18" i="45"/>
  <c r="E19" i="45"/>
  <c r="E20" i="45"/>
  <c r="E21" i="45"/>
  <c r="E22" i="45"/>
  <c r="E23" i="45"/>
  <c r="E24" i="45"/>
  <c r="E43" i="45"/>
  <c r="E7" i="46"/>
  <c r="E8" i="46"/>
  <c r="E9" i="46"/>
  <c r="E10" i="46"/>
  <c r="E11" i="46"/>
  <c r="E18" i="46"/>
  <c r="E19" i="46"/>
  <c r="E20" i="46"/>
  <c r="E21" i="46"/>
  <c r="E22" i="46"/>
  <c r="E23" i="46"/>
  <c r="E24" i="46"/>
  <c r="E43" i="46"/>
  <c r="E7" i="47"/>
  <c r="E8" i="47"/>
  <c r="E9" i="47"/>
  <c r="E10" i="47"/>
  <c r="E11" i="47"/>
  <c r="E18" i="47"/>
  <c r="E19" i="47"/>
  <c r="E20" i="47"/>
  <c r="E21" i="47"/>
  <c r="E22" i="47"/>
  <c r="E23" i="47"/>
  <c r="E24" i="47"/>
  <c r="E43" i="47"/>
  <c r="E7" i="50"/>
  <c r="E8" i="50"/>
  <c r="E9" i="50"/>
  <c r="E10" i="50"/>
  <c r="E11" i="50"/>
  <c r="E18" i="50"/>
  <c r="E19" i="50"/>
  <c r="E20" i="50"/>
  <c r="E21" i="50"/>
  <c r="E22" i="50"/>
  <c r="E23" i="50"/>
  <c r="E24" i="50"/>
  <c r="E43" i="50"/>
  <c r="E43" i="37"/>
  <c r="G7" i="2"/>
  <c r="G8" i="2"/>
  <c r="G9" i="2"/>
  <c r="G10" i="2"/>
  <c r="G11" i="2"/>
  <c r="G18" i="2"/>
  <c r="G19" i="2"/>
  <c r="G20" i="2"/>
  <c r="G21" i="2"/>
  <c r="G22" i="2"/>
  <c r="G23" i="2"/>
  <c r="G24" i="2"/>
  <c r="G43" i="2"/>
  <c r="G7" i="3"/>
  <c r="G8" i="3"/>
  <c r="G9" i="3"/>
  <c r="G10" i="3"/>
  <c r="G11" i="3"/>
  <c r="G18" i="3"/>
  <c r="G19" i="3"/>
  <c r="G20" i="3"/>
  <c r="G21" i="3"/>
  <c r="G22" i="3"/>
  <c r="G23" i="3"/>
  <c r="G24" i="3"/>
  <c r="G43" i="3"/>
  <c r="G7" i="51"/>
  <c r="G8" i="51"/>
  <c r="G9" i="51"/>
  <c r="G10" i="51"/>
  <c r="G11" i="51"/>
  <c r="G18" i="51"/>
  <c r="G19" i="51"/>
  <c r="G20" i="51"/>
  <c r="G21" i="51"/>
  <c r="G22" i="51"/>
  <c r="G23" i="51"/>
  <c r="G24" i="51"/>
  <c r="G43" i="51"/>
  <c r="G7" i="41"/>
  <c r="G8" i="41"/>
  <c r="G9" i="41"/>
  <c r="G10" i="41"/>
  <c r="G11" i="41"/>
  <c r="G18" i="41"/>
  <c r="G19" i="41"/>
  <c r="G20" i="41"/>
  <c r="G21" i="41"/>
  <c r="G22" i="41"/>
  <c r="G23" i="41"/>
  <c r="G24" i="41"/>
  <c r="G43" i="41"/>
  <c r="G7" i="42"/>
  <c r="G8" i="42"/>
  <c r="G9" i="42"/>
  <c r="G10" i="42"/>
  <c r="G11" i="42"/>
  <c r="G18" i="42"/>
  <c r="G19" i="42"/>
  <c r="G20" i="42"/>
  <c r="G21" i="42"/>
  <c r="G22" i="42"/>
  <c r="G23" i="42"/>
  <c r="G24" i="42"/>
  <c r="G43" i="42"/>
  <c r="G7" i="43"/>
  <c r="G8" i="43"/>
  <c r="G9" i="43"/>
  <c r="G10" i="43"/>
  <c r="G11" i="43"/>
  <c r="G18" i="43"/>
  <c r="G19" i="43"/>
  <c r="G20" i="43"/>
  <c r="G21" i="43"/>
  <c r="G22" i="43"/>
  <c r="G23" i="43"/>
  <c r="G24" i="43"/>
  <c r="G43" i="43"/>
  <c r="G7" i="44"/>
  <c r="G8" i="44"/>
  <c r="G9" i="44"/>
  <c r="G10" i="44"/>
  <c r="G11" i="44"/>
  <c r="G18" i="44"/>
  <c r="G19" i="44"/>
  <c r="G20" i="44"/>
  <c r="G21" i="44"/>
  <c r="G22" i="44"/>
  <c r="G23" i="44"/>
  <c r="G24" i="44"/>
  <c r="G43" i="44"/>
  <c r="G7" i="52"/>
  <c r="G8" i="52"/>
  <c r="G9" i="52"/>
  <c r="G10" i="52"/>
  <c r="G11" i="52"/>
  <c r="G18" i="52"/>
  <c r="G19" i="52"/>
  <c r="G20" i="52"/>
  <c r="G21" i="52"/>
  <c r="G22" i="52"/>
  <c r="G23" i="52"/>
  <c r="G24" i="52"/>
  <c r="G43" i="52"/>
  <c r="G7" i="53"/>
  <c r="G8" i="53"/>
  <c r="G9" i="53"/>
  <c r="G10" i="53"/>
  <c r="G11" i="53"/>
  <c r="G18" i="53"/>
  <c r="G19" i="53"/>
  <c r="G20" i="53"/>
  <c r="G21" i="53"/>
  <c r="G22" i="53"/>
  <c r="G23" i="53"/>
  <c r="G24" i="53"/>
  <c r="G43" i="53"/>
  <c r="G7" i="45"/>
  <c r="G8" i="45"/>
  <c r="G9" i="45"/>
  <c r="G10" i="45"/>
  <c r="G11" i="45"/>
  <c r="G18" i="45"/>
  <c r="G19" i="45"/>
  <c r="G20" i="45"/>
  <c r="G21" i="45"/>
  <c r="G22" i="45"/>
  <c r="G23" i="45"/>
  <c r="G24" i="45"/>
  <c r="G43" i="45"/>
  <c r="G7" i="46"/>
  <c r="G8" i="46"/>
  <c r="G9" i="46"/>
  <c r="G10" i="46"/>
  <c r="G11" i="46"/>
  <c r="G18" i="46"/>
  <c r="G19" i="46"/>
  <c r="G20" i="46"/>
  <c r="G21" i="46"/>
  <c r="G22" i="46"/>
  <c r="G23" i="46"/>
  <c r="G24" i="46"/>
  <c r="G43" i="46"/>
  <c r="G7" i="47"/>
  <c r="G8" i="47"/>
  <c r="G9" i="47"/>
  <c r="G10" i="47"/>
  <c r="G11" i="47"/>
  <c r="G18" i="47"/>
  <c r="G19" i="47"/>
  <c r="G20" i="47"/>
  <c r="G21" i="47"/>
  <c r="G22" i="47"/>
  <c r="G23" i="47"/>
  <c r="G24" i="47"/>
  <c r="G43" i="47"/>
  <c r="G7" i="50"/>
  <c r="G8" i="50"/>
  <c r="G9" i="50"/>
  <c r="G10" i="50"/>
  <c r="G11" i="50"/>
  <c r="G18" i="50"/>
  <c r="G19" i="50"/>
  <c r="G20" i="50"/>
  <c r="G21" i="50"/>
  <c r="G22" i="50"/>
  <c r="G23" i="50"/>
  <c r="G24" i="50"/>
  <c r="G43" i="50"/>
  <c r="G43" i="37"/>
  <c r="H7" i="2"/>
  <c r="H8" i="2"/>
  <c r="H9" i="2"/>
  <c r="H10" i="2"/>
  <c r="H11" i="2"/>
  <c r="H18" i="2"/>
  <c r="H19" i="2"/>
  <c r="H20" i="2"/>
  <c r="H21" i="2"/>
  <c r="H22" i="2"/>
  <c r="H23" i="2"/>
  <c r="H24" i="2"/>
  <c r="H43" i="2"/>
  <c r="H7" i="3"/>
  <c r="H8" i="3"/>
  <c r="H9" i="3"/>
  <c r="H10" i="3"/>
  <c r="H11" i="3"/>
  <c r="H18" i="3"/>
  <c r="H19" i="3"/>
  <c r="H20" i="3"/>
  <c r="H21" i="3"/>
  <c r="H22" i="3"/>
  <c r="H23" i="3"/>
  <c r="H24" i="3"/>
  <c r="H43" i="3"/>
  <c r="H7" i="51"/>
  <c r="H8" i="51"/>
  <c r="H9" i="51"/>
  <c r="H10" i="51"/>
  <c r="H11" i="51"/>
  <c r="H18" i="51"/>
  <c r="H19" i="51"/>
  <c r="H20" i="51"/>
  <c r="H21" i="51"/>
  <c r="H22" i="51"/>
  <c r="H23" i="51"/>
  <c r="H24" i="51"/>
  <c r="H43" i="51"/>
  <c r="H7" i="41"/>
  <c r="H8" i="41"/>
  <c r="H9" i="41"/>
  <c r="H10" i="41"/>
  <c r="H11" i="41"/>
  <c r="H18" i="41"/>
  <c r="H19" i="41"/>
  <c r="H20" i="41"/>
  <c r="H21" i="41"/>
  <c r="H22" i="41"/>
  <c r="H23" i="41"/>
  <c r="H24" i="41"/>
  <c r="H43" i="41"/>
  <c r="H7" i="42"/>
  <c r="H8" i="42"/>
  <c r="H9" i="42"/>
  <c r="H10" i="42"/>
  <c r="H11" i="42"/>
  <c r="H18" i="42"/>
  <c r="H19" i="42"/>
  <c r="H20" i="42"/>
  <c r="H21" i="42"/>
  <c r="H22" i="42"/>
  <c r="H23" i="42"/>
  <c r="H24" i="42"/>
  <c r="H43" i="42"/>
  <c r="H7" i="43"/>
  <c r="H8" i="43"/>
  <c r="H9" i="43"/>
  <c r="H10" i="43"/>
  <c r="H11" i="43"/>
  <c r="H18" i="43"/>
  <c r="H19" i="43"/>
  <c r="H20" i="43"/>
  <c r="H21" i="43"/>
  <c r="H22" i="43"/>
  <c r="H23" i="43"/>
  <c r="H24" i="43"/>
  <c r="H43" i="43"/>
  <c r="H7" i="44"/>
  <c r="H8" i="44"/>
  <c r="H9" i="44"/>
  <c r="H10" i="44"/>
  <c r="H11" i="44"/>
  <c r="H18" i="44"/>
  <c r="H19" i="44"/>
  <c r="H20" i="44"/>
  <c r="H21" i="44"/>
  <c r="H22" i="44"/>
  <c r="H23" i="44"/>
  <c r="H24" i="44"/>
  <c r="H43" i="44"/>
  <c r="H7" i="52"/>
  <c r="H8" i="52"/>
  <c r="H9" i="52"/>
  <c r="H10" i="52"/>
  <c r="H11" i="52"/>
  <c r="H18" i="52"/>
  <c r="H19" i="52"/>
  <c r="H20" i="52"/>
  <c r="H21" i="52"/>
  <c r="H22" i="52"/>
  <c r="H23" i="52"/>
  <c r="H24" i="52"/>
  <c r="H43" i="52"/>
  <c r="H7" i="53"/>
  <c r="H8" i="53"/>
  <c r="H9" i="53"/>
  <c r="H10" i="53"/>
  <c r="H11" i="53"/>
  <c r="H18" i="53"/>
  <c r="H19" i="53"/>
  <c r="H20" i="53"/>
  <c r="H21" i="53"/>
  <c r="H22" i="53"/>
  <c r="H23" i="53"/>
  <c r="H24" i="53"/>
  <c r="H43" i="53"/>
  <c r="H7" i="45"/>
  <c r="H8" i="45"/>
  <c r="H9" i="45"/>
  <c r="H10" i="45"/>
  <c r="H11" i="45"/>
  <c r="H18" i="45"/>
  <c r="H19" i="45"/>
  <c r="H20" i="45"/>
  <c r="H21" i="45"/>
  <c r="H22" i="45"/>
  <c r="H23" i="45"/>
  <c r="H24" i="45"/>
  <c r="H43" i="45"/>
  <c r="H7" i="46"/>
  <c r="H8" i="46"/>
  <c r="H9" i="46"/>
  <c r="H10" i="46"/>
  <c r="H11" i="46"/>
  <c r="H18" i="46"/>
  <c r="H19" i="46"/>
  <c r="H20" i="46"/>
  <c r="H21" i="46"/>
  <c r="H22" i="46"/>
  <c r="H23" i="46"/>
  <c r="H24" i="46"/>
  <c r="H43" i="46"/>
  <c r="H7" i="47"/>
  <c r="H8" i="47"/>
  <c r="H9" i="47"/>
  <c r="H10" i="47"/>
  <c r="H11" i="47"/>
  <c r="H18" i="47"/>
  <c r="H19" i="47"/>
  <c r="H20" i="47"/>
  <c r="H21" i="47"/>
  <c r="H22" i="47"/>
  <c r="H23" i="47"/>
  <c r="H24" i="47"/>
  <c r="H43" i="47"/>
  <c r="H7" i="50"/>
  <c r="H8" i="50"/>
  <c r="H9" i="50"/>
  <c r="H10" i="50"/>
  <c r="H11" i="50"/>
  <c r="H18" i="50"/>
  <c r="H19" i="50"/>
  <c r="H20" i="50"/>
  <c r="H21" i="50"/>
  <c r="H22" i="50"/>
  <c r="H23" i="50"/>
  <c r="H24" i="50"/>
  <c r="H43" i="50"/>
  <c r="H43" i="37"/>
  <c r="J7" i="2"/>
  <c r="J8" i="2"/>
  <c r="J9" i="2"/>
  <c r="J10" i="2"/>
  <c r="J11" i="2"/>
  <c r="J18" i="2"/>
  <c r="J19" i="2"/>
  <c r="J20" i="2"/>
  <c r="J21" i="2"/>
  <c r="J22" i="2"/>
  <c r="J23" i="2"/>
  <c r="J24" i="2"/>
  <c r="J43" i="2"/>
  <c r="J7" i="3"/>
  <c r="J8" i="3"/>
  <c r="J9" i="3"/>
  <c r="J10" i="3"/>
  <c r="J11" i="3"/>
  <c r="J18" i="3"/>
  <c r="J19" i="3"/>
  <c r="J20" i="3"/>
  <c r="J21" i="3"/>
  <c r="J22" i="3"/>
  <c r="J23" i="3"/>
  <c r="J24" i="3"/>
  <c r="J43" i="3"/>
  <c r="J7" i="51"/>
  <c r="J8" i="51"/>
  <c r="J9" i="51"/>
  <c r="J10" i="51"/>
  <c r="J11" i="51"/>
  <c r="J18" i="51"/>
  <c r="J19" i="51"/>
  <c r="J20" i="51"/>
  <c r="J21" i="51"/>
  <c r="J22" i="51"/>
  <c r="J23" i="51"/>
  <c r="J24" i="51"/>
  <c r="J43" i="51"/>
  <c r="J7" i="41"/>
  <c r="J8" i="41"/>
  <c r="J9" i="41"/>
  <c r="J10" i="41"/>
  <c r="J11" i="41"/>
  <c r="J18" i="41"/>
  <c r="J19" i="41"/>
  <c r="J20" i="41"/>
  <c r="J21" i="41"/>
  <c r="J22" i="41"/>
  <c r="J23" i="41"/>
  <c r="J24" i="41"/>
  <c r="J43" i="41"/>
  <c r="J7" i="42"/>
  <c r="J8" i="42"/>
  <c r="J9" i="42"/>
  <c r="J10" i="42"/>
  <c r="J11" i="42"/>
  <c r="J18" i="42"/>
  <c r="J19" i="42"/>
  <c r="J20" i="42"/>
  <c r="J21" i="42"/>
  <c r="J22" i="42"/>
  <c r="J23" i="42"/>
  <c r="J24" i="42"/>
  <c r="J43" i="42"/>
  <c r="J7" i="43"/>
  <c r="J8" i="43"/>
  <c r="J9" i="43"/>
  <c r="J10" i="43"/>
  <c r="J11" i="43"/>
  <c r="J18" i="43"/>
  <c r="J19" i="43"/>
  <c r="J20" i="43"/>
  <c r="J21" i="43"/>
  <c r="J22" i="43"/>
  <c r="J23" i="43"/>
  <c r="J24" i="43"/>
  <c r="J43" i="43"/>
  <c r="J8" i="44"/>
  <c r="J9" i="44"/>
  <c r="J10" i="44"/>
  <c r="J11" i="44"/>
  <c r="J18" i="44"/>
  <c r="J19" i="44"/>
  <c r="J20" i="44"/>
  <c r="J21" i="44"/>
  <c r="J22" i="44"/>
  <c r="J23" i="44"/>
  <c r="J24" i="44"/>
  <c r="J43" i="44"/>
  <c r="J7" i="52"/>
  <c r="J8" i="52"/>
  <c r="J9" i="52"/>
  <c r="J10" i="52"/>
  <c r="J11" i="52"/>
  <c r="J18" i="52"/>
  <c r="J19" i="52"/>
  <c r="J20" i="52"/>
  <c r="J21" i="52"/>
  <c r="J22" i="52"/>
  <c r="J23" i="52"/>
  <c r="J24" i="52"/>
  <c r="J43" i="52"/>
  <c r="J7" i="53"/>
  <c r="J8" i="53"/>
  <c r="J9" i="53"/>
  <c r="J10" i="53"/>
  <c r="J11" i="53"/>
  <c r="J18" i="53"/>
  <c r="J19" i="53"/>
  <c r="J20" i="53"/>
  <c r="J21" i="53"/>
  <c r="J22" i="53"/>
  <c r="J23" i="53"/>
  <c r="J24" i="53"/>
  <c r="J43" i="53"/>
  <c r="J7" i="45"/>
  <c r="J8" i="45"/>
  <c r="J9" i="45"/>
  <c r="J10" i="45"/>
  <c r="J11" i="45"/>
  <c r="J18" i="45"/>
  <c r="J19" i="45"/>
  <c r="J20" i="45"/>
  <c r="J21" i="45"/>
  <c r="J22" i="45"/>
  <c r="J23" i="45"/>
  <c r="J24" i="45"/>
  <c r="J43" i="45"/>
  <c r="J7" i="46"/>
  <c r="J8" i="46"/>
  <c r="J9" i="46"/>
  <c r="J10" i="46"/>
  <c r="J11" i="46"/>
  <c r="J18" i="46"/>
  <c r="J19" i="46"/>
  <c r="J20" i="46"/>
  <c r="J21" i="46"/>
  <c r="J22" i="46"/>
  <c r="J23" i="46"/>
  <c r="J24" i="46"/>
  <c r="J43" i="46"/>
  <c r="J7" i="47"/>
  <c r="J8" i="47"/>
  <c r="J9" i="47"/>
  <c r="J10" i="47"/>
  <c r="J11" i="47"/>
  <c r="J18" i="47"/>
  <c r="J19" i="47"/>
  <c r="J20" i="47"/>
  <c r="J21" i="47"/>
  <c r="J22" i="47"/>
  <c r="J23" i="47"/>
  <c r="J24" i="47"/>
  <c r="J43" i="47"/>
  <c r="J7" i="50"/>
  <c r="J8" i="50"/>
  <c r="J9" i="50"/>
  <c r="J10" i="50"/>
  <c r="J11" i="50"/>
  <c r="J18" i="50"/>
  <c r="J19" i="50"/>
  <c r="J20" i="50"/>
  <c r="J21" i="50"/>
  <c r="J22" i="50"/>
  <c r="J23" i="50"/>
  <c r="J24" i="50"/>
  <c r="J43" i="50"/>
  <c r="J43" i="37"/>
  <c r="K7" i="2"/>
  <c r="K8" i="2"/>
  <c r="K9" i="2"/>
  <c r="K10" i="2"/>
  <c r="K11" i="2"/>
  <c r="K18" i="2"/>
  <c r="K19" i="2"/>
  <c r="K20" i="2"/>
  <c r="K21" i="2"/>
  <c r="K22" i="2"/>
  <c r="K23" i="2"/>
  <c r="K24" i="2"/>
  <c r="K43" i="2"/>
  <c r="K7" i="3"/>
  <c r="K8" i="3"/>
  <c r="K9" i="3"/>
  <c r="K10" i="3"/>
  <c r="K11" i="3"/>
  <c r="K18" i="3"/>
  <c r="K19" i="3"/>
  <c r="K20" i="3"/>
  <c r="K21" i="3"/>
  <c r="K22" i="3"/>
  <c r="K23" i="3"/>
  <c r="K24" i="3"/>
  <c r="K43" i="3"/>
  <c r="K7" i="51"/>
  <c r="K8" i="51"/>
  <c r="K9" i="51"/>
  <c r="K10" i="51"/>
  <c r="K11" i="51"/>
  <c r="K18" i="51"/>
  <c r="K19" i="51"/>
  <c r="K20" i="51"/>
  <c r="K21" i="51"/>
  <c r="K22" i="51"/>
  <c r="K23" i="51"/>
  <c r="K24" i="51"/>
  <c r="K43" i="51"/>
  <c r="K7" i="41"/>
  <c r="K8" i="41"/>
  <c r="K9" i="41"/>
  <c r="K10" i="41"/>
  <c r="K11" i="41"/>
  <c r="K18" i="41"/>
  <c r="K19" i="41"/>
  <c r="K20" i="41"/>
  <c r="K21" i="41"/>
  <c r="K22" i="41"/>
  <c r="K23" i="41"/>
  <c r="K24" i="41"/>
  <c r="K43" i="41"/>
  <c r="K7" i="42"/>
  <c r="K8" i="42"/>
  <c r="K9" i="42"/>
  <c r="K10" i="42"/>
  <c r="K11" i="42"/>
  <c r="K18" i="42"/>
  <c r="K19" i="42"/>
  <c r="K20" i="42"/>
  <c r="K21" i="42"/>
  <c r="K22" i="42"/>
  <c r="K23" i="42"/>
  <c r="K24" i="42"/>
  <c r="K43" i="42"/>
  <c r="K7" i="43"/>
  <c r="K8" i="43"/>
  <c r="K9" i="43"/>
  <c r="K10" i="43"/>
  <c r="K11" i="43"/>
  <c r="K18" i="43"/>
  <c r="K19" i="43"/>
  <c r="K20" i="43"/>
  <c r="K21" i="43"/>
  <c r="K22" i="43"/>
  <c r="K23" i="43"/>
  <c r="K24" i="43"/>
  <c r="K43" i="43"/>
  <c r="K7" i="44"/>
  <c r="K8" i="44"/>
  <c r="K9" i="44"/>
  <c r="K10" i="44"/>
  <c r="K11" i="44"/>
  <c r="K18" i="44"/>
  <c r="K19" i="44"/>
  <c r="K20" i="44"/>
  <c r="K21" i="44"/>
  <c r="K22" i="44"/>
  <c r="K23" i="44"/>
  <c r="K24" i="44"/>
  <c r="K43" i="44"/>
  <c r="K7" i="52"/>
  <c r="K8" i="52"/>
  <c r="K9" i="52"/>
  <c r="K10" i="52"/>
  <c r="K11" i="52"/>
  <c r="K18" i="52"/>
  <c r="K19" i="52"/>
  <c r="K20" i="52"/>
  <c r="K21" i="52"/>
  <c r="K22" i="52"/>
  <c r="K23" i="52"/>
  <c r="K24" i="52"/>
  <c r="K43" i="52"/>
  <c r="K7" i="53"/>
  <c r="K8" i="53"/>
  <c r="K9" i="53"/>
  <c r="K10" i="53"/>
  <c r="K11" i="53"/>
  <c r="K18" i="53"/>
  <c r="K19" i="53"/>
  <c r="K20" i="53"/>
  <c r="K21" i="53"/>
  <c r="K22" i="53"/>
  <c r="K23" i="53"/>
  <c r="K24" i="53"/>
  <c r="K43" i="53"/>
  <c r="K7" i="45"/>
  <c r="K8" i="45"/>
  <c r="K9" i="45"/>
  <c r="K10" i="45"/>
  <c r="K11" i="45"/>
  <c r="K18" i="45"/>
  <c r="K19" i="45"/>
  <c r="K20" i="45"/>
  <c r="K21" i="45"/>
  <c r="K22" i="45"/>
  <c r="K23" i="45"/>
  <c r="K24" i="45"/>
  <c r="K43" i="45"/>
  <c r="K7" i="46"/>
  <c r="K8" i="46"/>
  <c r="K9" i="46"/>
  <c r="K10" i="46"/>
  <c r="K11" i="46"/>
  <c r="K18" i="46"/>
  <c r="K19" i="46"/>
  <c r="K20" i="46"/>
  <c r="K21" i="46"/>
  <c r="K22" i="46"/>
  <c r="K23" i="46"/>
  <c r="K24" i="46"/>
  <c r="K43" i="46"/>
  <c r="K7" i="47"/>
  <c r="K8" i="47"/>
  <c r="K9" i="47"/>
  <c r="K10" i="47"/>
  <c r="K11" i="47"/>
  <c r="K18" i="47"/>
  <c r="K19" i="47"/>
  <c r="K20" i="47"/>
  <c r="K21" i="47"/>
  <c r="K22" i="47"/>
  <c r="K23" i="47"/>
  <c r="K24" i="47"/>
  <c r="K43" i="47"/>
  <c r="K7" i="50"/>
  <c r="K8" i="50"/>
  <c r="K9" i="50"/>
  <c r="K10" i="50"/>
  <c r="K11" i="50"/>
  <c r="K18" i="50"/>
  <c r="K19" i="50"/>
  <c r="K20" i="50"/>
  <c r="K21" i="50"/>
  <c r="K22" i="50"/>
  <c r="K23" i="50"/>
  <c r="K24" i="50"/>
  <c r="K43" i="50"/>
  <c r="K43" i="37"/>
  <c r="L7" i="2"/>
  <c r="L8" i="2"/>
  <c r="L9" i="2"/>
  <c r="L10" i="2"/>
  <c r="L11" i="2"/>
  <c r="L18" i="2"/>
  <c r="L19" i="2"/>
  <c r="L20" i="2"/>
  <c r="L21" i="2"/>
  <c r="L22" i="2"/>
  <c r="L23" i="2"/>
  <c r="L24" i="2"/>
  <c r="L43" i="2"/>
  <c r="L7" i="3"/>
  <c r="L8" i="3"/>
  <c r="L9" i="3"/>
  <c r="L10" i="3"/>
  <c r="L11" i="3"/>
  <c r="L18" i="3"/>
  <c r="L19" i="3"/>
  <c r="L20" i="3"/>
  <c r="L21" i="3"/>
  <c r="L22" i="3"/>
  <c r="L23" i="3"/>
  <c r="L24" i="3"/>
  <c r="L43" i="3"/>
  <c r="L7" i="51"/>
  <c r="L8" i="51"/>
  <c r="L9" i="51"/>
  <c r="L10" i="51"/>
  <c r="L11" i="51"/>
  <c r="L18" i="51"/>
  <c r="L19" i="51"/>
  <c r="L20" i="51"/>
  <c r="L21" i="51"/>
  <c r="L22" i="51"/>
  <c r="L23" i="51"/>
  <c r="L24" i="51"/>
  <c r="L43" i="51"/>
  <c r="L7" i="41"/>
  <c r="L8" i="41"/>
  <c r="L9" i="41"/>
  <c r="L10" i="41"/>
  <c r="L11" i="41"/>
  <c r="L18" i="41"/>
  <c r="L19" i="41"/>
  <c r="L20" i="41"/>
  <c r="L21" i="41"/>
  <c r="L22" i="41"/>
  <c r="L23" i="41"/>
  <c r="L24" i="41"/>
  <c r="L43" i="41"/>
  <c r="L7" i="42"/>
  <c r="L8" i="42"/>
  <c r="L9" i="42"/>
  <c r="L10" i="42"/>
  <c r="L11" i="42"/>
  <c r="L18" i="42"/>
  <c r="L19" i="42"/>
  <c r="L20" i="42"/>
  <c r="L21" i="42"/>
  <c r="L22" i="42"/>
  <c r="L23" i="42"/>
  <c r="L24" i="42"/>
  <c r="L43" i="42"/>
  <c r="L7" i="43"/>
  <c r="L8" i="43"/>
  <c r="L9" i="43"/>
  <c r="L10" i="43"/>
  <c r="L11" i="43"/>
  <c r="L18" i="43"/>
  <c r="L19" i="43"/>
  <c r="L20" i="43"/>
  <c r="L21" i="43"/>
  <c r="L22" i="43"/>
  <c r="L23" i="43"/>
  <c r="L24" i="43"/>
  <c r="L43" i="43"/>
  <c r="L7" i="44"/>
  <c r="L8" i="44"/>
  <c r="L9" i="44"/>
  <c r="L10" i="44"/>
  <c r="L11" i="44"/>
  <c r="L18" i="44"/>
  <c r="L19" i="44"/>
  <c r="L20" i="44"/>
  <c r="L21" i="44"/>
  <c r="L22" i="44"/>
  <c r="L23" i="44"/>
  <c r="L24" i="44"/>
  <c r="L43" i="44"/>
  <c r="L7" i="52"/>
  <c r="L8" i="52"/>
  <c r="L9" i="52"/>
  <c r="L10" i="52"/>
  <c r="L11" i="52"/>
  <c r="L18" i="52"/>
  <c r="L19" i="52"/>
  <c r="L20" i="52"/>
  <c r="L21" i="52"/>
  <c r="L22" i="52"/>
  <c r="L23" i="52"/>
  <c r="L24" i="52"/>
  <c r="L43" i="52"/>
  <c r="L7" i="53"/>
  <c r="L8" i="53"/>
  <c r="L9" i="53"/>
  <c r="L10" i="53"/>
  <c r="L11" i="53"/>
  <c r="L18" i="53"/>
  <c r="L19" i="53"/>
  <c r="L20" i="53"/>
  <c r="L21" i="53"/>
  <c r="L22" i="53"/>
  <c r="L23" i="53"/>
  <c r="L24" i="53"/>
  <c r="L43" i="53"/>
  <c r="L7" i="45"/>
  <c r="L8" i="45"/>
  <c r="L9" i="45"/>
  <c r="L10" i="45"/>
  <c r="L11" i="45"/>
  <c r="L18" i="45"/>
  <c r="L19" i="45"/>
  <c r="L20" i="45"/>
  <c r="L21" i="45"/>
  <c r="L22" i="45"/>
  <c r="L23" i="45"/>
  <c r="L24" i="45"/>
  <c r="L43" i="45"/>
  <c r="L7" i="46"/>
  <c r="L8" i="46"/>
  <c r="L9" i="46"/>
  <c r="L10" i="46"/>
  <c r="L11" i="46"/>
  <c r="L18" i="46"/>
  <c r="L19" i="46"/>
  <c r="L20" i="46"/>
  <c r="L21" i="46"/>
  <c r="L22" i="46"/>
  <c r="L23" i="46"/>
  <c r="L24" i="46"/>
  <c r="L43" i="46"/>
  <c r="L7" i="47"/>
  <c r="L8" i="47"/>
  <c r="L9" i="47"/>
  <c r="L10" i="47"/>
  <c r="L11" i="47"/>
  <c r="L18" i="47"/>
  <c r="L19" i="47"/>
  <c r="L20" i="47"/>
  <c r="L21" i="47"/>
  <c r="L22" i="47"/>
  <c r="L23" i="47"/>
  <c r="L24" i="47"/>
  <c r="L43" i="47"/>
  <c r="L7" i="50"/>
  <c r="L8" i="50"/>
  <c r="L9" i="50"/>
  <c r="L10" i="50"/>
  <c r="L11" i="50"/>
  <c r="L18" i="50"/>
  <c r="L19" i="50"/>
  <c r="L20" i="50"/>
  <c r="L21" i="50"/>
  <c r="L22" i="50"/>
  <c r="L23" i="50"/>
  <c r="L24" i="50"/>
  <c r="L43" i="50"/>
  <c r="L43" i="37"/>
  <c r="M18" i="44"/>
  <c r="M24" i="44"/>
  <c r="M43" i="44"/>
  <c r="M43" i="37"/>
  <c r="N43" i="2"/>
  <c r="N43" i="3"/>
  <c r="N43" i="51"/>
  <c r="N43" i="41"/>
  <c r="N43" i="42"/>
  <c r="N43" i="43"/>
  <c r="N43" i="44"/>
  <c r="N43" i="52"/>
  <c r="N43" i="53"/>
  <c r="N43" i="45"/>
  <c r="N43" i="46"/>
  <c r="N43" i="47"/>
  <c r="N43" i="50"/>
  <c r="N43" i="37"/>
  <c r="O43" i="44"/>
  <c r="O43" i="37"/>
  <c r="P43" i="37"/>
  <c r="O11" i="44"/>
  <c r="O24" i="44"/>
  <c r="N11" i="44"/>
  <c r="N24" i="44"/>
  <c r="O42" i="44"/>
  <c r="C24" i="44"/>
  <c r="F35" i="44"/>
  <c r="F40" i="44"/>
  <c r="F43" i="44"/>
  <c r="I35" i="44"/>
  <c r="I40" i="44"/>
  <c r="I43" i="44"/>
  <c r="M11" i="44"/>
  <c r="M40" i="44"/>
  <c r="P43" i="44"/>
  <c r="C24" i="2"/>
  <c r="F35" i="2"/>
  <c r="F40" i="2"/>
  <c r="F43" i="2"/>
  <c r="I35" i="2"/>
  <c r="I40" i="2"/>
  <c r="I43" i="2"/>
  <c r="J40" i="2"/>
  <c r="M11" i="2"/>
  <c r="M24" i="2"/>
  <c r="M40" i="2"/>
  <c r="M43" i="2"/>
  <c r="N11" i="2"/>
  <c r="N24" i="2"/>
  <c r="O11" i="2"/>
  <c r="O24" i="2"/>
  <c r="O40" i="2"/>
  <c r="O43" i="2"/>
  <c r="P43" i="2"/>
  <c r="C24" i="3"/>
  <c r="F35" i="3"/>
  <c r="F40" i="3"/>
  <c r="F43" i="3"/>
  <c r="I35" i="3"/>
  <c r="I40" i="3"/>
  <c r="I43" i="3"/>
  <c r="J40" i="3"/>
  <c r="M11" i="3"/>
  <c r="M24" i="3"/>
  <c r="M40" i="3"/>
  <c r="M43" i="3"/>
  <c r="N11" i="3"/>
  <c r="N24" i="3"/>
  <c r="O11" i="3"/>
  <c r="O24" i="3"/>
  <c r="O40" i="3"/>
  <c r="O43" i="3"/>
  <c r="P43" i="3"/>
  <c r="C24" i="51"/>
  <c r="F35" i="51"/>
  <c r="F40" i="51"/>
  <c r="F43" i="51"/>
  <c r="I35" i="51"/>
  <c r="I40" i="51"/>
  <c r="I43" i="51"/>
  <c r="J40" i="51"/>
  <c r="M11" i="51"/>
  <c r="M24" i="51"/>
  <c r="M40" i="51"/>
  <c r="M43" i="51"/>
  <c r="N11" i="51"/>
  <c r="N24" i="51"/>
  <c r="O11" i="51"/>
  <c r="O24" i="51"/>
  <c r="O40" i="51"/>
  <c r="O43" i="51"/>
  <c r="P43" i="51"/>
  <c r="C24" i="41"/>
  <c r="F35" i="41"/>
  <c r="F40" i="41"/>
  <c r="F43" i="41"/>
  <c r="I35" i="41"/>
  <c r="I40" i="41"/>
  <c r="I43" i="41"/>
  <c r="J40" i="41"/>
  <c r="M11" i="41"/>
  <c r="M24" i="41"/>
  <c r="M40" i="41"/>
  <c r="M43" i="41"/>
  <c r="N11" i="41"/>
  <c r="N24" i="41"/>
  <c r="O11" i="41"/>
  <c r="O24" i="41"/>
  <c r="O40" i="41"/>
  <c r="O43" i="41"/>
  <c r="P43" i="41"/>
  <c r="C24" i="42"/>
  <c r="F35" i="42"/>
  <c r="F40" i="42"/>
  <c r="F43" i="42"/>
  <c r="I35" i="42"/>
  <c r="I40" i="42"/>
  <c r="I43" i="42"/>
  <c r="J40" i="42"/>
  <c r="M11" i="42"/>
  <c r="M24" i="42"/>
  <c r="M40" i="42"/>
  <c r="M43" i="42"/>
  <c r="N11" i="42"/>
  <c r="N24" i="42"/>
  <c r="O11" i="42"/>
  <c r="O24" i="42"/>
  <c r="O40" i="42"/>
  <c r="O43" i="42"/>
  <c r="P43" i="42"/>
  <c r="C24" i="43"/>
  <c r="F35" i="43"/>
  <c r="F40" i="43"/>
  <c r="F43" i="43"/>
  <c r="I35" i="43"/>
  <c r="I40" i="43"/>
  <c r="I43" i="43"/>
  <c r="J40" i="43"/>
  <c r="M11" i="43"/>
  <c r="M24" i="43"/>
  <c r="M40" i="43"/>
  <c r="M43" i="43"/>
  <c r="N11" i="43"/>
  <c r="N24" i="43"/>
  <c r="O11" i="43"/>
  <c r="O24" i="43"/>
  <c r="O40" i="43"/>
  <c r="O43" i="43"/>
  <c r="P43" i="43"/>
  <c r="C24" i="52"/>
  <c r="F35" i="52"/>
  <c r="F40" i="52"/>
  <c r="F43" i="52"/>
  <c r="I35" i="52"/>
  <c r="I40" i="52"/>
  <c r="I43" i="52"/>
  <c r="J40" i="52"/>
  <c r="M11" i="52"/>
  <c r="M24" i="52"/>
  <c r="M40" i="52"/>
  <c r="M43" i="52"/>
  <c r="N11" i="52"/>
  <c r="N24" i="52"/>
  <c r="O11" i="52"/>
  <c r="O24" i="52"/>
  <c r="O40" i="52"/>
  <c r="O43" i="52"/>
  <c r="P43" i="52"/>
  <c r="C24" i="53"/>
  <c r="F35" i="53"/>
  <c r="F40" i="53"/>
  <c r="F43" i="53"/>
  <c r="I35" i="53"/>
  <c r="I40" i="53"/>
  <c r="I43" i="53"/>
  <c r="J40" i="53"/>
  <c r="M11" i="53"/>
  <c r="M24" i="53"/>
  <c r="M40" i="53"/>
  <c r="M43" i="53"/>
  <c r="N11" i="53"/>
  <c r="N24" i="53"/>
  <c r="O11" i="53"/>
  <c r="O24" i="53"/>
  <c r="O40" i="53"/>
  <c r="O43" i="53"/>
  <c r="P43" i="53"/>
  <c r="C24" i="45"/>
  <c r="F35" i="45"/>
  <c r="F40" i="45"/>
  <c r="F43" i="45"/>
  <c r="I35" i="45"/>
  <c r="I40" i="45"/>
  <c r="I43" i="45"/>
  <c r="J40" i="45"/>
  <c r="M11" i="45"/>
  <c r="M24" i="45"/>
  <c r="M40" i="45"/>
  <c r="M43" i="45"/>
  <c r="N11" i="45"/>
  <c r="N24" i="45"/>
  <c r="O11" i="45"/>
  <c r="O24" i="45"/>
  <c r="O40" i="45"/>
  <c r="O43" i="45"/>
  <c r="P43" i="45"/>
  <c r="C24" i="46"/>
  <c r="F35" i="46"/>
  <c r="F40" i="46"/>
  <c r="F43" i="46"/>
  <c r="I35" i="46"/>
  <c r="I40" i="46"/>
  <c r="I43" i="46"/>
  <c r="J40" i="46"/>
  <c r="M11" i="46"/>
  <c r="M24" i="46"/>
  <c r="M40" i="46"/>
  <c r="M43" i="46"/>
  <c r="N11" i="46"/>
  <c r="N24" i="46"/>
  <c r="O11" i="46"/>
  <c r="O24" i="46"/>
  <c r="O40" i="46"/>
  <c r="O43" i="46"/>
  <c r="P43" i="46"/>
  <c r="C24" i="47"/>
  <c r="F35" i="47"/>
  <c r="F40" i="47"/>
  <c r="F43" i="47"/>
  <c r="I35" i="47"/>
  <c r="I40" i="47"/>
  <c r="I43" i="47"/>
  <c r="J40" i="47"/>
  <c r="M11" i="47"/>
  <c r="M24" i="47"/>
  <c r="M40" i="47"/>
  <c r="M43" i="47"/>
  <c r="N11" i="47"/>
  <c r="N24" i="47"/>
  <c r="O11" i="47"/>
  <c r="O24" i="47"/>
  <c r="O40" i="47"/>
  <c r="O43" i="47"/>
  <c r="P43" i="47"/>
  <c r="C24" i="50"/>
  <c r="F35" i="50"/>
  <c r="F40" i="50"/>
  <c r="F43" i="50"/>
  <c r="I35" i="50"/>
  <c r="I40" i="50"/>
  <c r="I43" i="50"/>
  <c r="J40" i="50"/>
  <c r="M11" i="50"/>
  <c r="M24" i="50"/>
  <c r="M40" i="50"/>
  <c r="M43" i="50"/>
  <c r="N11" i="50"/>
  <c r="N24" i="50"/>
  <c r="O11" i="50"/>
  <c r="O24" i="50"/>
  <c r="O40" i="50"/>
  <c r="O43" i="50"/>
  <c r="P43" i="50"/>
  <c r="M40" i="37"/>
  <c r="J35" i="37"/>
  <c r="M35" i="37"/>
  <c r="O35" i="37"/>
  <c r="B18" i="44"/>
  <c r="P6" i="37"/>
  <c r="C6" i="44"/>
  <c r="C6" i="37"/>
  <c r="B19" i="47"/>
  <c r="B19" i="53"/>
  <c r="B19" i="44"/>
  <c r="B19" i="43"/>
  <c r="B18" i="43"/>
  <c r="B19" i="41"/>
  <c r="B18" i="41"/>
  <c r="B19" i="3"/>
  <c r="M18" i="37"/>
  <c r="P6" i="50"/>
  <c r="P6" i="47"/>
  <c r="P6" i="46"/>
  <c r="P6" i="45"/>
  <c r="P6" i="53"/>
  <c r="P6" i="52"/>
  <c r="P6" i="44"/>
  <c r="P6" i="43"/>
  <c r="P6" i="42"/>
  <c r="P6" i="41"/>
  <c r="P6" i="51"/>
  <c r="P6" i="3"/>
  <c r="P6" i="2"/>
  <c r="P5" i="50"/>
  <c r="P5" i="47"/>
  <c r="P5" i="46"/>
  <c r="P5" i="45"/>
  <c r="P5" i="53"/>
  <c r="P5" i="52"/>
  <c r="P5" i="44"/>
  <c r="P5" i="43"/>
  <c r="P5" i="42"/>
  <c r="P5" i="41"/>
  <c r="P5" i="51"/>
  <c r="P5" i="3"/>
  <c r="P5" i="2"/>
  <c r="B18" i="42"/>
  <c r="B19" i="42"/>
  <c r="B20" i="42"/>
  <c r="B21" i="42"/>
  <c r="B22" i="42"/>
  <c r="B23" i="42"/>
  <c r="B18" i="52"/>
  <c r="B19" i="52"/>
  <c r="B20" i="52"/>
  <c r="B21" i="52"/>
  <c r="B22" i="52"/>
  <c r="B23" i="52"/>
  <c r="B6" i="40"/>
  <c r="B26" i="52"/>
  <c r="B19" i="2"/>
  <c r="D7" i="40"/>
  <c r="B49" i="44"/>
  <c r="C7" i="40"/>
  <c r="A6" i="40"/>
  <c r="D5" i="40"/>
  <c r="C5" i="40"/>
  <c r="B4" i="40"/>
  <c r="A4" i="40"/>
  <c r="S43" i="3"/>
  <c r="S43" i="51"/>
  <c r="I42" i="46"/>
  <c r="B42" i="50"/>
  <c r="E42" i="50"/>
  <c r="B18" i="2"/>
  <c r="B20" i="2"/>
  <c r="B21" i="2"/>
  <c r="B22" i="2"/>
  <c r="B23" i="2"/>
  <c r="B18" i="3"/>
  <c r="B18" i="51"/>
  <c r="B18" i="53"/>
  <c r="B18" i="45"/>
  <c r="B18" i="46"/>
  <c r="B18" i="47"/>
  <c r="B18" i="50"/>
  <c r="B20" i="3"/>
  <c r="B21" i="3"/>
  <c r="B22" i="3"/>
  <c r="B19" i="51"/>
  <c r="B20" i="51"/>
  <c r="B20" i="41"/>
  <c r="B20" i="43"/>
  <c r="B20" i="44"/>
  <c r="B20" i="53"/>
  <c r="B20" i="45"/>
  <c r="B20" i="46"/>
  <c r="B20" i="47"/>
  <c r="B20" i="50"/>
  <c r="B21" i="51"/>
  <c r="B22" i="51"/>
  <c r="B23" i="51"/>
  <c r="B21" i="41"/>
  <c r="B22" i="41"/>
  <c r="B21" i="43"/>
  <c r="B22" i="43"/>
  <c r="B21" i="44"/>
  <c r="B22" i="44"/>
  <c r="B21" i="53"/>
  <c r="B22" i="53"/>
  <c r="B19" i="45"/>
  <c r="B21" i="45"/>
  <c r="B22" i="45"/>
  <c r="B23" i="45"/>
  <c r="B19" i="46"/>
  <c r="B21" i="46"/>
  <c r="B22" i="46"/>
  <c r="B23" i="46"/>
  <c r="B21" i="47"/>
  <c r="B22" i="47"/>
  <c r="B19" i="50"/>
  <c r="B21" i="50"/>
  <c r="B22" i="50"/>
  <c r="B23" i="50"/>
  <c r="S37" i="42"/>
  <c r="S37" i="43"/>
  <c r="S37" i="52"/>
  <c r="S37" i="53"/>
  <c r="S37" i="47"/>
  <c r="S37" i="50"/>
  <c r="S35" i="2"/>
  <c r="S35" i="41"/>
  <c r="S35" i="42"/>
  <c r="S35" i="43"/>
  <c r="C10" i="51"/>
  <c r="C5" i="50"/>
  <c r="C5" i="47"/>
  <c r="C5" i="46"/>
  <c r="C5" i="45"/>
  <c r="C5" i="53"/>
  <c r="C5" i="52"/>
  <c r="C5" i="44"/>
  <c r="C5" i="43"/>
  <c r="C5" i="42"/>
  <c r="C5" i="41"/>
  <c r="C5" i="51"/>
  <c r="C5" i="3"/>
  <c r="C5" i="2"/>
  <c r="C10" i="50"/>
  <c r="C9" i="50"/>
  <c r="C8" i="50"/>
  <c r="C9" i="47"/>
  <c r="C10" i="47"/>
  <c r="C8" i="47"/>
  <c r="C10" i="46"/>
  <c r="C9" i="46"/>
  <c r="C8" i="46"/>
  <c r="C9" i="45"/>
  <c r="C10" i="45"/>
  <c r="C8" i="45"/>
  <c r="C10" i="53"/>
  <c r="C9" i="53"/>
  <c r="C8" i="53"/>
  <c r="C9" i="52"/>
  <c r="C10" i="52"/>
  <c r="C8" i="52"/>
  <c r="C10" i="44"/>
  <c r="C9" i="44"/>
  <c r="C8" i="44"/>
  <c r="C9" i="43"/>
  <c r="C10" i="43"/>
  <c r="C8" i="43"/>
  <c r="C10" i="42"/>
  <c r="C9" i="42"/>
  <c r="C8" i="42"/>
  <c r="C9" i="41"/>
  <c r="C10" i="41"/>
  <c r="C8" i="41"/>
  <c r="C9" i="51"/>
  <c r="C8" i="51"/>
  <c r="C9" i="3"/>
  <c r="C10" i="3"/>
  <c r="C8" i="3"/>
  <c r="C10" i="2"/>
  <c r="C9" i="2"/>
  <c r="C8" i="2"/>
  <c r="O42" i="50"/>
  <c r="M42" i="50"/>
  <c r="J42" i="50"/>
  <c r="R37" i="50"/>
  <c r="R36" i="50"/>
  <c r="R35" i="50"/>
  <c r="R34" i="50"/>
  <c r="R33" i="50"/>
  <c r="R32" i="50"/>
  <c r="R31" i="50"/>
  <c r="R30" i="50"/>
  <c r="R29" i="50"/>
  <c r="A29" i="50"/>
  <c r="R28" i="50"/>
  <c r="R27" i="50"/>
  <c r="R26" i="50"/>
  <c r="R25" i="50"/>
  <c r="A15" i="50"/>
  <c r="O42" i="47"/>
  <c r="M42" i="47"/>
  <c r="J42" i="47"/>
  <c r="R37" i="47"/>
  <c r="R36" i="47"/>
  <c r="R35" i="47"/>
  <c r="R34" i="47"/>
  <c r="R33" i="47"/>
  <c r="R32" i="47"/>
  <c r="R31" i="47"/>
  <c r="R30" i="47"/>
  <c r="R29" i="47"/>
  <c r="A29" i="47"/>
  <c r="R28" i="47"/>
  <c r="R27" i="47"/>
  <c r="R26" i="47"/>
  <c r="R25" i="47"/>
  <c r="A15" i="47"/>
  <c r="O42" i="46"/>
  <c r="M42" i="46"/>
  <c r="J42" i="46"/>
  <c r="R37" i="46"/>
  <c r="R36" i="46"/>
  <c r="R35" i="46"/>
  <c r="R34" i="46"/>
  <c r="R33" i="46"/>
  <c r="R32" i="46"/>
  <c r="R31" i="46"/>
  <c r="R30" i="46"/>
  <c r="R29" i="46"/>
  <c r="A29" i="46"/>
  <c r="R28" i="46"/>
  <c r="R27" i="46"/>
  <c r="R26" i="46"/>
  <c r="R25" i="46"/>
  <c r="A15" i="46"/>
  <c r="O42" i="45"/>
  <c r="M42" i="45"/>
  <c r="J42" i="45"/>
  <c r="R37" i="45"/>
  <c r="R36" i="45"/>
  <c r="R35" i="45"/>
  <c r="R34" i="45"/>
  <c r="R33" i="45"/>
  <c r="R32" i="45"/>
  <c r="R31" i="45"/>
  <c r="R30" i="45"/>
  <c r="R29" i="45"/>
  <c r="A29" i="45"/>
  <c r="R28" i="45"/>
  <c r="R27" i="45"/>
  <c r="R26" i="45"/>
  <c r="R25" i="45"/>
  <c r="A15" i="45"/>
  <c r="O42" i="53"/>
  <c r="M42" i="53"/>
  <c r="J42" i="53"/>
  <c r="R37" i="53"/>
  <c r="R36" i="53"/>
  <c r="R35" i="53"/>
  <c r="R34" i="53"/>
  <c r="R33" i="53"/>
  <c r="R32" i="53"/>
  <c r="R31" i="53"/>
  <c r="R30" i="53"/>
  <c r="R29" i="53"/>
  <c r="A29" i="53"/>
  <c r="R28" i="53"/>
  <c r="R27" i="53"/>
  <c r="R26" i="53"/>
  <c r="R25" i="53"/>
  <c r="A15" i="53"/>
  <c r="N11" i="37"/>
  <c r="O42" i="52"/>
  <c r="M42" i="52"/>
  <c r="J42" i="52"/>
  <c r="R37" i="52"/>
  <c r="R36" i="52"/>
  <c r="R35" i="52"/>
  <c r="R34" i="52"/>
  <c r="R33" i="52"/>
  <c r="R32" i="52"/>
  <c r="R31" i="52"/>
  <c r="R30" i="52"/>
  <c r="R29" i="52"/>
  <c r="A29" i="52"/>
  <c r="R28" i="52"/>
  <c r="R27" i="52"/>
  <c r="R26" i="52"/>
  <c r="R25" i="52"/>
  <c r="A15" i="52"/>
  <c r="M42" i="44"/>
  <c r="J42" i="44"/>
  <c r="R37" i="44"/>
  <c r="R36" i="44"/>
  <c r="R35" i="44"/>
  <c r="R34" i="44"/>
  <c r="R33" i="44"/>
  <c r="R32" i="44"/>
  <c r="R31" i="44"/>
  <c r="R30" i="44"/>
  <c r="R29" i="44"/>
  <c r="A29" i="44"/>
  <c r="R28" i="44"/>
  <c r="R27" i="44"/>
  <c r="R26" i="44"/>
  <c r="R25" i="44"/>
  <c r="A15" i="44"/>
  <c r="O42" i="43"/>
  <c r="M42" i="43"/>
  <c r="J42" i="43"/>
  <c r="R37" i="43"/>
  <c r="R36" i="43"/>
  <c r="R35" i="43"/>
  <c r="R34" i="43"/>
  <c r="R33" i="43"/>
  <c r="R32" i="43"/>
  <c r="R31" i="43"/>
  <c r="R30" i="43"/>
  <c r="R29" i="43"/>
  <c r="A29" i="43"/>
  <c r="R28" i="43"/>
  <c r="R27" i="43"/>
  <c r="R26" i="43"/>
  <c r="R25" i="43"/>
  <c r="A15" i="43"/>
  <c r="O42" i="42"/>
  <c r="M42" i="42"/>
  <c r="J42" i="42"/>
  <c r="R37" i="42"/>
  <c r="R36" i="42"/>
  <c r="R35" i="42"/>
  <c r="R34" i="42"/>
  <c r="R33" i="42"/>
  <c r="R32" i="42"/>
  <c r="R31" i="42"/>
  <c r="R30" i="42"/>
  <c r="R29" i="42"/>
  <c r="A29" i="42"/>
  <c r="R28" i="42"/>
  <c r="R27" i="42"/>
  <c r="R26" i="42"/>
  <c r="R25" i="42"/>
  <c r="A15" i="42"/>
  <c r="O42" i="41"/>
  <c r="M42" i="41"/>
  <c r="J42" i="41"/>
  <c r="R37" i="41"/>
  <c r="R36" i="41"/>
  <c r="R35" i="41"/>
  <c r="R34" i="41"/>
  <c r="R33" i="41"/>
  <c r="R32" i="41"/>
  <c r="R31" i="41"/>
  <c r="R30" i="41"/>
  <c r="R29" i="41"/>
  <c r="A29" i="41"/>
  <c r="R28" i="41"/>
  <c r="R27" i="41"/>
  <c r="R26" i="41"/>
  <c r="R25" i="41"/>
  <c r="A15" i="41"/>
  <c r="O42" i="51"/>
  <c r="M42" i="51"/>
  <c r="J42" i="51"/>
  <c r="R37" i="51"/>
  <c r="R36" i="51"/>
  <c r="R35" i="51"/>
  <c r="R34" i="51"/>
  <c r="R33" i="51"/>
  <c r="R32" i="51"/>
  <c r="R31" i="51"/>
  <c r="R30" i="51"/>
  <c r="R29" i="51"/>
  <c r="A29" i="51"/>
  <c r="R28" i="51"/>
  <c r="R27" i="51"/>
  <c r="R26" i="51"/>
  <c r="R25" i="51"/>
  <c r="A15" i="51"/>
  <c r="O42" i="3"/>
  <c r="M42" i="3"/>
  <c r="J42" i="3"/>
  <c r="R37" i="3"/>
  <c r="R36" i="3"/>
  <c r="R35" i="3"/>
  <c r="R34" i="3"/>
  <c r="R33" i="3"/>
  <c r="R32" i="3"/>
  <c r="R31" i="3"/>
  <c r="R30" i="3"/>
  <c r="R29" i="3"/>
  <c r="A29" i="3"/>
  <c r="R28" i="3"/>
  <c r="R27" i="3"/>
  <c r="R26" i="3"/>
  <c r="R25" i="3"/>
  <c r="A15" i="3"/>
  <c r="R28" i="37"/>
  <c r="R37" i="37"/>
  <c r="R36" i="37"/>
  <c r="R35" i="37"/>
  <c r="R34" i="37"/>
  <c r="R33" i="37"/>
  <c r="R32" i="37"/>
  <c r="R31" i="37"/>
  <c r="R30" i="37"/>
  <c r="R29" i="37"/>
  <c r="R27" i="37"/>
  <c r="R26" i="37"/>
  <c r="R25" i="37"/>
  <c r="O39" i="37"/>
  <c r="O38" i="37"/>
  <c r="O37" i="37"/>
  <c r="O42" i="37"/>
  <c r="O33" i="37"/>
  <c r="J34" i="37"/>
  <c r="M34" i="37"/>
  <c r="O34" i="37"/>
  <c r="J36" i="37"/>
  <c r="M36" i="37"/>
  <c r="O36" i="37"/>
  <c r="J37" i="37"/>
  <c r="M37" i="37"/>
  <c r="J38" i="37"/>
  <c r="M38" i="37"/>
  <c r="J39" i="37"/>
  <c r="M39" i="37"/>
  <c r="J32" i="37"/>
  <c r="M32" i="37"/>
  <c r="O32" i="37"/>
  <c r="C19" i="37"/>
  <c r="M19" i="37"/>
  <c r="N19" i="37"/>
  <c r="O19" i="37"/>
  <c r="C20" i="37"/>
  <c r="M20" i="37"/>
  <c r="N20" i="37"/>
  <c r="O20" i="37"/>
  <c r="C21" i="37"/>
  <c r="M21" i="37"/>
  <c r="N21" i="37"/>
  <c r="O21" i="37"/>
  <c r="C22" i="37"/>
  <c r="M22" i="37"/>
  <c r="N22" i="37"/>
  <c r="O22" i="37"/>
  <c r="C23" i="37"/>
  <c r="M23" i="37"/>
  <c r="N23" i="37"/>
  <c r="O23" i="37"/>
  <c r="C18" i="37"/>
  <c r="N18" i="37"/>
  <c r="O18" i="37"/>
  <c r="M7" i="37"/>
  <c r="N7" i="37"/>
  <c r="O7" i="37"/>
  <c r="M8" i="37"/>
  <c r="N8" i="37"/>
  <c r="O8" i="37"/>
  <c r="M9" i="37"/>
  <c r="N9" i="37"/>
  <c r="O9" i="37"/>
  <c r="M10" i="37"/>
  <c r="N10" i="37"/>
  <c r="O10" i="37"/>
  <c r="F5" i="37"/>
  <c r="G5" i="37"/>
  <c r="H5" i="37"/>
  <c r="I5" i="37"/>
  <c r="J5" i="37"/>
  <c r="K5" i="37"/>
  <c r="L5" i="37"/>
  <c r="M5" i="37"/>
  <c r="N5" i="37"/>
  <c r="O5" i="37"/>
  <c r="E5" i="37"/>
  <c r="D5" i="37"/>
  <c r="R37" i="2"/>
  <c r="R36" i="2"/>
  <c r="R35" i="2"/>
  <c r="R34" i="2"/>
  <c r="R33" i="2"/>
  <c r="R32" i="2"/>
  <c r="R31" i="2"/>
  <c r="R30" i="2"/>
  <c r="R29" i="2"/>
  <c r="R28" i="2"/>
  <c r="R27" i="2"/>
  <c r="R26" i="2"/>
  <c r="R25" i="2"/>
  <c r="O42" i="2"/>
  <c r="M42" i="2"/>
  <c r="A29" i="2"/>
  <c r="A15" i="2"/>
  <c r="J42" i="2"/>
  <c r="M42" i="37"/>
  <c r="A29" i="37"/>
  <c r="A15" i="37"/>
  <c r="P5" i="37"/>
  <c r="N24" i="37"/>
  <c r="O11" i="37"/>
  <c r="S37" i="46"/>
  <c r="S35" i="45"/>
  <c r="M11" i="37"/>
  <c r="S37" i="3"/>
  <c r="S37" i="45"/>
  <c r="S37" i="51"/>
  <c r="S37" i="41"/>
  <c r="S35" i="46"/>
  <c r="S35" i="3"/>
  <c r="C24" i="37"/>
  <c r="S35" i="47"/>
  <c r="S35" i="52"/>
  <c r="S35" i="51"/>
  <c r="S35" i="50"/>
  <c r="S35" i="53"/>
  <c r="S46" i="47"/>
  <c r="B26" i="42"/>
  <c r="K42" i="2"/>
  <c r="B9" i="40"/>
  <c r="S46" i="51"/>
  <c r="P35" i="3"/>
  <c r="S47" i="3"/>
  <c r="H42" i="43"/>
  <c r="F42" i="43"/>
  <c r="D42" i="43"/>
  <c r="L42" i="41"/>
  <c r="K42" i="41"/>
  <c r="I42" i="41"/>
  <c r="H42" i="41"/>
  <c r="L42" i="3"/>
  <c r="F42" i="3"/>
  <c r="E42" i="3"/>
  <c r="N42" i="2"/>
  <c r="L42" i="2"/>
  <c r="I42" i="2"/>
  <c r="H42" i="2"/>
  <c r="G42" i="2"/>
  <c r="F42" i="2"/>
  <c r="D42" i="2"/>
  <c r="J10" i="37"/>
  <c r="P8" i="51"/>
  <c r="L22" i="37"/>
  <c r="P20" i="53"/>
  <c r="P7" i="45"/>
  <c r="P23" i="45"/>
  <c r="P21" i="47"/>
  <c r="P10" i="50"/>
  <c r="C11" i="52"/>
  <c r="P20" i="51"/>
  <c r="P9" i="42"/>
  <c r="P20" i="42"/>
  <c r="P10" i="43"/>
  <c r="P18" i="53"/>
  <c r="P7" i="46"/>
  <c r="P18" i="41"/>
  <c r="C11" i="3"/>
  <c r="C11" i="50"/>
  <c r="S43" i="47"/>
  <c r="S44" i="45"/>
  <c r="B42" i="46"/>
  <c r="K42" i="45"/>
  <c r="H42" i="45"/>
  <c r="E42" i="52"/>
  <c r="D42" i="52"/>
  <c r="P21" i="43"/>
  <c r="N42" i="50"/>
  <c r="L42" i="50"/>
  <c r="I42" i="50"/>
  <c r="H42" i="50"/>
  <c r="F42" i="50"/>
  <c r="S43" i="46"/>
  <c r="E42" i="45"/>
  <c r="C42" i="45"/>
  <c r="K42" i="53"/>
  <c r="I42" i="53"/>
  <c r="G42" i="53"/>
  <c r="E42" i="53"/>
  <c r="D42" i="53"/>
  <c r="F42" i="44"/>
  <c r="D42" i="44"/>
  <c r="C42" i="44"/>
  <c r="C42" i="52"/>
  <c r="N42" i="45"/>
  <c r="I42" i="45"/>
  <c r="G42" i="45"/>
  <c r="C47" i="52"/>
  <c r="C47" i="44"/>
  <c r="P35" i="43"/>
  <c r="S47" i="43"/>
  <c r="P9" i="51"/>
  <c r="P23" i="51"/>
  <c r="P22" i="51"/>
  <c r="P9" i="52"/>
  <c r="P19" i="52"/>
  <c r="P21" i="53"/>
  <c r="P10" i="42"/>
  <c r="P19" i="2"/>
  <c r="C8" i="37"/>
  <c r="C11" i="47"/>
  <c r="C11" i="2"/>
  <c r="B24" i="45"/>
  <c r="S43" i="50"/>
  <c r="B42" i="47"/>
  <c r="P35" i="47"/>
  <c r="S47" i="47"/>
  <c r="H42" i="46"/>
  <c r="P35" i="46"/>
  <c r="S47" i="46"/>
  <c r="S45" i="53"/>
  <c r="S44" i="44"/>
  <c r="B24" i="41"/>
  <c r="B24" i="50"/>
  <c r="S44" i="52"/>
  <c r="H34" i="37"/>
  <c r="L33" i="37"/>
  <c r="B42" i="42"/>
  <c r="P23" i="2"/>
  <c r="P23" i="3"/>
  <c r="P10" i="41"/>
  <c r="P18" i="42"/>
  <c r="P19" i="42"/>
  <c r="P23" i="43"/>
  <c r="P19" i="43"/>
  <c r="P9" i="44"/>
  <c r="P23" i="44"/>
  <c r="P20" i="44"/>
  <c r="P19" i="44"/>
  <c r="P23" i="52"/>
  <c r="P8" i="53"/>
  <c r="P19" i="53"/>
  <c r="P10" i="45"/>
  <c r="P19" i="45"/>
  <c r="P19" i="46"/>
  <c r="P10" i="47"/>
  <c r="P8" i="47"/>
  <c r="P7" i="47"/>
  <c r="P22" i="47"/>
  <c r="P18" i="50"/>
  <c r="P19" i="50"/>
  <c r="P22" i="52"/>
  <c r="B21" i="37"/>
  <c r="B24" i="46"/>
  <c r="B24" i="47"/>
  <c r="B24" i="44"/>
  <c r="B46" i="44"/>
  <c r="B19" i="37"/>
  <c r="B24" i="51"/>
  <c r="B24" i="2"/>
  <c r="N42" i="47"/>
  <c r="S36" i="47"/>
  <c r="K42" i="47"/>
  <c r="I42" i="47"/>
  <c r="G42" i="47"/>
  <c r="F42" i="47"/>
  <c r="D42" i="47"/>
  <c r="C42" i="47"/>
  <c r="C47" i="47"/>
  <c r="N42" i="46"/>
  <c r="L42" i="46"/>
  <c r="F42" i="46"/>
  <c r="E42" i="46"/>
  <c r="C42" i="46"/>
  <c r="B39" i="37"/>
  <c r="B42" i="45"/>
  <c r="S44" i="53"/>
  <c r="N42" i="52"/>
  <c r="I42" i="52"/>
  <c r="F42" i="52"/>
  <c r="N42" i="44"/>
  <c r="L42" i="44"/>
  <c r="I42" i="44"/>
  <c r="H42" i="44"/>
  <c r="S30" i="44"/>
  <c r="N42" i="43"/>
  <c r="L42" i="43"/>
  <c r="S30" i="2"/>
  <c r="J21" i="37"/>
  <c r="F21" i="37"/>
  <c r="P21" i="3"/>
  <c r="P20" i="41"/>
  <c r="P21" i="42"/>
  <c r="P7" i="43"/>
  <c r="P18" i="43"/>
  <c r="P22" i="44"/>
  <c r="S32" i="52"/>
  <c r="P9" i="45"/>
  <c r="P10" i="46"/>
  <c r="P8" i="46"/>
  <c r="P23" i="50"/>
  <c r="P21" i="50"/>
  <c r="S45" i="50"/>
  <c r="S46" i="50"/>
  <c r="D33" i="37"/>
  <c r="S43" i="53"/>
  <c r="S42" i="2"/>
  <c r="E42" i="41"/>
  <c r="C42" i="2"/>
  <c r="C11" i="42"/>
  <c r="C11" i="46"/>
  <c r="C11" i="41"/>
  <c r="C34" i="37"/>
  <c r="H33" i="37"/>
  <c r="S44" i="2"/>
  <c r="I42" i="43"/>
  <c r="S44" i="43"/>
  <c r="N42" i="42"/>
  <c r="L42" i="42"/>
  <c r="I42" i="42"/>
  <c r="H42" i="42"/>
  <c r="E42" i="42"/>
  <c r="C42" i="42"/>
  <c r="P35" i="41"/>
  <c r="S47" i="41"/>
  <c r="B42" i="41"/>
  <c r="K42" i="51"/>
  <c r="I42" i="51"/>
  <c r="S44" i="3"/>
  <c r="S45" i="2"/>
  <c r="S46" i="42"/>
  <c r="E33" i="37"/>
  <c r="S45" i="44"/>
  <c r="S45" i="47"/>
  <c r="L42" i="45"/>
  <c r="F42" i="45"/>
  <c r="K42" i="52"/>
  <c r="G42" i="52"/>
  <c r="P35" i="52"/>
  <c r="S47" i="52"/>
  <c r="P35" i="44"/>
  <c r="G42" i="43"/>
  <c r="E42" i="43"/>
  <c r="N42" i="41"/>
  <c r="G42" i="41"/>
  <c r="F42" i="41"/>
  <c r="S45" i="51"/>
  <c r="D42" i="51"/>
  <c r="P35" i="51"/>
  <c r="S47" i="51"/>
  <c r="E42" i="2"/>
  <c r="E34" i="37"/>
  <c r="B24" i="42"/>
  <c r="L10" i="37"/>
  <c r="S27" i="2"/>
  <c r="E18" i="37"/>
  <c r="E20" i="37"/>
  <c r="P10" i="3"/>
  <c r="D9" i="37"/>
  <c r="E8" i="37"/>
  <c r="D18" i="37"/>
  <c r="I23" i="37"/>
  <c r="E23" i="37"/>
  <c r="L20" i="37"/>
  <c r="H20" i="37"/>
  <c r="P20" i="3"/>
  <c r="J42" i="37"/>
  <c r="S37" i="44"/>
  <c r="S37" i="2"/>
  <c r="S37" i="37"/>
  <c r="N37" i="37"/>
  <c r="D42" i="41"/>
  <c r="S43" i="42"/>
  <c r="P7" i="3"/>
  <c r="G42" i="44"/>
  <c r="O24" i="37"/>
  <c r="C5" i="37"/>
  <c r="C11" i="45"/>
  <c r="C47" i="3"/>
  <c r="S36" i="52"/>
  <c r="S36" i="41"/>
  <c r="G42" i="51"/>
  <c r="F42" i="51"/>
  <c r="C42" i="51"/>
  <c r="B42" i="51"/>
  <c r="N42" i="3"/>
  <c r="K42" i="3"/>
  <c r="H42" i="3"/>
  <c r="C42" i="3"/>
  <c r="M33" i="37"/>
  <c r="K7" i="37"/>
  <c r="C42" i="50"/>
  <c r="L23" i="37"/>
  <c r="D23" i="37"/>
  <c r="K20" i="37"/>
  <c r="G20" i="37"/>
  <c r="J18" i="37"/>
  <c r="G23" i="37"/>
  <c r="J20" i="37"/>
  <c r="F20" i="37"/>
  <c r="K19" i="37"/>
  <c r="P19" i="41"/>
  <c r="S32" i="42"/>
  <c r="P8" i="42"/>
  <c r="P7" i="42"/>
  <c r="P8" i="44"/>
  <c r="P18" i="44"/>
  <c r="P21" i="44"/>
  <c r="P20" i="52"/>
  <c r="S29" i="45"/>
  <c r="S32" i="50"/>
  <c r="S27" i="43"/>
  <c r="P35" i="2"/>
  <c r="S47" i="2"/>
  <c r="S46" i="3"/>
  <c r="P9" i="2"/>
  <c r="E9" i="37"/>
  <c r="B24" i="53"/>
  <c r="B42" i="53"/>
  <c r="S36" i="44"/>
  <c r="S28" i="44"/>
  <c r="F42" i="42"/>
  <c r="B34" i="37"/>
  <c r="N42" i="51"/>
  <c r="N38" i="37"/>
  <c r="S36" i="51"/>
  <c r="L34" i="37"/>
  <c r="S44" i="51"/>
  <c r="S36" i="3"/>
  <c r="I42" i="3"/>
  <c r="B32" i="37"/>
  <c r="S45" i="3"/>
  <c r="N32" i="37"/>
  <c r="E32" i="37"/>
  <c r="C33" i="37"/>
  <c r="S46" i="46"/>
  <c r="B42" i="2"/>
  <c r="B49" i="41"/>
  <c r="D9" i="40"/>
  <c r="S46" i="41"/>
  <c r="D34" i="37"/>
  <c r="S36" i="46"/>
  <c r="L42" i="53"/>
  <c r="L39" i="37"/>
  <c r="H42" i="53"/>
  <c r="H39" i="37"/>
  <c r="B36" i="37"/>
  <c r="P18" i="2"/>
  <c r="P9" i="43"/>
  <c r="H8" i="37"/>
  <c r="J7" i="37"/>
  <c r="I9" i="37"/>
  <c r="B24" i="52"/>
  <c r="B46" i="52"/>
  <c r="B47" i="52"/>
  <c r="P7" i="2"/>
  <c r="P22" i="2"/>
  <c r="G10" i="37"/>
  <c r="H18" i="37"/>
  <c r="S32" i="3"/>
  <c r="P19" i="3"/>
  <c r="I19" i="37"/>
  <c r="P10" i="51"/>
  <c r="L8" i="37"/>
  <c r="K18" i="37"/>
  <c r="E22" i="37"/>
  <c r="L19" i="37"/>
  <c r="I10" i="37"/>
  <c r="E10" i="37"/>
  <c r="P9" i="41"/>
  <c r="J9" i="37"/>
  <c r="F9" i="37"/>
  <c r="P7" i="41"/>
  <c r="D22" i="37"/>
  <c r="I21" i="37"/>
  <c r="G19" i="37"/>
  <c r="P22" i="42"/>
  <c r="I20" i="37"/>
  <c r="L9" i="37"/>
  <c r="I8" i="37"/>
  <c r="D20" i="37"/>
  <c r="P20" i="43"/>
  <c r="G9" i="37"/>
  <c r="P10" i="52"/>
  <c r="P9" i="53"/>
  <c r="P7" i="53"/>
  <c r="P22" i="53"/>
  <c r="H19" i="37"/>
  <c r="P20" i="45"/>
  <c r="P18" i="46"/>
  <c r="D21" i="37"/>
  <c r="P21" i="46"/>
  <c r="P20" i="46"/>
  <c r="J19" i="37"/>
  <c r="S32" i="47"/>
  <c r="P23" i="47"/>
  <c r="K21" i="37"/>
  <c r="P20" i="47"/>
  <c r="B24" i="3"/>
  <c r="S36" i="43"/>
  <c r="S47" i="44"/>
  <c r="C10" i="37"/>
  <c r="C11" i="44"/>
  <c r="K42" i="50"/>
  <c r="K39" i="37"/>
  <c r="D39" i="37"/>
  <c r="D42" i="45"/>
  <c r="F42" i="53"/>
  <c r="K33" i="37"/>
  <c r="D32" i="37"/>
  <c r="K42" i="44"/>
  <c r="E39" i="37"/>
  <c r="E42" i="44"/>
  <c r="B42" i="44"/>
  <c r="K42" i="43"/>
  <c r="B42" i="43"/>
  <c r="N34" i="37"/>
  <c r="K42" i="42"/>
  <c r="K38" i="37"/>
  <c r="G42" i="42"/>
  <c r="G38" i="37"/>
  <c r="D42" i="42"/>
  <c r="L36" i="37"/>
  <c r="H36" i="37"/>
  <c r="L42" i="51"/>
  <c r="L38" i="37"/>
  <c r="G36" i="37"/>
  <c r="J33" i="37"/>
  <c r="L32" i="37"/>
  <c r="L37" i="37"/>
  <c r="L42" i="52"/>
  <c r="C32" i="37"/>
  <c r="C38" i="37"/>
  <c r="C11" i="43"/>
  <c r="B23" i="37"/>
  <c r="C11" i="51"/>
  <c r="C9" i="37"/>
  <c r="D38" i="37"/>
  <c r="D42" i="50"/>
  <c r="P35" i="42"/>
  <c r="C42" i="41"/>
  <c r="N42" i="53"/>
  <c r="N39" i="37"/>
  <c r="C47" i="43"/>
  <c r="B22" i="37"/>
  <c r="B24" i="43"/>
  <c r="N36" i="37"/>
  <c r="P35" i="50"/>
  <c r="H42" i="47"/>
  <c r="G42" i="46"/>
  <c r="P35" i="53"/>
  <c r="L42" i="47"/>
  <c r="D42" i="46"/>
  <c r="P35" i="45"/>
  <c r="H42" i="52"/>
  <c r="H37" i="37"/>
  <c r="B33" i="37"/>
  <c r="C11" i="53"/>
  <c r="C7" i="37"/>
  <c r="G42" i="50"/>
  <c r="G39" i="37"/>
  <c r="E42" i="47"/>
  <c r="E38" i="37"/>
  <c r="H32" i="37"/>
  <c r="E36" i="37"/>
  <c r="C36" i="37"/>
  <c r="S43" i="2"/>
  <c r="B20" i="37"/>
  <c r="C47" i="51"/>
  <c r="K42" i="46"/>
  <c r="G32" i="37"/>
  <c r="G34" i="37"/>
  <c r="S45" i="46"/>
  <c r="C42" i="53"/>
  <c r="C39" i="37"/>
  <c r="K32" i="37"/>
  <c r="S25" i="50"/>
  <c r="C37" i="37"/>
  <c r="P21" i="51"/>
  <c r="B42" i="52"/>
  <c r="P20" i="2"/>
  <c r="D7" i="37"/>
  <c r="I18" i="37"/>
  <c r="G37" i="37"/>
  <c r="K34" i="37"/>
  <c r="G42" i="3"/>
  <c r="G7" i="37"/>
  <c r="B38" i="37"/>
  <c r="I22" i="37"/>
  <c r="H38" i="37"/>
  <c r="H42" i="51"/>
  <c r="G33" i="37"/>
  <c r="E37" i="37"/>
  <c r="E42" i="51"/>
  <c r="K37" i="37"/>
  <c r="D37" i="37"/>
  <c r="D42" i="3"/>
  <c r="B37" i="37"/>
  <c r="B42" i="3"/>
  <c r="K36" i="37"/>
  <c r="D36" i="37"/>
  <c r="B18" i="37"/>
  <c r="P10" i="2"/>
  <c r="D10" i="37"/>
  <c r="P8" i="2"/>
  <c r="J8" i="37"/>
  <c r="P21" i="2"/>
  <c r="H21" i="37"/>
  <c r="K10" i="37"/>
  <c r="P9" i="3"/>
  <c r="H9" i="37"/>
  <c r="P8" i="3"/>
  <c r="L18" i="37"/>
  <c r="P18" i="3"/>
  <c r="P22" i="3"/>
  <c r="F22" i="37"/>
  <c r="I7" i="37"/>
  <c r="P7" i="51"/>
  <c r="P18" i="51"/>
  <c r="G18" i="37"/>
  <c r="P19" i="51"/>
  <c r="D19" i="37"/>
  <c r="P8" i="41"/>
  <c r="G8" i="37"/>
  <c r="P23" i="41"/>
  <c r="K23" i="37"/>
  <c r="P22" i="41"/>
  <c r="H22" i="37"/>
  <c r="E21" i="37"/>
  <c r="P21" i="41"/>
  <c r="H10" i="37"/>
  <c r="F23" i="37"/>
  <c r="P23" i="42"/>
  <c r="L21" i="37"/>
  <c r="F19" i="37"/>
  <c r="P8" i="43"/>
  <c r="F7" i="37"/>
  <c r="P22" i="43"/>
  <c r="J22" i="37"/>
  <c r="G21" i="37"/>
  <c r="P10" i="44"/>
  <c r="L7" i="37"/>
  <c r="P7" i="44"/>
  <c r="P8" i="52"/>
  <c r="P7" i="52"/>
  <c r="P18" i="52"/>
  <c r="P21" i="52"/>
  <c r="P10" i="53"/>
  <c r="D8" i="37"/>
  <c r="H23" i="37"/>
  <c r="P23" i="53"/>
  <c r="K8" i="37"/>
  <c r="P8" i="45"/>
  <c r="H7" i="37"/>
  <c r="F18" i="37"/>
  <c r="P18" i="45"/>
  <c r="P22" i="45"/>
  <c r="P21" i="45"/>
  <c r="P9" i="46"/>
  <c r="F8" i="37"/>
  <c r="J23" i="37"/>
  <c r="P23" i="46"/>
  <c r="G22" i="37"/>
  <c r="P22" i="46"/>
  <c r="P9" i="47"/>
  <c r="P18" i="47"/>
  <c r="P19" i="47"/>
  <c r="E19" i="37"/>
  <c r="K9" i="37"/>
  <c r="P9" i="50"/>
  <c r="P8" i="50"/>
  <c r="E7" i="37"/>
  <c r="P7" i="50"/>
  <c r="P22" i="50"/>
  <c r="P20" i="50"/>
  <c r="N33" i="37"/>
  <c r="C42" i="43"/>
  <c r="F10" i="37"/>
  <c r="K22" i="37"/>
  <c r="S34" i="53"/>
  <c r="S34" i="46"/>
  <c r="S32" i="46"/>
  <c r="S42" i="47"/>
  <c r="S26" i="50"/>
  <c r="S27" i="52"/>
  <c r="S32" i="51"/>
  <c r="B46" i="46"/>
  <c r="B47" i="46"/>
  <c r="S27" i="50"/>
  <c r="S41" i="52"/>
  <c r="E44" i="44"/>
  <c r="T27" i="44"/>
  <c r="S33" i="43"/>
  <c r="S28" i="47"/>
  <c r="S30" i="46"/>
  <c r="B46" i="42"/>
  <c r="B47" i="42"/>
  <c r="S29" i="50"/>
  <c r="S33" i="47"/>
  <c r="S30" i="51"/>
  <c r="S32" i="2"/>
  <c r="P11" i="2"/>
  <c r="S29" i="47"/>
  <c r="S41" i="44"/>
  <c r="P24" i="44"/>
  <c r="P11" i="43"/>
  <c r="S33" i="2"/>
  <c r="S29" i="42"/>
  <c r="S31" i="47"/>
  <c r="S34" i="44"/>
  <c r="S28" i="41"/>
  <c r="B46" i="45"/>
  <c r="B47" i="45"/>
  <c r="S34" i="50"/>
  <c r="S33" i="51"/>
  <c r="S26" i="2"/>
  <c r="S27" i="46"/>
  <c r="I42" i="37"/>
  <c r="P24" i="46"/>
  <c r="S31" i="53"/>
  <c r="S31" i="42"/>
  <c r="P40" i="44"/>
  <c r="T43" i="44"/>
  <c r="S26" i="45"/>
  <c r="S31" i="46"/>
  <c r="S31" i="44"/>
  <c r="S34" i="41"/>
  <c r="S28" i="53"/>
  <c r="S27" i="51"/>
  <c r="S29" i="3"/>
  <c r="M24" i="37"/>
  <c r="S30" i="43"/>
  <c r="N42" i="37"/>
  <c r="B42" i="37"/>
  <c r="G24" i="37"/>
  <c r="S27" i="41"/>
  <c r="S25" i="3"/>
  <c r="S26" i="43"/>
  <c r="F42" i="37"/>
  <c r="S42" i="45"/>
  <c r="S34" i="43"/>
  <c r="S32" i="45"/>
  <c r="S34" i="42"/>
  <c r="S42" i="53"/>
  <c r="S42" i="50"/>
  <c r="S34" i="52"/>
  <c r="S42" i="42"/>
  <c r="S33" i="52"/>
  <c r="B24" i="37"/>
  <c r="P24" i="41"/>
  <c r="S26" i="3"/>
  <c r="S27" i="42"/>
  <c r="S33" i="53"/>
  <c r="P11" i="41"/>
  <c r="P24" i="53"/>
  <c r="S35" i="37"/>
  <c r="S35" i="44"/>
  <c r="D11" i="37"/>
  <c r="P38" i="37"/>
  <c r="C47" i="50"/>
  <c r="P24" i="2"/>
  <c r="S28" i="2"/>
  <c r="S34" i="2"/>
  <c r="L11" i="37"/>
  <c r="B46" i="53"/>
  <c r="B47" i="53"/>
  <c r="S31" i="41"/>
  <c r="P23" i="37"/>
  <c r="L24" i="37"/>
  <c r="P40" i="52"/>
  <c r="T43" i="52"/>
  <c r="S45" i="37"/>
  <c r="G11" i="37"/>
  <c r="G42" i="37"/>
  <c r="S31" i="45"/>
  <c r="P19" i="37"/>
  <c r="P11" i="44"/>
  <c r="P18" i="37"/>
  <c r="S47" i="37"/>
  <c r="S43" i="37"/>
  <c r="L42" i="37"/>
  <c r="S33" i="50"/>
  <c r="S29" i="51"/>
  <c r="S29" i="46"/>
  <c r="S33" i="41"/>
  <c r="P24" i="52"/>
  <c r="P24" i="50"/>
  <c r="P11" i="47"/>
  <c r="S27" i="45"/>
  <c r="P11" i="52"/>
  <c r="B46" i="51"/>
  <c r="P40" i="51"/>
  <c r="S36" i="42"/>
  <c r="S31" i="52"/>
  <c r="P40" i="3"/>
  <c r="B46" i="3"/>
  <c r="S34" i="47"/>
  <c r="S47" i="53"/>
  <c r="S44" i="46"/>
  <c r="S27" i="53"/>
  <c r="S33" i="45"/>
  <c r="S30" i="41"/>
  <c r="E11" i="37"/>
  <c r="P11" i="3"/>
  <c r="S34" i="45"/>
  <c r="P11" i="51"/>
  <c r="P9" i="37"/>
  <c r="S30" i="52"/>
  <c r="C11" i="37"/>
  <c r="S26" i="44"/>
  <c r="P24" i="3"/>
  <c r="S45" i="52"/>
  <c r="P11" i="50"/>
  <c r="P7" i="37"/>
  <c r="C47" i="2"/>
  <c r="S30" i="53"/>
  <c r="S25" i="47"/>
  <c r="S26" i="41"/>
  <c r="S46" i="44"/>
  <c r="D42" i="37"/>
  <c r="P24" i="43"/>
  <c r="S26" i="42"/>
  <c r="S33" i="42"/>
  <c r="S46" i="52"/>
  <c r="P11" i="53"/>
  <c r="K11" i="37"/>
  <c r="K24" i="37"/>
  <c r="S44" i="50"/>
  <c r="S45" i="45"/>
  <c r="S36" i="45"/>
  <c r="P24" i="45"/>
  <c r="S32" i="53"/>
  <c r="S32" i="44"/>
  <c r="P24" i="42"/>
  <c r="B46" i="2"/>
  <c r="P40" i="2"/>
  <c r="B46" i="50"/>
  <c r="P40" i="50"/>
  <c r="T44" i="50"/>
  <c r="S33" i="46"/>
  <c r="S33" i="44"/>
  <c r="S47" i="45"/>
  <c r="B46" i="43"/>
  <c r="C47" i="53"/>
  <c r="J11" i="37"/>
  <c r="P39" i="37"/>
  <c r="H11" i="37"/>
  <c r="S29" i="53"/>
  <c r="S45" i="41"/>
  <c r="P37" i="37"/>
  <c r="P20" i="37"/>
  <c r="P40" i="45"/>
  <c r="T47" i="45"/>
  <c r="S28" i="51"/>
  <c r="S47" i="42"/>
  <c r="S42" i="41"/>
  <c r="P40" i="42"/>
  <c r="T45" i="42"/>
  <c r="S42" i="52"/>
  <c r="P11" i="46"/>
  <c r="S29" i="52"/>
  <c r="P22" i="37"/>
  <c r="P21" i="37"/>
  <c r="H42" i="37"/>
  <c r="S28" i="3"/>
  <c r="S46" i="2"/>
  <c r="C47" i="41"/>
  <c r="E42" i="37"/>
  <c r="K42" i="37"/>
  <c r="S36" i="50"/>
  <c r="S46" i="45"/>
  <c r="S44" i="37"/>
  <c r="S26" i="46"/>
  <c r="S47" i="50"/>
  <c r="S43" i="52"/>
  <c r="S45" i="42"/>
  <c r="S44" i="42"/>
  <c r="S27" i="44"/>
  <c r="S46" i="53"/>
  <c r="S31" i="50"/>
  <c r="S25" i="52"/>
  <c r="S43" i="45"/>
  <c r="P40" i="43"/>
  <c r="T45" i="43"/>
  <c r="S43" i="44"/>
  <c r="P40" i="53"/>
  <c r="T47" i="53"/>
  <c r="P8" i="37"/>
  <c r="H24" i="37"/>
  <c r="S44" i="41"/>
  <c r="S36" i="53"/>
  <c r="S44" i="47"/>
  <c r="S29" i="44"/>
  <c r="P24" i="47"/>
  <c r="E24" i="37"/>
  <c r="S32" i="43"/>
  <c r="P11" i="42"/>
  <c r="S25" i="51"/>
  <c r="S43" i="43"/>
  <c r="P11" i="45"/>
  <c r="D24" i="37"/>
  <c r="P24" i="51"/>
  <c r="P10" i="37"/>
  <c r="S32" i="41"/>
  <c r="C42" i="37"/>
  <c r="S43" i="41"/>
  <c r="P40" i="46"/>
  <c r="T44" i="46"/>
  <c r="B46" i="47"/>
  <c r="P40" i="47"/>
  <c r="P40" i="41"/>
  <c r="T44" i="41"/>
  <c r="B46" i="41"/>
  <c r="J24" i="37"/>
  <c r="S46" i="43"/>
  <c r="S45" i="43"/>
  <c r="T42" i="47"/>
  <c r="T43" i="43"/>
  <c r="B47" i="44"/>
  <c r="T46" i="43"/>
  <c r="S25" i="44"/>
  <c r="S25" i="53"/>
  <c r="T43" i="45"/>
  <c r="T47" i="50"/>
  <c r="T46" i="45"/>
  <c r="T44" i="42"/>
  <c r="T42" i="52"/>
  <c r="T45" i="52"/>
  <c r="T47" i="52"/>
  <c r="C44" i="44"/>
  <c r="T25" i="44"/>
  <c r="S48" i="52"/>
  <c r="L44" i="52"/>
  <c r="T34" i="52"/>
  <c r="T46" i="52"/>
  <c r="T44" i="52"/>
  <c r="T42" i="42"/>
  <c r="T42" i="50"/>
  <c r="G44" i="44"/>
  <c r="T29" i="44"/>
  <c r="P44" i="47"/>
  <c r="G44" i="41"/>
  <c r="T29" i="41"/>
  <c r="C44" i="3"/>
  <c r="T25" i="3"/>
  <c r="T44" i="47"/>
  <c r="P11" i="37"/>
  <c r="D44" i="44"/>
  <c r="T26" i="44"/>
  <c r="J44" i="44"/>
  <c r="T32" i="44"/>
  <c r="T45" i="45"/>
  <c r="T43" i="41"/>
  <c r="S41" i="53"/>
  <c r="I44" i="44"/>
  <c r="T31" i="44"/>
  <c r="K44" i="47"/>
  <c r="T33" i="47"/>
  <c r="S30" i="50"/>
  <c r="S34" i="3"/>
  <c r="T45" i="47"/>
  <c r="S48" i="47"/>
  <c r="T43" i="47"/>
  <c r="T47" i="47"/>
  <c r="T46" i="47"/>
  <c r="K44" i="52"/>
  <c r="T33" i="52"/>
  <c r="S31" i="3"/>
  <c r="S48" i="51"/>
  <c r="T45" i="51"/>
  <c r="T47" i="51"/>
  <c r="T46" i="51"/>
  <c r="T44" i="51"/>
  <c r="T43" i="51"/>
  <c r="S34" i="51"/>
  <c r="S28" i="37"/>
  <c r="S41" i="47"/>
  <c r="B47" i="47"/>
  <c r="S48" i="43"/>
  <c r="T44" i="43"/>
  <c r="T47" i="43"/>
  <c r="T46" i="53"/>
  <c r="S25" i="45"/>
  <c r="C44" i="45"/>
  <c r="T25" i="45"/>
  <c r="S48" i="50"/>
  <c r="T45" i="50"/>
  <c r="T43" i="50"/>
  <c r="T46" i="50"/>
  <c r="S32" i="37"/>
  <c r="S41" i="3"/>
  <c r="B47" i="3"/>
  <c r="S41" i="51"/>
  <c r="B47" i="51"/>
  <c r="I44" i="51"/>
  <c r="T31" i="51"/>
  <c r="S42" i="43"/>
  <c r="T42" i="43"/>
  <c r="C47" i="46"/>
  <c r="S41" i="46"/>
  <c r="S26" i="51"/>
  <c r="S42" i="46"/>
  <c r="T42" i="46"/>
  <c r="S48" i="45"/>
  <c r="T44" i="45"/>
  <c r="S36" i="2"/>
  <c r="D44" i="53"/>
  <c r="T26" i="53"/>
  <c r="S41" i="50"/>
  <c r="B47" i="50"/>
  <c r="S48" i="44"/>
  <c r="T44" i="44"/>
  <c r="T45" i="44"/>
  <c r="T47" i="44"/>
  <c r="S48" i="3"/>
  <c r="T43" i="3"/>
  <c r="T45" i="3"/>
  <c r="T44" i="3"/>
  <c r="T46" i="3"/>
  <c r="T47" i="3"/>
  <c r="S28" i="52"/>
  <c r="S48" i="46"/>
  <c r="T43" i="46"/>
  <c r="T47" i="46"/>
  <c r="T46" i="46"/>
  <c r="T45" i="46"/>
  <c r="C47" i="45"/>
  <c r="S41" i="45"/>
  <c r="S28" i="45"/>
  <c r="S33" i="3"/>
  <c r="P24" i="37"/>
  <c r="T42" i="53"/>
  <c r="S29" i="2"/>
  <c r="S48" i="41"/>
  <c r="T46" i="41"/>
  <c r="T47" i="41"/>
  <c r="S48" i="42"/>
  <c r="T43" i="42"/>
  <c r="T46" i="42"/>
  <c r="S25" i="43"/>
  <c r="G44" i="43"/>
  <c r="T29" i="43"/>
  <c r="S31" i="2"/>
  <c r="S27" i="3"/>
  <c r="S42" i="3"/>
  <c r="T42" i="3"/>
  <c r="S48" i="2"/>
  <c r="T42" i="2"/>
  <c r="T47" i="2"/>
  <c r="T43" i="2"/>
  <c r="T45" i="2"/>
  <c r="T44" i="2"/>
  <c r="O44" i="52"/>
  <c r="T37" i="52"/>
  <c r="E44" i="52"/>
  <c r="T27" i="52"/>
  <c r="S30" i="42"/>
  <c r="S25" i="42"/>
  <c r="F44" i="42"/>
  <c r="T28" i="42"/>
  <c r="B47" i="43"/>
  <c r="S41" i="43"/>
  <c r="T42" i="45"/>
  <c r="S29" i="43"/>
  <c r="S28" i="43"/>
  <c r="S30" i="47"/>
  <c r="C44" i="52"/>
  <c r="T25" i="52"/>
  <c r="S29" i="41"/>
  <c r="C47" i="42"/>
  <c r="S41" i="42"/>
  <c r="S30" i="3"/>
  <c r="S26" i="53"/>
  <c r="S31" i="51"/>
  <c r="I44" i="52"/>
  <c r="T31" i="52"/>
  <c r="S26" i="47"/>
  <c r="T42" i="41"/>
  <c r="T45" i="41"/>
  <c r="S25" i="2"/>
  <c r="N44" i="2"/>
  <c r="T36" i="2"/>
  <c r="S41" i="2"/>
  <c r="B46" i="37"/>
  <c r="B47" i="2"/>
  <c r="S31" i="43"/>
  <c r="S33" i="37"/>
  <c r="S46" i="37"/>
  <c r="S42" i="44"/>
  <c r="T42" i="44"/>
  <c r="S42" i="51"/>
  <c r="T42" i="51"/>
  <c r="C46" i="37"/>
  <c r="C47" i="37"/>
  <c r="S22" i="44"/>
  <c r="P44" i="44"/>
  <c r="L44" i="44"/>
  <c r="T34" i="44"/>
  <c r="F44" i="44"/>
  <c r="T28" i="44"/>
  <c r="M44" i="44"/>
  <c r="T35" i="44"/>
  <c r="O44" i="44"/>
  <c r="T37" i="44"/>
  <c r="H44" i="44"/>
  <c r="T30" i="44"/>
  <c r="N44" i="44"/>
  <c r="T36" i="44"/>
  <c r="T46" i="2"/>
  <c r="S30" i="45"/>
  <c r="T47" i="42"/>
  <c r="K44" i="44"/>
  <c r="T33" i="44"/>
  <c r="S28" i="42"/>
  <c r="S28" i="50"/>
  <c r="H44" i="50"/>
  <c r="T30" i="50"/>
  <c r="S41" i="41"/>
  <c r="B47" i="41"/>
  <c r="S27" i="47"/>
  <c r="S48" i="53"/>
  <c r="T45" i="53"/>
  <c r="T44" i="53"/>
  <c r="T43" i="53"/>
  <c r="S28" i="46"/>
  <c r="T46" i="44"/>
  <c r="S26" i="52"/>
  <c r="D44" i="52"/>
  <c r="T26" i="52"/>
  <c r="G44" i="52"/>
  <c r="T29" i="52"/>
  <c r="S25" i="41"/>
  <c r="J44" i="52"/>
  <c r="T32" i="52"/>
  <c r="S22" i="52"/>
  <c r="F44" i="52"/>
  <c r="T28" i="52"/>
  <c r="F44" i="47"/>
  <c r="T28" i="47"/>
  <c r="H44" i="52"/>
  <c r="T30" i="52"/>
  <c r="P44" i="52"/>
  <c r="N44" i="52"/>
  <c r="T36" i="52"/>
  <c r="M44" i="52"/>
  <c r="T35" i="52"/>
  <c r="D44" i="51"/>
  <c r="T26" i="51"/>
  <c r="J44" i="47"/>
  <c r="T32" i="47"/>
  <c r="M44" i="47"/>
  <c r="T35" i="47"/>
  <c r="E44" i="47"/>
  <c r="T27" i="47"/>
  <c r="H44" i="47"/>
  <c r="T30" i="47"/>
  <c r="L44" i="47"/>
  <c r="T34" i="47"/>
  <c r="O44" i="47"/>
  <c r="T37" i="47"/>
  <c r="D44" i="47"/>
  <c r="T26" i="47"/>
  <c r="C44" i="47"/>
  <c r="T25" i="47"/>
  <c r="I44" i="47"/>
  <c r="T31" i="47"/>
  <c r="H44" i="3"/>
  <c r="T30" i="3"/>
  <c r="D44" i="3"/>
  <c r="T26" i="3"/>
  <c r="J44" i="3"/>
  <c r="T32" i="3"/>
  <c r="F44" i="50"/>
  <c r="T28" i="50"/>
  <c r="G44" i="47"/>
  <c r="T29" i="47"/>
  <c r="N44" i="47"/>
  <c r="T36" i="47"/>
  <c r="S22" i="47"/>
  <c r="E44" i="3"/>
  <c r="T27" i="3"/>
  <c r="N44" i="3"/>
  <c r="T36" i="3"/>
  <c r="S22" i="3"/>
  <c r="L44" i="3"/>
  <c r="T34" i="3"/>
  <c r="K44" i="3"/>
  <c r="T33" i="3"/>
  <c r="M44" i="3"/>
  <c r="T35" i="3"/>
  <c r="O44" i="3"/>
  <c r="T37" i="3"/>
  <c r="F44" i="3"/>
  <c r="T28" i="3"/>
  <c r="G44" i="3"/>
  <c r="T29" i="3"/>
  <c r="P44" i="3"/>
  <c r="I44" i="3"/>
  <c r="T31" i="3"/>
  <c r="L44" i="51"/>
  <c r="T34" i="51"/>
  <c r="S26" i="37"/>
  <c r="S22" i="42"/>
  <c r="O44" i="42"/>
  <c r="T37" i="42"/>
  <c r="E44" i="42"/>
  <c r="T27" i="42"/>
  <c r="M44" i="42"/>
  <c r="T35" i="42"/>
  <c r="P44" i="42"/>
  <c r="J44" i="42"/>
  <c r="T32" i="42"/>
  <c r="N44" i="42"/>
  <c r="T36" i="42"/>
  <c r="K44" i="42"/>
  <c r="T33" i="42"/>
  <c r="I44" i="42"/>
  <c r="T31" i="42"/>
  <c r="G44" i="42"/>
  <c r="T29" i="42"/>
  <c r="D44" i="42"/>
  <c r="T26" i="42"/>
  <c r="L44" i="42"/>
  <c r="T34" i="42"/>
  <c r="S22" i="53"/>
  <c r="M44" i="53"/>
  <c r="T35" i="53"/>
  <c r="K44" i="53"/>
  <c r="T33" i="53"/>
  <c r="O44" i="53"/>
  <c r="T37" i="53"/>
  <c r="P44" i="53"/>
  <c r="I44" i="53"/>
  <c r="T31" i="53"/>
  <c r="L44" i="53"/>
  <c r="T34" i="53"/>
  <c r="H44" i="53"/>
  <c r="T30" i="53"/>
  <c r="G44" i="53"/>
  <c r="T29" i="53"/>
  <c r="J44" i="53"/>
  <c r="T32" i="53"/>
  <c r="N44" i="53"/>
  <c r="T36" i="53"/>
  <c r="F44" i="53"/>
  <c r="T28" i="53"/>
  <c r="E44" i="53"/>
  <c r="T27" i="53"/>
  <c r="C44" i="42"/>
  <c r="T25" i="42"/>
  <c r="F44" i="45"/>
  <c r="T28" i="45"/>
  <c r="C44" i="53"/>
  <c r="T25" i="53"/>
  <c r="I44" i="43"/>
  <c r="T31" i="43"/>
  <c r="S27" i="37"/>
  <c r="S25" i="46"/>
  <c r="C44" i="46"/>
  <c r="T25" i="46"/>
  <c r="B47" i="37"/>
  <c r="S41" i="37"/>
  <c r="S22" i="41"/>
  <c r="N44" i="41"/>
  <c r="T36" i="41"/>
  <c r="O44" i="41"/>
  <c r="T37" i="41"/>
  <c r="P44" i="41"/>
  <c r="I44" i="41"/>
  <c r="T31" i="41"/>
  <c r="M44" i="41"/>
  <c r="T35" i="41"/>
  <c r="F44" i="41"/>
  <c r="T28" i="41"/>
  <c r="J44" i="41"/>
  <c r="T32" i="41"/>
  <c r="H44" i="41"/>
  <c r="T30" i="41"/>
  <c r="L44" i="41"/>
  <c r="T34" i="41"/>
  <c r="K44" i="41"/>
  <c r="T33" i="41"/>
  <c r="E44" i="41"/>
  <c r="T27" i="41"/>
  <c r="D44" i="41"/>
  <c r="T26" i="41"/>
  <c r="S36" i="37"/>
  <c r="S42" i="37"/>
  <c r="H44" i="45"/>
  <c r="T30" i="45"/>
  <c r="C44" i="41"/>
  <c r="T25" i="41"/>
  <c r="S34" i="37"/>
  <c r="H44" i="2"/>
  <c r="T30" i="2"/>
  <c r="S22" i="2"/>
  <c r="M44" i="2"/>
  <c r="T35" i="2"/>
  <c r="P44" i="2"/>
  <c r="O44" i="2"/>
  <c r="T37" i="2"/>
  <c r="F44" i="2"/>
  <c r="T28" i="2"/>
  <c r="D44" i="2"/>
  <c r="T26" i="2"/>
  <c r="E44" i="2"/>
  <c r="T27" i="2"/>
  <c r="L44" i="2"/>
  <c r="T34" i="2"/>
  <c r="K44" i="2"/>
  <c r="T33" i="2"/>
  <c r="J44" i="2"/>
  <c r="T32" i="2"/>
  <c r="F44" i="43"/>
  <c r="T28" i="43"/>
  <c r="I44" i="2"/>
  <c r="T31" i="2"/>
  <c r="S22" i="51"/>
  <c r="P44" i="51"/>
  <c r="J44" i="51"/>
  <c r="T32" i="51"/>
  <c r="N44" i="51"/>
  <c r="T36" i="51"/>
  <c r="M44" i="51"/>
  <c r="T35" i="51"/>
  <c r="E44" i="51"/>
  <c r="T27" i="51"/>
  <c r="O44" i="51"/>
  <c r="T37" i="51"/>
  <c r="K44" i="51"/>
  <c r="T33" i="51"/>
  <c r="H44" i="51"/>
  <c r="T30" i="51"/>
  <c r="C44" i="51"/>
  <c r="T25" i="51"/>
  <c r="G44" i="51"/>
  <c r="T29" i="51"/>
  <c r="F44" i="51"/>
  <c r="T28" i="51"/>
  <c r="S22" i="45"/>
  <c r="O44" i="45"/>
  <c r="T37" i="45"/>
  <c r="G44" i="45"/>
  <c r="T29" i="45"/>
  <c r="M44" i="45"/>
  <c r="T35" i="45"/>
  <c r="J44" i="45"/>
  <c r="T32" i="45"/>
  <c r="P44" i="45"/>
  <c r="K44" i="45"/>
  <c r="T33" i="45"/>
  <c r="L44" i="45"/>
  <c r="T34" i="45"/>
  <c r="N44" i="45"/>
  <c r="T36" i="45"/>
  <c r="I44" i="45"/>
  <c r="T31" i="45"/>
  <c r="E44" i="45"/>
  <c r="T27" i="45"/>
  <c r="D44" i="45"/>
  <c r="T26" i="45"/>
  <c r="C44" i="2"/>
  <c r="T25" i="2"/>
  <c r="H44" i="42"/>
  <c r="T30" i="42"/>
  <c r="S31" i="37"/>
  <c r="S29" i="37"/>
  <c r="S25" i="37"/>
  <c r="S30" i="37"/>
  <c r="G44" i="2"/>
  <c r="T29" i="2"/>
  <c r="S22" i="43"/>
  <c r="P44" i="43"/>
  <c r="M44" i="43"/>
  <c r="T35" i="43"/>
  <c r="L44" i="43"/>
  <c r="T34" i="43"/>
  <c r="O44" i="43"/>
  <c r="T37" i="43"/>
  <c r="H44" i="43"/>
  <c r="T30" i="43"/>
  <c r="N44" i="43"/>
  <c r="T36" i="43"/>
  <c r="E44" i="43"/>
  <c r="T27" i="43"/>
  <c r="K44" i="43"/>
  <c r="T33" i="43"/>
  <c r="D44" i="43"/>
  <c r="T26" i="43"/>
  <c r="J44" i="43"/>
  <c r="T32" i="43"/>
  <c r="S22" i="50"/>
  <c r="M44" i="50"/>
  <c r="T35" i="50"/>
  <c r="L44" i="50"/>
  <c r="T34" i="50"/>
  <c r="E44" i="50"/>
  <c r="T27" i="50"/>
  <c r="C44" i="50"/>
  <c r="T25" i="50"/>
  <c r="P44" i="50"/>
  <c r="O44" i="50"/>
  <c r="T37" i="50"/>
  <c r="J44" i="50"/>
  <c r="T32" i="50"/>
  <c r="K44" i="50"/>
  <c r="T33" i="50"/>
  <c r="N44" i="50"/>
  <c r="T36" i="50"/>
  <c r="G44" i="50"/>
  <c r="T29" i="50"/>
  <c r="D44" i="50"/>
  <c r="T26" i="50"/>
  <c r="I44" i="50"/>
  <c r="T31" i="50"/>
  <c r="S48" i="37"/>
  <c r="C44" i="43"/>
  <c r="T25" i="43"/>
  <c r="N44" i="37"/>
  <c r="T36" i="37"/>
  <c r="S22" i="46"/>
  <c r="M44" i="46"/>
  <c r="T35" i="46"/>
  <c r="P44" i="46"/>
  <c r="L44" i="46"/>
  <c r="T34" i="46"/>
  <c r="O44" i="46"/>
  <c r="T37" i="46"/>
  <c r="J44" i="46"/>
  <c r="T32" i="46"/>
  <c r="H44" i="46"/>
  <c r="T30" i="46"/>
  <c r="N44" i="46"/>
  <c r="T36" i="46"/>
  <c r="E44" i="46"/>
  <c r="T27" i="46"/>
  <c r="D44" i="46"/>
  <c r="T26" i="46"/>
  <c r="G44" i="46"/>
  <c r="T29" i="46"/>
  <c r="I44" i="46"/>
  <c r="T31" i="46"/>
  <c r="K44" i="46"/>
  <c r="T33" i="46"/>
  <c r="F44" i="46"/>
  <c r="T28" i="46"/>
  <c r="O44" i="37"/>
  <c r="T37" i="37"/>
  <c r="D44" i="37"/>
  <c r="T26" i="37"/>
  <c r="P44" i="37"/>
  <c r="I44" i="37"/>
  <c r="T31" i="37"/>
  <c r="H44" i="37"/>
  <c r="T30" i="37"/>
  <c r="F44" i="37"/>
  <c r="T28" i="37"/>
  <c r="E44" i="37"/>
  <c r="T27" i="37"/>
  <c r="G44" i="37"/>
  <c r="T29" i="37"/>
  <c r="K44" i="37"/>
  <c r="T33" i="37"/>
  <c r="S22" i="37"/>
  <c r="J44" i="37"/>
  <c r="T32" i="37"/>
  <c r="M44" i="37"/>
  <c r="T35" i="37"/>
  <c r="C44" i="37"/>
  <c r="T25" i="37"/>
  <c r="L44" i="37"/>
  <c r="T34" i="37"/>
</calcChain>
</file>

<file path=xl/comments1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0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1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2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3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14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2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3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4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5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6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7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8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comments9.xml><?xml version="1.0" encoding="utf-8"?>
<comments xmlns="http://schemas.openxmlformats.org/spreadsheetml/2006/main">
  <authors>
    <author>www.statistikdatabasen.scb.se</author>
  </authors>
  <commentList>
    <comment ref="A20" authorId="0" shapeId="0">
      <text>
        <r>
          <rPr>
            <sz val="8"/>
            <color rgb="FF000000"/>
            <rFont val="Tahoma"/>
            <family val="2"/>
          </rPr>
          <t xml:space="preserve">1. Elpannornas elanvändning motsvarar ungefär 1.015 x producerad mängd värme (räknat i MWh).
</t>
        </r>
      </text>
    </comment>
    <comment ref="A21" authorId="0" shapeId="0">
      <text>
        <r>
          <rPr>
            <sz val="8"/>
            <color rgb="FF000000"/>
            <rFont val="Tahoma"/>
            <family val="2"/>
          </rPr>
          <t xml:space="preserve">2. Värmepumparnas elanvändning motsvarar ungefär 0.33 x producerad mängd värme (räknat i MWh).
</t>
        </r>
      </text>
    </comment>
  </commentList>
</comments>
</file>

<file path=xl/sharedStrings.xml><?xml version="1.0" encoding="utf-8"?>
<sst xmlns="http://schemas.openxmlformats.org/spreadsheetml/2006/main" count="1537" uniqueCount="107">
  <si>
    <t>Elproduktion och bränsleanvändning (MWh) efter tid, region, produktionssätt och bränsletyp</t>
  </si>
  <si>
    <t>Elproduktion</t>
  </si>
  <si>
    <t>Kol och koks</t>
  </si>
  <si>
    <t>Gasol/naturgas</t>
  </si>
  <si>
    <t>Avlutar</t>
  </si>
  <si>
    <t>Biogas</t>
  </si>
  <si>
    <t>Torv</t>
  </si>
  <si>
    <t>Avfall</t>
  </si>
  <si>
    <t>El</t>
  </si>
  <si>
    <t>Summa produktionssätt</t>
  </si>
  <si>
    <t>kraftvärmeverk + industriellt mottryck</t>
  </si>
  <si>
    <t>övrig värmekraft (kärnkraft, kondenskraft o.dyl.)</t>
  </si>
  <si>
    <t>vattenkraft</t>
  </si>
  <si>
    <t>vindkraft</t>
  </si>
  <si>
    <t>summa bränsletyp</t>
  </si>
  <si>
    <t>Fjärrvärmeproduktion och bränsleanvändning (MWh) efter tid, region, produktionssätt och bränsletyp</t>
  </si>
  <si>
    <t>Fjärrvärmeproduktion</t>
  </si>
  <si>
    <t>Bioolja</t>
  </si>
  <si>
    <t>kraftvärmeverk</t>
  </si>
  <si>
    <t>fristående värmeverk</t>
  </si>
  <si>
    <t>elpannor (1)</t>
  </si>
  <si>
    <t>värmepumpar (2)</t>
  </si>
  <si>
    <t>spillvärme</t>
  </si>
  <si>
    <t>rökgaskondens</t>
  </si>
  <si>
    <t>Total energitillörsel</t>
  </si>
  <si>
    <t>GWh</t>
  </si>
  <si>
    <t>Procent</t>
  </si>
  <si>
    <t>Slutanvändning (MWh) efter tid, region, förbrukarkategori och bränsletyp</t>
  </si>
  <si>
    <t>Biodrivmedel</t>
  </si>
  <si>
    <t>Summa förbrukarkategori</t>
  </si>
  <si>
    <t>slutanv. jordbruk,skogsbruk,fiske</t>
  </si>
  <si>
    <t>Jord, skog</t>
  </si>
  <si>
    <t>Oljeprodukter</t>
  </si>
  <si>
    <t>slutanv. industri, byggverks.</t>
  </si>
  <si>
    <t>slutanv. offentlig verksamhet</t>
  </si>
  <si>
    <t>slutanv. transporter</t>
  </si>
  <si>
    <t>slutanv. övriga tjänster</t>
  </si>
  <si>
    <t>slutanv. småhus</t>
  </si>
  <si>
    <t>slutanv. flerbostadshus</t>
  </si>
  <si>
    <t>slutanv. fritidshus</t>
  </si>
  <si>
    <t>Distributionsförluster</t>
  </si>
  <si>
    <t>Hushåll</t>
  </si>
  <si>
    <t>Övriga tjänster</t>
  </si>
  <si>
    <t>Slutanvändning hushåll</t>
  </si>
  <si>
    <t>Offentlig verks</t>
  </si>
  <si>
    <t>Total energitillförsel</t>
  </si>
  <si>
    <t>Andel av total tillförsel i procent</t>
  </si>
  <si>
    <t>Industri</t>
  </si>
  <si>
    <t>Transporter</t>
  </si>
  <si>
    <t>Distributionsförluster el och fjärrvärme</t>
  </si>
  <si>
    <t>Total slutlig anv.</t>
  </si>
  <si>
    <t>Förluster i %</t>
  </si>
  <si>
    <t>Biobränslen</t>
  </si>
  <si>
    <t>Solceller</t>
  </si>
  <si>
    <t>Fjärrvärme mellan kommuner</t>
  </si>
  <si>
    <t>Importkommuner</t>
  </si>
  <si>
    <t>Mängd MWh</t>
  </si>
  <si>
    <t>Exportkommuner</t>
  </si>
  <si>
    <t>elproduktion</t>
  </si>
  <si>
    <t>flytande (icke förnybara)</t>
  </si>
  <si>
    <t>Kategorier enligt KRE</t>
  </si>
  <si>
    <t>gas (icke förnybara)</t>
  </si>
  <si>
    <t>gas (förnybara)</t>
  </si>
  <si>
    <t>fjärrvärmeproduktion</t>
  </si>
  <si>
    <t>el</t>
  </si>
  <si>
    <t xml:space="preserve">fjärrvärme </t>
  </si>
  <si>
    <t>summa produktionssätt</t>
  </si>
  <si>
    <t>summa förbrukarkategori</t>
  </si>
  <si>
    <t>Övrigt</t>
  </si>
  <si>
    <t>fast (förnybara)</t>
  </si>
  <si>
    <t xml:space="preserve">Fjärrvärme </t>
  </si>
  <si>
    <t>Östergötlands län</t>
  </si>
  <si>
    <t>Ånga</t>
  </si>
  <si>
    <t>Plastrejekt</t>
  </si>
  <si>
    <t>0560 Boxholm</t>
  </si>
  <si>
    <t>0562 Finspång</t>
  </si>
  <si>
    <t>0513 Kinda</t>
  </si>
  <si>
    <t>0580 Linköping</t>
  </si>
  <si>
    <t>0586 Mjölby</t>
  </si>
  <si>
    <t>0583 Motala</t>
  </si>
  <si>
    <t>0581 Norrköping</t>
  </si>
  <si>
    <t>0582 Söderköping</t>
  </si>
  <si>
    <t>0509 Ödeshög</t>
  </si>
  <si>
    <t>0512 Ydre</t>
  </si>
  <si>
    <t>0561 Åtvidaberg</t>
  </si>
  <si>
    <t>0563 Valdermarsvik</t>
  </si>
  <si>
    <t>0584 Vadstena</t>
  </si>
  <si>
    <t>flytande (förnybara)</t>
  </si>
  <si>
    <t>Import</t>
  </si>
  <si>
    <t>Export</t>
  </si>
  <si>
    <t>RT-Flis</t>
  </si>
  <si>
    <t>Industriellt mottryck</t>
  </si>
  <si>
    <t>RT-flis</t>
  </si>
  <si>
    <t xml:space="preserve">Datum för inhämtande av statistik från SCB: </t>
  </si>
  <si>
    <t xml:space="preserve">Datum för leverans av Energibalans: </t>
  </si>
  <si>
    <t xml:space="preserve">Kontaktperson WSP: </t>
  </si>
  <si>
    <t>Ronja Beijer Englund, Cristofer Kindgren och Pontus Halldin</t>
  </si>
  <si>
    <t xml:space="preserve">E-post: </t>
  </si>
  <si>
    <t>ronja.englund@wsp.com</t>
  </si>
  <si>
    <t xml:space="preserve">Kontaktperson Länsstyrelsen: </t>
  </si>
  <si>
    <r>
      <rPr>
        <b/>
        <sz val="11"/>
        <color theme="1"/>
        <rFont val="Calibri  "/>
      </rPr>
      <t>Kort beskrivning av uppdraget</t>
    </r>
    <r>
      <rPr>
        <sz val="11"/>
        <color theme="1"/>
        <rFont val="Calibri  "/>
      </rPr>
      <t xml:space="preserve">
WSP Sverige AB har på uppdrag av Länsstyrelsernas energi- och klimatsamordning (LEKS) genom Länsstyrelsen Dalarna tagit fram energibalanser för samtliga kommuner i länet och för länet som helhet. Denna excelfil är energibalansen för både län och kommuner. Till denna excelfil finns även en förklarande rapport (för rapport kontakta länsstyrelsen), samt ett Sankey-diagram (följ länk nedan). Huvudsaklig uppgiftskälla för energibalanserna är SCB:s databas för kommunal och regional energistatistik (KRE), tagen från SCB:s hemsida i juni 2019. Energibalanserna som redovisas gäller år 2017, vilket var det senaste år då uppgifter hos SCB fanns tillgängligt. Den metodik som använts följer alla ska-krav i upphandlingens metodikbeskrivning (se vidare detaljer i länk nedan).</t>
    </r>
  </si>
  <si>
    <r>
      <rPr>
        <b/>
        <sz val="11"/>
        <color theme="1"/>
        <rFont val="Calibri"/>
        <family val="2"/>
        <scheme val="minor"/>
      </rPr>
      <t xml:space="preserve">Hur ska man läsa energibalansen?
</t>
    </r>
    <r>
      <rPr>
        <sz val="12"/>
        <color theme="1"/>
        <rFont val="Calibri"/>
        <family val="2"/>
        <scheme val="minor"/>
      </rPr>
      <t xml:space="preserve">I Excefilen finns en energibalans (flik) per kommun i länet, samt en summerande flik för totalt i länet. Energibalansen för länet utgör summan av kommunernas energibalanser, med undantag för om tillägg gjorts av data som endast finns på länsnivå.
Varje energibalans är uppdelad i tre delar: 1) Elproduktion, 2) Fjärrvärmeproduktion och 3) Slutanvändning. En Samtliga värden anges i MWh. Kort orientering för respektive del:
</t>
    </r>
    <r>
      <rPr>
        <u/>
        <sz val="11"/>
        <color theme="1"/>
        <rFont val="Calibri"/>
        <family val="2"/>
        <scheme val="minor"/>
      </rPr>
      <t>1) Elproduktion</t>
    </r>
    <r>
      <rPr>
        <sz val="12"/>
        <color theme="1"/>
        <rFont val="Calibri"/>
        <family val="2"/>
        <scheme val="minor"/>
      </rPr>
      <t xml:space="preserve">
Kolumn C är mängden producerad el fördelat på olika produktionssätt (rad 5-10). Kolumn D-O är bränslen som åtgår för eventuell elproduktion genom industriellt mottryck (om bränslen här är noll inkluderas dessa bränslen under industrins slutanvändning). Bränslen för elproduktion i kraftvärmeverk inkluderas i del 2.
</t>
    </r>
    <r>
      <rPr>
        <u/>
        <sz val="11"/>
        <color theme="1"/>
        <rFont val="Calibri"/>
        <family val="2"/>
        <scheme val="minor"/>
      </rPr>
      <t xml:space="preserve">
2) Fjärrvärmeproduktion
</t>
    </r>
    <r>
      <rPr>
        <sz val="12"/>
        <color theme="1"/>
        <rFont val="Calibri"/>
        <family val="2"/>
        <scheme val="minor"/>
      </rPr>
      <t xml:space="preserve">Kolumn B är mängden producerad fjärrvärme fördelat på olika produktionssätt (rad 18-23). Kolumn C-O är bränslen som åtgår för denna fjärrvärmeproduktion. Här återfinns också för vissa kommuner importerad fjärrvärme från annan kommun/län.
</t>
    </r>
    <r>
      <rPr>
        <u/>
        <sz val="11"/>
        <color theme="1"/>
        <rFont val="Calibri"/>
        <family val="2"/>
        <scheme val="minor"/>
      </rPr>
      <t>3) Slutanvändning</t>
    </r>
    <r>
      <rPr>
        <sz val="12"/>
        <color theme="1"/>
        <rFont val="Calibri"/>
        <family val="2"/>
        <scheme val="minor"/>
      </rPr>
      <t xml:space="preserve">
Kolumn B-O är bränslen som används i länet fördelat på olika förbrukare (rad 32-39). Här återfinns också för vissa kommuner exporterad fjärrvärme till annan kommun/län. På rad 42 summeras användningen för förbrukarna småhus, flerbostadshus och fritidshus.
</t>
    </r>
    <r>
      <rPr>
        <u/>
        <sz val="11"/>
        <color theme="1"/>
        <rFont val="Calibri"/>
        <family val="2"/>
        <scheme val="minor"/>
      </rPr>
      <t>Övrigt</t>
    </r>
    <r>
      <rPr>
        <sz val="12"/>
        <color theme="1"/>
        <rFont val="Calibri"/>
        <family val="2"/>
        <scheme val="minor"/>
      </rPr>
      <t xml:space="preserve">
Rad 43 anger total energitillförsel, som är en summering av bränslen till slutanvändning samt el- och fjärrvärmeproduktion.
Distributionsförluster för fjärrvärme beräknas baserat på tillförd och använd fjärrvärme. Distributionsförluster är en schablon om 8 % och beräknas på använd el i respektive kommun.</t>
    </r>
  </si>
  <si>
    <t>Länk till metodbeskrivning samt Sankey-diagram:</t>
  </si>
  <si>
    <t>http://extra.lansstyrelsen.se/energi/Sv/statistik/Sidor/default.aspx</t>
  </si>
  <si>
    <r>
      <rPr>
        <b/>
        <sz val="11"/>
        <color theme="1"/>
        <rFont val="Calibri  "/>
      </rPr>
      <t>Förklaring av formateringen i energibalansen</t>
    </r>
    <r>
      <rPr>
        <sz val="11"/>
        <color theme="1"/>
        <rFont val="Calibri  "/>
      </rPr>
      <t xml:space="preserve">
De korrigeringar och kompletteringar som har gjorts av KRE finns markerade</t>
    </r>
    <r>
      <rPr>
        <b/>
        <sz val="11"/>
        <color theme="1"/>
        <rFont val="Calibri  "/>
      </rPr>
      <t xml:space="preserve"> </t>
    </r>
    <r>
      <rPr>
        <sz val="11"/>
        <color theme="1"/>
        <rFont val="Calibri  "/>
      </rPr>
      <t xml:space="preserve">i Excel-filen på följande sätt: </t>
    </r>
    <r>
      <rPr>
        <i/>
        <sz val="11"/>
        <color theme="1"/>
        <rFont val="Calibri  "/>
      </rPr>
      <t>kursiv</t>
    </r>
    <r>
      <rPr>
        <sz val="11"/>
        <color theme="1"/>
        <rFont val="Calibri  "/>
      </rPr>
      <t xml:space="preserve"> text om miljörapporter använts, </t>
    </r>
    <r>
      <rPr>
        <u/>
        <sz val="11"/>
        <color theme="1"/>
        <rFont val="Calibri  "/>
      </rPr>
      <t>understruken</t>
    </r>
    <r>
      <rPr>
        <sz val="11"/>
        <color theme="1"/>
        <rFont val="Calibri  "/>
      </rPr>
      <t xml:space="preserve"> text om uppgifter inhämtats från företag, branschorganisation, myndighet eller liknande, </t>
    </r>
    <r>
      <rPr>
        <i/>
        <u/>
        <sz val="11"/>
        <color theme="1"/>
        <rFont val="Calibri  "/>
      </rPr>
      <t>kursiv och understruken</t>
    </r>
    <r>
      <rPr>
        <sz val="11"/>
        <color theme="1"/>
        <rFont val="Calibri  "/>
      </rPr>
      <t xml:space="preserve"> text om blandning av ovanstående (direkta) metoder och </t>
    </r>
    <r>
      <rPr>
        <sz val="11"/>
        <color rgb="FFFF0000"/>
        <rFont val="Calibri  "/>
      </rPr>
      <t xml:space="preserve">röd </t>
    </r>
    <r>
      <rPr>
        <sz val="11"/>
        <color theme="1"/>
        <rFont val="Calibri  "/>
      </rPr>
      <t>text om indirekt metod använts, t.ex. beräkning av genomsnittet av en viss uppgift mellan tidigare års statistik; den röda texten har gjorts kursiv/understruken om blandning av direkt och indirekt metod används.</t>
    </r>
  </si>
  <si>
    <t xml:space="preserve">joakim.a.svensson@lansstyrelsen.se </t>
  </si>
  <si>
    <t>Joakim Svensson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</si>
</sst>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%"/>
    <numFmt numFmtId="165" formatCode="0.0"/>
    <numFmt numFmtId="166" formatCode="_(* #,##0.00_);_(* \(#,##0.00\);_(* &quot;-&quot;??_);_(@_)"/>
  </numFmts>
  <fonts count="6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4"/>
      <color rgb="FF000000"/>
      <name val="Calibri"/>
      <family val="2"/>
    </font>
    <font>
      <sz val="12"/>
      <color rgb="FF000000"/>
      <name val="Calibri"/>
      <family val="2"/>
    </font>
    <font>
      <b/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i/>
      <sz val="11"/>
      <color rgb="FF000000"/>
      <name val="Calibri"/>
      <family val="2"/>
    </font>
    <font>
      <sz val="8"/>
      <color rgb="FF000000"/>
      <name val="Tahoma"/>
      <family val="2"/>
    </font>
    <font>
      <sz val="11"/>
      <color rgb="FF00610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indexed="12"/>
      <name val="Calibri"/>
      <family val="2"/>
    </font>
    <font>
      <sz val="11"/>
      <color theme="1"/>
      <name val="Calibri"/>
      <family val="2"/>
      <scheme val="minor"/>
    </font>
    <font>
      <b/>
      <sz val="11"/>
      <color rgb="FF00B050"/>
      <name val="Calibri"/>
      <family val="2"/>
    </font>
    <font>
      <sz val="8"/>
      <color rgb="FF000000"/>
      <name val="Calibri"/>
      <family val="2"/>
    </font>
    <font>
      <b/>
      <sz val="8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u/>
      <sz val="11"/>
      <color rgb="FFFF0000"/>
      <name val="Calibri"/>
      <family val="2"/>
    </font>
    <font>
      <u/>
      <sz val="11"/>
      <color rgb="FF000000"/>
      <name val="Calibri"/>
      <family val="2"/>
    </font>
    <font>
      <u/>
      <sz val="11"/>
      <name val="Calibri"/>
      <family val="2"/>
    </font>
    <font>
      <sz val="11"/>
      <color rgb="FFFF0000"/>
      <name val="Calibri"/>
      <family val="2"/>
      <scheme val="minor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11"/>
      <color rgb="FF0061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u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u/>
      <sz val="11"/>
      <color rgb="FF000000"/>
      <name val="Calibri"/>
      <family val="2"/>
      <scheme val="minor"/>
    </font>
    <font>
      <i/>
      <sz val="11"/>
      <name val="Calibri"/>
      <family val="2"/>
    </font>
    <font>
      <i/>
      <sz val="11"/>
      <color rgb="FFFF0000"/>
      <name val="Calibri"/>
      <family val="2"/>
    </font>
    <font>
      <i/>
      <u/>
      <sz val="11"/>
      <name val="Calibri"/>
      <family val="2"/>
    </font>
    <font>
      <u/>
      <sz val="11"/>
      <color theme="1"/>
      <name val="Calibri"/>
      <family val="2"/>
    </font>
    <font>
      <i/>
      <u/>
      <sz val="11"/>
      <color rgb="FFFF0000"/>
      <name val="Calibri"/>
      <family val="2"/>
    </font>
    <font>
      <i/>
      <sz val="11"/>
      <color theme="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color rgb="FFFF0000"/>
      <name val="Calibri"/>
      <family val="2"/>
      <scheme val="minor"/>
    </font>
    <font>
      <i/>
      <sz val="11"/>
      <color theme="1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  "/>
    </font>
    <font>
      <b/>
      <sz val="11"/>
      <color theme="1"/>
      <name val="Calibri  "/>
    </font>
    <font>
      <u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color theme="1"/>
      <name val="Calibri  "/>
    </font>
    <font>
      <u/>
      <sz val="11"/>
      <color theme="1"/>
      <name val="Calibri  "/>
    </font>
    <font>
      <i/>
      <u/>
      <sz val="11"/>
      <color theme="1"/>
      <name val="Calibri  "/>
    </font>
    <font>
      <sz val="11"/>
      <color rgb="FFFF0000"/>
      <name val="Calibri  "/>
    </font>
    <font>
      <sz val="9"/>
      <color theme="1"/>
      <name val="Garamond"/>
      <family val="1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C6EFCE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45">
    <xf numFmtId="0" fontId="0" fillId="0" borderId="0"/>
    <xf numFmtId="0" fontId="5" fillId="0" borderId="0" applyNumberFormat="0" applyBorder="0" applyAlignment="0"/>
    <xf numFmtId="9" fontId="5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9" fontId="4" fillId="0" borderId="0" applyFont="0" applyFill="0" applyBorder="0" applyAlignment="0" applyProtection="0"/>
    <xf numFmtId="0" fontId="3" fillId="0" borderId="0"/>
    <xf numFmtId="0" fontId="18" fillId="3" borderId="0" applyNumberFormat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9" fontId="2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163">
    <xf numFmtId="0" fontId="0" fillId="0" borderId="0" xfId="0"/>
    <xf numFmtId="3" fontId="0" fillId="0" borderId="0" xfId="0" applyNumberFormat="1"/>
    <xf numFmtId="0" fontId="19" fillId="0" borderId="0" xfId="0" applyFont="1"/>
    <xf numFmtId="0" fontId="6" fillId="0" borderId="1" xfId="1" applyFont="1" applyFill="1" applyBorder="1" applyProtection="1"/>
    <xf numFmtId="0" fontId="7" fillId="0" borderId="1" xfId="1" applyFont="1" applyBorder="1"/>
    <xf numFmtId="0" fontId="9" fillId="0" borderId="1" xfId="0" applyFont="1" applyFill="1" applyBorder="1" applyProtection="1"/>
    <xf numFmtId="0" fontId="9" fillId="0" borderId="1" xfId="1" applyFont="1" applyFill="1" applyBorder="1" applyProtection="1"/>
    <xf numFmtId="3" fontId="11" fillId="0" borderId="1" xfId="1" applyNumberFormat="1" applyFont="1" applyFill="1" applyBorder="1" applyAlignment="1" applyProtection="1">
      <alignment horizontal="center"/>
    </xf>
    <xf numFmtId="3" fontId="16" fillId="0" borderId="1" xfId="1" applyNumberFormat="1" applyFont="1" applyFill="1" applyBorder="1" applyProtection="1"/>
    <xf numFmtId="3" fontId="12" fillId="0" borderId="1" xfId="1" applyNumberFormat="1" applyFont="1" applyBorder="1"/>
    <xf numFmtId="0" fontId="5" fillId="0" borderId="1" xfId="1" applyFont="1" applyBorder="1"/>
    <xf numFmtId="2" fontId="5" fillId="0" borderId="1" xfId="1" applyNumberFormat="1" applyFont="1" applyBorder="1"/>
    <xf numFmtId="0" fontId="5" fillId="0" borderId="1" xfId="1" applyFont="1" applyFill="1" applyBorder="1" applyProtection="1"/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1" xfId="0" applyFont="1" applyBorder="1"/>
    <xf numFmtId="0" fontId="10" fillId="0" borderId="1" xfId="0" applyFont="1" applyFill="1" applyBorder="1"/>
    <xf numFmtId="3" fontId="10" fillId="0" borderId="1" xfId="0" applyNumberFormat="1" applyFont="1" applyBorder="1"/>
    <xf numFmtId="164" fontId="12" fillId="0" borderId="1" xfId="2" applyNumberFormat="1" applyFont="1" applyBorder="1"/>
    <xf numFmtId="3" fontId="13" fillId="0" borderId="1" xfId="1" applyNumberFormat="1" applyFont="1" applyBorder="1"/>
    <xf numFmtId="9" fontId="13" fillId="0" borderId="1" xfId="2" applyFont="1" applyBorder="1"/>
    <xf numFmtId="3" fontId="13" fillId="0" borderId="1" xfId="1" applyNumberFormat="1" applyFont="1" applyBorder="1" applyAlignment="1">
      <alignment horizontal="center"/>
    </xf>
    <xf numFmtId="9" fontId="13" fillId="0" borderId="1" xfId="2" applyNumberFormat="1" applyFont="1" applyBorder="1"/>
    <xf numFmtId="0" fontId="10" fillId="0" borderId="1" xfId="0" applyFont="1" applyFill="1" applyBorder="1" applyAlignment="1">
      <alignment horizontal="center"/>
    </xf>
    <xf numFmtId="3" fontId="13" fillId="0" borderId="1" xfId="1" applyNumberFormat="1" applyFont="1" applyFill="1" applyBorder="1" applyAlignment="1">
      <alignment horizontal="center"/>
    </xf>
    <xf numFmtId="0" fontId="24" fillId="0" borderId="1" xfId="1" applyFont="1" applyFill="1" applyBorder="1" applyProtection="1"/>
    <xf numFmtId="3" fontId="23" fillId="0" borderId="1" xfId="1" applyNumberFormat="1" applyFont="1" applyBorder="1" applyAlignment="1">
      <alignment horizontal="center" wrapText="1"/>
    </xf>
    <xf numFmtId="3" fontId="23" fillId="0" borderId="1" xfId="1" applyNumberFormat="1" applyFont="1" applyFill="1" applyBorder="1" applyAlignment="1">
      <alignment horizontal="center" wrapText="1"/>
    </xf>
    <xf numFmtId="0" fontId="23" fillId="0" borderId="1" xfId="1" applyFont="1" applyFill="1" applyBorder="1" applyProtection="1"/>
    <xf numFmtId="0" fontId="25" fillId="0" borderId="1" xfId="0" applyFont="1" applyFill="1" applyBorder="1" applyProtection="1"/>
    <xf numFmtId="0" fontId="7" fillId="0" borderId="2" xfId="1" applyFont="1" applyBorder="1"/>
    <xf numFmtId="0" fontId="25" fillId="0" borderId="2" xfId="0" applyFont="1" applyFill="1" applyBorder="1" applyProtection="1"/>
    <xf numFmtId="3" fontId="7" fillId="0" borderId="2" xfId="1" applyNumberFormat="1" applyFont="1" applyBorder="1"/>
    <xf numFmtId="0" fontId="5" fillId="0" borderId="2" xfId="1" applyFont="1" applyBorder="1"/>
    <xf numFmtId="0" fontId="23" fillId="0" borderId="3" xfId="1" applyFont="1" applyFill="1" applyBorder="1" applyProtection="1"/>
    <xf numFmtId="0" fontId="5" fillId="0" borderId="3" xfId="1" applyFont="1" applyFill="1" applyBorder="1" applyProtection="1"/>
    <xf numFmtId="0" fontId="7" fillId="0" borderId="4" xfId="1" applyFont="1" applyBorder="1"/>
    <xf numFmtId="0" fontId="7" fillId="0" borderId="7" xfId="1" applyFont="1" applyBorder="1"/>
    <xf numFmtId="0" fontId="7" fillId="0" borderId="9" xfId="1" applyFont="1" applyBorder="1"/>
    <xf numFmtId="0" fontId="23" fillId="0" borderId="9" xfId="1" applyFont="1" applyFill="1" applyBorder="1" applyProtection="1"/>
    <xf numFmtId="0" fontId="5" fillId="0" borderId="8" xfId="1" applyFont="1" applyBorder="1"/>
    <xf numFmtId="164" fontId="5" fillId="0" borderId="9" xfId="1" applyNumberFormat="1" applyFont="1" applyBorder="1"/>
    <xf numFmtId="0" fontId="5" fillId="0" borderId="5" xfId="1" applyFont="1" applyBorder="1"/>
    <xf numFmtId="0" fontId="5" fillId="0" borderId="8" xfId="1" applyFont="1" applyFill="1" applyBorder="1" applyProtection="1"/>
    <xf numFmtId="3" fontId="5" fillId="0" borderId="1" xfId="1" applyNumberFormat="1" applyFont="1" applyBorder="1"/>
    <xf numFmtId="0" fontId="26" fillId="0" borderId="1" xfId="1" applyFont="1" applyBorder="1"/>
    <xf numFmtId="3" fontId="26" fillId="0" borderId="1" xfId="1" applyNumberFormat="1" applyFont="1" applyBorder="1"/>
    <xf numFmtId="3" fontId="9" fillId="0" borderId="1" xfId="1" applyNumberFormat="1" applyFont="1" applyBorder="1"/>
    <xf numFmtId="3" fontId="23" fillId="0" borderId="1" xfId="1" applyNumberFormat="1" applyFont="1" applyBorder="1" applyAlignment="1">
      <alignment horizontal="center"/>
    </xf>
    <xf numFmtId="164" fontId="2" fillId="0" borderId="1" xfId="2" applyNumberFormat="1" applyFont="1" applyBorder="1"/>
    <xf numFmtId="9" fontId="2" fillId="0" borderId="1" xfId="2" applyFont="1" applyBorder="1"/>
    <xf numFmtId="0" fontId="5" fillId="0" borderId="1" xfId="1" applyFont="1" applyFill="1" applyBorder="1" applyAlignment="1" applyProtection="1">
      <alignment horizontal="center"/>
    </xf>
    <xf numFmtId="0" fontId="2" fillId="0" borderId="1" xfId="0" applyFont="1" applyFill="1" applyBorder="1" applyProtection="1"/>
    <xf numFmtId="3" fontId="5" fillId="0" borderId="1" xfId="1" applyNumberFormat="1" applyFont="1" applyBorder="1" applyAlignment="1">
      <alignment horizontal="center" wrapText="1"/>
    </xf>
    <xf numFmtId="3" fontId="5" fillId="0" borderId="1" xfId="1" applyNumberFormat="1" applyFont="1" applyFill="1" applyBorder="1" applyAlignment="1">
      <alignment horizontal="center" wrapText="1"/>
    </xf>
    <xf numFmtId="3" fontId="5" fillId="0" borderId="1" xfId="1" applyNumberFormat="1" applyFont="1" applyBorder="1" applyAlignment="1">
      <alignment horizontal="center"/>
    </xf>
    <xf numFmtId="0" fontId="5" fillId="0" borderId="1" xfId="1" applyFont="1" applyFill="1" applyBorder="1" applyAlignment="1">
      <alignment horizontal="center" wrapText="1"/>
    </xf>
    <xf numFmtId="3" fontId="2" fillId="0" borderId="1" xfId="0" applyNumberFormat="1" applyFont="1" applyFill="1" applyBorder="1" applyProtection="1"/>
    <xf numFmtId="3" fontId="5" fillId="0" borderId="1" xfId="1" applyNumberFormat="1" applyFont="1" applyFill="1" applyBorder="1" applyAlignment="1" applyProtection="1">
      <alignment horizontal="center"/>
    </xf>
    <xf numFmtId="4" fontId="5" fillId="0" borderId="1" xfId="1" applyNumberFormat="1" applyFont="1" applyBorder="1"/>
    <xf numFmtId="3" fontId="2" fillId="0" borderId="1" xfId="0" applyNumberFormat="1" applyFont="1" applyFill="1" applyBorder="1" applyAlignment="1" applyProtection="1">
      <alignment horizontal="center"/>
    </xf>
    <xf numFmtId="10" fontId="5" fillId="0" borderId="9" xfId="1" applyNumberFormat="1" applyFont="1" applyBorder="1"/>
    <xf numFmtId="0" fontId="5" fillId="0" borderId="9" xfId="1" applyFont="1" applyBorder="1"/>
    <xf numFmtId="165" fontId="5" fillId="0" borderId="1" xfId="1" applyNumberFormat="1" applyFont="1" applyBorder="1"/>
    <xf numFmtId="0" fontId="5" fillId="0" borderId="2" xfId="1" applyFont="1" applyFill="1" applyBorder="1" applyProtection="1"/>
    <xf numFmtId="3" fontId="5" fillId="0" borderId="1" xfId="1" applyNumberFormat="1" applyFont="1" applyFill="1" applyBorder="1" applyAlignment="1">
      <alignment horizontal="center"/>
    </xf>
    <xf numFmtId="3" fontId="5" fillId="2" borderId="1" xfId="1" applyNumberFormat="1" applyFont="1" applyFill="1" applyBorder="1" applyAlignment="1">
      <alignment horizontal="center"/>
    </xf>
    <xf numFmtId="0" fontId="5" fillId="0" borderId="10" xfId="1" applyFont="1" applyBorder="1"/>
    <xf numFmtId="164" fontId="5" fillId="0" borderId="11" xfId="1" applyNumberFormat="1" applyFont="1" applyBorder="1"/>
    <xf numFmtId="9" fontId="18" fillId="3" borderId="1" xfId="233" applyNumberFormat="1" applyFont="1" applyBorder="1" applyAlignment="1">
      <alignment horizontal="center"/>
    </xf>
    <xf numFmtId="0" fontId="5" fillId="0" borderId="1" xfId="1" applyFont="1" applyBorder="1" applyAlignment="1">
      <alignment horizontal="center"/>
    </xf>
    <xf numFmtId="1" fontId="5" fillId="0" borderId="1" xfId="1" applyNumberFormat="1" applyFont="1" applyBorder="1" applyAlignment="1">
      <alignment horizontal="center"/>
    </xf>
    <xf numFmtId="1" fontId="5" fillId="0" borderId="1" xfId="1" applyNumberFormat="1" applyFont="1" applyFill="1" applyBorder="1" applyAlignment="1">
      <alignment horizontal="center"/>
    </xf>
    <xf numFmtId="0" fontId="5" fillId="0" borderId="1" xfId="1" applyFont="1" applyFill="1" applyBorder="1"/>
    <xf numFmtId="0" fontId="5" fillId="0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right"/>
    </xf>
    <xf numFmtId="3" fontId="5" fillId="0" borderId="1" xfId="1" applyNumberFormat="1" applyFont="1" applyBorder="1" applyAlignment="1">
      <alignment horizontal="right"/>
    </xf>
    <xf numFmtId="0" fontId="22" fillId="0" borderId="1" xfId="0" applyFont="1" applyFill="1" applyBorder="1" applyProtection="1"/>
    <xf numFmtId="3" fontId="23" fillId="4" borderId="1" xfId="1" applyNumberFormat="1" applyFont="1" applyFill="1" applyBorder="1" applyAlignment="1">
      <alignment horizontal="center" wrapText="1"/>
    </xf>
    <xf numFmtId="0" fontId="24" fillId="0" borderId="1" xfId="1" applyFont="1" applyFill="1" applyBorder="1" applyAlignment="1" applyProtection="1">
      <alignment horizontal="right"/>
    </xf>
    <xf numFmtId="0" fontId="23" fillId="4" borderId="1" xfId="1" applyFont="1" applyFill="1" applyBorder="1" applyAlignment="1">
      <alignment horizontal="center" wrapText="1"/>
    </xf>
    <xf numFmtId="3" fontId="23" fillId="4" borderId="1" xfId="1" applyNumberFormat="1" applyFont="1" applyFill="1" applyBorder="1" applyAlignment="1">
      <alignment horizontal="center"/>
    </xf>
    <xf numFmtId="3" fontId="5" fillId="0" borderId="1" xfId="1" applyNumberFormat="1" applyFont="1" applyFill="1" applyBorder="1"/>
    <xf numFmtId="3" fontId="5" fillId="0" borderId="8" xfId="1" applyNumberFormat="1" applyFont="1" applyBorder="1"/>
    <xf numFmtId="3" fontId="5" fillId="0" borderId="8" xfId="1" applyNumberFormat="1" applyFont="1" applyFill="1" applyBorder="1" applyProtection="1"/>
    <xf numFmtId="0" fontId="8" fillId="0" borderId="2" xfId="0" applyFont="1" applyBorder="1"/>
    <xf numFmtId="4" fontId="5" fillId="0" borderId="6" xfId="1" applyNumberFormat="1" applyFont="1" applyBorder="1"/>
    <xf numFmtId="3" fontId="27" fillId="0" borderId="1" xfId="1" applyNumberFormat="1" applyFont="1" applyFill="1" applyBorder="1" applyAlignment="1" applyProtection="1">
      <alignment horizontal="center"/>
    </xf>
    <xf numFmtId="3" fontId="33" fillId="0" borderId="1" xfId="1" applyNumberFormat="1" applyFont="1" applyBorder="1" applyAlignment="1">
      <alignment horizontal="center"/>
    </xf>
    <xf numFmtId="3" fontId="33" fillId="0" borderId="1" xfId="1" applyNumberFormat="1" applyFont="1" applyFill="1" applyBorder="1" applyAlignment="1">
      <alignment horizontal="center"/>
    </xf>
    <xf numFmtId="3" fontId="34" fillId="0" borderId="1" xfId="1" applyNumberFormat="1" applyFont="1" applyBorder="1" applyAlignment="1">
      <alignment horizontal="center"/>
    </xf>
    <xf numFmtId="9" fontId="35" fillId="3" borderId="1" xfId="233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/>
    <xf numFmtId="164" fontId="33" fillId="0" borderId="1" xfId="1" applyNumberFormat="1" applyFont="1" applyBorder="1" applyAlignment="1">
      <alignment horizontal="center"/>
    </xf>
    <xf numFmtId="3" fontId="36" fillId="0" borderId="1" xfId="0" applyNumberFormat="1" applyFont="1" applyFill="1" applyBorder="1" applyAlignment="1" applyProtection="1">
      <alignment horizontal="center"/>
    </xf>
    <xf numFmtId="3" fontId="31" fillId="0" borderId="1" xfId="1" applyNumberFormat="1" applyFont="1" applyFill="1" applyBorder="1" applyAlignment="1" applyProtection="1">
      <alignment horizontal="center"/>
    </xf>
    <xf numFmtId="3" fontId="10" fillId="0" borderId="1" xfId="1" applyNumberFormat="1" applyFont="1" applyFill="1" applyBorder="1" applyAlignment="1" applyProtection="1">
      <alignment horizontal="center"/>
    </xf>
    <xf numFmtId="3" fontId="39" fillId="0" borderId="1" xfId="1" applyNumberFormat="1" applyFont="1" applyBorder="1" applyAlignment="1">
      <alignment horizontal="center"/>
    </xf>
    <xf numFmtId="3" fontId="39" fillId="0" borderId="1" xfId="1" applyNumberFormat="1" applyFont="1" applyFill="1" applyBorder="1" applyAlignment="1">
      <alignment horizontal="center"/>
    </xf>
    <xf numFmtId="3" fontId="39" fillId="5" borderId="1" xfId="1" applyNumberFormat="1" applyFont="1" applyFill="1" applyBorder="1" applyAlignment="1">
      <alignment horizontal="center"/>
    </xf>
    <xf numFmtId="3" fontId="39" fillId="2" borderId="1" xfId="1" applyNumberFormat="1" applyFont="1" applyFill="1" applyBorder="1" applyAlignment="1">
      <alignment horizontal="center"/>
    </xf>
    <xf numFmtId="3" fontId="40" fillId="0" borderId="1" xfId="1" applyNumberFormat="1" applyFont="1" applyFill="1" applyBorder="1" applyAlignment="1">
      <alignment horizontal="center"/>
    </xf>
    <xf numFmtId="3" fontId="1" fillId="0" borderId="1" xfId="0" applyNumberFormat="1" applyFont="1" applyFill="1" applyBorder="1" applyAlignment="1" applyProtection="1">
      <alignment horizontal="center"/>
    </xf>
    <xf numFmtId="3" fontId="37" fillId="0" borderId="1" xfId="1" applyNumberFormat="1" applyFont="1" applyFill="1" applyBorder="1" applyAlignment="1" applyProtection="1">
      <alignment horizontal="center"/>
    </xf>
    <xf numFmtId="3" fontId="38" fillId="0" borderId="1" xfId="0" applyNumberFormat="1" applyFont="1" applyFill="1" applyBorder="1" applyAlignment="1" applyProtection="1">
      <alignment horizontal="center"/>
    </xf>
    <xf numFmtId="3" fontId="37" fillId="0" borderId="1" xfId="0" applyNumberFormat="1" applyFont="1" applyFill="1" applyBorder="1" applyAlignment="1" applyProtection="1">
      <alignment horizontal="center"/>
    </xf>
    <xf numFmtId="3" fontId="32" fillId="0" borderId="1" xfId="0" applyNumberFormat="1" applyFont="1" applyFill="1" applyBorder="1" applyAlignment="1" applyProtection="1">
      <alignment horizontal="center"/>
    </xf>
    <xf numFmtId="3" fontId="33" fillId="5" borderId="1" xfId="1" applyNumberFormat="1" applyFont="1" applyFill="1" applyBorder="1" applyAlignment="1">
      <alignment horizontal="center"/>
    </xf>
    <xf numFmtId="3" fontId="33" fillId="2" borderId="1" xfId="1" applyNumberFormat="1" applyFont="1" applyFill="1" applyBorder="1" applyAlignment="1">
      <alignment horizontal="center"/>
    </xf>
    <xf numFmtId="3" fontId="26" fillId="0" borderId="1" xfId="1" applyNumberFormat="1" applyFont="1" applyFill="1" applyBorder="1" applyAlignment="1">
      <alignment horizontal="center"/>
    </xf>
    <xf numFmtId="3" fontId="28" fillId="0" borderId="1" xfId="0" applyNumberFormat="1" applyFont="1" applyFill="1" applyBorder="1" applyAlignment="1" applyProtection="1">
      <alignment horizontal="center"/>
    </xf>
    <xf numFmtId="3" fontId="29" fillId="0" borderId="1" xfId="0" applyNumberFormat="1" applyFont="1" applyFill="1" applyBorder="1" applyAlignment="1" applyProtection="1">
      <alignment horizontal="center"/>
    </xf>
    <xf numFmtId="3" fontId="9" fillId="0" borderId="1" xfId="0" applyNumberFormat="1" applyFont="1" applyBorder="1" applyAlignment="1">
      <alignment horizontal="center"/>
    </xf>
    <xf numFmtId="3" fontId="5" fillId="0" borderId="1" xfId="0" applyNumberFormat="1" applyFont="1" applyBorder="1"/>
    <xf numFmtId="3" fontId="30" fillId="0" borderId="1" xfId="0" applyNumberFormat="1" applyFont="1" applyFill="1" applyBorder="1" applyAlignment="1" applyProtection="1">
      <alignment horizontal="center"/>
    </xf>
    <xf numFmtId="3" fontId="41" fillId="0" borderId="1" xfId="0" applyNumberFormat="1" applyFont="1" applyFill="1" applyBorder="1" applyAlignment="1" applyProtection="1">
      <alignment horizontal="center"/>
    </xf>
    <xf numFmtId="3" fontId="29" fillId="0" borderId="1" xfId="1" applyNumberFormat="1" applyFont="1" applyFill="1" applyBorder="1" applyAlignment="1" applyProtection="1">
      <alignment horizontal="center"/>
    </xf>
    <xf numFmtId="3" fontId="42" fillId="0" borderId="1" xfId="1" applyNumberFormat="1" applyFont="1" applyFill="1" applyBorder="1" applyAlignment="1" applyProtection="1">
      <alignment horizontal="center"/>
    </xf>
    <xf numFmtId="3" fontId="5" fillId="0" borderId="1" xfId="0" applyNumberFormat="1" applyFont="1" applyFill="1" applyBorder="1" applyAlignment="1" applyProtection="1">
      <alignment horizontal="center"/>
    </xf>
    <xf numFmtId="3" fontId="28" fillId="0" borderId="1" xfId="1" applyNumberFormat="1" applyFont="1" applyFill="1" applyBorder="1" applyAlignment="1" applyProtection="1">
      <alignment horizontal="center"/>
    </xf>
    <xf numFmtId="3" fontId="43" fillId="0" borderId="1" xfId="1" applyNumberFormat="1" applyFont="1" applyFill="1" applyBorder="1" applyAlignment="1" applyProtection="1">
      <alignment horizontal="center"/>
    </xf>
    <xf numFmtId="3" fontId="44" fillId="0" borderId="1" xfId="1" applyNumberFormat="1" applyFont="1" applyFill="1" applyBorder="1" applyAlignment="1" applyProtection="1">
      <alignment horizontal="center"/>
    </xf>
    <xf numFmtId="3" fontId="45" fillId="0" borderId="1" xfId="0" applyNumberFormat="1" applyFont="1" applyFill="1" applyBorder="1" applyAlignment="1" applyProtection="1">
      <alignment horizontal="center"/>
    </xf>
    <xf numFmtId="3" fontId="46" fillId="0" borderId="1" xfId="1" applyNumberFormat="1" applyFont="1" applyFill="1" applyBorder="1" applyAlignment="1" applyProtection="1">
      <alignment horizontal="center"/>
    </xf>
    <xf numFmtId="3" fontId="32" fillId="0" borderId="1" xfId="1" applyNumberFormat="1" applyFont="1" applyFill="1" applyBorder="1" applyAlignment="1" applyProtection="1">
      <alignment horizontal="center"/>
    </xf>
    <xf numFmtId="3" fontId="47" fillId="0" borderId="1" xfId="0" applyNumberFormat="1" applyFont="1" applyFill="1" applyBorder="1" applyAlignment="1" applyProtection="1">
      <alignment horizontal="center"/>
    </xf>
    <xf numFmtId="3" fontId="38" fillId="0" borderId="1" xfId="1" applyNumberFormat="1" applyFont="1" applyFill="1" applyBorder="1" applyAlignment="1" applyProtection="1">
      <alignment horizontal="center"/>
    </xf>
    <xf numFmtId="3" fontId="48" fillId="0" borderId="1" xfId="1" applyNumberFormat="1" applyFont="1" applyFill="1" applyBorder="1" applyAlignment="1" applyProtection="1">
      <alignment horizontal="center"/>
    </xf>
    <xf numFmtId="3" fontId="49" fillId="0" borderId="1" xfId="1" applyNumberFormat="1" applyFont="1" applyFill="1" applyBorder="1" applyAlignment="1" applyProtection="1">
      <alignment horizontal="center"/>
    </xf>
    <xf numFmtId="3" fontId="50" fillId="0" borderId="1" xfId="0" applyNumberFormat="1" applyFont="1" applyFill="1" applyBorder="1" applyAlignment="1" applyProtection="1">
      <alignment horizontal="center"/>
    </xf>
    <xf numFmtId="3" fontId="43" fillId="0" borderId="1" xfId="0" applyNumberFormat="1" applyFont="1" applyFill="1" applyBorder="1" applyAlignment="1" applyProtection="1">
      <alignment horizontal="center"/>
    </xf>
    <xf numFmtId="164" fontId="33" fillId="0" borderId="1" xfId="1" applyNumberFormat="1" applyFont="1" applyFill="1" applyBorder="1" applyAlignment="1">
      <alignment horizontal="center"/>
    </xf>
    <xf numFmtId="9" fontId="5" fillId="0" borderId="1" xfId="243" applyFont="1" applyFill="1" applyBorder="1" applyAlignment="1" applyProtection="1">
      <alignment horizontal="center"/>
    </xf>
    <xf numFmtId="9" fontId="11" fillId="0" borderId="1" xfId="243" applyFont="1" applyFill="1" applyBorder="1" applyAlignment="1" applyProtection="1">
      <alignment horizontal="center"/>
    </xf>
    <xf numFmtId="0" fontId="0" fillId="0" borderId="0" xfId="0" applyAlignment="1">
      <alignment horizontal="left"/>
    </xf>
    <xf numFmtId="0" fontId="0" fillId="0" borderId="12" xfId="0" applyBorder="1" applyAlignment="1">
      <alignment horizontal="right"/>
    </xf>
    <xf numFmtId="14" fontId="0" fillId="0" borderId="13" xfId="0" applyNumberFormat="1" applyBorder="1" applyAlignment="1">
      <alignment horizontal="left"/>
    </xf>
    <xf numFmtId="0" fontId="37" fillId="0" borderId="14" xfId="0" applyFont="1" applyBorder="1" applyAlignment="1">
      <alignment horizontal="right"/>
    </xf>
    <xf numFmtId="0" fontId="0" fillId="0" borderId="14" xfId="0" applyBorder="1" applyAlignment="1">
      <alignment horizontal="right"/>
    </xf>
    <xf numFmtId="0" fontId="0" fillId="0" borderId="16" xfId="0" applyFill="1" applyBorder="1" applyAlignment="1">
      <alignment horizontal="right"/>
    </xf>
    <xf numFmtId="0" fontId="0" fillId="5" borderId="14" xfId="0" applyFill="1" applyBorder="1"/>
    <xf numFmtId="0" fontId="0" fillId="5" borderId="15" xfId="0" applyFill="1" applyBorder="1"/>
    <xf numFmtId="0" fontId="55" fillId="5" borderId="14" xfId="0" applyFont="1" applyFill="1" applyBorder="1"/>
    <xf numFmtId="0" fontId="14" fillId="5" borderId="16" xfId="244" applyFill="1" applyBorder="1"/>
    <xf numFmtId="0" fontId="0" fillId="5" borderId="17" xfId="0" applyFill="1" applyBorder="1"/>
    <xf numFmtId="0" fontId="14" fillId="0" borderId="0" xfId="244"/>
    <xf numFmtId="0" fontId="60" fillId="0" borderId="0" xfId="0" applyFont="1" applyAlignment="1">
      <alignment vertical="center"/>
    </xf>
    <xf numFmtId="14" fontId="0" fillId="0" borderId="15" xfId="0" applyNumberFormat="1" applyFill="1" applyBorder="1" applyAlignment="1">
      <alignment horizontal="left"/>
    </xf>
    <xf numFmtId="0" fontId="0" fillId="0" borderId="15" xfId="0" applyFill="1" applyBorder="1" applyAlignment="1">
      <alignment horizontal="left"/>
    </xf>
    <xf numFmtId="0" fontId="14" fillId="0" borderId="15" xfId="244" applyFill="1" applyBorder="1" applyAlignment="1">
      <alignment horizontal="left"/>
    </xf>
    <xf numFmtId="0" fontId="14" fillId="0" borderId="17" xfId="244" applyFill="1" applyBorder="1"/>
    <xf numFmtId="0" fontId="52" fillId="5" borderId="12" xfId="0" applyFont="1" applyFill="1" applyBorder="1" applyAlignment="1">
      <alignment vertical="center" wrapText="1"/>
    </xf>
    <xf numFmtId="0" fontId="52" fillId="5" borderId="13" xfId="0" applyFont="1" applyFill="1" applyBorder="1" applyAlignment="1">
      <alignment wrapText="1"/>
    </xf>
    <xf numFmtId="0" fontId="0" fillId="0" borderId="18" xfId="0" applyFont="1" applyBorder="1" applyAlignment="1">
      <alignment wrapText="1"/>
    </xf>
    <xf numFmtId="0" fontId="0" fillId="0" borderId="19" xfId="0" applyFont="1" applyBorder="1" applyAlignment="1">
      <alignment wrapText="1"/>
    </xf>
    <xf numFmtId="0" fontId="0" fillId="0" borderId="22" xfId="0" applyFont="1" applyBorder="1" applyAlignment="1">
      <alignment wrapText="1"/>
    </xf>
    <xf numFmtId="0" fontId="52" fillId="0" borderId="20" xfId="0" applyFont="1" applyBorder="1" applyAlignment="1">
      <alignment vertical="center" wrapText="1"/>
    </xf>
    <xf numFmtId="0" fontId="52" fillId="0" borderId="21" xfId="0" applyFont="1" applyBorder="1" applyAlignment="1"/>
  </cellXfs>
  <cellStyles count="245">
    <cellStyle name="Comma 2" xfId="236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Followed Hyperlink" xfId="144" builtinId="9" hidden="1"/>
    <cellStyle name="Followed Hyperlink" xfId="146" builtinId="9" hidden="1"/>
    <cellStyle name="Followed Hyperlink" xfId="148" builtinId="9" hidden="1"/>
    <cellStyle name="Followed Hyperlink" xfId="150" builtinId="9" hidden="1"/>
    <cellStyle name="Followed Hyperlink" xfId="152" builtinId="9" hidden="1"/>
    <cellStyle name="Followed Hyperlink" xfId="154" builtinId="9" hidden="1"/>
    <cellStyle name="Followed Hyperlink" xfId="156" builtinId="9" hidden="1"/>
    <cellStyle name="Followed Hyperlink" xfId="158" builtinId="9" hidden="1"/>
    <cellStyle name="Followed Hyperlink" xfId="160" builtinId="9" hidden="1"/>
    <cellStyle name="Followed Hyperlink" xfId="162" builtinId="9" hidden="1"/>
    <cellStyle name="Followed Hyperlink" xfId="164" builtinId="9" hidden="1"/>
    <cellStyle name="Followed Hyperlink" xfId="166" builtinId="9" hidden="1"/>
    <cellStyle name="Followed Hyperlink" xfId="168" builtinId="9" hidden="1"/>
    <cellStyle name="Followed Hyperlink" xfId="170" builtinId="9" hidden="1"/>
    <cellStyle name="Followed Hyperlink" xfId="172" builtinId="9" hidden="1"/>
    <cellStyle name="Followed Hyperlink" xfId="174" builtinId="9" hidden="1"/>
    <cellStyle name="Followed Hyperlink" xfId="176" builtinId="9" hidden="1"/>
    <cellStyle name="Followed Hyperlink" xfId="178" builtinId="9" hidden="1"/>
    <cellStyle name="Followed Hyperlink" xfId="180" builtinId="9" hidden="1"/>
    <cellStyle name="Followed Hyperlink" xfId="182" builtinId="9" hidden="1"/>
    <cellStyle name="Followed Hyperlink" xfId="184" builtinId="9" hidden="1"/>
    <cellStyle name="Followed Hyperlink" xfId="186" builtinId="9" hidden="1"/>
    <cellStyle name="Followed Hyperlink" xfId="188" builtinId="9" hidden="1"/>
    <cellStyle name="Followed Hyperlink" xfId="190" builtinId="9" hidden="1"/>
    <cellStyle name="Followed Hyperlink" xfId="192" builtinId="9" hidden="1"/>
    <cellStyle name="Followed Hyperlink" xfId="194" builtinId="9" hidden="1"/>
    <cellStyle name="Followed Hyperlink" xfId="196" builtinId="9" hidden="1"/>
    <cellStyle name="Followed Hyperlink" xfId="198" builtinId="9" hidden="1"/>
    <cellStyle name="Followed Hyperlink" xfId="200" builtinId="9" hidden="1"/>
    <cellStyle name="Followed Hyperlink" xfId="202" builtinId="9" hidden="1"/>
    <cellStyle name="Followed Hyperlink" xfId="204" builtinId="9" hidden="1"/>
    <cellStyle name="Followed Hyperlink" xfId="206" builtinId="9" hidden="1"/>
    <cellStyle name="Followed Hyperlink" xfId="208" builtinId="9" hidden="1"/>
    <cellStyle name="Followed Hyperlink" xfId="210" builtinId="9" hidden="1"/>
    <cellStyle name="Followed Hyperlink" xfId="212" builtinId="9" hidden="1"/>
    <cellStyle name="Followed Hyperlink" xfId="214" builtinId="9" hidden="1"/>
    <cellStyle name="Followed Hyperlink" xfId="216" builtinId="9" hidden="1"/>
    <cellStyle name="Followed Hyperlink" xfId="218" builtinId="9" hidden="1"/>
    <cellStyle name="Followed Hyperlink" xfId="220" builtinId="9" hidden="1"/>
    <cellStyle name="Followed Hyperlink" xfId="222" builtinId="9" hidden="1"/>
    <cellStyle name="Followed Hyperlink" xfId="224" builtinId="9" hidden="1"/>
    <cellStyle name="Followed Hyperlink" xfId="226" builtinId="9" hidden="1"/>
    <cellStyle name="Followed Hyperlink" xfId="228" builtinId="9" hidden="1"/>
    <cellStyle name="Followed Hyperlink" xfId="230" builtinId="9" hidden="1"/>
    <cellStyle name="Followed Hyperlink" xfId="240" builtinId="9" hidden="1"/>
    <cellStyle name="Followed Hyperlink" xfId="242" builtinId="9" hidden="1"/>
    <cellStyle name="Good" xfId="233" builtinId="26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Hyperlink" xfId="143" builtinId="8" hidden="1"/>
    <cellStyle name="Hyperlink" xfId="145" builtinId="8" hidden="1"/>
    <cellStyle name="Hyperlink" xfId="147" builtinId="8" hidden="1"/>
    <cellStyle name="Hyperlink" xfId="149" builtinId="8" hidden="1"/>
    <cellStyle name="Hyperlink" xfId="151" builtinId="8" hidden="1"/>
    <cellStyle name="Hyperlink" xfId="153" builtinId="8" hidden="1"/>
    <cellStyle name="Hyperlink" xfId="155" builtinId="8" hidden="1"/>
    <cellStyle name="Hyperlink" xfId="157" builtinId="8" hidden="1"/>
    <cellStyle name="Hyperlink" xfId="159" builtinId="8" hidden="1"/>
    <cellStyle name="Hyperlink" xfId="161" builtinId="8" hidden="1"/>
    <cellStyle name="Hyperlink" xfId="163" builtinId="8" hidden="1"/>
    <cellStyle name="Hyperlink" xfId="165" builtinId="8" hidden="1"/>
    <cellStyle name="Hyperlink" xfId="167" builtinId="8" hidden="1"/>
    <cellStyle name="Hyperlink" xfId="169" builtinId="8" hidden="1"/>
    <cellStyle name="Hyperlink" xfId="171" builtinId="8" hidden="1"/>
    <cellStyle name="Hyperlink" xfId="173" builtinId="8" hidden="1"/>
    <cellStyle name="Hyperlink" xfId="175" builtinId="8" hidden="1"/>
    <cellStyle name="Hyperlink" xfId="177" builtinId="8" hidden="1"/>
    <cellStyle name="Hyperlink" xfId="179" builtinId="8" hidden="1"/>
    <cellStyle name="Hyperlink" xfId="181" builtinId="8" hidden="1"/>
    <cellStyle name="Hyperlink" xfId="183" builtinId="8" hidden="1"/>
    <cellStyle name="Hyperlink" xfId="185" builtinId="8" hidden="1"/>
    <cellStyle name="Hyperlink" xfId="187" builtinId="8" hidden="1"/>
    <cellStyle name="Hyperlink" xfId="189" builtinId="8" hidden="1"/>
    <cellStyle name="Hyperlink" xfId="191" builtinId="8" hidden="1"/>
    <cellStyle name="Hyperlink" xfId="193" builtinId="8" hidden="1"/>
    <cellStyle name="Hyperlink" xfId="195" builtinId="8" hidden="1"/>
    <cellStyle name="Hyperlink" xfId="197" builtinId="8" hidden="1"/>
    <cellStyle name="Hyperlink" xfId="199" builtinId="8" hidden="1"/>
    <cellStyle name="Hyperlink" xfId="201" builtinId="8" hidden="1"/>
    <cellStyle name="Hyperlink" xfId="203" builtinId="8" hidden="1"/>
    <cellStyle name="Hyperlink" xfId="205" builtinId="8" hidden="1"/>
    <cellStyle name="Hyperlink" xfId="207" builtinId="8" hidden="1"/>
    <cellStyle name="Hyperlink" xfId="209" builtinId="8" hidden="1"/>
    <cellStyle name="Hyperlink" xfId="211" builtinId="8" hidden="1"/>
    <cellStyle name="Hyperlink" xfId="213" builtinId="8" hidden="1"/>
    <cellStyle name="Hyperlink" xfId="215" builtinId="8" hidden="1"/>
    <cellStyle name="Hyperlink" xfId="217" builtinId="8" hidden="1"/>
    <cellStyle name="Hyperlink" xfId="219" builtinId="8" hidden="1"/>
    <cellStyle name="Hyperlink" xfId="221" builtinId="8" hidden="1"/>
    <cellStyle name="Hyperlink" xfId="223" builtinId="8" hidden="1"/>
    <cellStyle name="Hyperlink" xfId="225" builtinId="8" hidden="1"/>
    <cellStyle name="Hyperlink" xfId="227" builtinId="8" hidden="1"/>
    <cellStyle name="Hyperlink" xfId="229" builtinId="8" hidden="1"/>
    <cellStyle name="Hyperlink" xfId="239" builtinId="8" hidden="1"/>
    <cellStyle name="Hyperlink" xfId="241" builtinId="8" hidden="1"/>
    <cellStyle name="Hyperlink" xfId="244" builtinId="8"/>
    <cellStyle name="Hyperlink 2" xfId="237"/>
    <cellStyle name="Komma 2" xfId="234"/>
    <cellStyle name="Normal" xfId="0" builtinId="0"/>
    <cellStyle name="Normal 2" xfId="1"/>
    <cellStyle name="Normal 3" xfId="232"/>
    <cellStyle name="Normal 4" xfId="238"/>
    <cellStyle name="Percent" xfId="243" builtinId="5"/>
    <cellStyle name="Percent 2" xfId="2"/>
    <cellStyle name="Percent 3" xfId="231"/>
    <cellStyle name="Procent 2" xfId="23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2.xml"/><Relationship Id="rId26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1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ms.corp.pbwan.net/projects/10288367/document/3_Dokument/Import,%20Export%20mellan%20kommune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ams.corp.pbwan.net/projects/10288367/document/3_Dokument/&#214;sterg&#246;tlands%20l&#228;n%20(13%20kommuner)/L&#228;nsdata%20&#214;sterg&#246;tlands%20l&#228;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ekinge"/>
      <sheetName val="Dalarna"/>
      <sheetName val="Gotland"/>
      <sheetName val="Gävleborg"/>
      <sheetName val="Halland"/>
      <sheetName val="Jämtland"/>
      <sheetName val="Jönköping"/>
      <sheetName val="Kalmar"/>
      <sheetName val="Norrbotten"/>
      <sheetName val="Skåne"/>
      <sheetName val="Stockholm"/>
      <sheetName val="Södermanland"/>
      <sheetName val="Uppsala"/>
      <sheetName val="Värmland"/>
      <sheetName val="Västerbotten"/>
      <sheetName val="Västernorrland"/>
      <sheetName val="Västra Götaland"/>
      <sheetName val="Östergötlan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4">
          <cell r="H4" t="str">
            <v>Mjölby</v>
          </cell>
          <cell r="I4">
            <v>86000</v>
          </cell>
        </row>
        <row r="5">
          <cell r="K5" t="str">
            <v>Linköping</v>
          </cell>
          <cell r="L5">
            <v>86000</v>
          </cell>
        </row>
        <row r="6">
          <cell r="H6" t="str">
            <v>Söderköping</v>
          </cell>
          <cell r="I6">
            <v>40000</v>
          </cell>
        </row>
        <row r="7">
          <cell r="K7" t="str">
            <v>Norrköping</v>
          </cell>
          <cell r="L7">
            <v>40000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lproduktion"/>
      <sheetName val="Fjärrvärmeproduktion"/>
      <sheetName val="Slutanvändning"/>
      <sheetName val="Biogasproduktion och fordonsgas"/>
      <sheetName val="Solceller"/>
      <sheetName val="Vindkraftproduktion"/>
      <sheetName val="Mindre vattenkraft"/>
      <sheetName val="Länsstyrelsen"/>
      <sheetName val="Miljörapporter"/>
      <sheetName val="KVV miljörapport"/>
      <sheetName val="Energiföretagen KVV Elprod"/>
      <sheetName val="Energiföretagen KVV Värmeprod"/>
    </sheetNames>
    <sheetDataSet>
      <sheetData sheetId="0">
        <row r="42">
          <cell r="N42">
            <v>0</v>
          </cell>
        </row>
        <row r="43">
          <cell r="N43">
            <v>0</v>
          </cell>
        </row>
        <row r="45">
          <cell r="N45">
            <v>0</v>
          </cell>
        </row>
        <row r="48">
          <cell r="N48">
            <v>0</v>
          </cell>
        </row>
        <row r="50">
          <cell r="N50">
            <v>0</v>
          </cell>
        </row>
        <row r="51">
          <cell r="N51">
            <v>0</v>
          </cell>
        </row>
        <row r="53">
          <cell r="N53">
            <v>0</v>
          </cell>
        </row>
        <row r="56">
          <cell r="N56">
            <v>0</v>
          </cell>
        </row>
        <row r="58">
          <cell r="N58">
            <v>0</v>
          </cell>
        </row>
        <row r="59">
          <cell r="N59">
            <v>0</v>
          </cell>
        </row>
        <row r="61">
          <cell r="N61">
            <v>0</v>
          </cell>
        </row>
        <row r="64">
          <cell r="N64">
            <v>0</v>
          </cell>
        </row>
        <row r="66">
          <cell r="N66">
            <v>37988</v>
          </cell>
        </row>
        <row r="67">
          <cell r="N67">
            <v>0</v>
          </cell>
        </row>
        <row r="69">
          <cell r="N69">
            <v>0</v>
          </cell>
        </row>
        <row r="72">
          <cell r="N72">
            <v>0</v>
          </cell>
        </row>
        <row r="82">
          <cell r="N82">
            <v>0</v>
          </cell>
        </row>
        <row r="83">
          <cell r="N83">
            <v>0</v>
          </cell>
        </row>
        <row r="85">
          <cell r="N85">
            <v>0</v>
          </cell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3">
          <cell r="N93">
            <v>0</v>
          </cell>
        </row>
        <row r="96">
          <cell r="N96">
            <v>0</v>
          </cell>
        </row>
        <row r="98">
          <cell r="N98">
            <v>2658</v>
          </cell>
        </row>
        <row r="99">
          <cell r="N99">
            <v>0</v>
          </cell>
        </row>
        <row r="101">
          <cell r="N101">
            <v>0</v>
          </cell>
        </row>
        <row r="104">
          <cell r="N104">
            <v>0</v>
          </cell>
        </row>
        <row r="106">
          <cell r="N106">
            <v>0</v>
          </cell>
        </row>
        <row r="107">
          <cell r="N107">
            <v>0</v>
          </cell>
        </row>
        <row r="109">
          <cell r="N109">
            <v>0</v>
          </cell>
        </row>
        <row r="112">
          <cell r="N112">
            <v>0</v>
          </cell>
        </row>
        <row r="122">
          <cell r="N122">
            <v>0</v>
          </cell>
        </row>
        <row r="123">
          <cell r="N123">
            <v>0</v>
          </cell>
        </row>
        <row r="125">
          <cell r="N125">
            <v>0</v>
          </cell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3">
          <cell r="N133">
            <v>0</v>
          </cell>
        </row>
        <row r="136">
          <cell r="N136">
            <v>0</v>
          </cell>
        </row>
        <row r="138">
          <cell r="N138">
            <v>2572</v>
          </cell>
        </row>
        <row r="139">
          <cell r="N139">
            <v>0</v>
          </cell>
        </row>
        <row r="141">
          <cell r="N141">
            <v>0</v>
          </cell>
        </row>
        <row r="144">
          <cell r="N144">
            <v>0</v>
          </cell>
        </row>
        <row r="146">
          <cell r="N146">
            <v>0</v>
          </cell>
        </row>
        <row r="147">
          <cell r="N147">
            <v>0</v>
          </cell>
        </row>
        <row r="149">
          <cell r="N149">
            <v>0</v>
          </cell>
        </row>
        <row r="152">
          <cell r="N152">
            <v>0</v>
          </cell>
        </row>
        <row r="162">
          <cell r="N162">
            <v>0</v>
          </cell>
        </row>
        <row r="163">
          <cell r="N163">
            <v>0</v>
          </cell>
        </row>
        <row r="165">
          <cell r="N165">
            <v>0</v>
          </cell>
        </row>
        <row r="168">
          <cell r="N168">
            <v>0</v>
          </cell>
        </row>
        <row r="170">
          <cell r="N170">
            <v>0</v>
          </cell>
        </row>
        <row r="171">
          <cell r="N171">
            <v>0</v>
          </cell>
        </row>
        <row r="173">
          <cell r="N173">
            <v>0</v>
          </cell>
        </row>
        <row r="176">
          <cell r="N176">
            <v>0</v>
          </cell>
        </row>
        <row r="178">
          <cell r="N178">
            <v>6661</v>
          </cell>
        </row>
        <row r="179">
          <cell r="N179">
            <v>0</v>
          </cell>
        </row>
        <row r="181">
          <cell r="N181">
            <v>0</v>
          </cell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9">
          <cell r="N189">
            <v>0</v>
          </cell>
        </row>
        <row r="192">
          <cell r="N192">
            <v>0</v>
          </cell>
        </row>
        <row r="202">
          <cell r="N202">
            <v>0</v>
          </cell>
        </row>
        <row r="203">
          <cell r="N203">
            <v>0</v>
          </cell>
        </row>
        <row r="205">
          <cell r="N205">
            <v>0</v>
          </cell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3">
          <cell r="N213">
            <v>0</v>
          </cell>
        </row>
        <row r="216">
          <cell r="N216">
            <v>0</v>
          </cell>
        </row>
        <row r="218">
          <cell r="N218">
            <v>818.34346962056486</v>
          </cell>
        </row>
        <row r="219">
          <cell r="N219">
            <v>0</v>
          </cell>
        </row>
        <row r="221">
          <cell r="N221">
            <v>0</v>
          </cell>
        </row>
        <row r="224">
          <cell r="N224">
            <v>0</v>
          </cell>
        </row>
        <row r="226">
          <cell r="N226">
            <v>0</v>
          </cell>
        </row>
        <row r="227">
          <cell r="N227">
            <v>0</v>
          </cell>
        </row>
        <row r="229">
          <cell r="N229">
            <v>0</v>
          </cell>
        </row>
        <row r="232">
          <cell r="N232">
            <v>0</v>
          </cell>
        </row>
        <row r="242">
          <cell r="N242">
            <v>0</v>
          </cell>
        </row>
        <row r="243">
          <cell r="N243">
            <v>0</v>
          </cell>
        </row>
        <row r="245">
          <cell r="N245">
            <v>0</v>
          </cell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3">
          <cell r="N253">
            <v>0</v>
          </cell>
        </row>
        <row r="256">
          <cell r="N256">
            <v>0</v>
          </cell>
        </row>
        <row r="258">
          <cell r="N258">
            <v>9761</v>
          </cell>
        </row>
        <row r="259">
          <cell r="N259">
            <v>0</v>
          </cell>
        </row>
        <row r="261">
          <cell r="N261">
            <v>0</v>
          </cell>
        </row>
        <row r="264">
          <cell r="N264">
            <v>0</v>
          </cell>
        </row>
        <row r="266">
          <cell r="N266">
            <v>0</v>
          </cell>
        </row>
        <row r="267">
          <cell r="N267">
            <v>0</v>
          </cell>
        </row>
        <row r="269">
          <cell r="N269">
            <v>0</v>
          </cell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5">
          <cell r="N285">
            <v>0</v>
          </cell>
        </row>
        <row r="288">
          <cell r="N288">
            <v>0</v>
          </cell>
        </row>
        <row r="290">
          <cell r="N290">
            <v>0</v>
          </cell>
        </row>
        <row r="291">
          <cell r="N291">
            <v>0</v>
          </cell>
        </row>
        <row r="293">
          <cell r="N293">
            <v>0</v>
          </cell>
        </row>
        <row r="296">
          <cell r="N296">
            <v>0</v>
          </cell>
        </row>
        <row r="298">
          <cell r="N298">
            <v>166</v>
          </cell>
        </row>
        <row r="299">
          <cell r="N299">
            <v>0</v>
          </cell>
        </row>
        <row r="301">
          <cell r="N301">
            <v>0</v>
          </cell>
        </row>
        <row r="304">
          <cell r="N304">
            <v>0</v>
          </cell>
        </row>
        <row r="306">
          <cell r="N306">
            <v>0</v>
          </cell>
        </row>
        <row r="307">
          <cell r="N307">
            <v>0</v>
          </cell>
        </row>
        <row r="309">
          <cell r="N309">
            <v>0</v>
          </cell>
        </row>
        <row r="312">
          <cell r="N312">
            <v>0</v>
          </cell>
        </row>
        <row r="322">
          <cell r="N322">
            <v>296400</v>
          </cell>
        </row>
        <row r="323">
          <cell r="N323">
            <v>0</v>
          </cell>
        </row>
        <row r="325">
          <cell r="N325">
            <v>0</v>
          </cell>
        </row>
        <row r="328">
          <cell r="N328">
            <v>0</v>
          </cell>
        </row>
        <row r="330">
          <cell r="N330">
            <v>0</v>
          </cell>
        </row>
        <row r="331">
          <cell r="N331">
            <v>0</v>
          </cell>
        </row>
        <row r="333">
          <cell r="N333">
            <v>0</v>
          </cell>
        </row>
        <row r="336">
          <cell r="N336">
            <v>0</v>
          </cell>
        </row>
        <row r="338">
          <cell r="N338">
            <v>70691.391304347839</v>
          </cell>
        </row>
        <row r="339">
          <cell r="N339">
            <v>0</v>
          </cell>
        </row>
        <row r="341">
          <cell r="N341">
            <v>0</v>
          </cell>
        </row>
        <row r="344">
          <cell r="N344">
            <v>0</v>
          </cell>
        </row>
        <row r="346">
          <cell r="N346">
            <v>19516.608695652176</v>
          </cell>
        </row>
        <row r="347">
          <cell r="N347">
            <v>0</v>
          </cell>
        </row>
        <row r="349">
          <cell r="N349">
            <v>0</v>
          </cell>
        </row>
        <row r="352">
          <cell r="N352">
            <v>0</v>
          </cell>
        </row>
        <row r="362">
          <cell r="N362">
            <v>564383</v>
          </cell>
          <cell r="W362">
            <v>236874</v>
          </cell>
        </row>
        <row r="363">
          <cell r="N363">
            <v>0</v>
          </cell>
        </row>
        <row r="365">
          <cell r="N365">
            <v>0</v>
          </cell>
        </row>
        <row r="368">
          <cell r="N368">
            <v>0</v>
          </cell>
        </row>
        <row r="370">
          <cell r="N370">
            <v>792</v>
          </cell>
        </row>
        <row r="371">
          <cell r="N371">
            <v>3291</v>
          </cell>
        </row>
        <row r="373">
          <cell r="N373">
            <v>0</v>
          </cell>
        </row>
        <row r="376">
          <cell r="N376">
            <v>0</v>
          </cell>
        </row>
        <row r="378">
          <cell r="N378">
            <v>89317</v>
          </cell>
        </row>
        <row r="379">
          <cell r="N379">
            <v>0</v>
          </cell>
        </row>
        <row r="381">
          <cell r="N381">
            <v>0</v>
          </cell>
        </row>
        <row r="384">
          <cell r="N384">
            <v>0</v>
          </cell>
        </row>
        <row r="386">
          <cell r="N386">
            <v>0</v>
          </cell>
        </row>
        <row r="387">
          <cell r="N387">
            <v>0</v>
          </cell>
        </row>
        <row r="389">
          <cell r="N389">
            <v>0</v>
          </cell>
        </row>
        <row r="392">
          <cell r="N392">
            <v>0</v>
          </cell>
        </row>
        <row r="402">
          <cell r="N402">
            <v>0</v>
          </cell>
        </row>
        <row r="403">
          <cell r="N403">
            <v>0</v>
          </cell>
        </row>
        <row r="405">
          <cell r="N405">
            <v>0</v>
          </cell>
        </row>
        <row r="408">
          <cell r="N408">
            <v>0</v>
          </cell>
        </row>
        <row r="410">
          <cell r="N410">
            <v>0</v>
          </cell>
        </row>
        <row r="411">
          <cell r="N411">
            <v>0</v>
          </cell>
        </row>
        <row r="413">
          <cell r="N413">
            <v>0</v>
          </cell>
        </row>
        <row r="416">
          <cell r="N416">
            <v>0</v>
          </cell>
        </row>
        <row r="418">
          <cell r="N418">
            <v>2788</v>
          </cell>
        </row>
        <row r="419">
          <cell r="N419">
            <v>0</v>
          </cell>
        </row>
        <row r="421">
          <cell r="N421">
            <v>0</v>
          </cell>
        </row>
        <row r="424">
          <cell r="N424">
            <v>0</v>
          </cell>
        </row>
        <row r="426">
          <cell r="N426">
            <v>0</v>
          </cell>
        </row>
        <row r="427">
          <cell r="N427">
            <v>0</v>
          </cell>
        </row>
        <row r="429">
          <cell r="N429">
            <v>0</v>
          </cell>
        </row>
        <row r="432">
          <cell r="N432">
            <v>0</v>
          </cell>
        </row>
        <row r="442">
          <cell r="N442">
            <v>18430</v>
          </cell>
        </row>
        <row r="443">
          <cell r="N443">
            <v>0</v>
          </cell>
        </row>
        <row r="444">
          <cell r="Q444">
            <v>0</v>
          </cell>
          <cell r="U444">
            <v>0</v>
          </cell>
          <cell r="V444">
            <v>0</v>
          </cell>
        </row>
        <row r="445">
          <cell r="N445">
            <v>0</v>
          </cell>
        </row>
        <row r="446">
          <cell r="R446">
            <v>0</v>
          </cell>
          <cell r="T446">
            <v>0</v>
          </cell>
        </row>
        <row r="447">
          <cell r="S447">
            <v>0</v>
          </cell>
        </row>
        <row r="448">
          <cell r="N448">
            <v>0</v>
          </cell>
        </row>
        <row r="450">
          <cell r="N450">
            <v>0</v>
          </cell>
        </row>
        <row r="451">
          <cell r="N451">
            <v>0</v>
          </cell>
        </row>
        <row r="453">
          <cell r="N453">
            <v>0</v>
          </cell>
        </row>
        <row r="456">
          <cell r="N456">
            <v>0</v>
          </cell>
        </row>
        <row r="458">
          <cell r="N458">
            <v>20650.265226031599</v>
          </cell>
        </row>
        <row r="459">
          <cell r="N459">
            <v>0</v>
          </cell>
        </row>
        <row r="461">
          <cell r="N461">
            <v>0</v>
          </cell>
        </row>
        <row r="464">
          <cell r="N464">
            <v>0</v>
          </cell>
        </row>
        <row r="466">
          <cell r="N466">
            <v>108735.39130434782</v>
          </cell>
        </row>
        <row r="467">
          <cell r="N467">
            <v>0</v>
          </cell>
        </row>
        <row r="469">
          <cell r="N469">
            <v>0</v>
          </cell>
        </row>
        <row r="472">
          <cell r="N472">
            <v>0</v>
          </cell>
        </row>
        <row r="482">
          <cell r="N482">
            <v>0</v>
          </cell>
        </row>
        <row r="483">
          <cell r="N483">
            <v>0</v>
          </cell>
        </row>
        <row r="485">
          <cell r="N485">
            <v>0</v>
          </cell>
        </row>
        <row r="488">
          <cell r="N488">
            <v>0</v>
          </cell>
        </row>
        <row r="490">
          <cell r="N490">
            <v>0</v>
          </cell>
        </row>
        <row r="491">
          <cell r="N491">
            <v>0</v>
          </cell>
        </row>
        <row r="493">
          <cell r="N493">
            <v>0</v>
          </cell>
        </row>
        <row r="496">
          <cell r="N496">
            <v>0</v>
          </cell>
        </row>
        <row r="498">
          <cell r="N498">
            <v>0</v>
          </cell>
        </row>
        <row r="499">
          <cell r="N499">
            <v>0</v>
          </cell>
        </row>
        <row r="501">
          <cell r="N501">
            <v>0</v>
          </cell>
        </row>
        <row r="504">
          <cell r="N504">
            <v>0</v>
          </cell>
        </row>
        <row r="506">
          <cell r="N506">
            <v>53965</v>
          </cell>
        </row>
        <row r="507">
          <cell r="N507">
            <v>0</v>
          </cell>
        </row>
        <row r="509">
          <cell r="N509">
            <v>0</v>
          </cell>
        </row>
        <row r="512">
          <cell r="N512">
            <v>0</v>
          </cell>
        </row>
        <row r="522">
          <cell r="N522">
            <v>33558</v>
          </cell>
        </row>
        <row r="523">
          <cell r="N523">
            <v>0</v>
          </cell>
        </row>
        <row r="524">
          <cell r="Q524">
            <v>0</v>
          </cell>
          <cell r="U524">
            <v>0</v>
          </cell>
          <cell r="V524">
            <v>0</v>
          </cell>
        </row>
        <row r="525">
          <cell r="N525">
            <v>0</v>
          </cell>
        </row>
        <row r="526">
          <cell r="R526">
            <v>0</v>
          </cell>
          <cell r="T526">
            <v>0</v>
          </cell>
        </row>
        <row r="527">
          <cell r="S527">
            <v>0</v>
          </cell>
        </row>
        <row r="528">
          <cell r="N528">
            <v>0</v>
          </cell>
        </row>
        <row r="530">
          <cell r="N530">
            <v>0</v>
          </cell>
        </row>
        <row r="531">
          <cell r="N531">
            <v>0</v>
          </cell>
        </row>
        <row r="533">
          <cell r="N533">
            <v>0</v>
          </cell>
        </row>
        <row r="536">
          <cell r="N536">
            <v>0</v>
          </cell>
        </row>
        <row r="538">
          <cell r="N538">
            <v>13152</v>
          </cell>
        </row>
        <row r="539">
          <cell r="N539">
            <v>0</v>
          </cell>
        </row>
        <row r="541">
          <cell r="N541">
            <v>0</v>
          </cell>
        </row>
        <row r="544">
          <cell r="N544">
            <v>0</v>
          </cell>
        </row>
        <row r="546">
          <cell r="N546">
            <v>212133</v>
          </cell>
        </row>
        <row r="547">
          <cell r="N547">
            <v>0</v>
          </cell>
        </row>
        <row r="549">
          <cell r="N549">
            <v>0</v>
          </cell>
        </row>
        <row r="552">
          <cell r="N552">
            <v>0</v>
          </cell>
        </row>
      </sheetData>
      <sheetData sheetId="1">
        <row r="58">
          <cell r="N58">
            <v>0</v>
          </cell>
        </row>
        <row r="59">
          <cell r="N59">
            <v>0</v>
          </cell>
        </row>
        <row r="64">
          <cell r="N64">
            <v>0</v>
          </cell>
        </row>
        <row r="66">
          <cell r="N66">
            <v>14110</v>
          </cell>
        </row>
        <row r="67">
          <cell r="N67">
            <v>179</v>
          </cell>
        </row>
        <row r="68">
          <cell r="Q68">
            <v>0</v>
          </cell>
          <cell r="U68">
            <v>0</v>
          </cell>
          <cell r="V68">
            <v>0</v>
          </cell>
        </row>
        <row r="70">
          <cell r="R70">
            <v>460</v>
          </cell>
          <cell r="T70">
            <v>0</v>
          </cell>
        </row>
        <row r="71">
          <cell r="S71">
            <v>15503</v>
          </cell>
        </row>
        <row r="72">
          <cell r="N72">
            <v>0</v>
          </cell>
        </row>
        <row r="74">
          <cell r="N74">
            <v>0</v>
          </cell>
        </row>
        <row r="75">
          <cell r="N75">
            <v>0</v>
          </cell>
        </row>
        <row r="80">
          <cell r="N80">
            <v>0</v>
          </cell>
        </row>
        <row r="82">
          <cell r="N82">
            <v>0</v>
          </cell>
        </row>
        <row r="83">
          <cell r="N83">
            <v>0</v>
          </cell>
        </row>
        <row r="88">
          <cell r="N88">
            <v>0</v>
          </cell>
        </row>
        <row r="90">
          <cell r="N90">
            <v>0</v>
          </cell>
        </row>
        <row r="91">
          <cell r="N91">
            <v>0</v>
          </cell>
        </row>
        <row r="96">
          <cell r="N96">
            <v>0</v>
          </cell>
        </row>
        <row r="98">
          <cell r="N98">
            <v>0</v>
          </cell>
        </row>
        <row r="99">
          <cell r="N99">
            <v>0</v>
          </cell>
        </row>
        <row r="104">
          <cell r="N104">
            <v>0</v>
          </cell>
        </row>
        <row r="114">
          <cell r="N114">
            <v>0</v>
          </cell>
        </row>
        <row r="115">
          <cell r="N115">
            <v>0</v>
          </cell>
        </row>
        <row r="117">
          <cell r="N117">
            <v>0</v>
          </cell>
        </row>
        <row r="120">
          <cell r="N120">
            <v>0</v>
          </cell>
        </row>
        <row r="122">
          <cell r="N122">
            <v>0</v>
          </cell>
        </row>
        <row r="123">
          <cell r="N123">
            <v>0</v>
          </cell>
        </row>
        <row r="125">
          <cell r="N125">
            <v>0</v>
          </cell>
        </row>
        <row r="128">
          <cell r="N128">
            <v>0</v>
          </cell>
        </row>
        <row r="130">
          <cell r="N130">
            <v>0</v>
          </cell>
        </row>
        <row r="131">
          <cell r="N131">
            <v>0</v>
          </cell>
        </row>
        <row r="133">
          <cell r="N133">
            <v>0</v>
          </cell>
        </row>
        <row r="136">
          <cell r="N136">
            <v>0</v>
          </cell>
        </row>
        <row r="138">
          <cell r="N138">
            <v>0</v>
          </cell>
        </row>
        <row r="139">
          <cell r="N139">
            <v>0</v>
          </cell>
        </row>
        <row r="141">
          <cell r="N141">
            <v>0</v>
          </cell>
        </row>
        <row r="144">
          <cell r="N144">
            <v>0</v>
          </cell>
        </row>
        <row r="146">
          <cell r="N146">
            <v>0</v>
          </cell>
        </row>
        <row r="147">
          <cell r="N147">
            <v>0</v>
          </cell>
        </row>
        <row r="149">
          <cell r="N149">
            <v>0</v>
          </cell>
        </row>
        <row r="152">
          <cell r="N152">
            <v>0</v>
          </cell>
        </row>
        <row r="154">
          <cell r="N154">
            <v>0</v>
          </cell>
        </row>
        <row r="155">
          <cell r="N155">
            <v>0</v>
          </cell>
        </row>
        <row r="157">
          <cell r="N157">
            <v>0</v>
          </cell>
        </row>
        <row r="160">
          <cell r="N160">
            <v>0</v>
          </cell>
        </row>
        <row r="170">
          <cell r="N170">
            <v>0</v>
          </cell>
        </row>
        <row r="171">
          <cell r="N171">
            <v>0</v>
          </cell>
        </row>
        <row r="173">
          <cell r="N173">
            <v>0</v>
          </cell>
        </row>
        <row r="176">
          <cell r="N176">
            <v>0</v>
          </cell>
        </row>
        <row r="178">
          <cell r="N178">
            <v>1498</v>
          </cell>
        </row>
        <row r="179">
          <cell r="N179">
            <v>1552</v>
          </cell>
        </row>
        <row r="181">
          <cell r="N181">
            <v>0</v>
          </cell>
        </row>
        <row r="184">
          <cell r="N184">
            <v>0</v>
          </cell>
        </row>
        <row r="186">
          <cell r="N186">
            <v>0</v>
          </cell>
        </row>
        <row r="187">
          <cell r="N187">
            <v>0</v>
          </cell>
        </row>
        <row r="189">
          <cell r="N189">
            <v>0</v>
          </cell>
        </row>
        <row r="192">
          <cell r="N192">
            <v>0</v>
          </cell>
        </row>
        <row r="194">
          <cell r="N194">
            <v>0</v>
          </cell>
        </row>
        <row r="195">
          <cell r="N195">
            <v>0</v>
          </cell>
        </row>
        <row r="197">
          <cell r="N197">
            <v>0</v>
          </cell>
        </row>
        <row r="200">
          <cell r="N200">
            <v>0</v>
          </cell>
        </row>
        <row r="202">
          <cell r="N202">
            <v>20728</v>
          </cell>
        </row>
        <row r="203">
          <cell r="N203">
            <v>0</v>
          </cell>
        </row>
        <row r="205">
          <cell r="N205">
            <v>0</v>
          </cell>
        </row>
        <row r="208">
          <cell r="N208">
            <v>0</v>
          </cell>
        </row>
        <row r="210">
          <cell r="N210">
            <v>0</v>
          </cell>
        </row>
        <row r="211">
          <cell r="N211">
            <v>0</v>
          </cell>
        </row>
        <row r="213">
          <cell r="N213">
            <v>0</v>
          </cell>
        </row>
        <row r="216">
          <cell r="N216">
            <v>0</v>
          </cell>
        </row>
        <row r="226">
          <cell r="N226">
            <v>0</v>
          </cell>
        </row>
        <row r="227">
          <cell r="N227">
            <v>0</v>
          </cell>
        </row>
        <row r="229">
          <cell r="N229">
            <v>0</v>
          </cell>
        </row>
        <row r="232">
          <cell r="N232">
            <v>0</v>
          </cell>
        </row>
        <row r="234">
          <cell r="N234">
            <v>24300</v>
          </cell>
        </row>
        <row r="235">
          <cell r="N235">
            <v>20</v>
          </cell>
        </row>
        <row r="236">
          <cell r="Q236">
            <v>0</v>
          </cell>
          <cell r="U236">
            <v>0</v>
          </cell>
          <cell r="V236">
            <v>0</v>
          </cell>
        </row>
        <row r="237">
          <cell r="N237">
            <v>0</v>
          </cell>
        </row>
        <row r="239">
          <cell r="S239">
            <v>31600</v>
          </cell>
        </row>
        <row r="240">
          <cell r="N240">
            <v>0</v>
          </cell>
        </row>
        <row r="242">
          <cell r="N242">
            <v>0</v>
          </cell>
        </row>
        <row r="243">
          <cell r="N243">
            <v>0</v>
          </cell>
        </row>
        <row r="245">
          <cell r="N245">
            <v>0</v>
          </cell>
        </row>
        <row r="248">
          <cell r="N248">
            <v>0</v>
          </cell>
        </row>
        <row r="250">
          <cell r="N250">
            <v>0</v>
          </cell>
        </row>
        <row r="251">
          <cell r="N251">
            <v>0</v>
          </cell>
        </row>
        <row r="253">
          <cell r="N253">
            <v>0</v>
          </cell>
        </row>
        <row r="256">
          <cell r="N256">
            <v>0</v>
          </cell>
        </row>
        <row r="258">
          <cell r="N258">
            <v>0</v>
          </cell>
        </row>
        <row r="259">
          <cell r="N259">
            <v>0</v>
          </cell>
        </row>
        <row r="261">
          <cell r="N261">
            <v>0</v>
          </cell>
        </row>
        <row r="264">
          <cell r="N264">
            <v>0</v>
          </cell>
        </row>
        <row r="266">
          <cell r="N266">
            <v>0</v>
          </cell>
        </row>
        <row r="267">
          <cell r="N267">
            <v>0</v>
          </cell>
        </row>
        <row r="269">
          <cell r="N269">
            <v>0</v>
          </cell>
        </row>
        <row r="272">
          <cell r="N272">
            <v>0</v>
          </cell>
        </row>
        <row r="282">
          <cell r="N282">
            <v>0</v>
          </cell>
        </row>
        <row r="283">
          <cell r="N283">
            <v>0</v>
          </cell>
        </row>
        <row r="284">
          <cell r="Q284">
            <v>0</v>
          </cell>
          <cell r="U284">
            <v>0</v>
          </cell>
          <cell r="V284">
            <v>0</v>
          </cell>
        </row>
        <row r="285">
          <cell r="N285">
            <v>0</v>
          </cell>
        </row>
        <row r="287">
          <cell r="S287">
            <v>0</v>
          </cell>
        </row>
        <row r="288">
          <cell r="N288">
            <v>0</v>
          </cell>
        </row>
        <row r="290">
          <cell r="N290">
            <v>28200</v>
          </cell>
        </row>
        <row r="291">
          <cell r="N291">
            <v>209</v>
          </cell>
        </row>
        <row r="292">
          <cell r="Q292">
            <v>0</v>
          </cell>
          <cell r="U292">
            <v>0</v>
          </cell>
          <cell r="V292">
            <v>0</v>
          </cell>
        </row>
        <row r="293">
          <cell r="N293">
            <v>0</v>
          </cell>
        </row>
        <row r="295">
          <cell r="S295">
            <v>32600</v>
          </cell>
        </row>
        <row r="296">
          <cell r="N296">
            <v>0</v>
          </cell>
        </row>
        <row r="298">
          <cell r="N298">
            <v>0</v>
          </cell>
        </row>
        <row r="299">
          <cell r="N299">
            <v>0</v>
          </cell>
        </row>
        <row r="301">
          <cell r="N301">
            <v>0</v>
          </cell>
        </row>
        <row r="304">
          <cell r="N304">
            <v>0</v>
          </cell>
        </row>
        <row r="306">
          <cell r="N306">
            <v>0</v>
          </cell>
        </row>
        <row r="307">
          <cell r="N307">
            <v>0</v>
          </cell>
        </row>
        <row r="309">
          <cell r="N309">
            <v>0</v>
          </cell>
        </row>
        <row r="312">
          <cell r="N312">
            <v>0</v>
          </cell>
        </row>
        <row r="314">
          <cell r="N314">
            <v>4166</v>
          </cell>
        </row>
        <row r="315">
          <cell r="N315">
            <v>0</v>
          </cell>
        </row>
        <row r="317">
          <cell r="N317">
            <v>0</v>
          </cell>
        </row>
        <row r="320">
          <cell r="N320">
            <v>0</v>
          </cell>
        </row>
        <row r="322">
          <cell r="N322">
            <v>4645</v>
          </cell>
        </row>
        <row r="323">
          <cell r="N323">
            <v>0</v>
          </cell>
        </row>
        <row r="325">
          <cell r="N325">
            <v>0</v>
          </cell>
        </row>
        <row r="328">
          <cell r="N328">
            <v>0</v>
          </cell>
        </row>
        <row r="338">
          <cell r="N338">
            <v>0</v>
          </cell>
        </row>
        <row r="339">
          <cell r="N339">
            <v>0</v>
          </cell>
        </row>
        <row r="341">
          <cell r="N341">
            <v>0</v>
          </cell>
        </row>
        <row r="344">
          <cell r="N344">
            <v>0</v>
          </cell>
        </row>
        <row r="346">
          <cell r="N346">
            <v>101321</v>
          </cell>
        </row>
        <row r="347">
          <cell r="N347">
            <v>5802</v>
          </cell>
        </row>
        <row r="348">
          <cell r="Q348">
            <v>0</v>
          </cell>
          <cell r="U348">
            <v>0</v>
          </cell>
          <cell r="V348">
            <v>82686</v>
          </cell>
        </row>
        <row r="349">
          <cell r="N349">
            <v>0</v>
          </cell>
        </row>
        <row r="350">
          <cell r="R350">
            <v>6946</v>
          </cell>
          <cell r="T350">
            <v>0</v>
          </cell>
        </row>
        <row r="351">
          <cell r="S351">
            <v>43326</v>
          </cell>
        </row>
        <row r="352">
          <cell r="N352">
            <v>0</v>
          </cell>
        </row>
        <row r="354">
          <cell r="N354">
            <v>0</v>
          </cell>
        </row>
        <row r="355">
          <cell r="N355">
            <v>0</v>
          </cell>
        </row>
        <row r="357">
          <cell r="N357">
            <v>0</v>
          </cell>
        </row>
        <row r="360">
          <cell r="N360">
            <v>0</v>
          </cell>
        </row>
        <row r="362">
          <cell r="N362">
            <v>0</v>
          </cell>
        </row>
        <row r="363">
          <cell r="N363">
            <v>0</v>
          </cell>
        </row>
        <row r="365">
          <cell r="N365">
            <v>0</v>
          </cell>
        </row>
        <row r="368">
          <cell r="N368">
            <v>0</v>
          </cell>
        </row>
        <row r="370">
          <cell r="N370">
            <v>17933</v>
          </cell>
        </row>
        <row r="371">
          <cell r="N371">
            <v>0</v>
          </cell>
        </row>
        <row r="373">
          <cell r="N373">
            <v>0</v>
          </cell>
        </row>
        <row r="376">
          <cell r="N376">
            <v>0</v>
          </cell>
        </row>
        <row r="378">
          <cell r="N378">
            <v>6512</v>
          </cell>
        </row>
        <row r="379">
          <cell r="N379">
            <v>0</v>
          </cell>
        </row>
        <row r="381">
          <cell r="N381">
            <v>0</v>
          </cell>
        </row>
        <row r="384">
          <cell r="N384">
            <v>0</v>
          </cell>
        </row>
        <row r="394">
          <cell r="N394">
            <v>0</v>
          </cell>
        </row>
        <row r="395">
          <cell r="N395">
            <v>0</v>
          </cell>
        </row>
        <row r="397">
          <cell r="N397">
            <v>0</v>
          </cell>
        </row>
        <row r="400">
          <cell r="N400">
            <v>0</v>
          </cell>
        </row>
        <row r="402">
          <cell r="N402">
            <v>14482</v>
          </cell>
        </row>
        <row r="403">
          <cell r="N403">
            <v>30</v>
          </cell>
        </row>
        <row r="404">
          <cell r="Q404">
            <v>0</v>
          </cell>
          <cell r="U404">
            <v>0</v>
          </cell>
          <cell r="V404">
            <v>0</v>
          </cell>
        </row>
        <row r="405">
          <cell r="N405">
            <v>0</v>
          </cell>
        </row>
        <row r="407">
          <cell r="S407">
            <v>17912</v>
          </cell>
        </row>
        <row r="408">
          <cell r="N408">
            <v>0</v>
          </cell>
        </row>
        <row r="410">
          <cell r="N410">
            <v>0</v>
          </cell>
        </row>
        <row r="411">
          <cell r="N411">
            <v>0</v>
          </cell>
        </row>
        <row r="413">
          <cell r="N413">
            <v>0</v>
          </cell>
        </row>
        <row r="416">
          <cell r="N416">
            <v>0</v>
          </cell>
        </row>
        <row r="418">
          <cell r="N418">
            <v>0</v>
          </cell>
        </row>
        <row r="419">
          <cell r="N419">
            <v>0</v>
          </cell>
        </row>
        <row r="421">
          <cell r="N421">
            <v>0</v>
          </cell>
        </row>
        <row r="424">
          <cell r="N424">
            <v>0</v>
          </cell>
        </row>
        <row r="426">
          <cell r="N426">
            <v>0</v>
          </cell>
        </row>
        <row r="427">
          <cell r="N427">
            <v>0</v>
          </cell>
        </row>
        <row r="429">
          <cell r="N429">
            <v>0</v>
          </cell>
        </row>
        <row r="432">
          <cell r="N432">
            <v>0</v>
          </cell>
        </row>
        <row r="434">
          <cell r="N434">
            <v>0</v>
          </cell>
        </row>
        <row r="435">
          <cell r="N435">
            <v>0</v>
          </cell>
        </row>
        <row r="437">
          <cell r="N437">
            <v>0</v>
          </cell>
        </row>
        <row r="440">
          <cell r="N440">
            <v>0</v>
          </cell>
        </row>
        <row r="450">
          <cell r="N450">
            <v>1016600</v>
          </cell>
        </row>
        <row r="451">
          <cell r="N451">
            <v>21800</v>
          </cell>
        </row>
        <row r="452">
          <cell r="Q452">
            <v>19100</v>
          </cell>
          <cell r="U452">
            <v>0</v>
          </cell>
          <cell r="V452">
            <v>1268700</v>
          </cell>
        </row>
        <row r="453">
          <cell r="N453">
            <v>0</v>
          </cell>
        </row>
        <row r="455">
          <cell r="S455">
            <v>254800</v>
          </cell>
        </row>
        <row r="456">
          <cell r="N456">
            <v>0</v>
          </cell>
        </row>
        <row r="458">
          <cell r="N458">
            <v>391800</v>
          </cell>
        </row>
        <row r="459">
          <cell r="N459">
            <v>5700</v>
          </cell>
        </row>
        <row r="460">
          <cell r="Q460">
            <v>0</v>
          </cell>
          <cell r="U460">
            <v>0</v>
          </cell>
          <cell r="V460">
            <v>490700</v>
          </cell>
        </row>
        <row r="461">
          <cell r="N461">
            <v>0</v>
          </cell>
        </row>
        <row r="463">
          <cell r="S463">
            <v>16000</v>
          </cell>
        </row>
        <row r="464">
          <cell r="N464">
            <v>0</v>
          </cell>
        </row>
        <row r="466">
          <cell r="N466">
            <v>0</v>
          </cell>
        </row>
        <row r="467">
          <cell r="N467">
            <v>0</v>
          </cell>
        </row>
        <row r="469">
          <cell r="N469">
            <v>0</v>
          </cell>
        </row>
        <row r="472">
          <cell r="N472">
            <v>0</v>
          </cell>
        </row>
        <row r="474">
          <cell r="N474">
            <v>0</v>
          </cell>
        </row>
        <row r="475">
          <cell r="N475">
            <v>0</v>
          </cell>
        </row>
        <row r="477">
          <cell r="N477">
            <v>0</v>
          </cell>
        </row>
        <row r="480">
          <cell r="N480">
            <v>0</v>
          </cell>
        </row>
        <row r="482">
          <cell r="N482">
            <v>0</v>
          </cell>
        </row>
        <row r="483">
          <cell r="N483">
            <v>0</v>
          </cell>
        </row>
        <row r="485">
          <cell r="N485">
            <v>0</v>
          </cell>
        </row>
        <row r="488">
          <cell r="N488">
            <v>0</v>
          </cell>
        </row>
        <row r="490">
          <cell r="N490">
            <v>190414</v>
          </cell>
        </row>
        <row r="491">
          <cell r="N491">
            <v>0</v>
          </cell>
        </row>
        <row r="493">
          <cell r="N493">
            <v>0</v>
          </cell>
        </row>
        <row r="496">
          <cell r="N496">
            <v>0</v>
          </cell>
        </row>
        <row r="506">
          <cell r="N506">
            <v>1014284</v>
          </cell>
          <cell r="W506">
            <v>476285</v>
          </cell>
        </row>
        <row r="507">
          <cell r="N507">
            <v>17818</v>
          </cell>
        </row>
        <row r="508">
          <cell r="Q508">
            <v>101000</v>
          </cell>
          <cell r="U508">
            <v>0</v>
          </cell>
          <cell r="V508">
            <v>1270000</v>
          </cell>
        </row>
        <row r="509">
          <cell r="N509">
            <v>0</v>
          </cell>
        </row>
        <row r="511">
          <cell r="S511">
            <v>93000</v>
          </cell>
          <cell r="X511">
            <v>113000</v>
          </cell>
        </row>
        <row r="512">
          <cell r="N512">
            <v>0</v>
          </cell>
        </row>
        <row r="514">
          <cell r="N514">
            <v>2810</v>
          </cell>
        </row>
        <row r="515">
          <cell r="N515">
            <v>3335</v>
          </cell>
        </row>
        <row r="517">
          <cell r="N517">
            <v>0</v>
          </cell>
        </row>
        <row r="520">
          <cell r="N520">
            <v>0</v>
          </cell>
        </row>
        <row r="522">
          <cell r="N522">
            <v>0</v>
          </cell>
        </row>
        <row r="523">
          <cell r="N523">
            <v>0</v>
          </cell>
        </row>
        <row r="525">
          <cell r="N525">
            <v>0</v>
          </cell>
        </row>
        <row r="528">
          <cell r="N528">
            <v>0</v>
          </cell>
        </row>
        <row r="530">
          <cell r="N530">
            <v>0</v>
          </cell>
        </row>
        <row r="531">
          <cell r="N531">
            <v>0</v>
          </cell>
        </row>
        <row r="533">
          <cell r="N533">
            <v>0</v>
          </cell>
        </row>
        <row r="536">
          <cell r="N536">
            <v>0</v>
          </cell>
        </row>
        <row r="538">
          <cell r="N538">
            <v>20626</v>
          </cell>
        </row>
        <row r="539">
          <cell r="N539">
            <v>0</v>
          </cell>
        </row>
        <row r="541">
          <cell r="N541">
            <v>0</v>
          </cell>
        </row>
        <row r="544">
          <cell r="N544">
            <v>0</v>
          </cell>
        </row>
        <row r="546">
          <cell r="N546">
            <v>66145</v>
          </cell>
        </row>
        <row r="547">
          <cell r="N547">
            <v>0</v>
          </cell>
        </row>
        <row r="549">
          <cell r="N549">
            <v>0</v>
          </cell>
        </row>
        <row r="552">
          <cell r="N552">
            <v>0</v>
          </cell>
        </row>
        <row r="562">
          <cell r="N562">
            <v>0</v>
          </cell>
        </row>
        <row r="563">
          <cell r="N563">
            <v>0</v>
          </cell>
        </row>
        <row r="565">
          <cell r="N565">
            <v>0</v>
          </cell>
        </row>
        <row r="568">
          <cell r="N568">
            <v>0</v>
          </cell>
        </row>
        <row r="570">
          <cell r="N570">
            <v>0</v>
          </cell>
        </row>
        <row r="571">
          <cell r="N571">
            <v>0</v>
          </cell>
        </row>
        <row r="573">
          <cell r="N573">
            <v>0</v>
          </cell>
        </row>
        <row r="576">
          <cell r="N576">
            <v>0</v>
          </cell>
        </row>
        <row r="578">
          <cell r="N578">
            <v>0</v>
          </cell>
        </row>
        <row r="579">
          <cell r="N579">
            <v>0</v>
          </cell>
        </row>
        <row r="581">
          <cell r="N581">
            <v>0</v>
          </cell>
        </row>
        <row r="584">
          <cell r="N584">
            <v>0</v>
          </cell>
        </row>
        <row r="586">
          <cell r="N586">
            <v>0</v>
          </cell>
        </row>
        <row r="587">
          <cell r="N587">
            <v>0</v>
          </cell>
        </row>
        <row r="589">
          <cell r="N589">
            <v>0</v>
          </cell>
        </row>
        <row r="592">
          <cell r="N592">
            <v>0</v>
          </cell>
        </row>
        <row r="594">
          <cell r="N594">
            <v>0</v>
          </cell>
        </row>
        <row r="595">
          <cell r="N595">
            <v>0</v>
          </cell>
        </row>
        <row r="597">
          <cell r="N597">
            <v>0</v>
          </cell>
        </row>
        <row r="600">
          <cell r="N600">
            <v>0</v>
          </cell>
        </row>
        <row r="602">
          <cell r="N602">
            <v>0</v>
          </cell>
        </row>
        <row r="603">
          <cell r="N603">
            <v>0</v>
          </cell>
        </row>
        <row r="605">
          <cell r="N605">
            <v>0</v>
          </cell>
        </row>
        <row r="608">
          <cell r="N608">
            <v>0</v>
          </cell>
        </row>
        <row r="618">
          <cell r="N618">
            <v>137825</v>
          </cell>
        </row>
        <row r="619">
          <cell r="N619">
            <v>4430</v>
          </cell>
        </row>
        <row r="620">
          <cell r="Q620">
            <v>0</v>
          </cell>
          <cell r="U620">
            <v>0</v>
          </cell>
          <cell r="V620">
            <v>0</v>
          </cell>
        </row>
        <row r="621">
          <cell r="N621">
            <v>0</v>
          </cell>
        </row>
        <row r="623">
          <cell r="S623">
            <v>181214</v>
          </cell>
        </row>
        <row r="624">
          <cell r="N624">
            <v>0</v>
          </cell>
        </row>
        <row r="626">
          <cell r="N626">
            <v>13938</v>
          </cell>
        </row>
        <row r="627">
          <cell r="N627">
            <v>0</v>
          </cell>
        </row>
        <row r="629">
          <cell r="N629">
            <v>0</v>
          </cell>
        </row>
        <row r="630">
          <cell r="R630">
            <v>747</v>
          </cell>
          <cell r="T630">
            <v>0</v>
          </cell>
        </row>
        <row r="631">
          <cell r="S631">
            <v>16228</v>
          </cell>
        </row>
        <row r="632">
          <cell r="N632">
            <v>0</v>
          </cell>
        </row>
        <row r="634">
          <cell r="N634">
            <v>0</v>
          </cell>
        </row>
        <row r="635">
          <cell r="N635">
            <v>0</v>
          </cell>
        </row>
        <row r="637">
          <cell r="N637">
            <v>0</v>
          </cell>
        </row>
        <row r="640">
          <cell r="N640">
            <v>0</v>
          </cell>
        </row>
        <row r="642">
          <cell r="N642">
            <v>0</v>
          </cell>
        </row>
        <row r="643">
          <cell r="N643">
            <v>0</v>
          </cell>
        </row>
        <row r="645">
          <cell r="N645">
            <v>0</v>
          </cell>
        </row>
        <row r="648">
          <cell r="N648">
            <v>0</v>
          </cell>
        </row>
        <row r="650">
          <cell r="N650">
            <v>0</v>
          </cell>
        </row>
        <row r="651">
          <cell r="N651">
            <v>0</v>
          </cell>
        </row>
        <row r="653">
          <cell r="N653">
            <v>0</v>
          </cell>
        </row>
        <row r="656">
          <cell r="N656">
            <v>0</v>
          </cell>
        </row>
        <row r="658">
          <cell r="N658">
            <v>35505</v>
          </cell>
        </row>
        <row r="659">
          <cell r="N659">
            <v>0</v>
          </cell>
        </row>
        <row r="661">
          <cell r="N661">
            <v>0</v>
          </cell>
        </row>
        <row r="664">
          <cell r="N664">
            <v>0</v>
          </cell>
        </row>
        <row r="674">
          <cell r="N674">
            <v>0</v>
          </cell>
        </row>
        <row r="675">
          <cell r="N675">
            <v>0</v>
          </cell>
        </row>
        <row r="677">
          <cell r="N677">
            <v>0</v>
          </cell>
        </row>
        <row r="680">
          <cell r="N680">
            <v>0</v>
          </cell>
        </row>
        <row r="682">
          <cell r="N682">
            <v>34428</v>
          </cell>
        </row>
        <row r="683">
          <cell r="N683">
            <v>3164</v>
          </cell>
        </row>
        <row r="684">
          <cell r="Q684">
            <v>0</v>
          </cell>
          <cell r="U684">
            <v>0</v>
          </cell>
          <cell r="V684">
            <v>0</v>
          </cell>
        </row>
        <row r="685">
          <cell r="N685">
            <v>0</v>
          </cell>
        </row>
        <row r="687">
          <cell r="S687">
            <v>37592</v>
          </cell>
        </row>
        <row r="688">
          <cell r="N688">
            <v>0</v>
          </cell>
        </row>
        <row r="690">
          <cell r="N690">
            <v>0</v>
          </cell>
        </row>
        <row r="691">
          <cell r="N691">
            <v>0</v>
          </cell>
        </row>
        <row r="693">
          <cell r="N693">
            <v>0</v>
          </cell>
        </row>
        <row r="696">
          <cell r="N696">
            <v>0</v>
          </cell>
        </row>
        <row r="698">
          <cell r="N698">
            <v>0</v>
          </cell>
        </row>
        <row r="699">
          <cell r="N699">
            <v>0</v>
          </cell>
        </row>
        <row r="701">
          <cell r="N701">
            <v>0</v>
          </cell>
        </row>
        <row r="704">
          <cell r="N704">
            <v>0</v>
          </cell>
        </row>
        <row r="706">
          <cell r="N706">
            <v>0</v>
          </cell>
        </row>
        <row r="707">
          <cell r="N707">
            <v>0</v>
          </cell>
        </row>
        <row r="709">
          <cell r="N709">
            <v>0</v>
          </cell>
        </row>
        <row r="712">
          <cell r="N712">
            <v>0</v>
          </cell>
        </row>
        <row r="714">
          <cell r="N714">
            <v>8349</v>
          </cell>
        </row>
        <row r="715">
          <cell r="N715">
            <v>0</v>
          </cell>
        </row>
        <row r="717">
          <cell r="N717">
            <v>0</v>
          </cell>
        </row>
        <row r="720">
          <cell r="N720">
            <v>0</v>
          </cell>
        </row>
        <row r="730">
          <cell r="N730">
            <v>87000</v>
          </cell>
        </row>
        <row r="731">
          <cell r="N731">
            <v>965</v>
          </cell>
        </row>
        <row r="733">
          <cell r="N733">
            <v>0</v>
          </cell>
        </row>
        <row r="735">
          <cell r="S735">
            <v>129238.54032258065</v>
          </cell>
        </row>
        <row r="736">
          <cell r="N736">
            <v>0</v>
          </cell>
        </row>
        <row r="738">
          <cell r="N738">
            <v>37000</v>
          </cell>
        </row>
        <row r="739">
          <cell r="N739">
            <v>0</v>
          </cell>
        </row>
        <row r="741">
          <cell r="N741">
            <v>0</v>
          </cell>
        </row>
        <row r="743">
          <cell r="S743">
            <v>38561.459677419356</v>
          </cell>
        </row>
        <row r="744">
          <cell r="N744">
            <v>0</v>
          </cell>
        </row>
        <row r="746">
          <cell r="N746">
            <v>0</v>
          </cell>
        </row>
        <row r="747">
          <cell r="N747">
            <v>0</v>
          </cell>
        </row>
        <row r="749">
          <cell r="N749">
            <v>0</v>
          </cell>
        </row>
        <row r="751">
          <cell r="S751">
            <v>0</v>
          </cell>
        </row>
        <row r="752">
          <cell r="N752">
            <v>0</v>
          </cell>
        </row>
        <row r="754">
          <cell r="N754">
            <v>0</v>
          </cell>
        </row>
        <row r="755">
          <cell r="N755">
            <v>0</v>
          </cell>
        </row>
        <row r="757">
          <cell r="N757">
            <v>0</v>
          </cell>
        </row>
        <row r="759">
          <cell r="S759">
            <v>0</v>
          </cell>
        </row>
        <row r="760">
          <cell r="N760">
            <v>0</v>
          </cell>
        </row>
        <row r="762">
          <cell r="N762">
            <v>7444</v>
          </cell>
        </row>
        <row r="763">
          <cell r="N763">
            <v>0</v>
          </cell>
        </row>
        <row r="765">
          <cell r="N765">
            <v>0</v>
          </cell>
        </row>
        <row r="767">
          <cell r="S767">
            <v>0</v>
          </cell>
        </row>
        <row r="768">
          <cell r="N768">
            <v>0</v>
          </cell>
        </row>
        <row r="770">
          <cell r="N770">
            <v>0</v>
          </cell>
        </row>
        <row r="771">
          <cell r="N771">
            <v>0</v>
          </cell>
        </row>
        <row r="773">
          <cell r="N773">
            <v>0</v>
          </cell>
        </row>
        <row r="775">
          <cell r="S775">
            <v>0</v>
          </cell>
        </row>
        <row r="776">
          <cell r="N776">
            <v>0</v>
          </cell>
        </row>
      </sheetData>
      <sheetData sheetId="2">
        <row r="83">
          <cell r="N83">
            <v>14767</v>
          </cell>
        </row>
        <row r="85">
          <cell r="N85">
            <v>0</v>
          </cell>
        </row>
        <row r="86">
          <cell r="N86">
            <v>2800</v>
          </cell>
        </row>
        <row r="87">
          <cell r="N87">
            <v>0</v>
          </cell>
        </row>
        <row r="88">
          <cell r="N88">
            <v>0</v>
          </cell>
        </row>
        <row r="89">
          <cell r="N89">
            <v>0</v>
          </cell>
        </row>
        <row r="90">
          <cell r="N90">
            <v>6224</v>
          </cell>
        </row>
        <row r="92">
          <cell r="N92">
            <v>3190</v>
          </cell>
        </row>
        <row r="94">
          <cell r="N94">
            <v>11178.331798034837</v>
          </cell>
        </row>
        <row r="95">
          <cell r="N95">
            <v>0</v>
          </cell>
        </row>
        <row r="96">
          <cell r="N96">
            <v>0</v>
          </cell>
        </row>
        <row r="97">
          <cell r="N97">
            <v>0</v>
          </cell>
        </row>
        <row r="98">
          <cell r="N98">
            <v>2211</v>
          </cell>
        </row>
        <row r="99">
          <cell r="N99">
            <v>4554.6682019651635</v>
          </cell>
        </row>
        <row r="101">
          <cell r="N101">
            <v>0</v>
          </cell>
        </row>
        <row r="103">
          <cell r="N103">
            <v>0</v>
          </cell>
        </row>
        <row r="104">
          <cell r="N104">
            <v>0</v>
          </cell>
        </row>
        <row r="105">
          <cell r="N105">
            <v>0</v>
          </cell>
        </row>
        <row r="106">
          <cell r="N106">
            <v>0</v>
          </cell>
        </row>
        <row r="107">
          <cell r="N107">
            <v>4240</v>
          </cell>
        </row>
        <row r="108">
          <cell r="N108">
            <v>2111</v>
          </cell>
        </row>
        <row r="110">
          <cell r="N110">
            <v>160427</v>
          </cell>
        </row>
        <row r="112">
          <cell r="N112">
            <v>0</v>
          </cell>
        </row>
        <row r="113">
          <cell r="N113">
            <v>32977</v>
          </cell>
        </row>
        <row r="114">
          <cell r="N114">
            <v>0</v>
          </cell>
        </row>
        <row r="115">
          <cell r="N115">
            <v>0</v>
          </cell>
        </row>
        <row r="116">
          <cell r="N116">
            <v>0</v>
          </cell>
        </row>
        <row r="117">
          <cell r="N117">
            <v>0</v>
          </cell>
        </row>
        <row r="119">
          <cell r="N119">
            <v>248</v>
          </cell>
        </row>
        <row r="121">
          <cell r="N121">
            <v>0</v>
          </cell>
        </row>
        <row r="122">
          <cell r="N122">
            <v>0</v>
          </cell>
        </row>
        <row r="123">
          <cell r="N123">
            <v>0</v>
          </cell>
        </row>
        <row r="124">
          <cell r="N124">
            <v>0</v>
          </cell>
        </row>
        <row r="125">
          <cell r="N125">
            <v>407</v>
          </cell>
        </row>
        <row r="126">
          <cell r="N126">
            <v>10827</v>
          </cell>
        </row>
        <row r="128">
          <cell r="N128">
            <v>75</v>
          </cell>
        </row>
        <row r="130">
          <cell r="N130">
            <v>0</v>
          </cell>
        </row>
        <row r="131">
          <cell r="N131">
            <v>0</v>
          </cell>
        </row>
        <row r="132">
          <cell r="N132">
            <v>20254</v>
          </cell>
        </row>
        <row r="133">
          <cell r="N133">
            <v>0</v>
          </cell>
        </row>
        <row r="134">
          <cell r="N134">
            <v>819</v>
          </cell>
        </row>
        <row r="135">
          <cell r="N135">
            <v>21402</v>
          </cell>
        </row>
        <row r="137">
          <cell r="N137">
            <v>0</v>
          </cell>
        </row>
        <row r="139">
          <cell r="N139">
            <v>0</v>
          </cell>
        </row>
        <row r="140">
          <cell r="N140">
            <v>0</v>
          </cell>
        </row>
        <row r="141">
          <cell r="N141">
            <v>0</v>
          </cell>
        </row>
        <row r="142">
          <cell r="N142">
            <v>0</v>
          </cell>
        </row>
        <row r="143">
          <cell r="N143">
            <v>4229</v>
          </cell>
        </row>
        <row r="144">
          <cell r="N144">
            <v>1943</v>
          </cell>
        </row>
        <row r="146">
          <cell r="N146">
            <v>0</v>
          </cell>
        </row>
        <row r="148">
          <cell r="N148">
            <v>0</v>
          </cell>
        </row>
        <row r="149">
          <cell r="N149">
            <v>0</v>
          </cell>
        </row>
        <row r="150">
          <cell r="N150">
            <v>0</v>
          </cell>
        </row>
        <row r="151">
          <cell r="N151">
            <v>0</v>
          </cell>
        </row>
        <row r="152">
          <cell r="N152">
            <v>0</v>
          </cell>
        </row>
        <row r="153">
          <cell r="N153">
            <v>3257</v>
          </cell>
        </row>
        <row r="164">
          <cell r="N164">
            <v>5762</v>
          </cell>
        </row>
        <row r="166">
          <cell r="N166">
            <v>0</v>
          </cell>
        </row>
        <row r="167">
          <cell r="N167">
            <v>1338</v>
          </cell>
        </row>
        <row r="168">
          <cell r="N168">
            <v>0</v>
          </cell>
        </row>
        <row r="169">
          <cell r="N169">
            <v>0</v>
          </cell>
        </row>
        <row r="170">
          <cell r="N170">
            <v>0</v>
          </cell>
        </row>
        <row r="171">
          <cell r="N171">
            <v>3852</v>
          </cell>
        </row>
        <row r="173">
          <cell r="N173">
            <v>2021</v>
          </cell>
        </row>
        <row r="175">
          <cell r="N175">
            <v>0</v>
          </cell>
        </row>
        <row r="176">
          <cell r="N176">
            <v>0</v>
          </cell>
        </row>
        <row r="177">
          <cell r="N177">
            <v>45832.75</v>
          </cell>
        </row>
        <row r="178">
          <cell r="N178">
            <v>0</v>
          </cell>
        </row>
        <row r="179">
          <cell r="N179">
            <v>0</v>
          </cell>
        </row>
        <row r="180">
          <cell r="N180">
            <v>11725.25</v>
          </cell>
        </row>
        <row r="182">
          <cell r="N182">
            <v>0</v>
          </cell>
        </row>
        <row r="184">
          <cell r="N184">
            <v>0</v>
          </cell>
        </row>
        <row r="185">
          <cell r="N185">
            <v>0</v>
          </cell>
        </row>
        <row r="186">
          <cell r="N186">
            <v>0</v>
          </cell>
        </row>
        <row r="187">
          <cell r="N187">
            <v>0</v>
          </cell>
        </row>
        <row r="188">
          <cell r="N188">
            <v>0</v>
          </cell>
        </row>
        <row r="189">
          <cell r="N189">
            <v>4631</v>
          </cell>
        </row>
        <row r="191">
          <cell r="N191">
            <v>29226</v>
          </cell>
        </row>
        <row r="193">
          <cell r="N193">
            <v>0</v>
          </cell>
        </row>
        <row r="194">
          <cell r="N194">
            <v>6113</v>
          </cell>
        </row>
        <row r="195">
          <cell r="N195">
            <v>0</v>
          </cell>
        </row>
        <row r="196">
          <cell r="N196">
            <v>0</v>
          </cell>
        </row>
        <row r="197">
          <cell r="N197">
            <v>0</v>
          </cell>
        </row>
        <row r="198">
          <cell r="N198">
            <v>0</v>
          </cell>
        </row>
        <row r="200">
          <cell r="N200">
            <v>327</v>
          </cell>
        </row>
        <row r="202">
          <cell r="N202">
            <v>0</v>
          </cell>
        </row>
        <row r="203">
          <cell r="N203">
            <v>0</v>
          </cell>
        </row>
        <row r="204">
          <cell r="N204">
            <v>0</v>
          </cell>
        </row>
        <row r="205">
          <cell r="N205">
            <v>0</v>
          </cell>
        </row>
        <row r="206">
          <cell r="N206">
            <v>0</v>
          </cell>
        </row>
        <row r="207">
          <cell r="N207">
            <v>4347</v>
          </cell>
        </row>
        <row r="209">
          <cell r="N209">
            <v>45</v>
          </cell>
        </row>
        <row r="211">
          <cell r="N211">
            <v>0</v>
          </cell>
        </row>
        <row r="212">
          <cell r="N212">
            <v>0</v>
          </cell>
        </row>
        <row r="213">
          <cell r="N213">
            <v>23885</v>
          </cell>
        </row>
        <row r="214">
          <cell r="N214">
            <v>0</v>
          </cell>
        </row>
        <row r="215">
          <cell r="N215">
            <v>0</v>
          </cell>
        </row>
        <row r="216">
          <cell r="N216">
            <v>18906</v>
          </cell>
        </row>
        <row r="218">
          <cell r="N218">
            <v>0</v>
          </cell>
        </row>
        <row r="220">
          <cell r="N220">
            <v>0</v>
          </cell>
        </row>
        <row r="221">
          <cell r="N221">
            <v>0</v>
          </cell>
        </row>
        <row r="222">
          <cell r="N222">
            <v>0</v>
          </cell>
        </row>
        <row r="223">
          <cell r="N223">
            <v>0</v>
          </cell>
        </row>
        <row r="224">
          <cell r="N224">
            <v>0</v>
          </cell>
        </row>
        <row r="225">
          <cell r="N225">
            <v>1398</v>
          </cell>
        </row>
        <row r="227">
          <cell r="N227">
            <v>0</v>
          </cell>
        </row>
        <row r="229">
          <cell r="N229">
            <v>0</v>
          </cell>
        </row>
        <row r="230">
          <cell r="N230">
            <v>0</v>
          </cell>
        </row>
        <row r="231">
          <cell r="N231">
            <v>0</v>
          </cell>
        </row>
        <row r="232">
          <cell r="N232">
            <v>0</v>
          </cell>
        </row>
        <row r="233">
          <cell r="N233">
            <v>0</v>
          </cell>
        </row>
        <row r="234">
          <cell r="N234">
            <v>914</v>
          </cell>
        </row>
        <row r="245">
          <cell r="N245">
            <v>7621</v>
          </cell>
        </row>
        <row r="247">
          <cell r="N247">
            <v>0</v>
          </cell>
        </row>
        <row r="248">
          <cell r="N248">
            <v>1740</v>
          </cell>
        </row>
        <row r="249">
          <cell r="N249">
            <v>0</v>
          </cell>
        </row>
        <row r="250">
          <cell r="N250">
            <v>0</v>
          </cell>
        </row>
        <row r="251">
          <cell r="N251">
            <v>0</v>
          </cell>
        </row>
        <row r="252">
          <cell r="N252">
            <v>11936</v>
          </cell>
        </row>
        <row r="254">
          <cell r="N254">
            <v>11941</v>
          </cell>
        </row>
        <row r="256">
          <cell r="N256">
            <v>37760</v>
          </cell>
        </row>
        <row r="257">
          <cell r="N257">
            <v>0</v>
          </cell>
        </row>
        <row r="258">
          <cell r="N258">
            <v>70950</v>
          </cell>
        </row>
        <row r="259">
          <cell r="N259">
            <v>0</v>
          </cell>
        </row>
        <row r="260">
          <cell r="N260">
            <v>1495</v>
          </cell>
        </row>
        <row r="261">
          <cell r="N261">
            <v>91074</v>
          </cell>
        </row>
        <row r="263">
          <cell r="N263">
            <v>14</v>
          </cell>
        </row>
        <row r="265">
          <cell r="N265">
            <v>0</v>
          </cell>
        </row>
        <row r="266">
          <cell r="N266">
            <v>0</v>
          </cell>
        </row>
        <row r="267">
          <cell r="N267">
            <v>0</v>
          </cell>
        </row>
        <row r="268">
          <cell r="N268">
            <v>0</v>
          </cell>
        </row>
        <row r="269">
          <cell r="N269">
            <v>2012</v>
          </cell>
        </row>
        <row r="270">
          <cell r="N270">
            <v>9720</v>
          </cell>
        </row>
        <row r="272">
          <cell r="N272">
            <v>86523</v>
          </cell>
        </row>
        <row r="274">
          <cell r="N274">
            <v>0</v>
          </cell>
        </row>
        <row r="275">
          <cell r="N275">
            <v>25340</v>
          </cell>
        </row>
        <row r="276">
          <cell r="N276">
            <v>0</v>
          </cell>
        </row>
        <row r="277">
          <cell r="N277">
            <v>0</v>
          </cell>
        </row>
        <row r="278">
          <cell r="N278">
            <v>0</v>
          </cell>
        </row>
        <row r="279">
          <cell r="N279">
            <v>44</v>
          </cell>
        </row>
        <row r="281">
          <cell r="N281">
            <v>709</v>
          </cell>
        </row>
        <row r="283">
          <cell r="N283">
            <v>0</v>
          </cell>
        </row>
        <row r="284">
          <cell r="N284">
            <v>0</v>
          </cell>
        </row>
        <row r="285">
          <cell r="N285">
            <v>0</v>
          </cell>
        </row>
        <row r="286">
          <cell r="N286">
            <v>0</v>
          </cell>
        </row>
        <row r="287">
          <cell r="N287">
            <v>1051</v>
          </cell>
        </row>
        <row r="288">
          <cell r="N288">
            <v>14651</v>
          </cell>
        </row>
        <row r="290">
          <cell r="N290">
            <v>265</v>
          </cell>
        </row>
        <row r="292">
          <cell r="N292">
            <v>0</v>
          </cell>
        </row>
        <row r="293">
          <cell r="N293">
            <v>0</v>
          </cell>
        </row>
        <row r="294">
          <cell r="N294">
            <v>30381</v>
          </cell>
        </row>
        <row r="295">
          <cell r="N295">
            <v>0</v>
          </cell>
        </row>
        <row r="296">
          <cell r="N296">
            <v>2060</v>
          </cell>
        </row>
        <row r="297">
          <cell r="N297">
            <v>36792</v>
          </cell>
        </row>
        <row r="299">
          <cell r="N299">
            <v>66</v>
          </cell>
        </row>
        <row r="301">
          <cell r="N301">
            <v>0</v>
          </cell>
        </row>
        <row r="302">
          <cell r="N302">
            <v>0</v>
          </cell>
        </row>
        <row r="303">
          <cell r="N303">
            <v>0</v>
          </cell>
        </row>
        <row r="304">
          <cell r="N304">
            <v>0</v>
          </cell>
        </row>
        <row r="305">
          <cell r="N305">
            <v>11924</v>
          </cell>
        </row>
        <row r="306">
          <cell r="N306">
            <v>2346</v>
          </cell>
        </row>
        <row r="308">
          <cell r="N308">
            <v>0</v>
          </cell>
        </row>
        <row r="310">
          <cell r="N310">
            <v>0</v>
          </cell>
        </row>
        <row r="311">
          <cell r="N311">
            <v>0</v>
          </cell>
        </row>
        <row r="312">
          <cell r="N312">
            <v>0</v>
          </cell>
        </row>
        <row r="313">
          <cell r="N313">
            <v>0</v>
          </cell>
        </row>
        <row r="314">
          <cell r="N314">
            <v>0</v>
          </cell>
        </row>
        <row r="315">
          <cell r="N315">
            <v>7635</v>
          </cell>
        </row>
        <row r="326">
          <cell r="N326">
            <v>3197</v>
          </cell>
        </row>
        <row r="328">
          <cell r="N328">
            <v>0</v>
          </cell>
        </row>
        <row r="329">
          <cell r="N329">
            <v>740</v>
          </cell>
        </row>
        <row r="330">
          <cell r="N330">
            <v>0</v>
          </cell>
        </row>
        <row r="332">
          <cell r="N332">
            <v>0</v>
          </cell>
        </row>
        <row r="333">
          <cell r="N333">
            <v>4233</v>
          </cell>
        </row>
        <row r="335">
          <cell r="N335">
            <v>79499.600000000093</v>
          </cell>
        </row>
        <row r="337">
          <cell r="N337">
            <v>23792</v>
          </cell>
        </row>
        <row r="338">
          <cell r="N338">
            <v>0</v>
          </cell>
        </row>
        <row r="339">
          <cell r="N339">
            <v>0</v>
          </cell>
        </row>
        <row r="341">
          <cell r="N341">
            <v>3936.0346278706265</v>
          </cell>
        </row>
        <row r="342">
          <cell r="N342">
            <v>52049.399999999907</v>
          </cell>
        </row>
        <row r="344">
          <cell r="N344">
            <v>0</v>
          </cell>
        </row>
        <row r="346">
          <cell r="N346">
            <v>0</v>
          </cell>
        </row>
        <row r="347">
          <cell r="N347">
            <v>0</v>
          </cell>
        </row>
        <row r="348">
          <cell r="N348">
            <v>0</v>
          </cell>
        </row>
        <row r="350">
          <cell r="N350">
            <v>2781.7722736563665</v>
          </cell>
        </row>
        <row r="351">
          <cell r="N351">
            <v>1310</v>
          </cell>
        </row>
        <row r="353">
          <cell r="N353">
            <v>30585.4</v>
          </cell>
        </row>
        <row r="355">
          <cell r="N355">
            <v>0</v>
          </cell>
        </row>
        <row r="356">
          <cell r="N356">
            <v>3905</v>
          </cell>
        </row>
        <row r="357">
          <cell r="N357">
            <v>0</v>
          </cell>
        </row>
        <row r="359">
          <cell r="N359">
            <v>0</v>
          </cell>
        </row>
        <row r="360">
          <cell r="N360">
            <v>41.6</v>
          </cell>
        </row>
        <row r="362">
          <cell r="N362">
            <v>1431</v>
          </cell>
        </row>
        <row r="364">
          <cell r="N364">
            <v>0</v>
          </cell>
        </row>
        <row r="365">
          <cell r="N365">
            <v>0</v>
          </cell>
        </row>
        <row r="366">
          <cell r="N366">
            <v>0</v>
          </cell>
        </row>
        <row r="368">
          <cell r="N368">
            <v>4087.5315618612481</v>
          </cell>
        </row>
        <row r="369">
          <cell r="N369">
            <v>10815</v>
          </cell>
        </row>
        <row r="371">
          <cell r="N371">
            <v>0</v>
          </cell>
        </row>
        <row r="373">
          <cell r="N373">
            <v>0</v>
          </cell>
        </row>
        <row r="374">
          <cell r="N374">
            <v>0</v>
          </cell>
        </row>
        <row r="375">
          <cell r="N375">
            <v>18185</v>
          </cell>
        </row>
        <row r="377">
          <cell r="N377">
            <v>189.01046050258506</v>
          </cell>
        </row>
        <row r="378">
          <cell r="N378">
            <v>19688</v>
          </cell>
        </row>
        <row r="380">
          <cell r="N380">
            <v>0</v>
          </cell>
        </row>
        <row r="382">
          <cell r="N382">
            <v>0</v>
          </cell>
        </row>
        <row r="383">
          <cell r="N383">
            <v>0</v>
          </cell>
        </row>
        <row r="384">
          <cell r="N384">
            <v>0</v>
          </cell>
        </row>
        <row r="386">
          <cell r="N386">
            <v>13005.651076109176</v>
          </cell>
        </row>
        <row r="387">
          <cell r="N387">
            <v>1607</v>
          </cell>
        </row>
        <row r="389">
          <cell r="N389">
            <v>0</v>
          </cell>
        </row>
        <row r="391">
          <cell r="N391">
            <v>0</v>
          </cell>
        </row>
        <row r="392">
          <cell r="N392">
            <v>0</v>
          </cell>
        </row>
        <row r="393">
          <cell r="N393">
            <v>0</v>
          </cell>
        </row>
        <row r="395">
          <cell r="N395">
            <v>0</v>
          </cell>
        </row>
        <row r="396">
          <cell r="N396">
            <v>5594</v>
          </cell>
        </row>
        <row r="407">
          <cell r="N407">
            <v>6194</v>
          </cell>
        </row>
        <row r="409">
          <cell r="N409">
            <v>0</v>
          </cell>
        </row>
        <row r="410">
          <cell r="N410">
            <v>1405</v>
          </cell>
        </row>
        <row r="411">
          <cell r="N411">
            <v>0</v>
          </cell>
        </row>
        <row r="412">
          <cell r="N412">
            <v>0</v>
          </cell>
        </row>
        <row r="413">
          <cell r="N413">
            <v>0</v>
          </cell>
        </row>
        <row r="414">
          <cell r="N414">
            <v>6421</v>
          </cell>
        </row>
        <row r="416">
          <cell r="N416">
            <v>1024</v>
          </cell>
        </row>
        <row r="418">
          <cell r="N418">
            <v>0</v>
          </cell>
        </row>
        <row r="419">
          <cell r="N419">
            <v>0</v>
          </cell>
        </row>
        <row r="420">
          <cell r="N420">
            <v>1035</v>
          </cell>
        </row>
        <row r="421">
          <cell r="N421">
            <v>0</v>
          </cell>
        </row>
        <row r="422">
          <cell r="N422">
            <v>0</v>
          </cell>
        </row>
        <row r="423">
          <cell r="N423">
            <v>7215</v>
          </cell>
        </row>
        <row r="425">
          <cell r="N425">
            <v>0</v>
          </cell>
        </row>
        <row r="427">
          <cell r="N427">
            <v>0</v>
          </cell>
        </row>
        <row r="428">
          <cell r="N428">
            <v>0</v>
          </cell>
        </row>
        <row r="429">
          <cell r="N429">
            <v>0</v>
          </cell>
        </row>
        <row r="430">
          <cell r="N430">
            <v>0</v>
          </cell>
        </row>
        <row r="431">
          <cell r="N431">
            <v>8184</v>
          </cell>
        </row>
        <row r="432">
          <cell r="N432">
            <v>6653</v>
          </cell>
        </row>
        <row r="434">
          <cell r="N434">
            <v>70204</v>
          </cell>
        </row>
        <row r="436">
          <cell r="N436">
            <v>0</v>
          </cell>
        </row>
        <row r="437">
          <cell r="N437">
            <v>17225</v>
          </cell>
        </row>
        <row r="438">
          <cell r="N438">
            <v>0</v>
          </cell>
        </row>
        <row r="439">
          <cell r="N439">
            <v>0</v>
          </cell>
        </row>
        <row r="440">
          <cell r="N440">
            <v>0</v>
          </cell>
        </row>
        <row r="441">
          <cell r="N441">
            <v>26</v>
          </cell>
        </row>
        <row r="443">
          <cell r="N443">
            <v>789</v>
          </cell>
        </row>
        <row r="445">
          <cell r="N445">
            <v>0</v>
          </cell>
        </row>
        <row r="446">
          <cell r="N446">
            <v>0</v>
          </cell>
        </row>
        <row r="447">
          <cell r="N447">
            <v>0</v>
          </cell>
        </row>
        <row r="448">
          <cell r="N448">
            <v>0</v>
          </cell>
        </row>
        <row r="449">
          <cell r="N449">
            <v>7292</v>
          </cell>
        </row>
        <row r="450">
          <cell r="N450">
            <v>22059</v>
          </cell>
        </row>
        <row r="452">
          <cell r="N452">
            <v>315</v>
          </cell>
        </row>
        <row r="454">
          <cell r="N454">
            <v>0</v>
          </cell>
        </row>
        <row r="455">
          <cell r="N455">
            <v>0</v>
          </cell>
        </row>
        <row r="456">
          <cell r="N456">
            <v>32402</v>
          </cell>
        </row>
        <row r="457">
          <cell r="N457">
            <v>0</v>
          </cell>
        </row>
        <row r="458">
          <cell r="N458">
            <v>992</v>
          </cell>
        </row>
        <row r="459">
          <cell r="N459">
            <v>45893</v>
          </cell>
        </row>
        <row r="461">
          <cell r="N461">
            <v>0</v>
          </cell>
        </row>
        <row r="463">
          <cell r="N463">
            <v>0</v>
          </cell>
        </row>
        <row r="464">
          <cell r="N464">
            <v>0</v>
          </cell>
        </row>
        <row r="465">
          <cell r="N465">
            <v>0</v>
          </cell>
        </row>
        <row r="466">
          <cell r="N466">
            <v>0</v>
          </cell>
        </row>
        <row r="467">
          <cell r="N467">
            <v>14001</v>
          </cell>
        </row>
        <row r="468">
          <cell r="N468">
            <v>3823</v>
          </cell>
        </row>
        <row r="470">
          <cell r="N470">
            <v>0</v>
          </cell>
        </row>
        <row r="472">
          <cell r="N472">
            <v>0</v>
          </cell>
        </row>
        <row r="473">
          <cell r="N473">
            <v>0</v>
          </cell>
        </row>
        <row r="474">
          <cell r="N474">
            <v>0</v>
          </cell>
        </row>
        <row r="475">
          <cell r="N475">
            <v>0</v>
          </cell>
        </row>
        <row r="476">
          <cell r="N476">
            <v>0</v>
          </cell>
        </row>
        <row r="477">
          <cell r="N477">
            <v>3123</v>
          </cell>
        </row>
        <row r="488">
          <cell r="N488">
            <v>6879</v>
          </cell>
        </row>
        <row r="490">
          <cell r="N490">
            <v>0</v>
          </cell>
        </row>
        <row r="491">
          <cell r="N491">
            <v>1566</v>
          </cell>
        </row>
        <row r="492">
          <cell r="N492">
            <v>0</v>
          </cell>
        </row>
        <row r="493">
          <cell r="N493">
            <v>0</v>
          </cell>
        </row>
        <row r="494">
          <cell r="N494">
            <v>0</v>
          </cell>
        </row>
        <row r="495">
          <cell r="N495">
            <v>4386</v>
          </cell>
        </row>
        <row r="497">
          <cell r="N497">
            <v>15825.399999999907</v>
          </cell>
        </row>
        <row r="499">
          <cell r="N499">
            <v>120820</v>
          </cell>
        </row>
        <row r="500">
          <cell r="N500">
            <v>0</v>
          </cell>
        </row>
        <row r="501">
          <cell r="N501">
            <v>1028</v>
          </cell>
        </row>
        <row r="502">
          <cell r="N502">
            <v>0</v>
          </cell>
        </row>
        <row r="503">
          <cell r="N503">
            <v>38292.249999999767</v>
          </cell>
        </row>
        <row r="504">
          <cell r="N504">
            <v>224180.35000000033</v>
          </cell>
        </row>
        <row r="506">
          <cell r="N506">
            <v>2365</v>
          </cell>
        </row>
        <row r="508">
          <cell r="N508">
            <v>0</v>
          </cell>
        </row>
        <row r="509">
          <cell r="N509">
            <v>0</v>
          </cell>
        </row>
        <row r="510">
          <cell r="N510">
            <v>0</v>
          </cell>
        </row>
        <row r="511">
          <cell r="N511">
            <v>0</v>
          </cell>
        </row>
        <row r="512">
          <cell r="N512">
            <v>13549</v>
          </cell>
        </row>
        <row r="513">
          <cell r="N513">
            <v>12519</v>
          </cell>
        </row>
        <row r="515">
          <cell r="N515">
            <v>134194.60000000009</v>
          </cell>
        </row>
        <row r="517">
          <cell r="N517">
            <v>0</v>
          </cell>
        </row>
        <row r="518">
          <cell r="N518">
            <v>31937</v>
          </cell>
        </row>
        <row r="519">
          <cell r="N519">
            <v>0</v>
          </cell>
        </row>
        <row r="520">
          <cell r="N520">
            <v>0</v>
          </cell>
        </row>
        <row r="521">
          <cell r="N521">
            <v>0</v>
          </cell>
        </row>
        <row r="522">
          <cell r="N522">
            <v>85.399999999906868</v>
          </cell>
        </row>
        <row r="524">
          <cell r="N524">
            <v>2973</v>
          </cell>
        </row>
        <row r="526">
          <cell r="N526">
            <v>0</v>
          </cell>
        </row>
        <row r="527">
          <cell r="N527">
            <v>0</v>
          </cell>
        </row>
        <row r="528">
          <cell r="N528">
            <v>0</v>
          </cell>
        </row>
        <row r="529">
          <cell r="N529">
            <v>0</v>
          </cell>
        </row>
        <row r="530">
          <cell r="N530">
            <v>6827</v>
          </cell>
        </row>
        <row r="531">
          <cell r="N531">
            <v>49594</v>
          </cell>
        </row>
        <row r="533">
          <cell r="N533">
            <v>402</v>
          </cell>
        </row>
        <row r="535">
          <cell r="N535">
            <v>0</v>
          </cell>
        </row>
        <row r="536">
          <cell r="N536">
            <v>0</v>
          </cell>
        </row>
        <row r="537">
          <cell r="N537">
            <v>41171</v>
          </cell>
        </row>
        <row r="538">
          <cell r="N538">
            <v>0</v>
          </cell>
        </row>
        <row r="539">
          <cell r="N539">
            <v>14709</v>
          </cell>
        </row>
        <row r="540">
          <cell r="N540">
            <v>69913</v>
          </cell>
        </row>
        <row r="542">
          <cell r="N542">
            <v>1036</v>
          </cell>
        </row>
        <row r="544">
          <cell r="N544">
            <v>0</v>
          </cell>
        </row>
        <row r="545">
          <cell r="N545">
            <v>0</v>
          </cell>
        </row>
        <row r="546">
          <cell r="N546">
            <v>0</v>
          </cell>
        </row>
        <row r="547">
          <cell r="N547">
            <v>0</v>
          </cell>
        </row>
        <row r="548">
          <cell r="N548">
            <v>43368</v>
          </cell>
        </row>
        <row r="549">
          <cell r="N549">
            <v>7808</v>
          </cell>
        </row>
        <row r="551">
          <cell r="N551">
            <v>0</v>
          </cell>
        </row>
        <row r="553">
          <cell r="N553">
            <v>0</v>
          </cell>
        </row>
        <row r="554">
          <cell r="N554">
            <v>0</v>
          </cell>
        </row>
        <row r="555">
          <cell r="N555">
            <v>0</v>
          </cell>
        </row>
        <row r="556">
          <cell r="N556">
            <v>0</v>
          </cell>
        </row>
        <row r="557">
          <cell r="N557">
            <v>0</v>
          </cell>
        </row>
        <row r="558">
          <cell r="N558">
            <v>11457</v>
          </cell>
        </row>
        <row r="569">
          <cell r="N569">
            <v>6150</v>
          </cell>
        </row>
        <row r="571">
          <cell r="N571">
            <v>0</v>
          </cell>
        </row>
        <row r="572">
          <cell r="N572">
            <v>1328</v>
          </cell>
        </row>
        <row r="573">
          <cell r="N573">
            <v>0</v>
          </cell>
        </row>
        <row r="574">
          <cell r="N574">
            <v>0</v>
          </cell>
        </row>
        <row r="575">
          <cell r="N575">
            <v>0</v>
          </cell>
        </row>
        <row r="576">
          <cell r="N576">
            <v>8552</v>
          </cell>
        </row>
        <row r="578">
          <cell r="N578">
            <v>4332</v>
          </cell>
        </row>
        <row r="580">
          <cell r="N580">
            <v>6507</v>
          </cell>
        </row>
        <row r="581">
          <cell r="N581">
            <v>0</v>
          </cell>
        </row>
        <row r="582">
          <cell r="N582">
            <v>183</v>
          </cell>
        </row>
        <row r="583">
          <cell r="N583">
            <v>0</v>
          </cell>
        </row>
        <row r="584">
          <cell r="N584">
            <v>961</v>
          </cell>
        </row>
        <row r="585">
          <cell r="N585">
            <v>40651</v>
          </cell>
        </row>
        <row r="587">
          <cell r="N587">
            <v>330</v>
          </cell>
        </row>
        <row r="589">
          <cell r="N589">
            <v>0</v>
          </cell>
        </row>
        <row r="590">
          <cell r="N590">
            <v>0</v>
          </cell>
        </row>
        <row r="591">
          <cell r="N591">
            <v>0</v>
          </cell>
        </row>
        <row r="592">
          <cell r="N592">
            <v>0</v>
          </cell>
        </row>
        <row r="593">
          <cell r="N593">
            <v>2180</v>
          </cell>
        </row>
        <row r="594">
          <cell r="N594">
            <v>7385</v>
          </cell>
        </row>
        <row r="596">
          <cell r="N596">
            <v>52663</v>
          </cell>
        </row>
        <row r="598">
          <cell r="N598">
            <v>0</v>
          </cell>
        </row>
        <row r="599">
          <cell r="N599">
            <v>16310</v>
          </cell>
        </row>
        <row r="600">
          <cell r="N600">
            <v>0</v>
          </cell>
        </row>
        <row r="601">
          <cell r="N601">
            <v>0</v>
          </cell>
        </row>
        <row r="602">
          <cell r="N602">
            <v>0</v>
          </cell>
        </row>
        <row r="603">
          <cell r="N603">
            <v>0</v>
          </cell>
        </row>
        <row r="605">
          <cell r="N605">
            <v>1578</v>
          </cell>
        </row>
        <row r="607">
          <cell r="N607">
            <v>0</v>
          </cell>
        </row>
        <row r="608">
          <cell r="N608">
            <v>0</v>
          </cell>
        </row>
        <row r="609">
          <cell r="N609">
            <v>0</v>
          </cell>
        </row>
        <row r="610">
          <cell r="N610">
            <v>0</v>
          </cell>
        </row>
        <row r="611">
          <cell r="N611">
            <v>3649</v>
          </cell>
        </row>
        <row r="612">
          <cell r="N612">
            <v>12417</v>
          </cell>
        </row>
        <row r="614">
          <cell r="N614">
            <v>813</v>
          </cell>
        </row>
        <row r="616">
          <cell r="N616">
            <v>0</v>
          </cell>
        </row>
        <row r="617">
          <cell r="N617">
            <v>0</v>
          </cell>
        </row>
        <row r="618">
          <cell r="N618">
            <v>33261</v>
          </cell>
        </row>
        <row r="619">
          <cell r="N619">
            <v>0</v>
          </cell>
        </row>
        <row r="620">
          <cell r="N620">
            <v>19</v>
          </cell>
        </row>
        <row r="621">
          <cell r="N621">
            <v>33700</v>
          </cell>
        </row>
        <row r="623">
          <cell r="N623">
            <v>0</v>
          </cell>
        </row>
        <row r="625">
          <cell r="N625">
            <v>0</v>
          </cell>
        </row>
        <row r="626">
          <cell r="N626">
            <v>0</v>
          </cell>
        </row>
        <row r="627">
          <cell r="N627">
            <v>0</v>
          </cell>
        </row>
        <row r="628">
          <cell r="N628">
            <v>0</v>
          </cell>
        </row>
        <row r="629">
          <cell r="N629">
            <v>6661</v>
          </cell>
        </row>
        <row r="630">
          <cell r="N630">
            <v>2802</v>
          </cell>
        </row>
        <row r="632">
          <cell r="N632">
            <v>0</v>
          </cell>
        </row>
        <row r="634">
          <cell r="N634">
            <v>0</v>
          </cell>
        </row>
        <row r="635">
          <cell r="N635">
            <v>0</v>
          </cell>
        </row>
        <row r="636">
          <cell r="N636">
            <v>0</v>
          </cell>
        </row>
        <row r="637">
          <cell r="N637">
            <v>0</v>
          </cell>
        </row>
        <row r="638">
          <cell r="N638">
            <v>0</v>
          </cell>
        </row>
        <row r="639">
          <cell r="N639">
            <v>13890</v>
          </cell>
        </row>
        <row r="650">
          <cell r="N650">
            <v>33465</v>
          </cell>
        </row>
        <row r="652">
          <cell r="N652">
            <v>0</v>
          </cell>
        </row>
        <row r="653">
          <cell r="N653">
            <v>7302</v>
          </cell>
        </row>
        <row r="654">
          <cell r="N654">
            <v>0</v>
          </cell>
        </row>
        <row r="655">
          <cell r="N655">
            <v>0</v>
          </cell>
        </row>
        <row r="656">
          <cell r="N656">
            <v>0</v>
          </cell>
        </row>
        <row r="657">
          <cell r="N657">
            <v>34110</v>
          </cell>
        </row>
        <row r="659">
          <cell r="N659">
            <v>25739</v>
          </cell>
        </row>
        <row r="660">
          <cell r="Q660">
            <v>52512</v>
          </cell>
        </row>
        <row r="661">
          <cell r="N661">
            <v>0</v>
          </cell>
        </row>
        <row r="662">
          <cell r="N662">
            <v>0</v>
          </cell>
        </row>
        <row r="663">
          <cell r="N663">
            <v>53435</v>
          </cell>
        </row>
        <row r="664">
          <cell r="N664">
            <v>0</v>
          </cell>
        </row>
        <row r="665">
          <cell r="N665">
            <v>115358</v>
          </cell>
        </row>
        <row r="666">
          <cell r="N666">
            <v>311467</v>
          </cell>
        </row>
        <row r="668">
          <cell r="N668">
            <v>336</v>
          </cell>
        </row>
        <row r="670">
          <cell r="N670">
            <v>0</v>
          </cell>
        </row>
        <row r="671">
          <cell r="N671">
            <v>0</v>
          </cell>
        </row>
        <row r="672">
          <cell r="N672">
            <v>0</v>
          </cell>
        </row>
        <row r="673">
          <cell r="N673">
            <v>0</v>
          </cell>
        </row>
        <row r="674">
          <cell r="N674">
            <v>157231</v>
          </cell>
        </row>
        <row r="675">
          <cell r="N675">
            <v>175227</v>
          </cell>
        </row>
        <row r="677">
          <cell r="N677">
            <v>824215</v>
          </cell>
        </row>
        <row r="679">
          <cell r="N679">
            <v>0</v>
          </cell>
        </row>
        <row r="680">
          <cell r="N680">
            <v>239239</v>
          </cell>
        </row>
        <row r="681">
          <cell r="N681">
            <v>0</v>
          </cell>
        </row>
        <row r="682">
          <cell r="N682">
            <v>0</v>
          </cell>
        </row>
        <row r="683">
          <cell r="N683">
            <v>0</v>
          </cell>
        </row>
        <row r="684">
          <cell r="N684">
            <v>1566</v>
          </cell>
        </row>
        <row r="686">
          <cell r="N686">
            <v>23463</v>
          </cell>
        </row>
        <row r="688">
          <cell r="N688">
            <v>0</v>
          </cell>
        </row>
        <row r="689">
          <cell r="N689">
            <v>0</v>
          </cell>
        </row>
        <row r="690">
          <cell r="N690">
            <v>0</v>
          </cell>
        </row>
        <row r="691">
          <cell r="N691">
            <v>0</v>
          </cell>
        </row>
        <row r="692">
          <cell r="N692">
            <v>194682</v>
          </cell>
        </row>
        <row r="693">
          <cell r="N693">
            <v>382397</v>
          </cell>
        </row>
        <row r="695">
          <cell r="N695">
            <v>845</v>
          </cell>
        </row>
        <row r="697">
          <cell r="N697">
            <v>0</v>
          </cell>
        </row>
        <row r="698">
          <cell r="N698">
            <v>0</v>
          </cell>
        </row>
        <row r="699">
          <cell r="N699">
            <v>81477</v>
          </cell>
        </row>
        <row r="700">
          <cell r="N700">
            <v>0</v>
          </cell>
        </row>
        <row r="701">
          <cell r="N701">
            <v>225461</v>
          </cell>
        </row>
        <row r="702">
          <cell r="N702">
            <v>245708</v>
          </cell>
        </row>
        <row r="704">
          <cell r="N704">
            <v>0</v>
          </cell>
        </row>
        <row r="706">
          <cell r="N706">
            <v>0</v>
          </cell>
        </row>
        <row r="707">
          <cell r="N707">
            <v>0</v>
          </cell>
        </row>
        <row r="708">
          <cell r="N708">
            <v>0</v>
          </cell>
        </row>
        <row r="709">
          <cell r="N709">
            <v>0</v>
          </cell>
        </row>
        <row r="710">
          <cell r="N710">
            <v>532775</v>
          </cell>
        </row>
        <row r="711">
          <cell r="N711">
            <v>84589</v>
          </cell>
        </row>
        <row r="713">
          <cell r="N713">
            <v>0</v>
          </cell>
        </row>
        <row r="715">
          <cell r="N715">
            <v>0</v>
          </cell>
        </row>
        <row r="716">
          <cell r="N716">
            <v>0</v>
          </cell>
        </row>
        <row r="717">
          <cell r="N717">
            <v>0</v>
          </cell>
        </row>
        <row r="718">
          <cell r="N718">
            <v>0</v>
          </cell>
        </row>
        <row r="719">
          <cell r="N719">
            <v>0</v>
          </cell>
        </row>
        <row r="720">
          <cell r="N720">
            <v>15219</v>
          </cell>
        </row>
        <row r="731">
          <cell r="N731">
            <v>28355</v>
          </cell>
        </row>
        <row r="733">
          <cell r="N733">
            <v>0</v>
          </cell>
        </row>
        <row r="734">
          <cell r="N734">
            <v>5575</v>
          </cell>
        </row>
        <row r="735">
          <cell r="N735">
            <v>0</v>
          </cell>
        </row>
        <row r="736">
          <cell r="N736">
            <v>0</v>
          </cell>
        </row>
        <row r="737">
          <cell r="N737">
            <v>0</v>
          </cell>
        </row>
        <row r="738">
          <cell r="N738">
            <v>26332</v>
          </cell>
        </row>
        <row r="740">
          <cell r="N740">
            <v>91678</v>
          </cell>
        </row>
        <row r="741">
          <cell r="U741">
            <v>162729.60000000001</v>
          </cell>
          <cell r="W741">
            <v>109565</v>
          </cell>
        </row>
        <row r="742">
          <cell r="N742">
            <v>51912</v>
          </cell>
        </row>
        <row r="743">
          <cell r="R743">
            <v>0</v>
          </cell>
          <cell r="S743">
            <v>1772174.2</v>
          </cell>
        </row>
        <row r="744">
          <cell r="X744">
            <v>689808.2</v>
          </cell>
        </row>
        <row r="745">
          <cell r="N745">
            <v>0</v>
          </cell>
        </row>
        <row r="746">
          <cell r="N746">
            <v>90188</v>
          </cell>
          <cell r="V746">
            <v>476285</v>
          </cell>
        </row>
        <row r="747">
          <cell r="N747">
            <v>2372312</v>
          </cell>
        </row>
        <row r="749">
          <cell r="N749">
            <v>7160</v>
          </cell>
        </row>
        <row r="751">
          <cell r="N751">
            <v>0</v>
          </cell>
        </row>
        <row r="752">
          <cell r="N752">
            <v>0</v>
          </cell>
        </row>
        <row r="753">
          <cell r="N753">
            <v>0</v>
          </cell>
        </row>
        <row r="754">
          <cell r="N754">
            <v>0</v>
          </cell>
        </row>
        <row r="755">
          <cell r="N755">
            <v>141924</v>
          </cell>
        </row>
        <row r="756">
          <cell r="N756">
            <v>141812.33179803452</v>
          </cell>
        </row>
        <row r="758">
          <cell r="N758">
            <v>1426512</v>
          </cell>
        </row>
        <row r="760">
          <cell r="N760">
            <v>0</v>
          </cell>
        </row>
        <row r="761">
          <cell r="N761">
            <v>517968</v>
          </cell>
        </row>
        <row r="762">
          <cell r="N762">
            <v>0</v>
          </cell>
        </row>
        <row r="763">
          <cell r="N763">
            <v>0</v>
          </cell>
        </row>
        <row r="764">
          <cell r="N764">
            <v>0</v>
          </cell>
        </row>
        <row r="765">
          <cell r="N765">
            <v>31512.66820196528</v>
          </cell>
        </row>
        <row r="767">
          <cell r="N767">
            <v>132005</v>
          </cell>
        </row>
        <row r="769">
          <cell r="N769">
            <v>0</v>
          </cell>
        </row>
        <row r="770">
          <cell r="N770">
            <v>0</v>
          </cell>
        </row>
        <row r="771">
          <cell r="N771">
            <v>0</v>
          </cell>
        </row>
        <row r="772">
          <cell r="N772">
            <v>0</v>
          </cell>
        </row>
        <row r="773">
          <cell r="N773">
            <v>71463</v>
          </cell>
        </row>
        <row r="774">
          <cell r="N774">
            <v>482759</v>
          </cell>
        </row>
        <row r="776">
          <cell r="N776">
            <v>1701</v>
          </cell>
        </row>
        <row r="778">
          <cell r="N778">
            <v>0</v>
          </cell>
        </row>
        <row r="779">
          <cell r="N779">
            <v>0</v>
          </cell>
        </row>
        <row r="780">
          <cell r="N780">
            <v>67167</v>
          </cell>
        </row>
        <row r="781">
          <cell r="N781">
            <v>0</v>
          </cell>
        </row>
        <row r="782">
          <cell r="N782">
            <v>124665</v>
          </cell>
        </row>
        <row r="783">
          <cell r="N783">
            <v>266347</v>
          </cell>
        </row>
        <row r="785">
          <cell r="N785">
            <v>18</v>
          </cell>
        </row>
        <row r="787">
          <cell r="N787">
            <v>0</v>
          </cell>
        </row>
        <row r="788">
          <cell r="N788">
            <v>0</v>
          </cell>
        </row>
        <row r="789">
          <cell r="N789">
            <v>0</v>
          </cell>
        </row>
        <row r="790">
          <cell r="N790">
            <v>0</v>
          </cell>
        </row>
        <row r="791">
          <cell r="N791">
            <v>443211</v>
          </cell>
        </row>
        <row r="792">
          <cell r="N792">
            <v>64555</v>
          </cell>
        </row>
        <row r="794">
          <cell r="N794">
            <v>0</v>
          </cell>
        </row>
        <row r="796">
          <cell r="N796">
            <v>0</v>
          </cell>
        </row>
        <row r="797">
          <cell r="N797">
            <v>0</v>
          </cell>
        </row>
        <row r="798">
          <cell r="N798">
            <v>0</v>
          </cell>
        </row>
        <row r="799">
          <cell r="N799">
            <v>0</v>
          </cell>
        </row>
        <row r="800">
          <cell r="N800">
            <v>0</v>
          </cell>
        </row>
        <row r="801">
          <cell r="N801">
            <v>40228</v>
          </cell>
        </row>
        <row r="812">
          <cell r="N812">
            <v>8928</v>
          </cell>
        </row>
        <row r="814">
          <cell r="N814">
            <v>0</v>
          </cell>
        </row>
        <row r="815">
          <cell r="N815">
            <v>1898</v>
          </cell>
        </row>
        <row r="816">
          <cell r="N816">
            <v>0</v>
          </cell>
        </row>
        <row r="817">
          <cell r="N817">
            <v>0</v>
          </cell>
        </row>
        <row r="818">
          <cell r="N818">
            <v>0</v>
          </cell>
        </row>
        <row r="819">
          <cell r="N819">
            <v>10633</v>
          </cell>
        </row>
        <row r="821">
          <cell r="N821">
            <v>304</v>
          </cell>
        </row>
        <row r="823">
          <cell r="N823">
            <v>257</v>
          </cell>
        </row>
        <row r="824">
          <cell r="N824">
            <v>7</v>
          </cell>
        </row>
        <row r="825">
          <cell r="N825">
            <v>0</v>
          </cell>
        </row>
        <row r="826">
          <cell r="N826">
            <v>0</v>
          </cell>
        </row>
        <row r="827">
          <cell r="N827">
            <v>3284</v>
          </cell>
        </row>
        <row r="828">
          <cell r="N828">
            <v>9940</v>
          </cell>
        </row>
        <row r="830">
          <cell r="N830">
            <v>80</v>
          </cell>
        </row>
        <row r="832">
          <cell r="N832">
            <v>0</v>
          </cell>
        </row>
        <row r="833">
          <cell r="N833">
            <v>0</v>
          </cell>
        </row>
        <row r="834">
          <cell r="N834">
            <v>0</v>
          </cell>
        </row>
        <row r="835">
          <cell r="N835">
            <v>0</v>
          </cell>
        </row>
        <row r="836">
          <cell r="N836">
            <v>7529</v>
          </cell>
        </row>
        <row r="837">
          <cell r="N837">
            <v>12460.668201965484</v>
          </cell>
        </row>
        <row r="839">
          <cell r="N839">
            <v>92539</v>
          </cell>
        </row>
        <row r="841">
          <cell r="N841">
            <v>0</v>
          </cell>
        </row>
        <row r="842">
          <cell r="N842">
            <v>19806</v>
          </cell>
        </row>
        <row r="843">
          <cell r="N843">
            <v>0</v>
          </cell>
        </row>
        <row r="844">
          <cell r="N844">
            <v>0</v>
          </cell>
        </row>
        <row r="845">
          <cell r="N845">
            <v>0</v>
          </cell>
        </row>
        <row r="846">
          <cell r="N846">
            <v>0</v>
          </cell>
        </row>
        <row r="848">
          <cell r="N848">
            <v>2110</v>
          </cell>
        </row>
        <row r="850">
          <cell r="N850">
            <v>0</v>
          </cell>
        </row>
        <row r="851">
          <cell r="N851">
            <v>0</v>
          </cell>
        </row>
        <row r="852">
          <cell r="N852">
            <v>0</v>
          </cell>
        </row>
        <row r="853">
          <cell r="N853">
            <v>0</v>
          </cell>
        </row>
        <row r="854">
          <cell r="N854">
            <v>3009</v>
          </cell>
        </row>
        <row r="855">
          <cell r="N855">
            <v>19900</v>
          </cell>
        </row>
        <row r="857">
          <cell r="N857">
            <v>454</v>
          </cell>
        </row>
        <row r="859">
          <cell r="N859">
            <v>0</v>
          </cell>
        </row>
        <row r="860">
          <cell r="N860">
            <v>0</v>
          </cell>
        </row>
        <row r="861">
          <cell r="N861">
            <v>28292</v>
          </cell>
        </row>
        <row r="862">
          <cell r="N862">
            <v>0</v>
          </cell>
        </row>
        <row r="863">
          <cell r="N863">
            <v>1869</v>
          </cell>
        </row>
        <row r="864">
          <cell r="N864">
            <v>53432.331798034516</v>
          </cell>
        </row>
        <row r="866">
          <cell r="N866">
            <v>0</v>
          </cell>
        </row>
        <row r="868">
          <cell r="N868">
            <v>0</v>
          </cell>
        </row>
        <row r="869">
          <cell r="N869">
            <v>0</v>
          </cell>
        </row>
        <row r="870">
          <cell r="N870">
            <v>0</v>
          </cell>
        </row>
        <row r="871">
          <cell r="N871">
            <v>0</v>
          </cell>
        </row>
        <row r="872">
          <cell r="N872">
            <v>21685</v>
          </cell>
        </row>
        <row r="873">
          <cell r="N873">
            <v>4836</v>
          </cell>
        </row>
        <row r="875">
          <cell r="N875">
            <v>0</v>
          </cell>
        </row>
        <row r="877">
          <cell r="N877">
            <v>0</v>
          </cell>
        </row>
        <row r="878">
          <cell r="N878">
            <v>0</v>
          </cell>
        </row>
        <row r="879">
          <cell r="N879">
            <v>0</v>
          </cell>
        </row>
        <row r="880">
          <cell r="N880">
            <v>0</v>
          </cell>
        </row>
        <row r="881">
          <cell r="N881">
            <v>0</v>
          </cell>
        </row>
        <row r="882">
          <cell r="N882">
            <v>15408</v>
          </cell>
        </row>
        <row r="893">
          <cell r="N893">
            <v>18545</v>
          </cell>
        </row>
        <row r="895">
          <cell r="N895">
            <v>0</v>
          </cell>
        </row>
        <row r="896">
          <cell r="N896">
            <v>3967</v>
          </cell>
        </row>
        <row r="897">
          <cell r="N897">
            <v>0</v>
          </cell>
        </row>
        <row r="898">
          <cell r="N898">
            <v>0</v>
          </cell>
        </row>
        <row r="899">
          <cell r="N899">
            <v>0</v>
          </cell>
        </row>
        <row r="900">
          <cell r="N900">
            <v>15406</v>
          </cell>
        </row>
        <row r="902">
          <cell r="N902">
            <v>3861</v>
          </cell>
        </row>
        <row r="904">
          <cell r="N904">
            <v>3220</v>
          </cell>
        </row>
        <row r="905">
          <cell r="N905">
            <v>0</v>
          </cell>
        </row>
        <row r="906">
          <cell r="N906">
            <v>1944.25</v>
          </cell>
        </row>
        <row r="907">
          <cell r="N907">
            <v>0</v>
          </cell>
        </row>
        <row r="908">
          <cell r="N908">
            <v>12023</v>
          </cell>
        </row>
        <row r="909">
          <cell r="N909">
            <v>78721.331798034516</v>
          </cell>
        </row>
        <row r="911">
          <cell r="N911">
            <v>2256</v>
          </cell>
        </row>
        <row r="913">
          <cell r="N913">
            <v>0</v>
          </cell>
        </row>
        <row r="914">
          <cell r="N914">
            <v>0</v>
          </cell>
        </row>
        <row r="915">
          <cell r="N915">
            <v>0</v>
          </cell>
        </row>
        <row r="916">
          <cell r="N916">
            <v>0</v>
          </cell>
        </row>
        <row r="917">
          <cell r="N917">
            <v>51337</v>
          </cell>
        </row>
        <row r="918">
          <cell r="N918">
            <v>38788</v>
          </cell>
        </row>
        <row r="920">
          <cell r="N920">
            <v>219817</v>
          </cell>
        </row>
        <row r="922">
          <cell r="N922">
            <v>0</v>
          </cell>
        </row>
        <row r="923">
          <cell r="N923">
            <v>61533</v>
          </cell>
        </row>
        <row r="924">
          <cell r="N924">
            <v>0</v>
          </cell>
        </row>
        <row r="925">
          <cell r="N925">
            <v>0</v>
          </cell>
        </row>
        <row r="926">
          <cell r="N926">
            <v>0</v>
          </cell>
        </row>
        <row r="927">
          <cell r="N927">
            <v>326</v>
          </cell>
        </row>
        <row r="929">
          <cell r="N929">
            <v>5792</v>
          </cell>
        </row>
        <row r="931">
          <cell r="N931">
            <v>0</v>
          </cell>
        </row>
        <row r="932">
          <cell r="N932">
            <v>0</v>
          </cell>
        </row>
        <row r="933">
          <cell r="N933">
            <v>0</v>
          </cell>
        </row>
        <row r="934">
          <cell r="N934">
            <v>0</v>
          </cell>
        </row>
        <row r="935">
          <cell r="N935">
            <v>25</v>
          </cell>
        </row>
        <row r="936">
          <cell r="N936">
            <v>83891</v>
          </cell>
        </row>
        <row r="938">
          <cell r="N938">
            <v>1208</v>
          </cell>
        </row>
        <row r="940">
          <cell r="N940">
            <v>0</v>
          </cell>
        </row>
        <row r="941">
          <cell r="N941">
            <v>0</v>
          </cell>
        </row>
        <row r="942">
          <cell r="N942">
            <v>67055</v>
          </cell>
        </row>
        <row r="943">
          <cell r="N943">
            <v>0</v>
          </cell>
        </row>
        <row r="944">
          <cell r="N944">
            <v>8966</v>
          </cell>
        </row>
        <row r="945">
          <cell r="N945">
            <v>137292.66820196548</v>
          </cell>
        </row>
        <row r="947">
          <cell r="N947">
            <v>375</v>
          </cell>
        </row>
        <row r="949">
          <cell r="N949">
            <v>0</v>
          </cell>
        </row>
        <row r="950">
          <cell r="N950">
            <v>0</v>
          </cell>
        </row>
        <row r="951">
          <cell r="N951">
            <v>0</v>
          </cell>
        </row>
        <row r="952">
          <cell r="N952">
            <v>0</v>
          </cell>
        </row>
        <row r="953">
          <cell r="N953">
            <v>89820</v>
          </cell>
        </row>
        <row r="954">
          <cell r="N954">
            <v>25760</v>
          </cell>
        </row>
        <row r="956">
          <cell r="N956">
            <v>0</v>
          </cell>
        </row>
        <row r="958">
          <cell r="N958">
            <v>0</v>
          </cell>
        </row>
        <row r="959">
          <cell r="N959">
            <v>0</v>
          </cell>
        </row>
        <row r="960">
          <cell r="N960">
            <v>0</v>
          </cell>
        </row>
        <row r="961">
          <cell r="N961">
            <v>0</v>
          </cell>
        </row>
        <row r="962">
          <cell r="N962">
            <v>0</v>
          </cell>
        </row>
        <row r="963">
          <cell r="N963">
            <v>12955</v>
          </cell>
        </row>
        <row r="974">
          <cell r="N974">
            <v>10816</v>
          </cell>
        </row>
        <row r="976">
          <cell r="N976">
            <v>0</v>
          </cell>
        </row>
        <row r="977">
          <cell r="N977">
            <v>1769</v>
          </cell>
        </row>
        <row r="978">
          <cell r="N978">
            <v>0</v>
          </cell>
        </row>
        <row r="979">
          <cell r="N979">
            <v>0</v>
          </cell>
        </row>
        <row r="980">
          <cell r="N980">
            <v>0</v>
          </cell>
        </row>
        <row r="981">
          <cell r="N981">
            <v>7456</v>
          </cell>
        </row>
        <row r="983">
          <cell r="N983">
            <v>2141</v>
          </cell>
        </row>
        <row r="985">
          <cell r="N985">
            <v>530</v>
          </cell>
        </row>
        <row r="986">
          <cell r="N986">
            <v>0</v>
          </cell>
        </row>
        <row r="987">
          <cell r="N987">
            <v>0</v>
          </cell>
        </row>
        <row r="988">
          <cell r="N988">
            <v>0</v>
          </cell>
        </row>
        <row r="989">
          <cell r="N989">
            <v>3070</v>
          </cell>
        </row>
        <row r="990">
          <cell r="N990">
            <v>16203</v>
          </cell>
        </row>
        <row r="992">
          <cell r="N992">
            <v>256</v>
          </cell>
        </row>
        <row r="994">
          <cell r="N994">
            <v>0</v>
          </cell>
        </row>
        <row r="995">
          <cell r="N995">
            <v>0</v>
          </cell>
        </row>
        <row r="996">
          <cell r="N996">
            <v>0</v>
          </cell>
        </row>
        <row r="997">
          <cell r="N997">
            <v>0</v>
          </cell>
        </row>
        <row r="998">
          <cell r="N998">
            <v>9859</v>
          </cell>
        </row>
        <row r="999">
          <cell r="N999">
            <v>7986</v>
          </cell>
        </row>
        <row r="1001">
          <cell r="N1001">
            <v>34136</v>
          </cell>
        </row>
        <row r="1003">
          <cell r="N1003">
            <v>0</v>
          </cell>
        </row>
        <row r="1004">
          <cell r="N1004">
            <v>8805</v>
          </cell>
        </row>
        <row r="1005">
          <cell r="N1005">
            <v>0</v>
          </cell>
        </row>
        <row r="1006">
          <cell r="N1006">
            <v>0</v>
          </cell>
        </row>
        <row r="1007">
          <cell r="N1007">
            <v>0</v>
          </cell>
        </row>
        <row r="1008">
          <cell r="N1008">
            <v>0</v>
          </cell>
        </row>
        <row r="1010">
          <cell r="N1010">
            <v>1658</v>
          </cell>
        </row>
        <row r="1012">
          <cell r="N1012">
            <v>0</v>
          </cell>
        </row>
        <row r="1013">
          <cell r="N1013">
            <v>0</v>
          </cell>
        </row>
        <row r="1014">
          <cell r="N1014">
            <v>0</v>
          </cell>
        </row>
        <row r="1015">
          <cell r="N1015">
            <v>0</v>
          </cell>
        </row>
        <row r="1016">
          <cell r="N1016">
            <v>3293</v>
          </cell>
        </row>
        <row r="1017">
          <cell r="N1017">
            <v>12161</v>
          </cell>
        </row>
        <row r="1019">
          <cell r="N1019">
            <v>108</v>
          </cell>
        </row>
        <row r="1021">
          <cell r="N1021">
            <v>0</v>
          </cell>
        </row>
        <row r="1022">
          <cell r="N1022">
            <v>0</v>
          </cell>
        </row>
        <row r="1023">
          <cell r="N1023">
            <v>5020</v>
          </cell>
        </row>
        <row r="1024">
          <cell r="N1024">
            <v>0</v>
          </cell>
        </row>
        <row r="1025">
          <cell r="N1025">
            <v>3797</v>
          </cell>
        </row>
        <row r="1026">
          <cell r="N1026">
            <v>25311</v>
          </cell>
        </row>
        <row r="1028">
          <cell r="N1028">
            <v>181</v>
          </cell>
        </row>
        <row r="1030">
          <cell r="N1030">
            <v>0</v>
          </cell>
        </row>
        <row r="1031">
          <cell r="N1031">
            <v>0</v>
          </cell>
        </row>
        <row r="1032">
          <cell r="N1032">
            <v>0</v>
          </cell>
        </row>
        <row r="1033">
          <cell r="N1033">
            <v>0</v>
          </cell>
        </row>
        <row r="1034">
          <cell r="N1034">
            <v>17101</v>
          </cell>
        </row>
        <row r="1035">
          <cell r="N1035">
            <v>6578</v>
          </cell>
        </row>
        <row r="1037">
          <cell r="N1037">
            <v>0</v>
          </cell>
        </row>
        <row r="1039">
          <cell r="N1039">
            <v>0</v>
          </cell>
        </row>
        <row r="1040">
          <cell r="N1040">
            <v>0</v>
          </cell>
        </row>
        <row r="1041">
          <cell r="N1041">
            <v>0</v>
          </cell>
        </row>
        <row r="1042">
          <cell r="N1042">
            <v>0</v>
          </cell>
        </row>
        <row r="1043">
          <cell r="N1043">
            <v>0</v>
          </cell>
        </row>
        <row r="1044">
          <cell r="N1044">
            <v>2878</v>
          </cell>
        </row>
        <row r="1055">
          <cell r="N1055">
            <v>19286</v>
          </cell>
        </row>
        <row r="1057">
          <cell r="N1057">
            <v>0</v>
          </cell>
        </row>
        <row r="1058">
          <cell r="N1058">
            <v>4143</v>
          </cell>
        </row>
        <row r="1059">
          <cell r="N1059">
            <v>0</v>
          </cell>
        </row>
        <row r="1060">
          <cell r="N1060">
            <v>0</v>
          </cell>
        </row>
        <row r="1061">
          <cell r="N1061">
            <v>0</v>
          </cell>
        </row>
        <row r="1062">
          <cell r="N1062">
            <v>29581</v>
          </cell>
        </row>
        <row r="1064">
          <cell r="N1064">
            <v>5382</v>
          </cell>
        </row>
        <row r="1066">
          <cell r="N1066">
            <v>11890.668201965163</v>
          </cell>
        </row>
        <row r="1067">
          <cell r="N1067">
            <v>0</v>
          </cell>
        </row>
        <row r="1068">
          <cell r="N1068">
            <v>0</v>
          </cell>
        </row>
        <row r="1069">
          <cell r="N1069">
            <v>0</v>
          </cell>
        </row>
        <row r="1070">
          <cell r="N1070">
            <v>28284</v>
          </cell>
        </row>
        <row r="1071">
          <cell r="N1071">
            <v>55627</v>
          </cell>
        </row>
        <row r="1073">
          <cell r="N1073">
            <v>0</v>
          </cell>
        </row>
        <row r="1075">
          <cell r="N1075">
            <v>0</v>
          </cell>
        </row>
        <row r="1076">
          <cell r="N1076">
            <v>0</v>
          </cell>
        </row>
        <row r="1077">
          <cell r="N1077">
            <v>0</v>
          </cell>
        </row>
        <row r="1078">
          <cell r="N1078">
            <v>0</v>
          </cell>
        </row>
        <row r="1079">
          <cell r="N1079">
            <v>23996</v>
          </cell>
        </row>
        <row r="1080">
          <cell r="N1080">
            <v>28092</v>
          </cell>
        </row>
        <row r="1082">
          <cell r="N1082">
            <v>372983</v>
          </cell>
        </row>
        <row r="1084">
          <cell r="N1084">
            <v>0</v>
          </cell>
        </row>
        <row r="1085">
          <cell r="N1085">
            <v>147778</v>
          </cell>
        </row>
        <row r="1086">
          <cell r="N1086">
            <v>0</v>
          </cell>
        </row>
        <row r="1087">
          <cell r="N1087">
            <v>0</v>
          </cell>
        </row>
        <row r="1088">
          <cell r="N1088">
            <v>0</v>
          </cell>
        </row>
        <row r="1089">
          <cell r="N1089">
            <v>50142.331798034807</v>
          </cell>
        </row>
        <row r="1091">
          <cell r="N1091">
            <v>911</v>
          </cell>
        </row>
        <row r="1093">
          <cell r="N1093">
            <v>0</v>
          </cell>
        </row>
        <row r="1094">
          <cell r="N1094">
            <v>0</v>
          </cell>
        </row>
        <row r="1095">
          <cell r="N1095">
            <v>0</v>
          </cell>
        </row>
        <row r="1096">
          <cell r="N1096">
            <v>0</v>
          </cell>
        </row>
        <row r="1097">
          <cell r="N1097">
            <v>22054</v>
          </cell>
        </row>
        <row r="1098">
          <cell r="N1098">
            <v>49812</v>
          </cell>
        </row>
        <row r="1100">
          <cell r="N1100">
            <v>246</v>
          </cell>
        </row>
        <row r="1102">
          <cell r="N1102">
            <v>0</v>
          </cell>
        </row>
        <row r="1103">
          <cell r="N1103">
            <v>0</v>
          </cell>
        </row>
        <row r="1104">
          <cell r="N1104">
            <v>27954</v>
          </cell>
        </row>
        <row r="1105">
          <cell r="N1105">
            <v>0</v>
          </cell>
        </row>
        <row r="1106">
          <cell r="N1106">
            <v>37497</v>
          </cell>
        </row>
        <row r="1107">
          <cell r="N1107">
            <v>68421</v>
          </cell>
        </row>
        <row r="1109">
          <cell r="N1109">
            <v>0</v>
          </cell>
        </row>
        <row r="1111">
          <cell r="N1111">
            <v>0</v>
          </cell>
        </row>
        <row r="1112">
          <cell r="N1112">
            <v>0</v>
          </cell>
        </row>
        <row r="1113">
          <cell r="N1113">
            <v>0</v>
          </cell>
        </row>
        <row r="1114">
          <cell r="N1114">
            <v>0</v>
          </cell>
        </row>
        <row r="1115">
          <cell r="N1115">
            <v>63233</v>
          </cell>
        </row>
        <row r="1116">
          <cell r="N1116">
            <v>11953</v>
          </cell>
        </row>
        <row r="1118">
          <cell r="N1118">
            <v>0</v>
          </cell>
        </row>
        <row r="1120">
          <cell r="N1120">
            <v>0</v>
          </cell>
        </row>
        <row r="1121">
          <cell r="N1121">
            <v>0</v>
          </cell>
        </row>
        <row r="1122">
          <cell r="N1122">
            <v>0</v>
          </cell>
        </row>
        <row r="1123">
          <cell r="N1123">
            <v>0</v>
          </cell>
        </row>
        <row r="1124">
          <cell r="N1124">
            <v>0</v>
          </cell>
        </row>
        <row r="1125">
          <cell r="N1125">
            <v>3073</v>
          </cell>
        </row>
      </sheetData>
      <sheetData sheetId="3"/>
      <sheetData sheetId="4">
        <row r="4">
          <cell r="C4">
            <v>494</v>
          </cell>
        </row>
        <row r="5">
          <cell r="C5">
            <v>190</v>
          </cell>
        </row>
        <row r="6">
          <cell r="C6">
            <v>522.5</v>
          </cell>
        </row>
        <row r="7">
          <cell r="C7">
            <v>446.5</v>
          </cell>
        </row>
        <row r="8">
          <cell r="C8">
            <v>294.5</v>
          </cell>
        </row>
        <row r="9">
          <cell r="C9">
            <v>750.5</v>
          </cell>
        </row>
        <row r="10">
          <cell r="C10">
            <v>579.5</v>
          </cell>
        </row>
        <row r="11">
          <cell r="C11">
            <v>6916</v>
          </cell>
        </row>
        <row r="12">
          <cell r="C12">
            <v>3942.5000000000005</v>
          </cell>
        </row>
        <row r="13">
          <cell r="C13">
            <v>636.5</v>
          </cell>
        </row>
        <row r="14">
          <cell r="C14">
            <v>1976</v>
          </cell>
        </row>
        <row r="15">
          <cell r="C15">
            <v>636.5</v>
          </cell>
        </row>
        <row r="16">
          <cell r="C16">
            <v>1453.5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joakim.a.svensson@lansstyrelsen.se" TargetMode="External"/><Relationship Id="rId2" Type="http://schemas.openxmlformats.org/officeDocument/2006/relationships/hyperlink" Target="http://extra.lansstyrelsen.se/energi/Sv/statistik/Sidor/default.aspx" TargetMode="External"/><Relationship Id="rId1" Type="http://schemas.openxmlformats.org/officeDocument/2006/relationships/hyperlink" Target="mailto:ronja.englund@wsp.com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9.vm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0.v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1.xml"/><Relationship Id="rId1" Type="http://schemas.openxmlformats.org/officeDocument/2006/relationships/vmlDrawing" Target="../drawings/vmlDrawing11.vml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2.xml"/><Relationship Id="rId1" Type="http://schemas.openxmlformats.org/officeDocument/2006/relationships/vmlDrawing" Target="../drawings/vmlDrawing12.v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3.xml"/><Relationship Id="rId1" Type="http://schemas.openxmlformats.org/officeDocument/2006/relationships/vmlDrawing" Target="../drawings/vmlDrawing13.vml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4.xml"/><Relationship Id="rId2" Type="http://schemas.openxmlformats.org/officeDocument/2006/relationships/vmlDrawing" Target="../drawings/vmlDrawing14.vml"/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6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7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23"/>
  <sheetViews>
    <sheetView workbookViewId="0">
      <selection activeCell="E5" sqref="E5"/>
    </sheetView>
  </sheetViews>
  <sheetFormatPr defaultRowHeight="15.75"/>
  <cols>
    <col min="2" max="2" width="56.375" bestFit="1" customWidth="1"/>
    <col min="3" max="3" width="50.25" bestFit="1" customWidth="1"/>
    <col min="5" max="5" width="85.375" customWidth="1"/>
  </cols>
  <sheetData>
    <row r="1" spans="2:5" ht="16.5" thickBot="1">
      <c r="C1" s="139"/>
    </row>
    <row r="2" spans="2:5">
      <c r="B2" s="140" t="s">
        <v>93</v>
      </c>
      <c r="C2" s="141">
        <v>43626</v>
      </c>
    </row>
    <row r="3" spans="2:5">
      <c r="B3" s="142" t="s">
        <v>94</v>
      </c>
      <c r="C3" s="152">
        <v>43794</v>
      </c>
    </row>
    <row r="4" spans="2:5">
      <c r="B4" s="143" t="s">
        <v>95</v>
      </c>
      <c r="C4" s="153" t="s">
        <v>96</v>
      </c>
    </row>
    <row r="5" spans="2:5">
      <c r="B5" s="143" t="s">
        <v>97</v>
      </c>
      <c r="C5" s="154" t="s">
        <v>98</v>
      </c>
    </row>
    <row r="6" spans="2:5">
      <c r="B6" s="142" t="s">
        <v>99</v>
      </c>
      <c r="C6" s="153" t="s">
        <v>106</v>
      </c>
    </row>
    <row r="7" spans="2:5" ht="16.5" thickBot="1">
      <c r="B7" s="144" t="s">
        <v>97</v>
      </c>
      <c r="C7" s="155" t="s">
        <v>105</v>
      </c>
    </row>
    <row r="10" spans="2:5" ht="16.5" thickBot="1"/>
    <row r="11" spans="2:5" ht="155.25" customHeight="1">
      <c r="B11" s="156" t="s">
        <v>100</v>
      </c>
      <c r="C11" s="157"/>
      <c r="E11" s="158" t="s">
        <v>101</v>
      </c>
    </row>
    <row r="12" spans="2:5">
      <c r="B12" s="145"/>
      <c r="C12" s="146"/>
      <c r="E12" s="159"/>
    </row>
    <row r="13" spans="2:5">
      <c r="B13" s="147" t="s">
        <v>102</v>
      </c>
      <c r="C13" s="146"/>
      <c r="E13" s="159"/>
    </row>
    <row r="14" spans="2:5" ht="16.5" thickBot="1">
      <c r="B14" s="148" t="s">
        <v>103</v>
      </c>
      <c r="C14" s="149"/>
      <c r="E14" s="159"/>
    </row>
    <row r="15" spans="2:5">
      <c r="E15" s="159"/>
    </row>
    <row r="16" spans="2:5" ht="16.5" thickBot="1">
      <c r="B16" s="150"/>
      <c r="E16" s="159"/>
    </row>
    <row r="17" spans="2:5" ht="144.75" customHeight="1" thickBot="1">
      <c r="B17" s="161" t="s">
        <v>104</v>
      </c>
      <c r="C17" s="162"/>
      <c r="E17" s="159"/>
    </row>
    <row r="18" spans="2:5">
      <c r="B18" s="151"/>
      <c r="E18" s="159"/>
    </row>
    <row r="19" spans="2:5">
      <c r="E19" s="159"/>
    </row>
    <row r="20" spans="2:5">
      <c r="E20" s="159"/>
    </row>
    <row r="21" spans="2:5">
      <c r="E21" s="159"/>
    </row>
    <row r="22" spans="2:5">
      <c r="E22" s="159"/>
    </row>
    <row r="23" spans="2:5" ht="16.5" thickBot="1">
      <c r="E23" s="160"/>
    </row>
  </sheetData>
  <mergeCells count="3">
    <mergeCell ref="B11:C11"/>
    <mergeCell ref="E11:E23"/>
    <mergeCell ref="B17:C17"/>
  </mergeCells>
  <hyperlinks>
    <hyperlink ref="C5" r:id="rId1"/>
    <hyperlink ref="B14" r:id="rId2"/>
    <hyperlink ref="C7" r:id="rId3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zoomScale="70" zoomScaleNormal="70" workbookViewId="0">
      <selection activeCell="M30" sqref="M30:O3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80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0" t="s">
        <v>60</v>
      </c>
      <c r="C4" s="79" t="s">
        <v>58</v>
      </c>
      <c r="D4" s="79" t="s">
        <v>59</v>
      </c>
      <c r="E4" s="27"/>
      <c r="F4" s="79" t="s">
        <v>61</v>
      </c>
      <c r="G4" s="27"/>
      <c r="H4" s="27"/>
      <c r="I4" s="79" t="s">
        <v>62</v>
      </c>
      <c r="J4" s="27"/>
      <c r="K4" s="27"/>
      <c r="L4" s="27"/>
      <c r="M4" s="27"/>
      <c r="N4" s="28"/>
      <c r="O4" s="28"/>
      <c r="P4" s="81" t="s">
        <v>66</v>
      </c>
      <c r="Q4" s="30"/>
      <c r="AG4" s="30"/>
      <c r="AH4" s="30"/>
    </row>
    <row r="5" spans="1:34" ht="15.75">
      <c r="A5" s="5" t="s">
        <v>53</v>
      </c>
      <c r="B5" s="59"/>
      <c r="C5" s="100">
        <f>[2]Solceller!$C$12</f>
        <v>3942.5000000000005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>
        <f>SUM(D5:O5)</f>
        <v>0</v>
      </c>
      <c r="Q5" s="53"/>
      <c r="AG5" s="53"/>
      <c r="AH5" s="53"/>
    </row>
    <row r="6" spans="1:34" ht="15.75">
      <c r="A6" s="5" t="s">
        <v>91</v>
      </c>
      <c r="B6" s="59"/>
      <c r="C6" s="124">
        <f>[2]Elproduktion!$W$362</f>
        <v>236874</v>
      </c>
      <c r="D6" s="88"/>
      <c r="E6" s="88"/>
      <c r="F6" s="88"/>
      <c r="G6" s="88"/>
      <c r="H6" s="88"/>
      <c r="I6" s="88"/>
      <c r="J6" s="124"/>
      <c r="K6" s="88"/>
      <c r="L6" s="88"/>
      <c r="M6" s="88"/>
      <c r="N6" s="88"/>
      <c r="O6" s="88"/>
      <c r="P6" s="124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100">
        <f>[2]Elproduktion!$N$362-[2]Elproduktion!$W$362</f>
        <v>327509</v>
      </c>
      <c r="D7" s="88">
        <f>[2]Elproduktion!$N$363</f>
        <v>0</v>
      </c>
      <c r="E7" s="88">
        <f>[2]Elproduktion!$Q$364</f>
        <v>0</v>
      </c>
      <c r="F7" s="88">
        <f>[2]Elproduktion!$N$365</f>
        <v>0</v>
      </c>
      <c r="G7" s="88">
        <f>[2]Elproduktion!$R$366</f>
        <v>0</v>
      </c>
      <c r="H7" s="88">
        <f>[2]Elproduktion!$S$367</f>
        <v>0</v>
      </c>
      <c r="I7" s="88">
        <f>[2]Elproduktion!$N$368</f>
        <v>0</v>
      </c>
      <c r="J7" s="88">
        <v>0</v>
      </c>
      <c r="K7" s="88">
        <f>[2]Elproduktion!$U$364</f>
        <v>0</v>
      </c>
      <c r="L7" s="88">
        <f>[2]Elproduktion!$V$364</f>
        <v>0</v>
      </c>
      <c r="M7" s="88"/>
      <c r="N7" s="88"/>
      <c r="O7" s="88"/>
      <c r="P7" s="88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88">
        <f>[2]Elproduktion!$N$370</f>
        <v>792</v>
      </c>
      <c r="D8" s="122">
        <f>[2]Elproduktion!$N$371</f>
        <v>3291</v>
      </c>
      <c r="E8" s="88">
        <f>[2]Elproduktion!$Q$372</f>
        <v>0</v>
      </c>
      <c r="F8" s="88">
        <f>[2]Elproduktion!$N$373</f>
        <v>0</v>
      </c>
      <c r="G8" s="88">
        <f>[2]Elproduktion!$R$374</f>
        <v>0</v>
      </c>
      <c r="H8" s="88">
        <f>[2]Elproduktion!$S$375</f>
        <v>0</v>
      </c>
      <c r="I8" s="88">
        <f>[2]Elproduktion!$N$376</f>
        <v>0</v>
      </c>
      <c r="J8" s="88">
        <f>[2]Elproduktion!$T$374</f>
        <v>0</v>
      </c>
      <c r="K8" s="88">
        <f>[2]Elproduktion!$U$372</f>
        <v>0</v>
      </c>
      <c r="L8" s="88">
        <f>[2]Elproduktion!$V$372</f>
        <v>0</v>
      </c>
      <c r="M8" s="88"/>
      <c r="N8" s="88"/>
      <c r="O8" s="88"/>
      <c r="P8" s="88">
        <f t="shared" si="0"/>
        <v>3291</v>
      </c>
      <c r="Q8" s="53"/>
      <c r="AG8" s="53"/>
      <c r="AH8" s="53"/>
    </row>
    <row r="9" spans="1:34" ht="15.75">
      <c r="A9" s="5" t="s">
        <v>12</v>
      </c>
      <c r="B9" s="59"/>
      <c r="C9" s="88">
        <f>[2]Elproduktion!$N$378</f>
        <v>89317</v>
      </c>
      <c r="D9" s="88">
        <f>[2]Elproduktion!$N$379</f>
        <v>0</v>
      </c>
      <c r="E9" s="88">
        <f>[2]Elproduktion!$Q$380</f>
        <v>0</v>
      </c>
      <c r="F9" s="88">
        <f>[2]Elproduktion!$N$381</f>
        <v>0</v>
      </c>
      <c r="G9" s="88">
        <f>[2]Elproduktion!$R$382</f>
        <v>0</v>
      </c>
      <c r="H9" s="88">
        <f>[2]Elproduktion!$S$383</f>
        <v>0</v>
      </c>
      <c r="I9" s="88">
        <f>[2]Elproduktion!$N$384</f>
        <v>0</v>
      </c>
      <c r="J9" s="88">
        <f>[2]Elproduktion!$T$382</f>
        <v>0</v>
      </c>
      <c r="K9" s="88">
        <f>[2]Elproduktion!$U$380</f>
        <v>0</v>
      </c>
      <c r="L9" s="88">
        <f>[2]Elproduktion!$V$380</f>
        <v>0</v>
      </c>
      <c r="M9" s="88"/>
      <c r="N9" s="88"/>
      <c r="O9" s="88"/>
      <c r="P9" s="88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88">
        <f>[2]Elproduktion!$N$386</f>
        <v>0</v>
      </c>
      <c r="D10" s="88">
        <f>[2]Elproduktion!$N$387</f>
        <v>0</v>
      </c>
      <c r="E10" s="88">
        <f>[2]Elproduktion!$Q$388</f>
        <v>0</v>
      </c>
      <c r="F10" s="88">
        <f>[2]Elproduktion!$N$389</f>
        <v>0</v>
      </c>
      <c r="G10" s="88">
        <f>[2]Elproduktion!$R$390</f>
        <v>0</v>
      </c>
      <c r="H10" s="88">
        <f>[2]Elproduktion!$S$391</f>
        <v>0</v>
      </c>
      <c r="I10" s="88">
        <f>[2]Elproduktion!$N$392</f>
        <v>0</v>
      </c>
      <c r="J10" s="88">
        <f>[2]Elproduktion!$T$390</f>
        <v>0</v>
      </c>
      <c r="K10" s="88">
        <f>[2]Elproduktion!$U$388</f>
        <v>0</v>
      </c>
      <c r="L10" s="88">
        <f>[2]Elproduktion!$V$388</f>
        <v>0</v>
      </c>
      <c r="M10" s="88"/>
      <c r="N10" s="88"/>
      <c r="O10" s="88"/>
      <c r="P10" s="88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28">
        <f>SUM(C5:C10)</f>
        <v>658434.5</v>
      </c>
      <c r="D11" s="122">
        <f t="shared" ref="D11:O11" si="1">SUM(D5:D10)</f>
        <v>3291</v>
      </c>
      <c r="E11" s="88">
        <f t="shared" si="1"/>
        <v>0</v>
      </c>
      <c r="F11" s="88">
        <f t="shared" si="1"/>
        <v>0</v>
      </c>
      <c r="G11" s="88">
        <f t="shared" si="1"/>
        <v>0</v>
      </c>
      <c r="H11" s="88">
        <f t="shared" si="1"/>
        <v>0</v>
      </c>
      <c r="I11" s="88">
        <f t="shared" si="1"/>
        <v>0</v>
      </c>
      <c r="J11" s="88">
        <f t="shared" si="1"/>
        <v>0</v>
      </c>
      <c r="K11" s="88">
        <f t="shared" si="1"/>
        <v>0</v>
      </c>
      <c r="L11" s="88">
        <f t="shared" si="1"/>
        <v>0</v>
      </c>
      <c r="M11" s="88">
        <f t="shared" si="1"/>
        <v>0</v>
      </c>
      <c r="N11" s="88">
        <f t="shared" si="1"/>
        <v>0</v>
      </c>
      <c r="O11" s="88">
        <f t="shared" si="1"/>
        <v>0</v>
      </c>
      <c r="P11" s="88">
        <f t="shared" si="0"/>
        <v>3291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138"/>
      <c r="H14" s="7"/>
      <c r="I14" s="7"/>
      <c r="J14" s="137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0581 Norrköping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6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90</v>
      </c>
      <c r="N16" s="55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0" t="s">
        <v>60</v>
      </c>
      <c r="B17" s="79" t="s">
        <v>63</v>
      </c>
      <c r="C17" s="49"/>
      <c r="D17" s="79" t="s">
        <v>59</v>
      </c>
      <c r="E17" s="27"/>
      <c r="F17" s="79" t="s">
        <v>61</v>
      </c>
      <c r="G17" s="27"/>
      <c r="H17" s="27"/>
      <c r="I17" s="79" t="s">
        <v>62</v>
      </c>
      <c r="J17" s="27"/>
      <c r="K17" s="27"/>
      <c r="L17" s="27"/>
      <c r="M17" s="27"/>
      <c r="N17" s="28"/>
      <c r="O17" s="28"/>
      <c r="P17" s="81" t="s">
        <v>66</v>
      </c>
      <c r="Q17" s="30"/>
      <c r="AG17" s="30"/>
      <c r="AH17" s="30"/>
    </row>
    <row r="18" spans="1:34" ht="15.75">
      <c r="A18" s="5" t="s">
        <v>18</v>
      </c>
      <c r="B18" s="122">
        <f>[2]Fjärrvärmeproduktion!$N$506+[2]Fjärrvärmeproduktion!$N$546*([2]Fjärrvärmeproduktion!$N$506/([2]Fjärrvärmeproduktion!$N$506+[2]Fjärrvärmeproduktion!$N$514))+[2]Fjärrvärmeproduktion!$W$506</f>
        <v>1556531.2563696178</v>
      </c>
      <c r="C18" s="88"/>
      <c r="D18" s="100">
        <f>[2]Fjärrvärmeproduktion!$N$507</f>
        <v>17818</v>
      </c>
      <c r="E18" s="100">
        <f>[2]Fjärrvärmeproduktion!$Q$508</f>
        <v>101000</v>
      </c>
      <c r="F18" s="88">
        <f>[2]Fjärrvärmeproduktion!$N$509</f>
        <v>0</v>
      </c>
      <c r="G18" s="88">
        <f>[2]Fjärrvärmeproduktion!$R$510</f>
        <v>0</v>
      </c>
      <c r="H18" s="100">
        <f>[2]Fjärrvärmeproduktion!$S$511</f>
        <v>93000</v>
      </c>
      <c r="I18" s="88">
        <f>[2]Fjärrvärmeproduktion!$N$512</f>
        <v>0</v>
      </c>
      <c r="J18" s="88">
        <f>[2]Fjärrvärmeproduktion!$T$510</f>
        <v>0</v>
      </c>
      <c r="K18" s="88">
        <f>[2]Fjärrvärmeproduktion!$U$508</f>
        <v>0</v>
      </c>
      <c r="L18" s="100">
        <f>[2]Fjärrvärmeproduktion!$V$508</f>
        <v>1270000</v>
      </c>
      <c r="M18" s="100">
        <f>[2]Fjärrvärmeproduktion!$X$511</f>
        <v>113000</v>
      </c>
      <c r="N18" s="88"/>
      <c r="O18" s="88"/>
      <c r="P18" s="121">
        <f>SUM(C18:O18)</f>
        <v>1594818</v>
      </c>
      <c r="Q18" s="4"/>
      <c r="R18" s="4"/>
      <c r="S18" s="4"/>
      <c r="T18" s="4"/>
    </row>
    <row r="19" spans="1:34" ht="15.75">
      <c r="A19" s="5" t="s">
        <v>19</v>
      </c>
      <c r="B19" s="88">
        <f>[2]Fjärrvärmeproduktion!$N$514+[2]Fjärrvärmeproduktion!$N$546*([2]Fjärrvärmeproduktion!$N$514/([2]Fjärrvärmeproduktion!$N$514+[2]Fjärrvärmeproduktion!$N$506))</f>
        <v>2992.743630382246</v>
      </c>
      <c r="C19" s="88"/>
      <c r="D19" s="88">
        <f>[2]Fjärrvärmeproduktion!$N$515</f>
        <v>3335</v>
      </c>
      <c r="E19" s="88">
        <f>[2]Fjärrvärmeproduktion!$Q$516</f>
        <v>0</v>
      </c>
      <c r="F19" s="88">
        <f>[2]Fjärrvärmeproduktion!$N$517</f>
        <v>0</v>
      </c>
      <c r="G19" s="88">
        <f>[2]Fjärrvärmeproduktion!$R$518</f>
        <v>0</v>
      </c>
      <c r="H19" s="88">
        <f>[2]Fjärrvärmeproduktion!$S$519</f>
        <v>0</v>
      </c>
      <c r="I19" s="88">
        <f>[2]Fjärrvärmeproduktion!$N$520</f>
        <v>0</v>
      </c>
      <c r="J19" s="88">
        <f>[2]Fjärrvärmeproduktion!$T$518</f>
        <v>0</v>
      </c>
      <c r="K19" s="88">
        <f>[2]Fjärrvärmeproduktion!$U$516</f>
        <v>0</v>
      </c>
      <c r="L19" s="88">
        <f>[2]Fjärrvärmeproduktion!$V$516</f>
        <v>0</v>
      </c>
      <c r="M19" s="88"/>
      <c r="N19" s="88"/>
      <c r="O19" s="88"/>
      <c r="P19" s="88">
        <f t="shared" ref="P19:P24" si="2">SUM(C19:O19)</f>
        <v>3335</v>
      </c>
      <c r="Q19" s="4"/>
      <c r="R19" s="4"/>
      <c r="S19" s="4"/>
      <c r="T19" s="4"/>
    </row>
    <row r="20" spans="1:34" ht="15.75">
      <c r="A20" s="5" t="s">
        <v>20</v>
      </c>
      <c r="B20" s="88">
        <f>[2]Fjärrvärmeproduktion!$N$522</f>
        <v>0</v>
      </c>
      <c r="C20" s="88"/>
      <c r="D20" s="88">
        <f>[2]Fjärrvärmeproduktion!$N$523</f>
        <v>0</v>
      </c>
      <c r="E20" s="88">
        <f>[2]Fjärrvärmeproduktion!$Q$524</f>
        <v>0</v>
      </c>
      <c r="F20" s="88">
        <f>[2]Fjärrvärmeproduktion!$N$525</f>
        <v>0</v>
      </c>
      <c r="G20" s="88">
        <f>[2]Fjärrvärmeproduktion!$R$526</f>
        <v>0</v>
      </c>
      <c r="H20" s="88">
        <f>[2]Fjärrvärmeproduktion!$S$527</f>
        <v>0</v>
      </c>
      <c r="I20" s="88">
        <f>[2]Fjärrvärmeproduktion!$N$528</f>
        <v>0</v>
      </c>
      <c r="J20" s="88">
        <f>[2]Fjärrvärmeproduktion!$T$526</f>
        <v>0</v>
      </c>
      <c r="K20" s="88">
        <f>[2]Fjärrvärmeproduktion!$U$524</f>
        <v>0</v>
      </c>
      <c r="L20" s="88">
        <f>[2]Fjärrvärmeproduktion!$V$524</f>
        <v>0</v>
      </c>
      <c r="M20" s="88"/>
      <c r="N20" s="88"/>
      <c r="O20" s="88"/>
      <c r="P20" s="88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88">
        <f>[2]Fjärrvärmeproduktion!$N$530</f>
        <v>0</v>
      </c>
      <c r="C21" s="88"/>
      <c r="D21" s="88">
        <f>[2]Fjärrvärmeproduktion!$N$531</f>
        <v>0</v>
      </c>
      <c r="E21" s="88">
        <f>[2]Fjärrvärmeproduktion!$Q$532</f>
        <v>0</v>
      </c>
      <c r="F21" s="88">
        <f>[2]Fjärrvärmeproduktion!$N$533</f>
        <v>0</v>
      </c>
      <c r="G21" s="88">
        <f>[2]Fjärrvärmeproduktion!$R$534</f>
        <v>0</v>
      </c>
      <c r="H21" s="88">
        <f>[2]Fjärrvärmeproduktion!$S$535</f>
        <v>0</v>
      </c>
      <c r="I21" s="88">
        <f>[2]Fjärrvärmeproduktion!$N$536</f>
        <v>0</v>
      </c>
      <c r="J21" s="88">
        <f>[2]Fjärrvärmeproduktion!$T$534</f>
        <v>0</v>
      </c>
      <c r="K21" s="88">
        <f>[2]Fjärrvärmeproduktion!$U$532</f>
        <v>0</v>
      </c>
      <c r="L21" s="88">
        <f>[2]Fjärrvärmeproduktion!$V$532</f>
        <v>0</v>
      </c>
      <c r="M21" s="88"/>
      <c r="N21" s="88"/>
      <c r="O21" s="88"/>
      <c r="P21" s="88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88">
        <f>[2]Fjärrvärmeproduktion!$N$538</f>
        <v>20626</v>
      </c>
      <c r="C22" s="88"/>
      <c r="D22" s="88">
        <f>[2]Fjärrvärmeproduktion!$N$539</f>
        <v>0</v>
      </c>
      <c r="E22" s="88">
        <f>[2]Fjärrvärmeproduktion!$Q$540</f>
        <v>0</v>
      </c>
      <c r="F22" s="88">
        <f>[2]Fjärrvärmeproduktion!$N$541</f>
        <v>0</v>
      </c>
      <c r="G22" s="88">
        <f>[2]Fjärrvärmeproduktion!$R$542</f>
        <v>0</v>
      </c>
      <c r="H22" s="88">
        <f>[2]Fjärrvärmeproduktion!$S$543</f>
        <v>0</v>
      </c>
      <c r="I22" s="88">
        <f>[2]Fjärrvärmeproduktion!$N$544</f>
        <v>0</v>
      </c>
      <c r="J22" s="88">
        <f>[2]Fjärrvärmeproduktion!$T$542</f>
        <v>0</v>
      </c>
      <c r="K22" s="88">
        <f>[2]Fjärrvärmeproduktion!$U$540</f>
        <v>0</v>
      </c>
      <c r="L22" s="88">
        <f>[2]Fjärrvärmeproduktion!$V$540</f>
        <v>0</v>
      </c>
      <c r="M22" s="88"/>
      <c r="N22" s="88"/>
      <c r="O22" s="88"/>
      <c r="P22" s="88">
        <f t="shared" si="2"/>
        <v>0</v>
      </c>
      <c r="Q22" s="31"/>
      <c r="R22" s="43" t="s">
        <v>24</v>
      </c>
      <c r="S22" s="87" t="str">
        <f>ROUND(P43/1000,0) &amp;" GWh"</f>
        <v>10038 GWh</v>
      </c>
      <c r="T22" s="38"/>
      <c r="U22" s="36"/>
    </row>
    <row r="23" spans="1:34" ht="15.75">
      <c r="A23" s="5" t="s">
        <v>23</v>
      </c>
      <c r="B23" s="124">
        <v>0</v>
      </c>
      <c r="C23" s="88"/>
      <c r="D23" s="88">
        <f>[2]Fjärrvärmeproduktion!$N$547</f>
        <v>0</v>
      </c>
      <c r="E23" s="88">
        <f>[2]Fjärrvärmeproduktion!$Q$548</f>
        <v>0</v>
      </c>
      <c r="F23" s="88">
        <f>[2]Fjärrvärmeproduktion!$N$549</f>
        <v>0</v>
      </c>
      <c r="G23" s="88">
        <f>[2]Fjärrvärmeproduktion!$R$550</f>
        <v>0</v>
      </c>
      <c r="H23" s="88">
        <f>[2]Fjärrvärmeproduktion!$S$551</f>
        <v>0</v>
      </c>
      <c r="I23" s="88">
        <f>[2]Fjärrvärmeproduktion!$N$552</f>
        <v>0</v>
      </c>
      <c r="J23" s="88">
        <f>[2]Fjärrvärmeproduktion!$T$550</f>
        <v>0</v>
      </c>
      <c r="K23" s="88">
        <f>[2]Fjärrvärmeproduktion!$U$548</f>
        <v>0</v>
      </c>
      <c r="L23" s="88">
        <f>[2]Fjärrvärmeproduktion!$V$548</f>
        <v>0</v>
      </c>
      <c r="M23" s="88"/>
      <c r="N23" s="88"/>
      <c r="O23" s="88"/>
      <c r="P23" s="88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24">
        <f>SUM(B18:B23)</f>
        <v>1580150</v>
      </c>
      <c r="C24" s="88">
        <f t="shared" ref="C24:O24" si="3">SUM(C18:C23)</f>
        <v>0</v>
      </c>
      <c r="D24" s="121">
        <f t="shared" si="3"/>
        <v>21153</v>
      </c>
      <c r="E24" s="121">
        <f t="shared" si="3"/>
        <v>101000</v>
      </c>
      <c r="F24" s="88">
        <f t="shared" si="3"/>
        <v>0</v>
      </c>
      <c r="G24" s="88">
        <f t="shared" si="3"/>
        <v>0</v>
      </c>
      <c r="H24" s="121">
        <f t="shared" si="3"/>
        <v>93000</v>
      </c>
      <c r="I24" s="88">
        <f t="shared" si="3"/>
        <v>0</v>
      </c>
      <c r="J24" s="88">
        <f t="shared" si="3"/>
        <v>0</v>
      </c>
      <c r="K24" s="88">
        <f t="shared" si="3"/>
        <v>0</v>
      </c>
      <c r="L24" s="121">
        <f t="shared" si="3"/>
        <v>1270000</v>
      </c>
      <c r="M24" s="121">
        <f t="shared" si="3"/>
        <v>113000</v>
      </c>
      <c r="N24" s="88">
        <f t="shared" si="3"/>
        <v>0</v>
      </c>
      <c r="O24" s="88">
        <f t="shared" si="3"/>
        <v>0</v>
      </c>
      <c r="P24" s="121">
        <f t="shared" si="2"/>
        <v>1598153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4" t="str">
        <f>C30</f>
        <v>El</v>
      </c>
      <c r="S25" s="60" t="str">
        <f>ROUND(C43/1000,0) &amp;" GWh"</f>
        <v>3372 GWh</v>
      </c>
      <c r="T25" s="42">
        <f>C$44</f>
        <v>0.33595874962967925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5" t="str">
        <f>D30</f>
        <v>Oljeprodukter</v>
      </c>
      <c r="S26" s="60" t="str">
        <f>ROUND(D43/1000,0) &amp;" GWh"</f>
        <v>1712 GWh</v>
      </c>
      <c r="T26" s="42">
        <f>D$44</f>
        <v>0.17053602904437656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60" t="str">
        <f>ROUND(E43/1000,0) &amp;" GWh"</f>
        <v>101 GWh</v>
      </c>
      <c r="T27" s="42">
        <f>E$44</f>
        <v>1.0061575206503071E-2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52 GWh</v>
      </c>
      <c r="T28" s="42">
        <f>F$44</f>
        <v>5.1714504170295786E-3</v>
      </c>
      <c r="U28" s="36"/>
    </row>
    <row r="29" spans="1:34" ht="15.75">
      <c r="A29" s="78" t="str">
        <f>A2</f>
        <v>0581 Norrköping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524 GWh</v>
      </c>
      <c r="T29" s="42">
        <f>G$44</f>
        <v>5.2155121468695421E-2</v>
      </c>
      <c r="U29" s="36"/>
    </row>
    <row r="30" spans="1:34" ht="30">
      <c r="A30" s="6">
        <v>2017</v>
      </c>
      <c r="B30" s="66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92</v>
      </c>
      <c r="N30" s="55" t="s">
        <v>73</v>
      </c>
      <c r="O30" s="55" t="s">
        <v>72</v>
      </c>
      <c r="P30" s="57" t="s">
        <v>29</v>
      </c>
      <c r="Q30" s="31"/>
      <c r="R30" s="84" t="str">
        <f>H30</f>
        <v>Biobränslen</v>
      </c>
      <c r="S30" s="60" t="str">
        <f>ROUND(H43/1000,0) &amp;" GWh"</f>
        <v>850 GWh</v>
      </c>
      <c r="T30" s="42">
        <f>H$44</f>
        <v>8.4674152460024646E-2</v>
      </c>
      <c r="U30" s="36"/>
    </row>
    <row r="31" spans="1:34" s="29" customFormat="1">
      <c r="A31" s="26"/>
      <c r="B31" s="79" t="s">
        <v>65</v>
      </c>
      <c r="C31" s="82" t="s">
        <v>64</v>
      </c>
      <c r="D31" s="79" t="s">
        <v>59</v>
      </c>
      <c r="E31" s="27"/>
      <c r="F31" s="79" t="s">
        <v>61</v>
      </c>
      <c r="G31" s="79" t="s">
        <v>87</v>
      </c>
      <c r="H31" s="79" t="s">
        <v>69</v>
      </c>
      <c r="I31" s="79" t="s">
        <v>62</v>
      </c>
      <c r="J31" s="27"/>
      <c r="K31" s="27"/>
      <c r="L31" s="27"/>
      <c r="M31" s="27"/>
      <c r="N31" s="28"/>
      <c r="O31" s="28"/>
      <c r="P31" s="81" t="s">
        <v>67</v>
      </c>
      <c r="Q31" s="32"/>
      <c r="R31" s="84" t="str">
        <f>I30</f>
        <v>Biogas</v>
      </c>
      <c r="S31" s="60" t="str">
        <f>ROUND(I43/1000,0)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88">
        <f>[2]Slutanvändning!$N$737</f>
        <v>0</v>
      </c>
      <c r="C32" s="99">
        <f>[2]Slutanvändning!$N$738</f>
        <v>26332</v>
      </c>
      <c r="D32" s="88">
        <f>[2]Slutanvändning!$N$731</f>
        <v>28355</v>
      </c>
      <c r="E32" s="88">
        <f>[2]Slutanvändning!$Q$732</f>
        <v>0</v>
      </c>
      <c r="F32" s="88">
        <f>[2]Slutanvändning!$N$733</f>
        <v>0</v>
      </c>
      <c r="G32" s="99">
        <f>[2]Slutanvändning!$N$734</f>
        <v>5575</v>
      </c>
      <c r="H32" s="88">
        <f>[2]Slutanvändning!$N$735</f>
        <v>0</v>
      </c>
      <c r="I32" s="88">
        <f>[2]Slutanvändning!$N$736</f>
        <v>0</v>
      </c>
      <c r="J32" s="88"/>
      <c r="K32" s="88">
        <f>[2]Slutanvändning!$T$732</f>
        <v>0</v>
      </c>
      <c r="L32" s="88">
        <f>[2]Slutanvändning!$U$732</f>
        <v>0</v>
      </c>
      <c r="M32" s="88"/>
      <c r="N32" s="88">
        <f>[2]Slutanvändning!$W$732</f>
        <v>0</v>
      </c>
      <c r="O32" s="88"/>
      <c r="P32" s="88">
        <f>SUM(B32:O32)</f>
        <v>60262</v>
      </c>
      <c r="Q32" s="33"/>
      <c r="R32" s="85" t="str">
        <f>J30</f>
        <v>Avlutar</v>
      </c>
      <c r="S32" s="60" t="str">
        <f>ROUND(J43/1000,0) &amp;" GWh"</f>
        <v>1772 GWh</v>
      </c>
      <c r="T32" s="42">
        <f>J$44</f>
        <v>0.17654320784479619</v>
      </c>
      <c r="U32" s="36"/>
    </row>
    <row r="33" spans="1:47" ht="15.75">
      <c r="A33" s="5" t="s">
        <v>33</v>
      </c>
      <c r="B33" s="88">
        <f>[2]Slutanvändning!$N$746</f>
        <v>90188</v>
      </c>
      <c r="C33" s="99">
        <f>[2]Slutanvändning!$N$747</f>
        <v>2372312</v>
      </c>
      <c r="D33" s="88">
        <f>[2]Slutanvändning!$N$740</f>
        <v>91678</v>
      </c>
      <c r="E33" s="88">
        <f>[2]Slutanvändning!$Q$741</f>
        <v>0</v>
      </c>
      <c r="F33" s="88">
        <f>[2]Slutanvändning!$N$742</f>
        <v>51912</v>
      </c>
      <c r="G33" s="99">
        <f>[2]Slutanvändning!$R$743</f>
        <v>0</v>
      </c>
      <c r="H33" s="124">
        <f>[2]Slutanvändning!$X$744</f>
        <v>689808.2</v>
      </c>
      <c r="I33" s="88">
        <f>[2]Slutanvändning!$N$745</f>
        <v>0</v>
      </c>
      <c r="J33" s="125">
        <f>[2]Slutanvändning!$S$743</f>
        <v>1772174.2</v>
      </c>
      <c r="K33" s="88">
        <f>[2]Slutanvändning!$T$741</f>
        <v>0</v>
      </c>
      <c r="L33" s="126">
        <f>[2]Slutanvändning!$U$741</f>
        <v>162729.60000000001</v>
      </c>
      <c r="N33" s="126">
        <f>[2]Slutanvändning!$W$741</f>
        <v>109565</v>
      </c>
      <c r="O33" s="122">
        <f>[2]Slutanvändning!$V$746</f>
        <v>476285</v>
      </c>
      <c r="P33" s="88">
        <f>SUM(B33:O33)</f>
        <v>5816652</v>
      </c>
      <c r="Q33" s="33"/>
      <c r="R33" s="84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34</v>
      </c>
      <c r="B34" s="88">
        <f>[2]Slutanvändning!$N$755</f>
        <v>141924</v>
      </c>
      <c r="C34" s="115">
        <f>[2]Slutanvändning!$N$756</f>
        <v>141812.33179803452</v>
      </c>
      <c r="D34" s="88">
        <f>[2]Slutanvändning!$N$749</f>
        <v>7160</v>
      </c>
      <c r="E34" s="88">
        <f>[2]Slutanvändning!$Q$750</f>
        <v>0</v>
      </c>
      <c r="F34" s="88">
        <f>[2]Slutanvändning!$N$751</f>
        <v>0</v>
      </c>
      <c r="G34" s="99">
        <f>[2]Slutanvändning!$N$752</f>
        <v>0</v>
      </c>
      <c r="H34" s="88">
        <f>[2]Slutanvändning!$N$753</f>
        <v>0</v>
      </c>
      <c r="I34" s="88">
        <f>[2]Slutanvändning!$N$754</f>
        <v>0</v>
      </c>
      <c r="J34" s="88"/>
      <c r="K34" s="88">
        <f>[2]Slutanvändning!$T$750</f>
        <v>0</v>
      </c>
      <c r="L34" s="88">
        <f>[2]Slutanvändning!$U$750</f>
        <v>0</v>
      </c>
      <c r="M34" s="88"/>
      <c r="N34" s="88">
        <f>[2]Slutanvändning!$W$750</f>
        <v>0</v>
      </c>
      <c r="O34" s="88"/>
      <c r="P34" s="88">
        <f t="shared" ref="P34:P39" si="4">SUM(B34:O34)</f>
        <v>290896.33179803449</v>
      </c>
      <c r="Q34" s="33"/>
      <c r="R34" s="85" t="str">
        <f>L30</f>
        <v>Avfall</v>
      </c>
      <c r="S34" s="60" t="str">
        <f>ROUND(L43/1000,0) &amp;" GWh"</f>
        <v>1433 GWh</v>
      </c>
      <c r="T34" s="42">
        <f>L$44</f>
        <v>0.14272788733646599</v>
      </c>
      <c r="U34" s="36"/>
      <c r="V34" s="8"/>
      <c r="W34" s="58"/>
    </row>
    <row r="35" spans="1:47" ht="15.75">
      <c r="A35" s="5" t="s">
        <v>35</v>
      </c>
      <c r="B35" s="88">
        <f>[2]Slutanvändning!$N$764</f>
        <v>0</v>
      </c>
      <c r="C35" s="115">
        <f>[2]Slutanvändning!$N$765</f>
        <v>31512.66820196528</v>
      </c>
      <c r="D35" s="88">
        <f>[2]Slutanvändning!$N$758</f>
        <v>1426512</v>
      </c>
      <c r="E35" s="88">
        <f>[2]Slutanvändning!$Q$759</f>
        <v>0</v>
      </c>
      <c r="F35" s="88">
        <f>[2]Slutanvändning!$N$760</f>
        <v>0</v>
      </c>
      <c r="G35" s="99">
        <f>[2]Slutanvändning!$N$761</f>
        <v>517968</v>
      </c>
      <c r="H35" s="88">
        <f>[2]Slutanvändning!$N$762</f>
        <v>0</v>
      </c>
      <c r="I35" s="88">
        <f>[2]Slutanvändning!$N$763</f>
        <v>0</v>
      </c>
      <c r="J35" s="88"/>
      <c r="K35" s="88">
        <f>[2]Slutanvändning!$T$759</f>
        <v>0</v>
      </c>
      <c r="L35" s="88">
        <f>[2]Slutanvändning!$U$759</f>
        <v>0</v>
      </c>
      <c r="M35" s="88"/>
      <c r="N35" s="88">
        <f>[2]Slutanvändning!$W$759</f>
        <v>0</v>
      </c>
      <c r="O35" s="88"/>
      <c r="P35" s="88">
        <f t="shared" si="4"/>
        <v>1975992.6682019653</v>
      </c>
      <c r="Q35" s="33"/>
      <c r="R35" s="84" t="str">
        <f>O30</f>
        <v>Ånga</v>
      </c>
      <c r="S35" s="60" t="str">
        <f>ROUND(M43/1000,0) &amp;" GWh"</f>
        <v>113 GWh</v>
      </c>
      <c r="T35" s="42">
        <f>M$44</f>
        <v>1.1257009884503436E-2</v>
      </c>
      <c r="U35" s="36"/>
    </row>
    <row r="36" spans="1:47" ht="15.75">
      <c r="A36" s="5" t="s">
        <v>36</v>
      </c>
      <c r="B36" s="88">
        <f>[2]Slutanvändning!$N$773</f>
        <v>71463</v>
      </c>
      <c r="C36" s="99">
        <f>[2]Slutanvändning!$N$774</f>
        <v>482759</v>
      </c>
      <c r="D36" s="88">
        <f>[2]Slutanvändning!$N$767</f>
        <v>132005</v>
      </c>
      <c r="E36" s="88">
        <f>[2]Slutanvändning!$Q$768</f>
        <v>0</v>
      </c>
      <c r="F36" s="88">
        <f>[2]Slutanvändning!$N$769</f>
        <v>0</v>
      </c>
      <c r="G36" s="99">
        <f>[2]Slutanvändning!$N$770</f>
        <v>0</v>
      </c>
      <c r="H36" s="88">
        <f>[2]Slutanvändning!$N$771</f>
        <v>0</v>
      </c>
      <c r="I36" s="88">
        <f>[2]Slutanvändning!$N$772</f>
        <v>0</v>
      </c>
      <c r="J36" s="88"/>
      <c r="K36" s="88">
        <f>[2]Slutanvändning!$T$768</f>
        <v>0</v>
      </c>
      <c r="L36" s="88">
        <f>[2]Slutanvändning!$U$768</f>
        <v>0</v>
      </c>
      <c r="M36" s="88"/>
      <c r="N36" s="88">
        <f>[2]Slutanvändning!$W$768</f>
        <v>0</v>
      </c>
      <c r="O36" s="88"/>
      <c r="P36" s="88">
        <f t="shared" si="4"/>
        <v>686227</v>
      </c>
      <c r="Q36" s="33"/>
      <c r="R36" s="84" t="str">
        <f>N30</f>
        <v>Plastrejekt</v>
      </c>
      <c r="S36" s="60" t="str">
        <f>ROUND(N43/1000,0) &amp;" GWh"</f>
        <v>110 GWh</v>
      </c>
      <c r="T36" s="42">
        <f>N$44</f>
        <v>1.0914816707925832E-2</v>
      </c>
      <c r="U36" s="36"/>
    </row>
    <row r="37" spans="1:47" ht="15.75">
      <c r="A37" s="5" t="s">
        <v>37</v>
      </c>
      <c r="B37" s="88">
        <f>[2]Slutanvändning!$N$782</f>
        <v>124665</v>
      </c>
      <c r="C37" s="99">
        <f>[2]Slutanvändning!$N$783</f>
        <v>266347</v>
      </c>
      <c r="D37" s="88">
        <f>[2]Slutanvändning!$N$776</f>
        <v>1701</v>
      </c>
      <c r="E37" s="88">
        <f>[2]Slutanvändning!$Q$777</f>
        <v>0</v>
      </c>
      <c r="F37" s="88">
        <f>[2]Slutanvändning!$N$778</f>
        <v>0</v>
      </c>
      <c r="G37" s="99">
        <f>[2]Slutanvändning!$N$779</f>
        <v>0</v>
      </c>
      <c r="H37" s="88">
        <f>[2]Slutanvändning!$N$780</f>
        <v>67167</v>
      </c>
      <c r="I37" s="88">
        <f>[2]Slutanvändning!$N$781</f>
        <v>0</v>
      </c>
      <c r="J37" s="88"/>
      <c r="K37" s="88">
        <f>[2]Slutanvändning!$T$777</f>
        <v>0</v>
      </c>
      <c r="L37" s="88">
        <f>[2]Slutanvändning!$U$777</f>
        <v>0</v>
      </c>
      <c r="M37" s="88"/>
      <c r="N37" s="88">
        <f>[2]Slutanvändning!$W$777</f>
        <v>0</v>
      </c>
      <c r="O37" s="88"/>
      <c r="P37" s="88">
        <f t="shared" si="4"/>
        <v>459880</v>
      </c>
      <c r="Q37" s="33"/>
      <c r="R37" s="85" t="e">
        <f>#REF!</f>
        <v>#REF!</v>
      </c>
      <c r="S37" s="60" t="str">
        <f>ROUND(O43/1000,0) &amp;" GWh"</f>
        <v>0 GWh</v>
      </c>
      <c r="T37" s="42">
        <f>O$44</f>
        <v>0</v>
      </c>
      <c r="U37" s="36"/>
    </row>
    <row r="38" spans="1:47" ht="15.75">
      <c r="A38" s="5" t="s">
        <v>38</v>
      </c>
      <c r="B38" s="88">
        <f>[2]Slutanvändning!$N$791</f>
        <v>443211</v>
      </c>
      <c r="C38" s="99">
        <f>[2]Slutanvändning!$N$792</f>
        <v>64555</v>
      </c>
      <c r="D38" s="88">
        <f>[2]Slutanvändning!$N$785</f>
        <v>18</v>
      </c>
      <c r="E38" s="88">
        <f>[2]Slutanvändning!$Q$786</f>
        <v>0</v>
      </c>
      <c r="F38" s="88">
        <f>[2]Slutanvändning!$N$787</f>
        <v>0</v>
      </c>
      <c r="G38" s="99">
        <f>[2]Slutanvändning!$N$788</f>
        <v>0</v>
      </c>
      <c r="H38" s="88">
        <f>[2]Slutanvändning!$N$789</f>
        <v>0</v>
      </c>
      <c r="I38" s="88">
        <f>[2]Slutanvändning!$N$790</f>
        <v>0</v>
      </c>
      <c r="J38" s="88"/>
      <c r="K38" s="88">
        <f>[2]Slutanvändning!$T$786</f>
        <v>0</v>
      </c>
      <c r="L38" s="88">
        <f>[2]Slutanvändning!$U$786</f>
        <v>0</v>
      </c>
      <c r="M38" s="88"/>
      <c r="N38" s="88">
        <f>[2]Slutanvändning!$W$786</f>
        <v>0</v>
      </c>
      <c r="O38" s="88"/>
      <c r="P38" s="88">
        <f t="shared" si="4"/>
        <v>507784</v>
      </c>
      <c r="Q38" s="33"/>
      <c r="R38" s="44"/>
      <c r="S38" s="29"/>
      <c r="T38" s="40"/>
      <c r="U38" s="36"/>
    </row>
    <row r="39" spans="1:47" ht="15.75">
      <c r="A39" s="5" t="s">
        <v>39</v>
      </c>
      <c r="B39" s="88">
        <f>[2]Slutanvändning!$N$800</f>
        <v>0</v>
      </c>
      <c r="C39" s="99">
        <f>[2]Slutanvändning!$N$801</f>
        <v>40228</v>
      </c>
      <c r="D39" s="88">
        <f>[2]Slutanvändning!$N$794</f>
        <v>0</v>
      </c>
      <c r="E39" s="88">
        <f>[2]Slutanvändning!$Q$795</f>
        <v>0</v>
      </c>
      <c r="F39" s="88">
        <f>[2]Slutanvändning!$N$796</f>
        <v>0</v>
      </c>
      <c r="G39" s="99">
        <f>[2]Slutanvändning!$N$797</f>
        <v>0</v>
      </c>
      <c r="H39" s="88">
        <f>[2]Slutanvändning!$N$798</f>
        <v>0</v>
      </c>
      <c r="I39" s="88">
        <f>[2]Slutanvändning!$N$799</f>
        <v>0</v>
      </c>
      <c r="J39" s="88"/>
      <c r="K39" s="88">
        <f>[2]Slutanvändning!$T$795</f>
        <v>0</v>
      </c>
      <c r="L39" s="88">
        <f>[2]Slutanvändning!$U$795</f>
        <v>0</v>
      </c>
      <c r="M39" s="88"/>
      <c r="N39" s="88">
        <f>[2]Slutanvändning!$W$795</f>
        <v>0</v>
      </c>
      <c r="O39" s="88"/>
      <c r="P39" s="88">
        <f t="shared" si="4"/>
        <v>40228</v>
      </c>
      <c r="Q39" s="33"/>
      <c r="R39" s="41"/>
      <c r="S39" s="10"/>
      <c r="T39" s="63"/>
    </row>
    <row r="40" spans="1:47" ht="15.75">
      <c r="A40" s="5" t="s">
        <v>14</v>
      </c>
      <c r="B40" s="88">
        <f>SUM(B32:B39)</f>
        <v>871451</v>
      </c>
      <c r="C40" s="88">
        <f t="shared" ref="C40:O40" si="5">SUM(C32:C39)</f>
        <v>3425858</v>
      </c>
      <c r="D40" s="88">
        <f t="shared" si="5"/>
        <v>1687429</v>
      </c>
      <c r="E40" s="88">
        <f t="shared" si="5"/>
        <v>0</v>
      </c>
      <c r="F40" s="88">
        <f>SUM(F32:F39)</f>
        <v>51912</v>
      </c>
      <c r="G40" s="88">
        <f t="shared" si="5"/>
        <v>523543</v>
      </c>
      <c r="H40" s="125">
        <f t="shared" si="5"/>
        <v>756975.2</v>
      </c>
      <c r="I40" s="88">
        <f t="shared" si="5"/>
        <v>0</v>
      </c>
      <c r="J40" s="125">
        <f t="shared" si="5"/>
        <v>1772174.2</v>
      </c>
      <c r="K40" s="88">
        <f t="shared" si="5"/>
        <v>0</v>
      </c>
      <c r="L40" s="128">
        <f t="shared" si="5"/>
        <v>162729.60000000001</v>
      </c>
      <c r="M40" s="88">
        <f t="shared" si="5"/>
        <v>0</v>
      </c>
      <c r="N40" s="128">
        <f t="shared" si="5"/>
        <v>109565</v>
      </c>
      <c r="O40" s="122">
        <f t="shared" si="5"/>
        <v>476285</v>
      </c>
      <c r="P40" s="88">
        <f>SUM(B40:O40)</f>
        <v>9837922</v>
      </c>
      <c r="Q40" s="33"/>
      <c r="R40" s="41"/>
      <c r="S40" s="10" t="s">
        <v>25</v>
      </c>
      <c r="T40" s="63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5"/>
      <c r="R41" s="41" t="s">
        <v>40</v>
      </c>
      <c r="S41" s="64" t="str">
        <f>ROUND((B46+C46)/1000,0) &amp;" GWh"</f>
        <v>466 GWh</v>
      </c>
      <c r="T41" s="63"/>
    </row>
    <row r="42" spans="1:47">
      <c r="A42" s="46" t="s">
        <v>43</v>
      </c>
      <c r="B42" s="89">
        <f>B39+B38+B37</f>
        <v>567876</v>
      </c>
      <c r="C42" s="89">
        <f>C39+C38+C37</f>
        <v>371130</v>
      </c>
      <c r="D42" s="89">
        <f>D39+D38+D37</f>
        <v>1719</v>
      </c>
      <c r="E42" s="89">
        <f t="shared" ref="E42:P42" si="6">E39+E38+E37</f>
        <v>0</v>
      </c>
      <c r="F42" s="90">
        <f t="shared" si="6"/>
        <v>0</v>
      </c>
      <c r="G42" s="89">
        <f t="shared" si="6"/>
        <v>0</v>
      </c>
      <c r="H42" s="89">
        <f t="shared" si="6"/>
        <v>67167</v>
      </c>
      <c r="I42" s="90">
        <f t="shared" si="6"/>
        <v>0</v>
      </c>
      <c r="J42" s="89">
        <f t="shared" si="6"/>
        <v>0</v>
      </c>
      <c r="K42" s="89">
        <f t="shared" si="6"/>
        <v>0</v>
      </c>
      <c r="L42" s="89">
        <f t="shared" si="6"/>
        <v>0</v>
      </c>
      <c r="M42" s="89">
        <f t="shared" si="6"/>
        <v>0</v>
      </c>
      <c r="N42" s="89">
        <f t="shared" si="6"/>
        <v>0</v>
      </c>
      <c r="O42" s="89">
        <f>O39+O38+O37</f>
        <v>0</v>
      </c>
      <c r="P42" s="89">
        <f t="shared" si="6"/>
        <v>1007892</v>
      </c>
      <c r="Q42" s="34"/>
      <c r="R42" s="41" t="s">
        <v>41</v>
      </c>
      <c r="S42" s="11" t="str">
        <f>ROUND(P42/1000,0) &amp;" GWh"</f>
        <v>1008 GWh</v>
      </c>
      <c r="T42" s="42">
        <f>P42/P40</f>
        <v>0.10244968398814303</v>
      </c>
    </row>
    <row r="43" spans="1:47">
      <c r="A43" s="47" t="s">
        <v>45</v>
      </c>
      <c r="B43" s="112"/>
      <c r="C43" s="113">
        <f>C40+C24-C7+C46</f>
        <v>3372417.64</v>
      </c>
      <c r="D43" s="113">
        <f t="shared" ref="D43:M43" si="7">D11+D24+D40</f>
        <v>1711873</v>
      </c>
      <c r="E43" s="113">
        <f t="shared" si="7"/>
        <v>101000</v>
      </c>
      <c r="F43" s="113">
        <f t="shared" si="7"/>
        <v>51912</v>
      </c>
      <c r="G43" s="113">
        <f t="shared" si="7"/>
        <v>523543</v>
      </c>
      <c r="H43" s="113">
        <f t="shared" si="7"/>
        <v>849975.2</v>
      </c>
      <c r="I43" s="113">
        <f t="shared" si="7"/>
        <v>0</v>
      </c>
      <c r="J43" s="113">
        <f t="shared" si="7"/>
        <v>1772174.2</v>
      </c>
      <c r="K43" s="113">
        <f t="shared" si="7"/>
        <v>0</v>
      </c>
      <c r="L43" s="113">
        <f t="shared" si="7"/>
        <v>1432729.6000000001</v>
      </c>
      <c r="M43" s="113">
        <f t="shared" si="7"/>
        <v>113000</v>
      </c>
      <c r="N43" s="113">
        <f>N11+N24+N40</f>
        <v>109565</v>
      </c>
      <c r="O43" s="113">
        <f>O11+O24+O40-O33</f>
        <v>0</v>
      </c>
      <c r="P43" s="114">
        <f>SUM(C43:O43)</f>
        <v>10038189.640000001</v>
      </c>
      <c r="Q43" s="34"/>
      <c r="R43" s="41" t="s">
        <v>42</v>
      </c>
      <c r="S43" s="11" t="str">
        <f>ROUND(P36/1000,0) &amp;" GWh"</f>
        <v>686 GWh</v>
      </c>
      <c r="T43" s="62">
        <f>P36/P40</f>
        <v>6.9753246671400732E-2</v>
      </c>
    </row>
    <row r="44" spans="1:47">
      <c r="A44" s="47" t="s">
        <v>46</v>
      </c>
      <c r="B44" s="91"/>
      <c r="C44" s="98">
        <f>C43/$P$43</f>
        <v>0.33595874962967925</v>
      </c>
      <c r="D44" s="98">
        <f t="shared" ref="D44:P44" si="8">D43/$P$43</f>
        <v>0.17053602904437656</v>
      </c>
      <c r="E44" s="98">
        <f t="shared" si="8"/>
        <v>1.0061575206503071E-2</v>
      </c>
      <c r="F44" s="98">
        <f t="shared" si="8"/>
        <v>5.1714504170295786E-3</v>
      </c>
      <c r="G44" s="98">
        <f t="shared" si="8"/>
        <v>5.2155121468695421E-2</v>
      </c>
      <c r="H44" s="98">
        <f t="shared" si="8"/>
        <v>8.4674152460024646E-2</v>
      </c>
      <c r="I44" s="98">
        <f t="shared" si="8"/>
        <v>0</v>
      </c>
      <c r="J44" s="98">
        <f t="shared" si="8"/>
        <v>0.17654320784479619</v>
      </c>
      <c r="K44" s="98">
        <f t="shared" si="8"/>
        <v>0</v>
      </c>
      <c r="L44" s="98">
        <f t="shared" si="8"/>
        <v>0.14272788733646599</v>
      </c>
      <c r="M44" s="98">
        <f t="shared" si="8"/>
        <v>1.1257009884503436E-2</v>
      </c>
      <c r="N44" s="98">
        <f t="shared" si="8"/>
        <v>1.0914816707925832E-2</v>
      </c>
      <c r="O44" s="98">
        <f t="shared" si="8"/>
        <v>0</v>
      </c>
      <c r="P44" s="98">
        <f t="shared" si="8"/>
        <v>1</v>
      </c>
      <c r="Q44" s="34"/>
      <c r="R44" s="41" t="s">
        <v>44</v>
      </c>
      <c r="S44" s="11" t="str">
        <f>ROUND(P34/1000,0) &amp;" GWh"</f>
        <v>291 GWh</v>
      </c>
      <c r="T44" s="42">
        <f>P34/P40</f>
        <v>2.9568879667681295E-2</v>
      </c>
      <c r="U44" s="36"/>
    </row>
    <row r="45" spans="1:47">
      <c r="A45" s="48"/>
      <c r="B45" s="99"/>
      <c r="C45" s="56"/>
      <c r="D45" s="56"/>
      <c r="E45" s="56"/>
      <c r="F45" s="66"/>
      <c r="G45" s="56"/>
      <c r="H45" s="56"/>
      <c r="I45" s="66"/>
      <c r="J45" s="56"/>
      <c r="K45" s="56"/>
      <c r="L45" s="56"/>
      <c r="M45" s="56"/>
      <c r="N45" s="66"/>
      <c r="O45" s="66"/>
      <c r="P45" s="66"/>
      <c r="Q45" s="34"/>
      <c r="R45" s="41" t="s">
        <v>31</v>
      </c>
      <c r="S45" s="11" t="str">
        <f>ROUND(P32/1000,0) &amp;" GWh"</f>
        <v>60 GWh</v>
      </c>
      <c r="T45" s="42">
        <f>P32/P40</f>
        <v>6.1254805638833081E-3</v>
      </c>
      <c r="U45" s="36"/>
    </row>
    <row r="46" spans="1:47">
      <c r="A46" s="48" t="s">
        <v>49</v>
      </c>
      <c r="B46" s="67">
        <f>B24-B40-B49-O33</f>
        <v>192414</v>
      </c>
      <c r="C46" s="67">
        <f>(C40+C24)*0.08</f>
        <v>274068.64</v>
      </c>
      <c r="D46" s="56"/>
      <c r="E46" s="56"/>
      <c r="F46" s="66"/>
      <c r="G46" s="56"/>
      <c r="H46" s="56"/>
      <c r="I46" s="66"/>
      <c r="J46" s="56"/>
      <c r="K46" s="56"/>
      <c r="L46" s="56"/>
      <c r="M46" s="56"/>
      <c r="N46" s="66"/>
      <c r="O46" s="66"/>
      <c r="P46" s="52"/>
      <c r="Q46" s="34"/>
      <c r="R46" s="41" t="s">
        <v>47</v>
      </c>
      <c r="S46" s="11" t="str">
        <f>ROUND(P33/1000,0) &amp;" GWh"</f>
        <v>5817 GWh</v>
      </c>
      <c r="T46" s="62">
        <f>P33/P40</f>
        <v>0.59124802981767899</v>
      </c>
      <c r="U46" s="36"/>
    </row>
    <row r="47" spans="1:47">
      <c r="A47" s="48" t="s">
        <v>51</v>
      </c>
      <c r="B47" s="92">
        <f>B46/B24</f>
        <v>0.12176945226718983</v>
      </c>
      <c r="C47" s="92">
        <f>C46/(C40+C24)</f>
        <v>0.08</v>
      </c>
      <c r="D47" s="56"/>
      <c r="E47" s="56"/>
      <c r="F47" s="66"/>
      <c r="G47" s="56"/>
      <c r="H47" s="56"/>
      <c r="I47" s="66"/>
      <c r="J47" s="56"/>
      <c r="K47" s="56"/>
      <c r="L47" s="56"/>
      <c r="M47" s="56"/>
      <c r="N47" s="66"/>
      <c r="O47" s="66"/>
      <c r="P47" s="66"/>
      <c r="Q47" s="34"/>
      <c r="R47" s="41" t="s">
        <v>48</v>
      </c>
      <c r="S47" s="11" t="str">
        <f>ROUND(P35/1000,0) &amp;" GWh"</f>
        <v>1976 GWh</v>
      </c>
      <c r="T47" s="62">
        <f>P35/P40</f>
        <v>0.20085467929121265</v>
      </c>
    </row>
    <row r="48" spans="1:47" ht="15.75" thickBot="1">
      <c r="A48" s="13"/>
      <c r="B48" s="93"/>
      <c r="C48" s="94"/>
      <c r="D48" s="95"/>
      <c r="E48" s="95"/>
      <c r="F48" s="96"/>
      <c r="G48" s="95"/>
      <c r="H48" s="95"/>
      <c r="I48" s="96"/>
      <c r="J48" s="95"/>
      <c r="K48" s="95"/>
      <c r="L48" s="95"/>
      <c r="M48" s="94"/>
      <c r="N48" s="97"/>
      <c r="O48" s="97"/>
      <c r="P48" s="97"/>
      <c r="Q48" s="86"/>
      <c r="R48" s="68" t="s">
        <v>50</v>
      </c>
      <c r="S48" s="11" t="str">
        <f>ROUND(P40/1000,0) &amp;" GWh"</f>
        <v>9838 GWh</v>
      </c>
      <c r="T48" s="69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3" t="s">
        <v>89</v>
      </c>
      <c r="B49" s="117">
        <f>'FV imp-exp'!D7</f>
        <v>40000</v>
      </c>
      <c r="C49" s="94"/>
      <c r="D49" s="95"/>
      <c r="E49" s="95"/>
      <c r="F49" s="96"/>
      <c r="G49" s="95"/>
      <c r="H49" s="95"/>
      <c r="I49" s="96"/>
      <c r="J49" s="95"/>
      <c r="K49" s="95"/>
      <c r="L49" s="95"/>
      <c r="M49" s="94"/>
      <c r="N49" s="97"/>
      <c r="O49" s="97"/>
      <c r="P49" s="9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6"/>
      <c r="G65" s="56"/>
      <c r="H65" s="56"/>
      <c r="I65" s="66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6"/>
      <c r="G66" s="56"/>
      <c r="H66" s="56"/>
      <c r="I66" s="66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6"/>
      <c r="G67" s="56"/>
      <c r="H67" s="56"/>
      <c r="I67" s="66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6"/>
      <c r="G68" s="56"/>
      <c r="H68" s="56"/>
      <c r="I68" s="66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6"/>
      <c r="G69" s="56"/>
      <c r="H69" s="56"/>
      <c r="I69" s="66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6"/>
      <c r="G70" s="56"/>
      <c r="H70" s="56"/>
      <c r="I70" s="66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pageSetup paperSize="9" orientation="portrait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C8" zoomScale="80" zoomScaleNormal="80" workbookViewId="0">
      <selection activeCell="M30" sqref="M30:O3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81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0" t="s">
        <v>60</v>
      </c>
      <c r="C4" s="79" t="s">
        <v>58</v>
      </c>
      <c r="D4" s="79" t="s">
        <v>59</v>
      </c>
      <c r="E4" s="27"/>
      <c r="F4" s="79" t="s">
        <v>61</v>
      </c>
      <c r="G4" s="27"/>
      <c r="H4" s="27"/>
      <c r="I4" s="79" t="s">
        <v>62</v>
      </c>
      <c r="J4" s="27"/>
      <c r="K4" s="27"/>
      <c r="L4" s="27"/>
      <c r="M4" s="27"/>
      <c r="N4" s="28"/>
      <c r="O4" s="28"/>
      <c r="P4" s="81" t="s">
        <v>66</v>
      </c>
      <c r="Q4" s="30"/>
      <c r="AG4" s="30"/>
      <c r="AH4" s="30"/>
    </row>
    <row r="5" spans="1:34" ht="15.75">
      <c r="A5" s="5" t="s">
        <v>53</v>
      </c>
      <c r="B5" s="59"/>
      <c r="C5" s="100">
        <f>[2]Solceller!$C$13</f>
        <v>636.5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>
        <f>SUM(D5:O5)</f>
        <v>0</v>
      </c>
      <c r="Q5" s="53"/>
      <c r="AG5" s="53"/>
      <c r="AH5" s="53"/>
    </row>
    <row r="6" spans="1:34" ht="15.75">
      <c r="A6" s="5"/>
      <c r="B6" s="59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88">
        <f>[2]Elproduktion!$N$402</f>
        <v>0</v>
      </c>
      <c r="D7" s="88">
        <f>[2]Elproduktion!$N$403</f>
        <v>0</v>
      </c>
      <c r="E7" s="88">
        <f>[2]Elproduktion!$Q$404</f>
        <v>0</v>
      </c>
      <c r="F7" s="88">
        <f>[2]Elproduktion!$N$405</f>
        <v>0</v>
      </c>
      <c r="G7" s="88">
        <f>[2]Elproduktion!$R$406</f>
        <v>0</v>
      </c>
      <c r="H7" s="88">
        <f>[2]Elproduktion!$S$407</f>
        <v>0</v>
      </c>
      <c r="I7" s="88">
        <f>[2]Elproduktion!$N$408</f>
        <v>0</v>
      </c>
      <c r="J7" s="88">
        <f>[2]Elproduktion!$T$406</f>
        <v>0</v>
      </c>
      <c r="K7" s="88">
        <f>[2]Elproduktion!$U$404</f>
        <v>0</v>
      </c>
      <c r="L7" s="88">
        <f>[2]Elproduktion!$V$404</f>
        <v>0</v>
      </c>
      <c r="M7" s="88"/>
      <c r="N7" s="88"/>
      <c r="O7" s="88"/>
      <c r="P7" s="88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88">
        <f>[2]Elproduktion!$N$410</f>
        <v>0</v>
      </c>
      <c r="D8" s="88">
        <f>[2]Elproduktion!$N$411</f>
        <v>0</v>
      </c>
      <c r="E8" s="88">
        <f>[2]Elproduktion!$Q$412</f>
        <v>0</v>
      </c>
      <c r="F8" s="88">
        <f>[2]Elproduktion!$N$413</f>
        <v>0</v>
      </c>
      <c r="G8" s="88">
        <f>[2]Elproduktion!$R$414</f>
        <v>0</v>
      </c>
      <c r="H8" s="88">
        <f>[2]Elproduktion!$S$415</f>
        <v>0</v>
      </c>
      <c r="I8" s="88">
        <f>[2]Elproduktion!$N$416</f>
        <v>0</v>
      </c>
      <c r="J8" s="88">
        <f>[2]Elproduktion!$T$414</f>
        <v>0</v>
      </c>
      <c r="K8" s="88">
        <f>[2]Elproduktion!$U$412</f>
        <v>0</v>
      </c>
      <c r="L8" s="88">
        <f>[2]Elproduktion!$V$412</f>
        <v>0</v>
      </c>
      <c r="M8" s="88"/>
      <c r="N8" s="88"/>
      <c r="O8" s="88"/>
      <c r="P8" s="88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88">
        <f>[2]Elproduktion!$N$418</f>
        <v>2788</v>
      </c>
      <c r="D9" s="88">
        <f>[2]Elproduktion!$N$419</f>
        <v>0</v>
      </c>
      <c r="E9" s="88">
        <f>[2]Elproduktion!$Q$420</f>
        <v>0</v>
      </c>
      <c r="F9" s="88">
        <f>[2]Elproduktion!$N$421</f>
        <v>0</v>
      </c>
      <c r="G9" s="88">
        <f>[2]Elproduktion!$R$422</f>
        <v>0</v>
      </c>
      <c r="H9" s="88">
        <f>[2]Elproduktion!$S$423</f>
        <v>0</v>
      </c>
      <c r="I9" s="88">
        <f>[2]Elproduktion!$N$424</f>
        <v>0</v>
      </c>
      <c r="J9" s="88">
        <f>[2]Elproduktion!$T$422</f>
        <v>0</v>
      </c>
      <c r="K9" s="88">
        <f>[2]Elproduktion!$U$420</f>
        <v>0</v>
      </c>
      <c r="L9" s="88">
        <f>[2]Elproduktion!$V$420</f>
        <v>0</v>
      </c>
      <c r="M9" s="88"/>
      <c r="N9" s="88"/>
      <c r="O9" s="88"/>
      <c r="P9" s="88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88">
        <f>[2]Elproduktion!$N$426</f>
        <v>0</v>
      </c>
      <c r="D10" s="88">
        <f>[2]Elproduktion!$N$427</f>
        <v>0</v>
      </c>
      <c r="E10" s="88">
        <f>[2]Elproduktion!$Q$428</f>
        <v>0</v>
      </c>
      <c r="F10" s="88">
        <f>[2]Elproduktion!$N$429</f>
        <v>0</v>
      </c>
      <c r="G10" s="88">
        <f>[2]Elproduktion!$R$430</f>
        <v>0</v>
      </c>
      <c r="H10" s="88">
        <f>[2]Elproduktion!$S$431</f>
        <v>0</v>
      </c>
      <c r="I10" s="88">
        <f>[2]Elproduktion!$N$432</f>
        <v>0</v>
      </c>
      <c r="J10" s="88">
        <f>[2]Elproduktion!$T$430</f>
        <v>0</v>
      </c>
      <c r="K10" s="88">
        <f>[2]Elproduktion!$U$428</f>
        <v>0</v>
      </c>
      <c r="L10" s="88">
        <f>[2]Elproduktion!$V$428</f>
        <v>0</v>
      </c>
      <c r="M10" s="88"/>
      <c r="N10" s="88"/>
      <c r="O10" s="88"/>
      <c r="P10" s="88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00">
        <f>SUM(C5:C10)</f>
        <v>3424.5</v>
      </c>
      <c r="D11" s="88">
        <f t="shared" ref="D11:O11" si="1">SUM(D5:D10)</f>
        <v>0</v>
      </c>
      <c r="E11" s="88">
        <f t="shared" si="1"/>
        <v>0</v>
      </c>
      <c r="F11" s="88">
        <f t="shared" si="1"/>
        <v>0</v>
      </c>
      <c r="G11" s="88">
        <f t="shared" si="1"/>
        <v>0</v>
      </c>
      <c r="H11" s="88">
        <f t="shared" si="1"/>
        <v>0</v>
      </c>
      <c r="I11" s="88">
        <f t="shared" si="1"/>
        <v>0</v>
      </c>
      <c r="J11" s="88">
        <f t="shared" si="1"/>
        <v>0</v>
      </c>
      <c r="K11" s="88">
        <f t="shared" si="1"/>
        <v>0</v>
      </c>
      <c r="L11" s="88">
        <f t="shared" si="1"/>
        <v>0</v>
      </c>
      <c r="M11" s="88">
        <f t="shared" si="1"/>
        <v>0</v>
      </c>
      <c r="N11" s="88">
        <f t="shared" si="1"/>
        <v>0</v>
      </c>
      <c r="O11" s="88">
        <f t="shared" si="1"/>
        <v>0</v>
      </c>
      <c r="P11" s="88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0582 Söderköping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6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92</v>
      </c>
      <c r="N16" s="55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0" t="s">
        <v>60</v>
      </c>
      <c r="B17" s="79" t="s">
        <v>63</v>
      </c>
      <c r="C17" s="49"/>
      <c r="D17" s="79" t="s">
        <v>59</v>
      </c>
      <c r="E17" s="27"/>
      <c r="F17" s="79" t="s">
        <v>61</v>
      </c>
      <c r="G17" s="27"/>
      <c r="H17" s="27"/>
      <c r="I17" s="79" t="s">
        <v>62</v>
      </c>
      <c r="J17" s="27"/>
      <c r="K17" s="27"/>
      <c r="L17" s="27"/>
      <c r="M17" s="27"/>
      <c r="N17" s="28"/>
      <c r="O17" s="28"/>
      <c r="P17" s="81" t="s">
        <v>66</v>
      </c>
      <c r="Q17" s="30"/>
      <c r="AG17" s="30"/>
      <c r="AH17" s="30"/>
    </row>
    <row r="18" spans="1:34" ht="15.75">
      <c r="A18" s="5" t="s">
        <v>18</v>
      </c>
      <c r="B18" s="88">
        <f>[2]Fjärrvärmeproduktion!$N$562</f>
        <v>0</v>
      </c>
      <c r="C18" s="88"/>
      <c r="D18" s="88">
        <f>[2]Fjärrvärmeproduktion!$N$563</f>
        <v>0</v>
      </c>
      <c r="E18" s="88">
        <f>[2]Fjärrvärmeproduktion!$Q$564</f>
        <v>0</v>
      </c>
      <c r="F18" s="88">
        <f>[2]Fjärrvärmeproduktion!$N$565</f>
        <v>0</v>
      </c>
      <c r="G18" s="88">
        <f>[2]Fjärrvärmeproduktion!$R$566</f>
        <v>0</v>
      </c>
      <c r="H18" s="88">
        <f>[2]Fjärrvärmeproduktion!$S$567</f>
        <v>0</v>
      </c>
      <c r="I18" s="88">
        <f>[2]Fjärrvärmeproduktion!$N$568</f>
        <v>0</v>
      </c>
      <c r="J18" s="88">
        <f>[2]Fjärrvärmeproduktion!$T$566</f>
        <v>0</v>
      </c>
      <c r="K18" s="88">
        <f>[2]Fjärrvärmeproduktion!$U$564</f>
        <v>0</v>
      </c>
      <c r="L18" s="88">
        <f>[2]Fjärrvärmeproduktion!$V$564</f>
        <v>0</v>
      </c>
      <c r="M18" s="88"/>
      <c r="N18" s="88"/>
      <c r="O18" s="88"/>
      <c r="P18" s="88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88">
        <f>[2]Fjärrvärmeproduktion!$N$570</f>
        <v>0</v>
      </c>
      <c r="C19" s="88"/>
      <c r="D19" s="88">
        <f>[2]Fjärrvärmeproduktion!$N$571</f>
        <v>0</v>
      </c>
      <c r="E19" s="88">
        <f>[2]Fjärrvärmeproduktion!$Q$572</f>
        <v>0</v>
      </c>
      <c r="F19" s="88">
        <f>[2]Fjärrvärmeproduktion!$N$573</f>
        <v>0</v>
      </c>
      <c r="G19" s="88">
        <f>[2]Fjärrvärmeproduktion!$R$574</f>
        <v>0</v>
      </c>
      <c r="H19" s="88">
        <f>[2]Fjärrvärmeproduktion!$S$575</f>
        <v>0</v>
      </c>
      <c r="I19" s="88">
        <f>[2]Fjärrvärmeproduktion!$N$576</f>
        <v>0</v>
      </c>
      <c r="J19" s="88">
        <f>[2]Fjärrvärmeproduktion!$T$574</f>
        <v>0</v>
      </c>
      <c r="K19" s="88">
        <f>[2]Fjärrvärmeproduktion!$U$572</f>
        <v>0</v>
      </c>
      <c r="L19" s="88">
        <f>[2]Fjärrvärmeproduktion!$V$572</f>
        <v>0</v>
      </c>
      <c r="M19" s="88"/>
      <c r="N19" s="88"/>
      <c r="O19" s="88"/>
      <c r="P19" s="88">
        <f t="shared" ref="P19:P24" si="2">SUM(C19:O19)</f>
        <v>0</v>
      </c>
      <c r="Q19" s="4"/>
      <c r="R19" s="4"/>
      <c r="S19" s="4"/>
      <c r="T19" s="4"/>
    </row>
    <row r="20" spans="1:34" ht="15.75">
      <c r="A20" s="5" t="s">
        <v>20</v>
      </c>
      <c r="B20" s="88">
        <f>[2]Fjärrvärmeproduktion!$N$578</f>
        <v>0</v>
      </c>
      <c r="C20" s="88"/>
      <c r="D20" s="88">
        <f>[2]Fjärrvärmeproduktion!$N$579</f>
        <v>0</v>
      </c>
      <c r="E20" s="88">
        <f>[2]Fjärrvärmeproduktion!$Q$580</f>
        <v>0</v>
      </c>
      <c r="F20" s="88">
        <f>[2]Fjärrvärmeproduktion!$N$581</f>
        <v>0</v>
      </c>
      <c r="G20" s="88">
        <f>[2]Fjärrvärmeproduktion!$R$582</f>
        <v>0</v>
      </c>
      <c r="H20" s="88">
        <f>[2]Fjärrvärmeproduktion!$S$583</f>
        <v>0</v>
      </c>
      <c r="I20" s="88">
        <f>[2]Fjärrvärmeproduktion!$N$584</f>
        <v>0</v>
      </c>
      <c r="J20" s="88">
        <f>[2]Fjärrvärmeproduktion!$T$582</f>
        <v>0</v>
      </c>
      <c r="K20" s="88">
        <f>[2]Fjärrvärmeproduktion!$U$580</f>
        <v>0</v>
      </c>
      <c r="L20" s="88">
        <f>[2]Fjärrvärmeproduktion!$V$580</f>
        <v>0</v>
      </c>
      <c r="M20" s="88"/>
      <c r="N20" s="88"/>
      <c r="O20" s="88"/>
      <c r="P20" s="88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88">
        <f>[2]Fjärrvärmeproduktion!$N$586</f>
        <v>0</v>
      </c>
      <c r="C21" s="88"/>
      <c r="D21" s="88">
        <f>[2]Fjärrvärmeproduktion!$N$587</f>
        <v>0</v>
      </c>
      <c r="E21" s="88">
        <f>[2]Fjärrvärmeproduktion!$Q$588</f>
        <v>0</v>
      </c>
      <c r="F21" s="88">
        <f>[2]Fjärrvärmeproduktion!$N$589</f>
        <v>0</v>
      </c>
      <c r="G21" s="88">
        <f>[2]Fjärrvärmeproduktion!$R$590</f>
        <v>0</v>
      </c>
      <c r="H21" s="88">
        <f>[2]Fjärrvärmeproduktion!$S$591</f>
        <v>0</v>
      </c>
      <c r="I21" s="88">
        <f>[2]Fjärrvärmeproduktion!$N$592</f>
        <v>0</v>
      </c>
      <c r="J21" s="88">
        <f>[2]Fjärrvärmeproduktion!$T$590</f>
        <v>0</v>
      </c>
      <c r="K21" s="88">
        <f>[2]Fjärrvärmeproduktion!$U$588</f>
        <v>0</v>
      </c>
      <c r="L21" s="88">
        <f>[2]Fjärrvärmeproduktion!$V$588</f>
        <v>0</v>
      </c>
      <c r="M21" s="88"/>
      <c r="N21" s="88"/>
      <c r="O21" s="88"/>
      <c r="P21" s="88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88">
        <f>[2]Fjärrvärmeproduktion!$N$594</f>
        <v>0</v>
      </c>
      <c r="C22" s="88"/>
      <c r="D22" s="88">
        <f>[2]Fjärrvärmeproduktion!$N$595</f>
        <v>0</v>
      </c>
      <c r="E22" s="88">
        <f>[2]Fjärrvärmeproduktion!$Q$596</f>
        <v>0</v>
      </c>
      <c r="F22" s="88">
        <f>[2]Fjärrvärmeproduktion!$N$597</f>
        <v>0</v>
      </c>
      <c r="G22" s="88">
        <f>[2]Fjärrvärmeproduktion!$R$598</f>
        <v>0</v>
      </c>
      <c r="H22" s="88">
        <f>[2]Fjärrvärmeproduktion!$S$599</f>
        <v>0</v>
      </c>
      <c r="I22" s="88">
        <f>[2]Fjärrvärmeproduktion!$N$600</f>
        <v>0</v>
      </c>
      <c r="J22" s="88">
        <f>[2]Fjärrvärmeproduktion!$T$598</f>
        <v>0</v>
      </c>
      <c r="K22" s="88">
        <f>[2]Fjärrvärmeproduktion!$U$596</f>
        <v>0</v>
      </c>
      <c r="L22" s="88">
        <f>[2]Fjärrvärmeproduktion!$V$596</f>
        <v>0</v>
      </c>
      <c r="M22" s="88"/>
      <c r="N22" s="88"/>
      <c r="O22" s="88"/>
      <c r="P22" s="88">
        <f t="shared" si="2"/>
        <v>0</v>
      </c>
      <c r="Q22" s="31"/>
      <c r="R22" s="43" t="s">
        <v>24</v>
      </c>
      <c r="S22" s="87" t="str">
        <f>ROUND(P43/1000,0) &amp;" GWh"</f>
        <v>291 GWh</v>
      </c>
      <c r="T22" s="38"/>
      <c r="U22" s="36"/>
    </row>
    <row r="23" spans="1:34" ht="15.75">
      <c r="A23" s="5" t="s">
        <v>23</v>
      </c>
      <c r="B23" s="88">
        <f>[2]Fjärrvärmeproduktion!$N$602</f>
        <v>0</v>
      </c>
      <c r="C23" s="88"/>
      <c r="D23" s="88">
        <f>[2]Fjärrvärmeproduktion!$N$603</f>
        <v>0</v>
      </c>
      <c r="E23" s="88">
        <f>[2]Fjärrvärmeproduktion!$Q$604</f>
        <v>0</v>
      </c>
      <c r="F23" s="88">
        <f>[2]Fjärrvärmeproduktion!$N$605</f>
        <v>0</v>
      </c>
      <c r="G23" s="88">
        <f>[2]Fjärrvärmeproduktion!$R$606</f>
        <v>0</v>
      </c>
      <c r="H23" s="88">
        <f>[2]Fjärrvärmeproduktion!$S$607</f>
        <v>0</v>
      </c>
      <c r="I23" s="88">
        <f>[2]Fjärrvärmeproduktion!$N$608</f>
        <v>0</v>
      </c>
      <c r="J23" s="88">
        <f>[2]Fjärrvärmeproduktion!$T$606</f>
        <v>0</v>
      </c>
      <c r="K23" s="88">
        <f>[2]Fjärrvärmeproduktion!$U$604</f>
        <v>0</v>
      </c>
      <c r="L23" s="88">
        <f>[2]Fjärrvärmeproduktion!$V$604</f>
        <v>0</v>
      </c>
      <c r="M23" s="88"/>
      <c r="N23" s="88"/>
      <c r="O23" s="88"/>
      <c r="P23" s="88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88">
        <f>SUM(B18:B23)</f>
        <v>0</v>
      </c>
      <c r="C24" s="88">
        <f t="shared" ref="C24:O24" si="3">SUM(C18:C23)</f>
        <v>0</v>
      </c>
      <c r="D24" s="88">
        <f t="shared" si="3"/>
        <v>0</v>
      </c>
      <c r="E24" s="88">
        <f t="shared" si="3"/>
        <v>0</v>
      </c>
      <c r="F24" s="88">
        <f t="shared" si="3"/>
        <v>0</v>
      </c>
      <c r="G24" s="88">
        <f t="shared" si="3"/>
        <v>0</v>
      </c>
      <c r="H24" s="88">
        <f t="shared" si="3"/>
        <v>0</v>
      </c>
      <c r="I24" s="88">
        <f t="shared" si="3"/>
        <v>0</v>
      </c>
      <c r="J24" s="88">
        <f t="shared" si="3"/>
        <v>0</v>
      </c>
      <c r="K24" s="88">
        <f t="shared" si="3"/>
        <v>0</v>
      </c>
      <c r="L24" s="88">
        <f t="shared" si="3"/>
        <v>0</v>
      </c>
      <c r="M24" s="88">
        <f t="shared" si="3"/>
        <v>0</v>
      </c>
      <c r="N24" s="88">
        <f t="shared" si="3"/>
        <v>0</v>
      </c>
      <c r="O24" s="88">
        <f t="shared" si="3"/>
        <v>0</v>
      </c>
      <c r="P24" s="88">
        <f t="shared" si="2"/>
        <v>0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4" t="str">
        <f>C30</f>
        <v>El</v>
      </c>
      <c r="S25" s="60" t="str">
        <f>ROUND(C43/1000,0) &amp;" GWh"</f>
        <v>137 GWh</v>
      </c>
      <c r="T25" s="42">
        <f>C$44</f>
        <v>0.46922554800081534</v>
      </c>
      <c r="U25" s="36"/>
    </row>
    <row r="26" spans="1:34" ht="15.75">
      <c r="A26" s="6" t="s">
        <v>88</v>
      </c>
      <c r="B26" s="99">
        <f>'FV imp-exp'!B6</f>
        <v>40000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5" t="str">
        <f>D30</f>
        <v>Oljeprodukter</v>
      </c>
      <c r="S26" s="60" t="str">
        <f>ROUND(D43/1000,0) &amp;" GWh"</f>
        <v>104 GWh</v>
      </c>
      <c r="T26" s="42">
        <f>D$44</f>
        <v>0.35830492584771212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60" t="str">
        <f>ROUND(E43/1000,0)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0 GWh</v>
      </c>
      <c r="T28" s="42">
        <f>F$44</f>
        <v>8.8190744570092433E-4</v>
      </c>
      <c r="U28" s="36"/>
    </row>
    <row r="29" spans="1:34" ht="15.75">
      <c r="A29" s="78" t="str">
        <f>A2</f>
        <v>0582 Söderköping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22 GWh</v>
      </c>
      <c r="T29" s="42">
        <f>G$44</f>
        <v>7.4502305656080806E-2</v>
      </c>
      <c r="U29" s="36"/>
    </row>
    <row r="30" spans="1:34" ht="30">
      <c r="A30" s="6">
        <v>2017</v>
      </c>
      <c r="B30" s="66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92</v>
      </c>
      <c r="N30" s="55" t="s">
        <v>73</v>
      </c>
      <c r="O30" s="55" t="s">
        <v>72</v>
      </c>
      <c r="P30" s="57" t="s">
        <v>29</v>
      </c>
      <c r="Q30" s="31"/>
      <c r="R30" s="84" t="str">
        <f>H30</f>
        <v>Biobränslen</v>
      </c>
      <c r="S30" s="60" t="str">
        <f>ROUND(H43/1000,0) &amp;" GWh"</f>
        <v>28 GWh</v>
      </c>
      <c r="T30" s="42">
        <f>H$44</f>
        <v>9.7085313049690855E-2</v>
      </c>
      <c r="U30" s="36"/>
    </row>
    <row r="31" spans="1:34" s="29" customFormat="1">
      <c r="A31" s="26"/>
      <c r="B31" s="79" t="s">
        <v>65</v>
      </c>
      <c r="C31" s="82" t="s">
        <v>64</v>
      </c>
      <c r="D31" s="79" t="s">
        <v>59</v>
      </c>
      <c r="E31" s="27"/>
      <c r="F31" s="79" t="s">
        <v>61</v>
      </c>
      <c r="G31" s="79" t="s">
        <v>87</v>
      </c>
      <c r="H31" s="79" t="s">
        <v>69</v>
      </c>
      <c r="I31" s="79" t="s">
        <v>62</v>
      </c>
      <c r="J31" s="27"/>
      <c r="K31" s="27"/>
      <c r="L31" s="27"/>
      <c r="M31" s="27"/>
      <c r="N31" s="28"/>
      <c r="O31" s="28"/>
      <c r="P31" s="81" t="s">
        <v>67</v>
      </c>
      <c r="Q31" s="32"/>
      <c r="R31" s="84" t="str">
        <f>I30</f>
        <v>Biogas</v>
      </c>
      <c r="S31" s="60" t="str">
        <f>ROUND(I43/1000,0)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88">
        <f>[2]Slutanvändning!$N$818</f>
        <v>0</v>
      </c>
      <c r="C32" s="99">
        <f>[2]Slutanvändning!$N$819</f>
        <v>10633</v>
      </c>
      <c r="D32" s="99">
        <f>[2]Slutanvändning!$N$812</f>
        <v>8928</v>
      </c>
      <c r="E32" s="88">
        <f>[2]Slutanvändning!$Q$813</f>
        <v>0</v>
      </c>
      <c r="F32" s="99">
        <f>[2]Slutanvändning!$N$814</f>
        <v>0</v>
      </c>
      <c r="G32" s="88">
        <f>[2]Slutanvändning!$N$815</f>
        <v>1898</v>
      </c>
      <c r="H32" s="88">
        <f>[2]Slutanvändning!$N$816</f>
        <v>0</v>
      </c>
      <c r="I32" s="88">
        <f>[2]Slutanvändning!$N$817</f>
        <v>0</v>
      </c>
      <c r="J32" s="88"/>
      <c r="K32" s="88">
        <f>[2]Slutanvändning!$T$813</f>
        <v>0</v>
      </c>
      <c r="L32" s="88">
        <f>[2]Slutanvändning!$U$813</f>
        <v>0</v>
      </c>
      <c r="M32" s="88"/>
      <c r="N32" s="88">
        <f>[2]Slutanvändning!$W$813</f>
        <v>0</v>
      </c>
      <c r="O32" s="88"/>
      <c r="P32" s="88">
        <f t="shared" ref="P32:P38" si="4">SUM(B32:N32)</f>
        <v>21459</v>
      </c>
      <c r="Q32" s="33"/>
      <c r="R32" s="85" t="str">
        <f>J30</f>
        <v>Avlutar</v>
      </c>
      <c r="S32" s="60" t="str">
        <f>ROUND(J43/1000,0) &amp;" GWh"</f>
        <v>0 GWh</v>
      </c>
      <c r="T32" s="42">
        <f>J$44</f>
        <v>0</v>
      </c>
      <c r="U32" s="36"/>
    </row>
    <row r="33" spans="1:47" ht="15.75">
      <c r="A33" s="5" t="s">
        <v>33</v>
      </c>
      <c r="B33" s="88">
        <f>[2]Slutanvändning!$N$827</f>
        <v>3284</v>
      </c>
      <c r="C33" s="99">
        <f>[2]Slutanvändning!$N$828</f>
        <v>9940</v>
      </c>
      <c r="D33" s="99">
        <f>[2]Slutanvändning!$N$821</f>
        <v>304</v>
      </c>
      <c r="E33" s="88">
        <f>[2]Slutanvändning!$Q$822</f>
        <v>0</v>
      </c>
      <c r="F33" s="115">
        <f>[2]Slutanvändning!$N$823</f>
        <v>257</v>
      </c>
      <c r="G33" s="88">
        <f>[2]Slutanvändning!$N$824</f>
        <v>7</v>
      </c>
      <c r="H33" s="88">
        <f>[2]Slutanvändning!$N$825</f>
        <v>0</v>
      </c>
      <c r="I33" s="88">
        <f>[2]Slutanvändning!$N$826</f>
        <v>0</v>
      </c>
      <c r="J33" s="88"/>
      <c r="K33" s="88">
        <f>[2]Slutanvändning!$T$822</f>
        <v>0</v>
      </c>
      <c r="L33" s="88">
        <f>[2]Slutanvändning!$U$822</f>
        <v>0</v>
      </c>
      <c r="M33" s="88"/>
      <c r="N33" s="88">
        <f>[2]Slutanvändning!$W$822</f>
        <v>0</v>
      </c>
      <c r="O33" s="88"/>
      <c r="P33" s="88">
        <f t="shared" si="4"/>
        <v>13792</v>
      </c>
      <c r="Q33" s="33"/>
      <c r="R33" s="84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34</v>
      </c>
      <c r="B34" s="88">
        <f>[2]Slutanvändning!$N$836</f>
        <v>7529</v>
      </c>
      <c r="C34" s="115">
        <f>[2]Slutanvändning!$N$837</f>
        <v>12460.668201965484</v>
      </c>
      <c r="D34" s="99">
        <f>[2]Slutanvändning!$N$830</f>
        <v>80</v>
      </c>
      <c r="E34" s="88">
        <f>[2]Slutanvändning!$Q$831</f>
        <v>0</v>
      </c>
      <c r="F34" s="99">
        <f>[2]Slutanvändning!$N$832</f>
        <v>0</v>
      </c>
      <c r="G34" s="88">
        <f>[2]Slutanvändning!$N$833</f>
        <v>0</v>
      </c>
      <c r="H34" s="88">
        <f>[2]Slutanvändning!$N$834</f>
        <v>0</v>
      </c>
      <c r="I34" s="88">
        <f>[2]Slutanvändning!$N$835</f>
        <v>0</v>
      </c>
      <c r="J34" s="88"/>
      <c r="K34" s="88">
        <f>[2]Slutanvändning!$T$831</f>
        <v>0</v>
      </c>
      <c r="L34" s="88">
        <f>[2]Slutanvändning!$U$831</f>
        <v>0</v>
      </c>
      <c r="M34" s="88"/>
      <c r="N34" s="88">
        <f>[2]Slutanvändning!$W$831</f>
        <v>0</v>
      </c>
      <c r="O34" s="88"/>
      <c r="P34" s="124">
        <f t="shared" si="4"/>
        <v>20069.668201965484</v>
      </c>
      <c r="Q34" s="33"/>
      <c r="R34" s="85" t="str">
        <f>L30</f>
        <v>Avfall</v>
      </c>
      <c r="S34" s="60" t="str">
        <f>ROUND(L43/1000,0) 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88">
        <f>[2]Slutanvändning!$N$845</f>
        <v>0</v>
      </c>
      <c r="C35" s="99">
        <f>[2]Slutanvändning!$N$846</f>
        <v>0</v>
      </c>
      <c r="D35" s="99">
        <f>[2]Slutanvändning!$N$839</f>
        <v>92539</v>
      </c>
      <c r="E35" s="88">
        <f>[2]Slutanvändning!$Q$840</f>
        <v>0</v>
      </c>
      <c r="F35" s="99">
        <f>[2]Slutanvändning!$N$841</f>
        <v>0</v>
      </c>
      <c r="G35" s="88">
        <f>[2]Slutanvändning!$N$842</f>
        <v>19806</v>
      </c>
      <c r="H35" s="88">
        <f>[2]Slutanvändning!$N$843</f>
        <v>0</v>
      </c>
      <c r="I35" s="88">
        <f>[2]Slutanvändning!$N$844</f>
        <v>0</v>
      </c>
      <c r="J35" s="88"/>
      <c r="K35" s="88">
        <f>[2]Slutanvändning!$T$840</f>
        <v>0</v>
      </c>
      <c r="L35" s="88">
        <f>[2]Slutanvändning!$U$840</f>
        <v>0</v>
      </c>
      <c r="M35" s="88"/>
      <c r="N35" s="88">
        <f>[2]Slutanvändning!$W$840</f>
        <v>0</v>
      </c>
      <c r="O35" s="88"/>
      <c r="P35" s="88">
        <f>SUM(B35:N35)</f>
        <v>112345</v>
      </c>
      <c r="Q35" s="33"/>
      <c r="R35" s="84" t="str">
        <f>M30</f>
        <v>RT-flis</v>
      </c>
      <c r="S35" s="60" t="str">
        <f>ROUND(M43/1000,0) &amp;" GWh"</f>
        <v>0 GWh</v>
      </c>
      <c r="T35" s="42">
        <f>M$44</f>
        <v>0</v>
      </c>
      <c r="U35" s="36"/>
    </row>
    <row r="36" spans="1:47" ht="15.75">
      <c r="A36" s="5" t="s">
        <v>36</v>
      </c>
      <c r="B36" s="88">
        <f>[2]Slutanvändning!$N$854</f>
        <v>3009</v>
      </c>
      <c r="C36" s="115">
        <f>[2]Slutanvändning!$N$855</f>
        <v>19900</v>
      </c>
      <c r="D36" s="99">
        <f>[2]Slutanvändning!$N$848</f>
        <v>2110</v>
      </c>
      <c r="E36" s="88">
        <f>[2]Slutanvändning!$Q$849</f>
        <v>0</v>
      </c>
      <c r="F36" s="99">
        <f>[2]Slutanvändning!$N$850</f>
        <v>0</v>
      </c>
      <c r="G36" s="88">
        <f>[2]Slutanvändning!$N$851</f>
        <v>0</v>
      </c>
      <c r="H36" s="88">
        <f>[2]Slutanvändning!$N$852</f>
        <v>0</v>
      </c>
      <c r="I36" s="88">
        <f>[2]Slutanvändning!$N$853</f>
        <v>0</v>
      </c>
      <c r="J36" s="88"/>
      <c r="K36" s="88">
        <f>[2]Slutanvändning!$T$849</f>
        <v>0</v>
      </c>
      <c r="L36" s="88">
        <f>[2]Slutanvändning!$U$849</f>
        <v>0</v>
      </c>
      <c r="M36" s="88"/>
      <c r="N36" s="88">
        <f>[2]Slutanvändning!$W$849</f>
        <v>0</v>
      </c>
      <c r="O36" s="88"/>
      <c r="P36" s="124">
        <f t="shared" si="4"/>
        <v>25019</v>
      </c>
      <c r="Q36" s="33"/>
      <c r="R36" s="84" t="str">
        <f>N30</f>
        <v>Plastrejekt</v>
      </c>
      <c r="S36" s="60" t="str">
        <f>ROUND(N43/1000,0) &amp;" GWh"</f>
        <v>0 GWh</v>
      </c>
      <c r="T36" s="42">
        <f>N$44</f>
        <v>0</v>
      </c>
      <c r="U36" s="36"/>
    </row>
    <row r="37" spans="1:47" ht="15.75">
      <c r="A37" s="5" t="s">
        <v>37</v>
      </c>
      <c r="B37" s="88">
        <f>[2]Slutanvändning!$N$863</f>
        <v>1869</v>
      </c>
      <c r="C37" s="115">
        <f>[2]Slutanvändning!$N$864</f>
        <v>53432.331798034516</v>
      </c>
      <c r="D37" s="99">
        <f>[2]Slutanvändning!$N$857</f>
        <v>454</v>
      </c>
      <c r="E37" s="88">
        <f>[2]Slutanvändning!$Q$858</f>
        <v>0</v>
      </c>
      <c r="F37" s="99">
        <f>[2]Slutanvändning!$N$859</f>
        <v>0</v>
      </c>
      <c r="G37" s="88">
        <f>[2]Slutanvändning!$N$860</f>
        <v>0</v>
      </c>
      <c r="H37" s="88">
        <f>[2]Slutanvändning!$N$861</f>
        <v>28292</v>
      </c>
      <c r="I37" s="88">
        <f>[2]Slutanvändning!$N$862</f>
        <v>0</v>
      </c>
      <c r="J37" s="88"/>
      <c r="K37" s="88">
        <f>[2]Slutanvändning!$T$858</f>
        <v>0</v>
      </c>
      <c r="L37" s="88">
        <f>[2]Slutanvändning!$U$858</f>
        <v>0</v>
      </c>
      <c r="M37" s="88"/>
      <c r="N37" s="88">
        <f>[2]Slutanvändning!$W$858</f>
        <v>0</v>
      </c>
      <c r="O37" s="88"/>
      <c r="P37" s="124">
        <f t="shared" si="4"/>
        <v>84047.331798034516</v>
      </c>
      <c r="Q37" s="33"/>
      <c r="R37" s="85" t="str">
        <f>O30</f>
        <v>Ånga</v>
      </c>
      <c r="S37" s="60" t="str">
        <f>ROUND(O43/1000,0) &amp;" GWh"</f>
        <v>0 GWh</v>
      </c>
      <c r="T37" s="42">
        <f>O$44</f>
        <v>0</v>
      </c>
      <c r="U37" s="36"/>
    </row>
    <row r="38" spans="1:47" ht="15.75">
      <c r="A38" s="5" t="s">
        <v>38</v>
      </c>
      <c r="B38" s="88">
        <f>[2]Slutanvändning!$N$872</f>
        <v>21685</v>
      </c>
      <c r="C38" s="99">
        <f>[2]Slutanvändning!$N$873</f>
        <v>4836</v>
      </c>
      <c r="D38" s="99">
        <f>[2]Slutanvändning!$N$866</f>
        <v>0</v>
      </c>
      <c r="E38" s="88">
        <f>[2]Slutanvändning!$Q$867</f>
        <v>0</v>
      </c>
      <c r="F38" s="99">
        <f>[2]Slutanvändning!$N$868</f>
        <v>0</v>
      </c>
      <c r="G38" s="88">
        <f>[2]Slutanvändning!$N$869</f>
        <v>0</v>
      </c>
      <c r="H38" s="88">
        <f>[2]Slutanvändning!$N$870</f>
        <v>0</v>
      </c>
      <c r="I38" s="88">
        <f>[2]Slutanvändning!$N$871</f>
        <v>0</v>
      </c>
      <c r="J38" s="88"/>
      <c r="K38" s="88">
        <f>[2]Slutanvändning!$T$867</f>
        <v>0</v>
      </c>
      <c r="L38" s="88">
        <f>[2]Slutanvändning!$U$867</f>
        <v>0</v>
      </c>
      <c r="M38" s="88"/>
      <c r="N38" s="88">
        <f>[2]Slutanvändning!$W$867</f>
        <v>0</v>
      </c>
      <c r="O38" s="88"/>
      <c r="P38" s="88">
        <f t="shared" si="4"/>
        <v>26521</v>
      </c>
      <c r="Q38" s="33"/>
      <c r="R38" s="44"/>
      <c r="S38" s="29"/>
      <c r="T38" s="40"/>
      <c r="U38" s="36"/>
    </row>
    <row r="39" spans="1:47" ht="15.75">
      <c r="A39" s="5" t="s">
        <v>39</v>
      </c>
      <c r="B39" s="88">
        <f>[2]Slutanvändning!$N$881</f>
        <v>0</v>
      </c>
      <c r="C39" s="99">
        <f>[2]Slutanvändning!$N$882</f>
        <v>15408</v>
      </c>
      <c r="D39" s="99">
        <f>[2]Slutanvändning!$N$875</f>
        <v>0</v>
      </c>
      <c r="E39" s="88">
        <f>[2]Slutanvändning!$Q$876</f>
        <v>0</v>
      </c>
      <c r="F39" s="99">
        <f>[2]Slutanvändning!$N$877</f>
        <v>0</v>
      </c>
      <c r="G39" s="88">
        <f>[2]Slutanvändning!$N$878</f>
        <v>0</v>
      </c>
      <c r="H39" s="88">
        <f>[2]Slutanvändning!$N$879</f>
        <v>0</v>
      </c>
      <c r="I39" s="88">
        <f>[2]Slutanvändning!$N$880</f>
        <v>0</v>
      </c>
      <c r="J39" s="88"/>
      <c r="K39" s="88">
        <f>[2]Slutanvändning!$T$876</f>
        <v>0</v>
      </c>
      <c r="L39" s="88">
        <f>[2]Slutanvändning!$U$876</f>
        <v>0</v>
      </c>
      <c r="M39" s="88"/>
      <c r="N39" s="88">
        <f>[2]Slutanvändning!$W$876</f>
        <v>0</v>
      </c>
      <c r="O39" s="88"/>
      <c r="P39" s="88">
        <f>SUM(B39:N39)</f>
        <v>15408</v>
      </c>
      <c r="Q39" s="33"/>
      <c r="R39" s="41"/>
      <c r="S39" s="10"/>
      <c r="T39" s="63"/>
    </row>
    <row r="40" spans="1:47" ht="15.75">
      <c r="A40" s="5" t="s">
        <v>14</v>
      </c>
      <c r="B40" s="88">
        <f>SUM(B32:B39)</f>
        <v>37376</v>
      </c>
      <c r="C40" s="88">
        <f t="shared" ref="C40:O40" si="5">SUM(C32:C39)</f>
        <v>126610</v>
      </c>
      <c r="D40" s="125">
        <f t="shared" si="5"/>
        <v>104415</v>
      </c>
      <c r="E40" s="88">
        <f t="shared" si="5"/>
        <v>0</v>
      </c>
      <c r="F40" s="125">
        <f>SUM(F32:F39)</f>
        <v>257</v>
      </c>
      <c r="G40" s="88">
        <f t="shared" si="5"/>
        <v>21711</v>
      </c>
      <c r="H40" s="88">
        <f t="shared" si="5"/>
        <v>28292</v>
      </c>
      <c r="I40" s="88">
        <f t="shared" si="5"/>
        <v>0</v>
      </c>
      <c r="J40" s="88">
        <f t="shared" si="5"/>
        <v>0</v>
      </c>
      <c r="K40" s="88">
        <f t="shared" si="5"/>
        <v>0</v>
      </c>
      <c r="L40" s="88">
        <f t="shared" si="5"/>
        <v>0</v>
      </c>
      <c r="M40" s="88">
        <f t="shared" si="5"/>
        <v>0</v>
      </c>
      <c r="N40" s="88">
        <f t="shared" si="5"/>
        <v>0</v>
      </c>
      <c r="O40" s="88">
        <f t="shared" si="5"/>
        <v>0</v>
      </c>
      <c r="P40" s="88">
        <f>SUM(B40:N40)</f>
        <v>318661</v>
      </c>
      <c r="Q40" s="33"/>
      <c r="R40" s="41"/>
      <c r="S40" s="10" t="s">
        <v>25</v>
      </c>
      <c r="T40" s="63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5"/>
      <c r="R41" s="41" t="s">
        <v>40</v>
      </c>
      <c r="S41" s="64" t="str">
        <f>ROUND((B46+C46)/1000,0) &amp;" GWh"</f>
        <v>13 GWh</v>
      </c>
      <c r="T41" s="63"/>
    </row>
    <row r="42" spans="1:47">
      <c r="A42" s="46" t="s">
        <v>43</v>
      </c>
      <c r="B42" s="89">
        <f>B39+B38+B37</f>
        <v>23554</v>
      </c>
      <c r="C42" s="89">
        <f>C39+C38+C37</f>
        <v>73676.331798034516</v>
      </c>
      <c r="D42" s="89">
        <f>D39+D38+D37</f>
        <v>454</v>
      </c>
      <c r="E42" s="89">
        <f t="shared" ref="E42:P42" si="6">E39+E38+E37</f>
        <v>0</v>
      </c>
      <c r="F42" s="90">
        <f t="shared" si="6"/>
        <v>0</v>
      </c>
      <c r="G42" s="89">
        <f t="shared" si="6"/>
        <v>0</v>
      </c>
      <c r="H42" s="89">
        <f t="shared" si="6"/>
        <v>28292</v>
      </c>
      <c r="I42" s="90">
        <f t="shared" si="6"/>
        <v>0</v>
      </c>
      <c r="J42" s="89">
        <f t="shared" si="6"/>
        <v>0</v>
      </c>
      <c r="K42" s="89">
        <f t="shared" si="6"/>
        <v>0</v>
      </c>
      <c r="L42" s="89">
        <f t="shared" si="6"/>
        <v>0</v>
      </c>
      <c r="M42" s="89">
        <f t="shared" si="6"/>
        <v>0</v>
      </c>
      <c r="N42" s="89">
        <f t="shared" si="6"/>
        <v>0</v>
      </c>
      <c r="O42" s="89">
        <f t="shared" si="6"/>
        <v>0</v>
      </c>
      <c r="P42" s="89">
        <f t="shared" si="6"/>
        <v>125976.33179803452</v>
      </c>
      <c r="Q42" s="34"/>
      <c r="R42" s="41" t="s">
        <v>41</v>
      </c>
      <c r="S42" s="11" t="str">
        <f>ROUND(P42/1000,0) &amp;" GWh"</f>
        <v>126 GWh</v>
      </c>
      <c r="T42" s="42">
        <f>P42/P40</f>
        <v>0.39533024687060708</v>
      </c>
    </row>
    <row r="43" spans="1:47">
      <c r="A43" s="47" t="s">
        <v>45</v>
      </c>
      <c r="B43" s="90"/>
      <c r="C43" s="113">
        <f>C40+C24-C7+C46</f>
        <v>136738.79999999999</v>
      </c>
      <c r="D43" s="113">
        <f t="shared" ref="D43:O43" si="7">D11+D24+D40</f>
        <v>104415</v>
      </c>
      <c r="E43" s="113">
        <f t="shared" si="7"/>
        <v>0</v>
      </c>
      <c r="F43" s="113">
        <f t="shared" si="7"/>
        <v>257</v>
      </c>
      <c r="G43" s="113">
        <f t="shared" si="7"/>
        <v>21711</v>
      </c>
      <c r="H43" s="113">
        <f t="shared" si="7"/>
        <v>28292</v>
      </c>
      <c r="I43" s="113">
        <f t="shared" si="7"/>
        <v>0</v>
      </c>
      <c r="J43" s="113">
        <f t="shared" si="7"/>
        <v>0</v>
      </c>
      <c r="K43" s="113">
        <f t="shared" si="7"/>
        <v>0</v>
      </c>
      <c r="L43" s="113">
        <f t="shared" si="7"/>
        <v>0</v>
      </c>
      <c r="M43" s="113">
        <f t="shared" si="7"/>
        <v>0</v>
      </c>
      <c r="N43" s="113">
        <f t="shared" si="7"/>
        <v>0</v>
      </c>
      <c r="O43" s="113">
        <f t="shared" si="7"/>
        <v>0</v>
      </c>
      <c r="P43" s="114">
        <f>SUM(C43:O43)</f>
        <v>291413.8</v>
      </c>
      <c r="Q43" s="34"/>
      <c r="R43" s="41" t="s">
        <v>42</v>
      </c>
      <c r="S43" s="11" t="str">
        <f>ROUND(P36/1000,0) &amp;" GWh"</f>
        <v>25 GWh</v>
      </c>
      <c r="T43" s="62">
        <f>P36/P40</f>
        <v>7.8512902426089173E-2</v>
      </c>
    </row>
    <row r="44" spans="1:47">
      <c r="A44" s="47" t="s">
        <v>46</v>
      </c>
      <c r="B44" s="98"/>
      <c r="C44" s="98">
        <f>C43/$P$43</f>
        <v>0.46922554800081534</v>
      </c>
      <c r="D44" s="98">
        <f t="shared" ref="D44:P44" si="8">D43/$P$43</f>
        <v>0.35830492584771212</v>
      </c>
      <c r="E44" s="98">
        <f t="shared" si="8"/>
        <v>0</v>
      </c>
      <c r="F44" s="98">
        <f t="shared" si="8"/>
        <v>8.8190744570092433E-4</v>
      </c>
      <c r="G44" s="98">
        <f t="shared" si="8"/>
        <v>7.4502305656080806E-2</v>
      </c>
      <c r="H44" s="98">
        <f t="shared" si="8"/>
        <v>9.7085313049690855E-2</v>
      </c>
      <c r="I44" s="98">
        <f t="shared" si="8"/>
        <v>0</v>
      </c>
      <c r="J44" s="98">
        <f t="shared" si="8"/>
        <v>0</v>
      </c>
      <c r="K44" s="98">
        <f t="shared" si="8"/>
        <v>0</v>
      </c>
      <c r="L44" s="98">
        <f t="shared" si="8"/>
        <v>0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34"/>
      <c r="R44" s="41" t="s">
        <v>44</v>
      </c>
      <c r="S44" s="11" t="str">
        <f>ROUND(P34/1000,0) &amp;" GWh"</f>
        <v>20 GWh</v>
      </c>
      <c r="T44" s="42">
        <f>P34/P40</f>
        <v>6.2981250300367733E-2</v>
      </c>
      <c r="U44" s="36"/>
    </row>
    <row r="45" spans="1:47">
      <c r="A45" s="48"/>
      <c r="B45" s="107"/>
      <c r="C45" s="56"/>
      <c r="D45" s="56"/>
      <c r="E45" s="56"/>
      <c r="F45" s="66"/>
      <c r="G45" s="56"/>
      <c r="H45" s="56"/>
      <c r="I45" s="66"/>
      <c r="J45" s="56"/>
      <c r="K45" s="56"/>
      <c r="L45" s="56"/>
      <c r="M45" s="56"/>
      <c r="N45" s="66"/>
      <c r="O45" s="66"/>
      <c r="P45" s="66"/>
      <c r="Q45" s="34"/>
      <c r="R45" s="41" t="s">
        <v>31</v>
      </c>
      <c r="S45" s="11" t="str">
        <f>ROUND(P32/1000,0) &amp;" GWh"</f>
        <v>21 GWh</v>
      </c>
      <c r="T45" s="42">
        <f>P32/P40</f>
        <v>6.7341155648165285E-2</v>
      </c>
      <c r="U45" s="36"/>
    </row>
    <row r="46" spans="1:47">
      <c r="A46" s="48" t="s">
        <v>49</v>
      </c>
      <c r="B46" s="67">
        <f>B24+B26-B40</f>
        <v>2624</v>
      </c>
      <c r="C46" s="67">
        <f>(C40+C24)*0.08</f>
        <v>10128.800000000001</v>
      </c>
      <c r="D46" s="56"/>
      <c r="E46" s="56"/>
      <c r="F46" s="66"/>
      <c r="G46" s="56"/>
      <c r="H46" s="56"/>
      <c r="I46" s="66"/>
      <c r="J46" s="56"/>
      <c r="K46" s="56"/>
      <c r="L46" s="56"/>
      <c r="M46" s="56"/>
      <c r="N46" s="66"/>
      <c r="O46" s="66"/>
      <c r="P46" s="52"/>
      <c r="Q46" s="34"/>
      <c r="R46" s="41" t="s">
        <v>47</v>
      </c>
      <c r="S46" s="11" t="str">
        <f>ROUND(P33/1000,0) &amp;" GWh"</f>
        <v>14 GWh</v>
      </c>
      <c r="T46" s="62">
        <f>P33/P40</f>
        <v>4.3281104371102837E-2</v>
      </c>
      <c r="U46" s="36"/>
    </row>
    <row r="47" spans="1:47">
      <c r="A47" s="48" t="s">
        <v>51</v>
      </c>
      <c r="B47" s="70">
        <f>B46/B26</f>
        <v>6.5600000000000006E-2</v>
      </c>
      <c r="C47" s="70">
        <f>C46/(C40+C24)</f>
        <v>8.0000000000000016E-2</v>
      </c>
      <c r="D47" s="56"/>
      <c r="E47" s="56"/>
      <c r="F47" s="66"/>
      <c r="G47" s="56"/>
      <c r="H47" s="56"/>
      <c r="I47" s="66"/>
      <c r="J47" s="56"/>
      <c r="K47" s="56"/>
      <c r="L47" s="56"/>
      <c r="M47" s="56"/>
      <c r="N47" s="66"/>
      <c r="O47" s="66"/>
      <c r="P47" s="66"/>
      <c r="Q47" s="34"/>
      <c r="R47" s="41" t="s">
        <v>48</v>
      </c>
      <c r="S47" s="11" t="str">
        <f>ROUND(P35/1000,0) &amp;" GWh"</f>
        <v>112 GWh</v>
      </c>
      <c r="T47" s="62">
        <f>P35/P40</f>
        <v>0.35255334038366792</v>
      </c>
    </row>
    <row r="48" spans="1:47" ht="15.75" thickBot="1">
      <c r="A48" s="13"/>
      <c r="B48" s="14"/>
      <c r="C48" s="16"/>
      <c r="D48" s="15"/>
      <c r="E48" s="15"/>
      <c r="F48" s="24"/>
      <c r="G48" s="15"/>
      <c r="H48" s="15"/>
      <c r="I48" s="24"/>
      <c r="J48" s="15"/>
      <c r="K48" s="15"/>
      <c r="L48" s="15"/>
      <c r="M48" s="16"/>
      <c r="N48" s="17"/>
      <c r="O48" s="17"/>
      <c r="P48" s="17"/>
      <c r="Q48" s="86"/>
      <c r="R48" s="68" t="s">
        <v>50</v>
      </c>
      <c r="S48" s="11" t="str">
        <f>ROUND(P40/1000,0) &amp;" GWh"</f>
        <v>319 GWh</v>
      </c>
      <c r="T48" s="69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6"/>
      <c r="G65" s="56"/>
      <c r="H65" s="56"/>
      <c r="I65" s="66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6"/>
      <c r="G66" s="56"/>
      <c r="H66" s="56"/>
      <c r="I66" s="66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6"/>
      <c r="G67" s="56"/>
      <c r="H67" s="56"/>
      <c r="I67" s="66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6"/>
      <c r="G68" s="56"/>
      <c r="H68" s="56"/>
      <c r="I68" s="66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6"/>
      <c r="G69" s="56"/>
      <c r="H69" s="56"/>
      <c r="I69" s="66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6"/>
      <c r="G70" s="56"/>
      <c r="H70" s="56"/>
      <c r="I70" s="66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10" zoomScale="70" zoomScaleNormal="70" workbookViewId="0">
      <selection activeCell="M30" sqref="M30:O3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86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0" t="s">
        <v>60</v>
      </c>
      <c r="C4" s="79" t="s">
        <v>58</v>
      </c>
      <c r="D4" s="79" t="s">
        <v>59</v>
      </c>
      <c r="E4" s="27"/>
      <c r="F4" s="79" t="s">
        <v>61</v>
      </c>
      <c r="G4" s="27"/>
      <c r="H4" s="27"/>
      <c r="I4" s="79" t="s">
        <v>62</v>
      </c>
      <c r="J4" s="27"/>
      <c r="K4" s="27"/>
      <c r="L4" s="27"/>
      <c r="M4" s="27"/>
      <c r="N4" s="28"/>
      <c r="O4" s="28"/>
      <c r="P4" s="81" t="s">
        <v>66</v>
      </c>
      <c r="Q4" s="30"/>
      <c r="AG4" s="30"/>
      <c r="AH4" s="30"/>
    </row>
    <row r="5" spans="1:34" ht="15.75">
      <c r="A5" s="5" t="s">
        <v>53</v>
      </c>
      <c r="B5" s="59"/>
      <c r="C5" s="100">
        <f>[2]Solceller!$C$15</f>
        <v>636.5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>
        <f>SUM(D5:O5)</f>
        <v>0</v>
      </c>
      <c r="Q5" s="53"/>
      <c r="AG5" s="53"/>
      <c r="AH5" s="53"/>
    </row>
    <row r="6" spans="1:34" ht="15.75">
      <c r="A6" s="5"/>
      <c r="B6" s="59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88">
        <f>[2]Elproduktion!$N$482</f>
        <v>0</v>
      </c>
      <c r="D7" s="88">
        <f>[2]Elproduktion!$N$483</f>
        <v>0</v>
      </c>
      <c r="E7" s="88">
        <f>[2]Elproduktion!$Q$484</f>
        <v>0</v>
      </c>
      <c r="F7" s="88">
        <f>[2]Elproduktion!$N$485</f>
        <v>0</v>
      </c>
      <c r="G7" s="88">
        <f>[2]Elproduktion!$R$486</f>
        <v>0</v>
      </c>
      <c r="H7" s="88">
        <f>[2]Elproduktion!$S$487</f>
        <v>0</v>
      </c>
      <c r="I7" s="88">
        <f>[2]Elproduktion!$N$488</f>
        <v>0</v>
      </c>
      <c r="J7" s="88">
        <f>[2]Elproduktion!$T$486</f>
        <v>0</v>
      </c>
      <c r="K7" s="88">
        <f>[2]Elproduktion!$U$484</f>
        <v>0</v>
      </c>
      <c r="L7" s="88">
        <f>[2]Elproduktion!$V$484</f>
        <v>0</v>
      </c>
      <c r="M7" s="88"/>
      <c r="N7" s="88"/>
      <c r="O7" s="88"/>
      <c r="P7" s="88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88">
        <f>[2]Elproduktion!$N$490</f>
        <v>0</v>
      </c>
      <c r="D8" s="88">
        <f>[2]Elproduktion!$N$491</f>
        <v>0</v>
      </c>
      <c r="E8" s="88">
        <f>[2]Elproduktion!$Q$492</f>
        <v>0</v>
      </c>
      <c r="F8" s="88">
        <f>[2]Elproduktion!$N$493</f>
        <v>0</v>
      </c>
      <c r="G8" s="88">
        <f>[2]Elproduktion!$R$494</f>
        <v>0</v>
      </c>
      <c r="H8" s="88">
        <f>[2]Elproduktion!$S$495</f>
        <v>0</v>
      </c>
      <c r="I8" s="88">
        <f>[2]Elproduktion!$N$496</f>
        <v>0</v>
      </c>
      <c r="J8" s="88">
        <f>[2]Elproduktion!$T$494</f>
        <v>0</v>
      </c>
      <c r="K8" s="88">
        <f>[2]Elproduktion!$U$492</f>
        <v>0</v>
      </c>
      <c r="L8" s="88">
        <f>[2]Elproduktion!$V$492</f>
        <v>0</v>
      </c>
      <c r="M8" s="88"/>
      <c r="N8" s="88"/>
      <c r="O8" s="88"/>
      <c r="P8" s="88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88">
        <f>[2]Elproduktion!$N$498</f>
        <v>0</v>
      </c>
      <c r="D9" s="88">
        <f>[2]Elproduktion!$N$499</f>
        <v>0</v>
      </c>
      <c r="E9" s="88">
        <f>[2]Elproduktion!$Q$500</f>
        <v>0</v>
      </c>
      <c r="F9" s="88">
        <f>[2]Elproduktion!$N$501</f>
        <v>0</v>
      </c>
      <c r="G9" s="88">
        <f>[2]Elproduktion!$R$502</f>
        <v>0</v>
      </c>
      <c r="H9" s="88">
        <f>[2]Elproduktion!$S$503</f>
        <v>0</v>
      </c>
      <c r="I9" s="88">
        <f>[2]Elproduktion!$N$504</f>
        <v>0</v>
      </c>
      <c r="J9" s="88">
        <f>[2]Elproduktion!$T$502</f>
        <v>0</v>
      </c>
      <c r="K9" s="88">
        <f>[2]Elproduktion!$U$500</f>
        <v>0</v>
      </c>
      <c r="L9" s="88">
        <f>[2]Elproduktion!$V$500</f>
        <v>0</v>
      </c>
      <c r="M9" s="88"/>
      <c r="N9" s="88"/>
      <c r="O9" s="88"/>
      <c r="P9" s="88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88">
        <f>[2]Elproduktion!$N$506</f>
        <v>53965</v>
      </c>
      <c r="D10" s="88">
        <f>[2]Elproduktion!$N$507</f>
        <v>0</v>
      </c>
      <c r="E10" s="88">
        <f>[2]Elproduktion!$Q$508</f>
        <v>0</v>
      </c>
      <c r="F10" s="88">
        <f>[2]Elproduktion!$N$509</f>
        <v>0</v>
      </c>
      <c r="G10" s="88">
        <f>[2]Elproduktion!$R$510</f>
        <v>0</v>
      </c>
      <c r="H10" s="88">
        <f>[2]Elproduktion!$S$511</f>
        <v>0</v>
      </c>
      <c r="I10" s="88">
        <f>[2]Elproduktion!$N$512</f>
        <v>0</v>
      </c>
      <c r="J10" s="88">
        <f>[2]Elproduktion!$T$510</f>
        <v>0</v>
      </c>
      <c r="K10" s="88">
        <f>[2]Elproduktion!$U$508</f>
        <v>0</v>
      </c>
      <c r="L10" s="88">
        <f>[2]Elproduktion!$V$508</f>
        <v>0</v>
      </c>
      <c r="M10" s="88"/>
      <c r="N10" s="88"/>
      <c r="O10" s="88"/>
      <c r="P10" s="88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00">
        <f>SUM(C5:C10)</f>
        <v>54601.5</v>
      </c>
      <c r="D11" s="88">
        <f t="shared" ref="D11:O11" si="1">SUM(D5:D10)</f>
        <v>0</v>
      </c>
      <c r="E11" s="88">
        <f t="shared" si="1"/>
        <v>0</v>
      </c>
      <c r="F11" s="88">
        <f t="shared" si="1"/>
        <v>0</v>
      </c>
      <c r="G11" s="88">
        <f t="shared" si="1"/>
        <v>0</v>
      </c>
      <c r="H11" s="88">
        <f t="shared" si="1"/>
        <v>0</v>
      </c>
      <c r="I11" s="88">
        <f t="shared" si="1"/>
        <v>0</v>
      </c>
      <c r="J11" s="88">
        <f t="shared" si="1"/>
        <v>0</v>
      </c>
      <c r="K11" s="88">
        <f t="shared" si="1"/>
        <v>0</v>
      </c>
      <c r="L11" s="88">
        <f t="shared" si="1"/>
        <v>0</v>
      </c>
      <c r="M11" s="88">
        <f t="shared" si="1"/>
        <v>0</v>
      </c>
      <c r="N11" s="88">
        <f t="shared" si="1"/>
        <v>0</v>
      </c>
      <c r="O11" s="88">
        <f t="shared" si="1"/>
        <v>0</v>
      </c>
      <c r="P11" s="88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0584 Vadstena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6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92</v>
      </c>
      <c r="N16" s="55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0" t="s">
        <v>60</v>
      </c>
      <c r="B17" s="79" t="s">
        <v>63</v>
      </c>
      <c r="C17" s="49"/>
      <c r="D17" s="79" t="s">
        <v>59</v>
      </c>
      <c r="E17" s="27"/>
      <c r="F17" s="79" t="s">
        <v>61</v>
      </c>
      <c r="G17" s="27"/>
      <c r="H17" s="27"/>
      <c r="I17" s="79" t="s">
        <v>62</v>
      </c>
      <c r="J17" s="27"/>
      <c r="K17" s="27"/>
      <c r="L17" s="27"/>
      <c r="M17" s="27"/>
      <c r="N17" s="28"/>
      <c r="O17" s="28"/>
      <c r="P17" s="81" t="s">
        <v>66</v>
      </c>
      <c r="Q17" s="30"/>
      <c r="AG17" s="30"/>
      <c r="AH17" s="30"/>
    </row>
    <row r="18" spans="1:34" ht="15.75">
      <c r="A18" s="5" t="s">
        <v>18</v>
      </c>
      <c r="B18" s="107">
        <f>[2]Fjärrvärmeproduktion!$N$674</f>
        <v>0</v>
      </c>
      <c r="C18" s="108"/>
      <c r="D18" s="108">
        <f>[2]Fjärrvärmeproduktion!$N$675</f>
        <v>0</v>
      </c>
      <c r="E18" s="108">
        <f>[2]Fjärrvärmeproduktion!$Q$676</f>
        <v>0</v>
      </c>
      <c r="F18" s="108">
        <f>[2]Fjärrvärmeproduktion!$N$677</f>
        <v>0</v>
      </c>
      <c r="G18" s="108">
        <f>[2]Fjärrvärmeproduktion!$R$678</f>
        <v>0</v>
      </c>
      <c r="H18" s="108">
        <f>[2]Fjärrvärmeproduktion!$S$679</f>
        <v>0</v>
      </c>
      <c r="I18" s="108">
        <f>[2]Fjärrvärmeproduktion!$N$680</f>
        <v>0</v>
      </c>
      <c r="J18" s="108">
        <f>[2]Fjärrvärmeproduktion!$T$678</f>
        <v>0</v>
      </c>
      <c r="K18" s="108">
        <f>[2]Fjärrvärmeproduktion!$U$676</f>
        <v>0</v>
      </c>
      <c r="L18" s="108">
        <f>[2]Fjärrvärmeproduktion!$V$676</f>
        <v>0</v>
      </c>
      <c r="M18" s="108"/>
      <c r="N18" s="108"/>
      <c r="O18" s="108"/>
      <c r="P18" s="108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07">
        <f>[2]Fjärrvärmeproduktion!$N$682+[2]Fjärrvärmeproduktion!$N$714</f>
        <v>42777</v>
      </c>
      <c r="C19" s="108"/>
      <c r="D19" s="108">
        <f>[2]Fjärrvärmeproduktion!$N$683</f>
        <v>3164</v>
      </c>
      <c r="E19" s="108">
        <f>[2]Fjärrvärmeproduktion!$Q$684</f>
        <v>0</v>
      </c>
      <c r="F19" s="108">
        <f>[2]Fjärrvärmeproduktion!$N$685</f>
        <v>0</v>
      </c>
      <c r="G19" s="108">
        <f>[2]Fjärrvärmeproduktion!$R$686</f>
        <v>0</v>
      </c>
      <c r="H19" s="108">
        <f>[2]Fjärrvärmeproduktion!$S$687</f>
        <v>37592</v>
      </c>
      <c r="I19" s="108">
        <f>[2]Fjärrvärmeproduktion!$N$688</f>
        <v>0</v>
      </c>
      <c r="J19" s="108">
        <f>[2]Fjärrvärmeproduktion!$T$686</f>
        <v>0</v>
      </c>
      <c r="K19" s="108">
        <f>[2]Fjärrvärmeproduktion!$U$684</f>
        <v>0</v>
      </c>
      <c r="L19" s="108">
        <f>[2]Fjärrvärmeproduktion!$V$684</f>
        <v>0</v>
      </c>
      <c r="M19" s="108"/>
      <c r="N19" s="108"/>
      <c r="O19" s="108"/>
      <c r="P19" s="108">
        <f t="shared" ref="P19:P24" si="2">SUM(C19:O19)</f>
        <v>40756</v>
      </c>
      <c r="Q19" s="4"/>
      <c r="R19" s="4"/>
      <c r="S19" s="4"/>
      <c r="T19" s="4"/>
    </row>
    <row r="20" spans="1:34" ht="15.75">
      <c r="A20" s="5" t="s">
        <v>20</v>
      </c>
      <c r="B20" s="111">
        <f>[2]Fjärrvärmeproduktion!$N$690</f>
        <v>0</v>
      </c>
      <c r="C20" s="108"/>
      <c r="D20" s="108">
        <f>[2]Fjärrvärmeproduktion!$N$691</f>
        <v>0</v>
      </c>
      <c r="E20" s="108">
        <f>[2]Fjärrvärmeproduktion!$Q$692</f>
        <v>0</v>
      </c>
      <c r="F20" s="108">
        <f>[2]Fjärrvärmeproduktion!$N$693</f>
        <v>0</v>
      </c>
      <c r="G20" s="108">
        <f>[2]Fjärrvärmeproduktion!$R$694</f>
        <v>0</v>
      </c>
      <c r="H20" s="108">
        <f>[2]Fjärrvärmeproduktion!$S$695</f>
        <v>0</v>
      </c>
      <c r="I20" s="108">
        <f>[2]Fjärrvärmeproduktion!$N$696</f>
        <v>0</v>
      </c>
      <c r="J20" s="108">
        <f>[2]Fjärrvärmeproduktion!$T$694</f>
        <v>0</v>
      </c>
      <c r="K20" s="108">
        <f>[2]Fjärrvärmeproduktion!$U$692</f>
        <v>0</v>
      </c>
      <c r="L20" s="108">
        <f>[2]Fjärrvärmeproduktion!$V$692</f>
        <v>0</v>
      </c>
      <c r="M20" s="108"/>
      <c r="N20" s="108"/>
      <c r="O20" s="108"/>
      <c r="P20" s="108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11">
        <f>[2]Fjärrvärmeproduktion!$N$698</f>
        <v>0</v>
      </c>
      <c r="C21" s="108"/>
      <c r="D21" s="108">
        <f>[2]Fjärrvärmeproduktion!$N$699</f>
        <v>0</v>
      </c>
      <c r="E21" s="108">
        <f>[2]Fjärrvärmeproduktion!$Q$700</f>
        <v>0</v>
      </c>
      <c r="F21" s="108">
        <f>[2]Fjärrvärmeproduktion!$N$701</f>
        <v>0</v>
      </c>
      <c r="G21" s="108">
        <f>[2]Fjärrvärmeproduktion!$R$702</f>
        <v>0</v>
      </c>
      <c r="H21" s="108">
        <f>[2]Fjärrvärmeproduktion!$S$703</f>
        <v>0</v>
      </c>
      <c r="I21" s="108">
        <f>[2]Fjärrvärmeproduktion!$N$704</f>
        <v>0</v>
      </c>
      <c r="J21" s="108">
        <f>[2]Fjärrvärmeproduktion!$T$702</f>
        <v>0</v>
      </c>
      <c r="K21" s="108">
        <f>[2]Fjärrvärmeproduktion!$U$700</f>
        <v>0</v>
      </c>
      <c r="L21" s="108">
        <f>[2]Fjärrvärmeproduktion!$V$700</f>
        <v>0</v>
      </c>
      <c r="M21" s="108"/>
      <c r="N21" s="108"/>
      <c r="O21" s="108"/>
      <c r="P21" s="108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11">
        <f>[2]Fjärrvärmeproduktion!$N$706</f>
        <v>0</v>
      </c>
      <c r="C22" s="108"/>
      <c r="D22" s="108">
        <f>[2]Fjärrvärmeproduktion!$N$707</f>
        <v>0</v>
      </c>
      <c r="E22" s="108">
        <f>[2]Fjärrvärmeproduktion!$Q$708</f>
        <v>0</v>
      </c>
      <c r="F22" s="108">
        <f>[2]Fjärrvärmeproduktion!$N$709</f>
        <v>0</v>
      </c>
      <c r="G22" s="108">
        <f>[2]Fjärrvärmeproduktion!$R$710</f>
        <v>0</v>
      </c>
      <c r="H22" s="108">
        <f>[2]Fjärrvärmeproduktion!$S$711</f>
        <v>0</v>
      </c>
      <c r="I22" s="108">
        <f>[2]Fjärrvärmeproduktion!$N$712</f>
        <v>0</v>
      </c>
      <c r="J22" s="108">
        <f>[2]Fjärrvärmeproduktion!$T$710</f>
        <v>0</v>
      </c>
      <c r="K22" s="108">
        <f>[2]Fjärrvärmeproduktion!$U$708</f>
        <v>0</v>
      </c>
      <c r="L22" s="108">
        <f>[2]Fjärrvärmeproduktion!$V$708</f>
        <v>0</v>
      </c>
      <c r="M22" s="108"/>
      <c r="N22" s="108"/>
      <c r="O22" s="108"/>
      <c r="P22" s="108">
        <f t="shared" si="2"/>
        <v>0</v>
      </c>
      <c r="Q22" s="31"/>
      <c r="R22" s="43" t="s">
        <v>24</v>
      </c>
      <c r="S22" s="87" t="str">
        <f>ROUND(P43/1000,0) &amp;" GWh"</f>
        <v>191 GWh</v>
      </c>
      <c r="T22" s="38"/>
      <c r="U22" s="36"/>
    </row>
    <row r="23" spans="1:34" ht="15.75">
      <c r="A23" s="5" t="s">
        <v>23</v>
      </c>
      <c r="B23" s="111">
        <v>0</v>
      </c>
      <c r="C23" s="108"/>
      <c r="D23" s="108">
        <f>[2]Fjärrvärmeproduktion!$N$715</f>
        <v>0</v>
      </c>
      <c r="E23" s="108">
        <f>[2]Fjärrvärmeproduktion!$Q$716</f>
        <v>0</v>
      </c>
      <c r="F23" s="108">
        <f>[2]Fjärrvärmeproduktion!$N$717</f>
        <v>0</v>
      </c>
      <c r="G23" s="108">
        <f>[2]Fjärrvärmeproduktion!$R$718</f>
        <v>0</v>
      </c>
      <c r="H23" s="108">
        <f>[2]Fjärrvärmeproduktion!$S$719</f>
        <v>0</v>
      </c>
      <c r="I23" s="108">
        <f>[2]Fjärrvärmeproduktion!$N$720</f>
        <v>0</v>
      </c>
      <c r="J23" s="108">
        <f>[2]Fjärrvärmeproduktion!$T$718</f>
        <v>0</v>
      </c>
      <c r="K23" s="108">
        <f>[2]Fjärrvärmeproduktion!$U$716</f>
        <v>0</v>
      </c>
      <c r="L23" s="108">
        <f>[2]Fjärrvärmeproduktion!$V$716</f>
        <v>0</v>
      </c>
      <c r="M23" s="108"/>
      <c r="N23" s="108"/>
      <c r="O23" s="108"/>
      <c r="P23" s="108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08">
        <f>SUM(B18:B23)</f>
        <v>42777</v>
      </c>
      <c r="C24" s="108">
        <f t="shared" ref="C24:O24" si="3">SUM(C18:C23)</f>
        <v>0</v>
      </c>
      <c r="D24" s="108">
        <f t="shared" si="3"/>
        <v>3164</v>
      </c>
      <c r="E24" s="108">
        <f t="shared" si="3"/>
        <v>0</v>
      </c>
      <c r="F24" s="108">
        <f t="shared" si="3"/>
        <v>0</v>
      </c>
      <c r="G24" s="108">
        <f t="shared" si="3"/>
        <v>0</v>
      </c>
      <c r="H24" s="108">
        <f t="shared" si="3"/>
        <v>37592</v>
      </c>
      <c r="I24" s="108">
        <f t="shared" si="3"/>
        <v>0</v>
      </c>
      <c r="J24" s="108">
        <f t="shared" si="3"/>
        <v>0</v>
      </c>
      <c r="K24" s="108">
        <f t="shared" si="3"/>
        <v>0</v>
      </c>
      <c r="L24" s="108">
        <f t="shared" si="3"/>
        <v>0</v>
      </c>
      <c r="M24" s="108">
        <f t="shared" si="3"/>
        <v>0</v>
      </c>
      <c r="N24" s="108">
        <f t="shared" si="3"/>
        <v>0</v>
      </c>
      <c r="O24" s="108">
        <f t="shared" si="3"/>
        <v>0</v>
      </c>
      <c r="P24" s="108">
        <f t="shared" si="2"/>
        <v>40756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4" t="str">
        <f>C30</f>
        <v>El</v>
      </c>
      <c r="S25" s="60" t="str">
        <f>ROUND(C43/1000,0) &amp;" GWh"</f>
        <v>85 GWh</v>
      </c>
      <c r="T25" s="42">
        <f>C$44</f>
        <v>0.44420609350629442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5" t="str">
        <f>D30</f>
        <v>Oljeprodukter</v>
      </c>
      <c r="S26" s="60" t="str">
        <f>ROUND(D43/1000,0) &amp;" GWh"</f>
        <v>52 GWh</v>
      </c>
      <c r="T26" s="42">
        <f>D$44</f>
        <v>0.2746095947733932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60" t="str">
        <f>ROUND(E43/1000,0)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1 GWh</v>
      </c>
      <c r="T28" s="42">
        <f>F$44</f>
        <v>2.774363042887884E-3</v>
      </c>
      <c r="U28" s="36"/>
    </row>
    <row r="29" spans="1:34" ht="15.75">
      <c r="A29" s="78" t="str">
        <f>A2</f>
        <v>0584 Vadstena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11 GWh</v>
      </c>
      <c r="T29" s="42">
        <f>G$44</f>
        <v>5.535116002923865E-2</v>
      </c>
      <c r="U29" s="36"/>
    </row>
    <row r="30" spans="1:34" ht="30">
      <c r="A30" s="6">
        <v>2017</v>
      </c>
      <c r="B30" s="66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92</v>
      </c>
      <c r="N30" s="55" t="s">
        <v>73</v>
      </c>
      <c r="O30" s="55" t="s">
        <v>72</v>
      </c>
      <c r="P30" s="57" t="s">
        <v>29</v>
      </c>
      <c r="Q30" s="31"/>
      <c r="R30" s="84" t="str">
        <f>H30</f>
        <v>Biobränslen</v>
      </c>
      <c r="S30" s="60" t="str">
        <f>ROUND(H43/1000,0) &amp;" GWh"</f>
        <v>43 GWh</v>
      </c>
      <c r="T30" s="42">
        <f>H$44</f>
        <v>0.22305878864818585</v>
      </c>
      <c r="U30" s="36"/>
    </row>
    <row r="31" spans="1:34" s="29" customFormat="1">
      <c r="A31" s="26"/>
      <c r="B31" s="79" t="s">
        <v>65</v>
      </c>
      <c r="C31" s="82" t="s">
        <v>64</v>
      </c>
      <c r="D31" s="79" t="s">
        <v>59</v>
      </c>
      <c r="E31" s="27"/>
      <c r="F31" s="79" t="s">
        <v>61</v>
      </c>
      <c r="G31" s="79" t="s">
        <v>87</v>
      </c>
      <c r="H31" s="79" t="s">
        <v>69</v>
      </c>
      <c r="I31" s="79" t="s">
        <v>62</v>
      </c>
      <c r="J31" s="27"/>
      <c r="K31" s="27"/>
      <c r="L31" s="27"/>
      <c r="M31" s="27"/>
      <c r="N31" s="28"/>
      <c r="O31" s="28"/>
      <c r="P31" s="81" t="s">
        <v>67</v>
      </c>
      <c r="Q31" s="32"/>
      <c r="R31" s="84" t="str">
        <f>I30</f>
        <v>Biogas</v>
      </c>
      <c r="S31" s="60" t="str">
        <f>ROUND(I43/1000,0)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88">
        <f>[2]Slutanvändning!$N$980</f>
        <v>0</v>
      </c>
      <c r="C32" s="99">
        <f>[2]Slutanvändning!$N$981</f>
        <v>7456</v>
      </c>
      <c r="D32" s="88">
        <f>[2]Slutanvändning!$N$974</f>
        <v>10816</v>
      </c>
      <c r="E32" s="88">
        <f>[2]Slutanvändning!$Q$975</f>
        <v>0</v>
      </c>
      <c r="F32" s="99">
        <f>[2]Slutanvändning!$N$976</f>
        <v>0</v>
      </c>
      <c r="G32" s="88">
        <f>[2]Slutanvändning!$N$977</f>
        <v>1769</v>
      </c>
      <c r="H32" s="88">
        <f>[2]Slutanvändning!$N$978</f>
        <v>0</v>
      </c>
      <c r="I32" s="88">
        <f>[2]Slutanvändning!$N$979</f>
        <v>0</v>
      </c>
      <c r="J32" s="88"/>
      <c r="K32" s="88">
        <f>[2]Slutanvändning!$T$975</f>
        <v>0</v>
      </c>
      <c r="L32" s="88">
        <f>[2]Slutanvändning!$U$975</f>
        <v>0</v>
      </c>
      <c r="M32" s="88"/>
      <c r="N32" s="88">
        <f>[2]Slutanvändning!$W$975</f>
        <v>0</v>
      </c>
      <c r="O32" s="88"/>
      <c r="P32" s="88">
        <f t="shared" ref="P32:P38" si="4">SUM(B32:N32)</f>
        <v>20041</v>
      </c>
      <c r="Q32" s="33"/>
      <c r="R32" s="85" t="str">
        <f>J30</f>
        <v>Avlutar</v>
      </c>
      <c r="S32" s="60" t="str">
        <f>ROUND(J43/1000,0) &amp;" GWh"</f>
        <v>0 GWh</v>
      </c>
      <c r="T32" s="42">
        <f>J$44</f>
        <v>0</v>
      </c>
      <c r="U32" s="36"/>
    </row>
    <row r="33" spans="1:47" ht="15.75">
      <c r="A33" s="5" t="s">
        <v>33</v>
      </c>
      <c r="B33" s="88">
        <f>[2]Slutanvändning!$N$989</f>
        <v>3070</v>
      </c>
      <c r="C33" s="115">
        <f>[2]Slutanvändning!$N$990</f>
        <v>16203</v>
      </c>
      <c r="D33" s="88">
        <f>[2]Slutanvändning!$N$983</f>
        <v>2141</v>
      </c>
      <c r="E33" s="88">
        <f>[2]Slutanvändning!$Q$984</f>
        <v>0</v>
      </c>
      <c r="F33" s="115">
        <f>[2]Slutanvändning!$N$985</f>
        <v>530</v>
      </c>
      <c r="G33" s="88">
        <f>[2]Slutanvändning!$N$986</f>
        <v>0</v>
      </c>
      <c r="H33" s="88">
        <f>[2]Slutanvändning!$N$987</f>
        <v>0</v>
      </c>
      <c r="I33" s="88">
        <f>[2]Slutanvändning!$N$988</f>
        <v>0</v>
      </c>
      <c r="J33" s="88"/>
      <c r="K33" s="88">
        <f>[2]Slutanvändning!$T$984</f>
        <v>0</v>
      </c>
      <c r="L33" s="88">
        <f>[2]Slutanvändning!$U$984</f>
        <v>0</v>
      </c>
      <c r="M33" s="88"/>
      <c r="N33" s="88">
        <f>[2]Slutanvändning!$W$984</f>
        <v>0</v>
      </c>
      <c r="O33" s="88"/>
      <c r="P33" s="124">
        <f t="shared" si="4"/>
        <v>21944</v>
      </c>
      <c r="Q33" s="33"/>
      <c r="R33" s="84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34</v>
      </c>
      <c r="B34" s="88">
        <f>[2]Slutanvändning!$N$998</f>
        <v>9859</v>
      </c>
      <c r="C34" s="99">
        <f>[2]Slutanvändning!$N$999</f>
        <v>7986</v>
      </c>
      <c r="D34" s="88">
        <f>[2]Slutanvändning!$N$992</f>
        <v>256</v>
      </c>
      <c r="E34" s="88">
        <f>[2]Slutanvändning!$Q$993</f>
        <v>0</v>
      </c>
      <c r="F34" s="99">
        <f>[2]Slutanvändning!$N$994</f>
        <v>0</v>
      </c>
      <c r="G34" s="88">
        <f>[2]Slutanvändning!$N$995</f>
        <v>0</v>
      </c>
      <c r="H34" s="88">
        <f>[2]Slutanvändning!$N$996</f>
        <v>0</v>
      </c>
      <c r="I34" s="88">
        <f>[2]Slutanvändning!$N$997</f>
        <v>0</v>
      </c>
      <c r="J34" s="88"/>
      <c r="K34" s="88">
        <f>[2]Slutanvändning!$T$993</f>
        <v>0</v>
      </c>
      <c r="L34" s="88">
        <f>[2]Slutanvändning!$U$993</f>
        <v>0</v>
      </c>
      <c r="M34" s="88"/>
      <c r="N34" s="88">
        <f>[2]Slutanvändning!$W$993</f>
        <v>0</v>
      </c>
      <c r="O34" s="88"/>
      <c r="P34" s="88">
        <f t="shared" si="4"/>
        <v>18101</v>
      </c>
      <c r="Q34" s="33"/>
      <c r="R34" s="85" t="str">
        <f>L30</f>
        <v>Avfall</v>
      </c>
      <c r="S34" s="60" t="str">
        <f>ROUND(L43/1000,0) 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88">
        <f>[2]Slutanvändning!$N$1007</f>
        <v>0</v>
      </c>
      <c r="C35" s="99">
        <f>[2]Slutanvändning!$N$1008</f>
        <v>0</v>
      </c>
      <c r="D35" s="88">
        <f>[2]Slutanvändning!$N$1001</f>
        <v>34136</v>
      </c>
      <c r="E35" s="88">
        <f>[2]Slutanvändning!$Q$1002</f>
        <v>0</v>
      </c>
      <c r="F35" s="99">
        <f>[2]Slutanvändning!$N$1003</f>
        <v>0</v>
      </c>
      <c r="G35" s="88">
        <f>[2]Slutanvändning!$N$1004</f>
        <v>8805</v>
      </c>
      <c r="H35" s="88">
        <f>[2]Slutanvändning!$N$1005</f>
        <v>0</v>
      </c>
      <c r="I35" s="88">
        <f>[2]Slutanvändning!$N$1006</f>
        <v>0</v>
      </c>
      <c r="J35" s="88"/>
      <c r="K35" s="88">
        <f>[2]Slutanvändning!$T$1002</f>
        <v>0</v>
      </c>
      <c r="L35" s="88">
        <f>[2]Slutanvändning!$U$1002</f>
        <v>0</v>
      </c>
      <c r="M35" s="88"/>
      <c r="N35" s="88">
        <f>[2]Slutanvändning!$W$1002</f>
        <v>0</v>
      </c>
      <c r="O35" s="88"/>
      <c r="P35" s="88">
        <f>SUM(B35:N35)</f>
        <v>42941</v>
      </c>
      <c r="Q35" s="33"/>
      <c r="R35" s="84" t="str">
        <f>M30</f>
        <v>RT-flis</v>
      </c>
      <c r="S35" s="60" t="str">
        <f>ROUND(M43/1000,0) &amp;" GWh"</f>
        <v>0 GWh</v>
      </c>
      <c r="T35" s="42">
        <f>M$44</f>
        <v>0</v>
      </c>
      <c r="U35" s="36"/>
    </row>
    <row r="36" spans="1:47" ht="15.75">
      <c r="A36" s="5" t="s">
        <v>36</v>
      </c>
      <c r="B36" s="88">
        <f>[2]Slutanvändning!$N$1016</f>
        <v>3293</v>
      </c>
      <c r="C36" s="115">
        <f>[2]Slutanvändning!$N$1017</f>
        <v>12161</v>
      </c>
      <c r="D36" s="88">
        <f>[2]Slutanvändning!$N$1010</f>
        <v>1658</v>
      </c>
      <c r="E36" s="88">
        <f>[2]Slutanvändning!$Q$1011</f>
        <v>0</v>
      </c>
      <c r="F36" s="99">
        <f>[2]Slutanvändning!$N$1012</f>
        <v>0</v>
      </c>
      <c r="G36" s="88">
        <f>[2]Slutanvändning!$N$1013</f>
        <v>0</v>
      </c>
      <c r="H36" s="88">
        <f>[2]Slutanvändning!$N$1014</f>
        <v>0</v>
      </c>
      <c r="I36" s="88">
        <f>[2]Slutanvändning!$N$1015</f>
        <v>0</v>
      </c>
      <c r="J36" s="88"/>
      <c r="K36" s="88">
        <f>[2]Slutanvändning!$T$1011</f>
        <v>0</v>
      </c>
      <c r="L36" s="88">
        <f>[2]Slutanvändning!$U$1011</f>
        <v>0</v>
      </c>
      <c r="M36" s="88"/>
      <c r="N36" s="88">
        <f>[2]Slutanvändning!$W$1011</f>
        <v>0</v>
      </c>
      <c r="O36" s="88"/>
      <c r="P36" s="124">
        <f t="shared" si="4"/>
        <v>17112</v>
      </c>
      <c r="Q36" s="33"/>
      <c r="R36" s="84" t="str">
        <f>N30</f>
        <v>Plastrejekt</v>
      </c>
      <c r="S36" s="60" t="str">
        <f>ROUND(N43/1000,0) &amp;" GWh"</f>
        <v>0 GWh</v>
      </c>
      <c r="T36" s="42">
        <f>N$44</f>
        <v>0</v>
      </c>
      <c r="U36" s="36"/>
    </row>
    <row r="37" spans="1:47" ht="15.75">
      <c r="A37" s="5" t="s">
        <v>37</v>
      </c>
      <c r="B37" s="88">
        <f>[2]Slutanvändning!$N$1025</f>
        <v>3797</v>
      </c>
      <c r="C37" s="99">
        <f>[2]Slutanvändning!$N$1026</f>
        <v>25311</v>
      </c>
      <c r="D37" s="88">
        <f>[2]Slutanvändning!$N$1019</f>
        <v>108</v>
      </c>
      <c r="E37" s="88">
        <f>[2]Slutanvändning!$Q$1020</f>
        <v>0</v>
      </c>
      <c r="F37" s="99">
        <f>[2]Slutanvändning!$N$1021</f>
        <v>0</v>
      </c>
      <c r="G37" s="88">
        <f>[2]Slutanvändning!$N$1022</f>
        <v>0</v>
      </c>
      <c r="H37" s="88">
        <f>[2]Slutanvändning!$N$1023</f>
        <v>5020</v>
      </c>
      <c r="I37" s="88">
        <f>[2]Slutanvändning!$N$1024</f>
        <v>0</v>
      </c>
      <c r="J37" s="88"/>
      <c r="K37" s="88">
        <f>[2]Slutanvändning!$T$1020</f>
        <v>0</v>
      </c>
      <c r="L37" s="88">
        <f>[2]Slutanvändning!$U$1020</f>
        <v>0</v>
      </c>
      <c r="M37" s="88"/>
      <c r="N37" s="88">
        <f>[2]Slutanvändning!$W$1020</f>
        <v>0</v>
      </c>
      <c r="O37" s="88"/>
      <c r="P37" s="88">
        <f t="shared" si="4"/>
        <v>34236</v>
      </c>
      <c r="Q37" s="33"/>
      <c r="R37" s="85" t="str">
        <f>O30</f>
        <v>Ånga</v>
      </c>
      <c r="S37" s="60" t="str">
        <f>ROUND(O43/1000,0) &amp;" GWh"</f>
        <v>0 GWh</v>
      </c>
      <c r="T37" s="42">
        <f>O$44</f>
        <v>0</v>
      </c>
      <c r="U37" s="36"/>
    </row>
    <row r="38" spans="1:47" ht="15.75">
      <c r="A38" s="5" t="s">
        <v>38</v>
      </c>
      <c r="B38" s="88">
        <f>[2]Slutanvändning!$N$1034</f>
        <v>17101</v>
      </c>
      <c r="C38" s="99">
        <f>[2]Slutanvändning!$N$1035</f>
        <v>6578</v>
      </c>
      <c r="D38" s="88">
        <f>[2]Slutanvändning!$N$1028</f>
        <v>181</v>
      </c>
      <c r="E38" s="88">
        <f>[2]Slutanvändning!$Q$1029</f>
        <v>0</v>
      </c>
      <c r="F38" s="99">
        <f>[2]Slutanvändning!$N$1030</f>
        <v>0</v>
      </c>
      <c r="G38" s="88">
        <f>[2]Slutanvändning!$N$1031</f>
        <v>0</v>
      </c>
      <c r="H38" s="88">
        <f>[2]Slutanvändning!$N$1032</f>
        <v>0</v>
      </c>
      <c r="I38" s="88">
        <f>[2]Slutanvändning!$N$1033</f>
        <v>0</v>
      </c>
      <c r="J38" s="88"/>
      <c r="K38" s="88">
        <f>[2]Slutanvändning!$T$1029</f>
        <v>0</v>
      </c>
      <c r="L38" s="88">
        <f>[2]Slutanvändning!$U$1029</f>
        <v>0</v>
      </c>
      <c r="M38" s="88"/>
      <c r="N38" s="88">
        <f>[2]Slutanvändning!$W$1029</f>
        <v>0</v>
      </c>
      <c r="O38" s="88"/>
      <c r="P38" s="88">
        <f t="shared" si="4"/>
        <v>23860</v>
      </c>
      <c r="Q38" s="33"/>
      <c r="R38" s="44"/>
      <c r="S38" s="29"/>
      <c r="T38" s="40"/>
      <c r="U38" s="36"/>
    </row>
    <row r="39" spans="1:47" ht="15.75">
      <c r="A39" s="5" t="s">
        <v>39</v>
      </c>
      <c r="B39" s="88">
        <f>[2]Slutanvändning!$N$1043</f>
        <v>0</v>
      </c>
      <c r="C39" s="99">
        <f>[2]Slutanvändning!$N$1044</f>
        <v>2878</v>
      </c>
      <c r="D39" s="88">
        <f>[2]Slutanvändning!$N$1037</f>
        <v>0</v>
      </c>
      <c r="E39" s="88">
        <f>[2]Slutanvändning!$Q$1038</f>
        <v>0</v>
      </c>
      <c r="F39" s="99">
        <f>[2]Slutanvändning!$N$1039</f>
        <v>0</v>
      </c>
      <c r="G39" s="88">
        <f>[2]Slutanvändning!$N$1040</f>
        <v>0</v>
      </c>
      <c r="H39" s="88">
        <f>[2]Slutanvändning!$N$1041</f>
        <v>0</v>
      </c>
      <c r="I39" s="88">
        <f>[2]Slutanvändning!$N$1042</f>
        <v>0</v>
      </c>
      <c r="J39" s="88"/>
      <c r="K39" s="88">
        <f>[2]Slutanvändning!$T$1038</f>
        <v>0</v>
      </c>
      <c r="L39" s="88">
        <f>[2]Slutanvändning!$U$1038</f>
        <v>0</v>
      </c>
      <c r="M39" s="88"/>
      <c r="N39" s="88">
        <f>[2]Slutanvändning!$W$1038</f>
        <v>0</v>
      </c>
      <c r="O39" s="88"/>
      <c r="P39" s="88">
        <f>SUM(B39:N39)</f>
        <v>2878</v>
      </c>
      <c r="Q39" s="33"/>
      <c r="R39" s="41"/>
      <c r="S39" s="10"/>
      <c r="T39" s="63"/>
    </row>
    <row r="40" spans="1:47" ht="15.75">
      <c r="A40" s="5" t="s">
        <v>14</v>
      </c>
      <c r="B40" s="88">
        <f>SUM(B32:B39)</f>
        <v>37120</v>
      </c>
      <c r="C40" s="124">
        <f t="shared" ref="C40:O40" si="5">SUM(C32:C39)</f>
        <v>78573</v>
      </c>
      <c r="D40" s="88">
        <f t="shared" si="5"/>
        <v>49296</v>
      </c>
      <c r="E40" s="88">
        <f t="shared" si="5"/>
        <v>0</v>
      </c>
      <c r="F40" s="124">
        <f>SUM(F32:F39)</f>
        <v>530</v>
      </c>
      <c r="G40" s="88">
        <f t="shared" si="5"/>
        <v>10574</v>
      </c>
      <c r="H40" s="88">
        <f t="shared" si="5"/>
        <v>5020</v>
      </c>
      <c r="I40" s="88">
        <f t="shared" si="5"/>
        <v>0</v>
      </c>
      <c r="J40" s="88">
        <f t="shared" si="5"/>
        <v>0</v>
      </c>
      <c r="K40" s="88">
        <f t="shared" si="5"/>
        <v>0</v>
      </c>
      <c r="L40" s="88">
        <f t="shared" si="5"/>
        <v>0</v>
      </c>
      <c r="M40" s="88">
        <f t="shared" si="5"/>
        <v>0</v>
      </c>
      <c r="N40" s="88">
        <f t="shared" si="5"/>
        <v>0</v>
      </c>
      <c r="O40" s="88">
        <f t="shared" si="5"/>
        <v>0</v>
      </c>
      <c r="P40" s="88">
        <f>SUM(B40:N40)</f>
        <v>181113</v>
      </c>
      <c r="Q40" s="33"/>
      <c r="R40" s="41"/>
      <c r="S40" s="10" t="s">
        <v>25</v>
      </c>
      <c r="T40" s="63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5"/>
      <c r="R41" s="41" t="s">
        <v>40</v>
      </c>
      <c r="S41" s="64" t="str">
        <f>ROUND((B46+C46)/1000,0) &amp;" GWh"</f>
        <v>12 GWh</v>
      </c>
      <c r="T41" s="63"/>
    </row>
    <row r="42" spans="1:47">
      <c r="A42" s="46" t="s">
        <v>43</v>
      </c>
      <c r="B42" s="89">
        <f>B39+B38+B37</f>
        <v>20898</v>
      </c>
      <c r="C42" s="89">
        <f>C39+C38+C37</f>
        <v>34767</v>
      </c>
      <c r="D42" s="89">
        <f>D39+D38+D37</f>
        <v>289</v>
      </c>
      <c r="E42" s="89">
        <f t="shared" ref="E42:P42" si="6">E39+E38+E37</f>
        <v>0</v>
      </c>
      <c r="F42" s="90">
        <f t="shared" si="6"/>
        <v>0</v>
      </c>
      <c r="G42" s="89">
        <f t="shared" si="6"/>
        <v>0</v>
      </c>
      <c r="H42" s="89">
        <f t="shared" si="6"/>
        <v>5020</v>
      </c>
      <c r="I42" s="90">
        <f t="shared" si="6"/>
        <v>0</v>
      </c>
      <c r="J42" s="89">
        <f t="shared" si="6"/>
        <v>0</v>
      </c>
      <c r="K42" s="89">
        <f t="shared" si="6"/>
        <v>0</v>
      </c>
      <c r="L42" s="89">
        <f t="shared" si="6"/>
        <v>0</v>
      </c>
      <c r="M42" s="89">
        <f t="shared" si="6"/>
        <v>0</v>
      </c>
      <c r="N42" s="89">
        <f t="shared" si="6"/>
        <v>0</v>
      </c>
      <c r="O42" s="89">
        <f t="shared" si="6"/>
        <v>0</v>
      </c>
      <c r="P42" s="89">
        <f t="shared" si="6"/>
        <v>60974</v>
      </c>
      <c r="Q42" s="34"/>
      <c r="R42" s="41" t="s">
        <v>41</v>
      </c>
      <c r="S42" s="11" t="str">
        <f>ROUND(P42/1000,0) &amp;" GWh"</f>
        <v>61 GWh</v>
      </c>
      <c r="T42" s="42">
        <f>P42/P40</f>
        <v>0.33666274646215344</v>
      </c>
    </row>
    <row r="43" spans="1:47">
      <c r="A43" s="47" t="s">
        <v>45</v>
      </c>
      <c r="B43" s="112"/>
      <c r="C43" s="113">
        <f>C40+C24-C7+C46</f>
        <v>84858.84</v>
      </c>
      <c r="D43" s="113">
        <f t="shared" ref="D43:O43" si="7">D11+D24+D40</f>
        <v>52460</v>
      </c>
      <c r="E43" s="113">
        <f t="shared" si="7"/>
        <v>0</v>
      </c>
      <c r="F43" s="113">
        <f t="shared" si="7"/>
        <v>530</v>
      </c>
      <c r="G43" s="113">
        <f t="shared" si="7"/>
        <v>10574</v>
      </c>
      <c r="H43" s="113">
        <f t="shared" si="7"/>
        <v>42612</v>
      </c>
      <c r="I43" s="113">
        <f t="shared" si="7"/>
        <v>0</v>
      </c>
      <c r="J43" s="113">
        <f t="shared" si="7"/>
        <v>0</v>
      </c>
      <c r="K43" s="113">
        <f t="shared" si="7"/>
        <v>0</v>
      </c>
      <c r="L43" s="113">
        <f t="shared" si="7"/>
        <v>0</v>
      </c>
      <c r="M43" s="113">
        <f t="shared" si="7"/>
        <v>0</v>
      </c>
      <c r="N43" s="113">
        <f t="shared" si="7"/>
        <v>0</v>
      </c>
      <c r="O43" s="113">
        <f t="shared" si="7"/>
        <v>0</v>
      </c>
      <c r="P43" s="114">
        <f>SUM(C43:O43)</f>
        <v>191034.84</v>
      </c>
      <c r="Q43" s="34"/>
      <c r="R43" s="41" t="s">
        <v>42</v>
      </c>
      <c r="S43" s="11" t="str">
        <f>ROUND(P36/1000,0) &amp;" GWh"</f>
        <v>17 GWh</v>
      </c>
      <c r="T43" s="62">
        <f>P36/P40</f>
        <v>9.4482450183034902E-2</v>
      </c>
    </row>
    <row r="44" spans="1:47">
      <c r="A44" s="47" t="s">
        <v>46</v>
      </c>
      <c r="B44" s="91"/>
      <c r="C44" s="98">
        <f>C43/$P$43</f>
        <v>0.44420609350629442</v>
      </c>
      <c r="D44" s="98">
        <f t="shared" ref="D44:P44" si="8">D43/$P$43</f>
        <v>0.2746095947733932</v>
      </c>
      <c r="E44" s="98">
        <f t="shared" si="8"/>
        <v>0</v>
      </c>
      <c r="F44" s="98">
        <f t="shared" si="8"/>
        <v>2.774363042887884E-3</v>
      </c>
      <c r="G44" s="98">
        <f t="shared" si="8"/>
        <v>5.535116002923865E-2</v>
      </c>
      <c r="H44" s="98">
        <f t="shared" si="8"/>
        <v>0.22305878864818585</v>
      </c>
      <c r="I44" s="98">
        <f t="shared" si="8"/>
        <v>0</v>
      </c>
      <c r="J44" s="98">
        <f t="shared" si="8"/>
        <v>0</v>
      </c>
      <c r="K44" s="98">
        <f t="shared" si="8"/>
        <v>0</v>
      </c>
      <c r="L44" s="98">
        <f t="shared" si="8"/>
        <v>0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34"/>
      <c r="R44" s="41" t="s">
        <v>44</v>
      </c>
      <c r="S44" s="11" t="str">
        <f>ROUND(P34/1000,0) &amp;" GWh"</f>
        <v>18 GWh</v>
      </c>
      <c r="T44" s="42">
        <f>P34/P40</f>
        <v>9.9943129427484498E-2</v>
      </c>
      <c r="U44" s="36"/>
    </row>
    <row r="45" spans="1:47">
      <c r="A45" s="48"/>
      <c r="B45" s="107"/>
      <c r="C45" s="56"/>
      <c r="D45" s="56"/>
      <c r="E45" s="56"/>
      <c r="F45" s="66"/>
      <c r="G45" s="56"/>
      <c r="H45" s="56"/>
      <c r="I45" s="66"/>
      <c r="J45" s="56"/>
      <c r="K45" s="56"/>
      <c r="L45" s="56"/>
      <c r="M45" s="56"/>
      <c r="N45" s="66"/>
      <c r="O45" s="66"/>
      <c r="P45" s="66"/>
      <c r="Q45" s="34"/>
      <c r="R45" s="41" t="s">
        <v>31</v>
      </c>
      <c r="S45" s="11" t="str">
        <f>ROUND(P32/1000,0) &amp;" GWh"</f>
        <v>20 GWh</v>
      </c>
      <c r="T45" s="42">
        <f>P32/P40</f>
        <v>0.11065467415370514</v>
      </c>
      <c r="U45" s="36"/>
    </row>
    <row r="46" spans="1:47">
      <c r="A46" s="48" t="s">
        <v>49</v>
      </c>
      <c r="B46" s="67">
        <f>B24-B40</f>
        <v>5657</v>
      </c>
      <c r="C46" s="67">
        <f>(C40+C24)*0.08</f>
        <v>6285.84</v>
      </c>
      <c r="D46" s="56"/>
      <c r="E46" s="56"/>
      <c r="F46" s="66"/>
      <c r="G46" s="56"/>
      <c r="H46" s="56"/>
      <c r="I46" s="66"/>
      <c r="J46" s="56"/>
      <c r="K46" s="56"/>
      <c r="L46" s="56"/>
      <c r="M46" s="56"/>
      <c r="N46" s="66"/>
      <c r="O46" s="66"/>
      <c r="P46" s="52"/>
      <c r="Q46" s="34"/>
      <c r="R46" s="41" t="s">
        <v>47</v>
      </c>
      <c r="S46" s="11" t="str">
        <f>ROUND(P33/1000,0) &amp;" GWh"</f>
        <v>22 GWh</v>
      </c>
      <c r="T46" s="62">
        <f>P33/P40</f>
        <v>0.12116192653205457</v>
      </c>
      <c r="U46" s="36"/>
    </row>
    <row r="47" spans="1:47">
      <c r="A47" s="48" t="s">
        <v>51</v>
      </c>
      <c r="B47" s="70">
        <f>B46/B24</f>
        <v>0.13224396287724713</v>
      </c>
      <c r="C47" s="70">
        <f>C46/(C40+C24)</f>
        <v>0.08</v>
      </c>
      <c r="D47" s="56"/>
      <c r="E47" s="56"/>
      <c r="F47" s="66"/>
      <c r="G47" s="56"/>
      <c r="H47" s="56"/>
      <c r="I47" s="66"/>
      <c r="J47" s="56"/>
      <c r="K47" s="56"/>
      <c r="L47" s="56"/>
      <c r="M47" s="56"/>
      <c r="N47" s="66"/>
      <c r="O47" s="66"/>
      <c r="P47" s="66"/>
      <c r="Q47" s="34"/>
      <c r="R47" s="41" t="s">
        <v>48</v>
      </c>
      <c r="S47" s="11" t="str">
        <f>ROUND(P35/1000,0) &amp;" GWh"</f>
        <v>43 GWh</v>
      </c>
      <c r="T47" s="62">
        <f>P35/P40</f>
        <v>0.23709507324156742</v>
      </c>
    </row>
    <row r="48" spans="1:47" ht="15.75" thickBot="1">
      <c r="A48" s="13"/>
      <c r="B48" s="14"/>
      <c r="C48" s="16"/>
      <c r="D48" s="15"/>
      <c r="E48" s="15"/>
      <c r="F48" s="24"/>
      <c r="G48" s="15"/>
      <c r="H48" s="15"/>
      <c r="I48" s="24"/>
      <c r="J48" s="15"/>
      <c r="K48" s="15"/>
      <c r="L48" s="15"/>
      <c r="M48" s="16"/>
      <c r="N48" s="17"/>
      <c r="O48" s="17"/>
      <c r="P48" s="17"/>
      <c r="Q48" s="86"/>
      <c r="R48" s="68" t="s">
        <v>50</v>
      </c>
      <c r="S48" s="11" t="str">
        <f>ROUND(P40/1000,0) &amp;" GWh"</f>
        <v>181 GWh</v>
      </c>
      <c r="T48" s="69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6"/>
      <c r="G65" s="56"/>
      <c r="H65" s="56"/>
      <c r="I65" s="66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6"/>
      <c r="G66" s="56"/>
      <c r="H66" s="56"/>
      <c r="I66" s="66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6"/>
      <c r="G67" s="56"/>
      <c r="H67" s="56"/>
      <c r="I67" s="66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6"/>
      <c r="G68" s="56"/>
      <c r="H68" s="56"/>
      <c r="I68" s="66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6"/>
      <c r="G69" s="56"/>
      <c r="H69" s="56"/>
      <c r="I69" s="66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6"/>
      <c r="G70" s="56"/>
      <c r="H70" s="56"/>
      <c r="I70" s="66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legacy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10" zoomScale="70" zoomScaleNormal="70" workbookViewId="0">
      <selection activeCell="M30" sqref="M30:O3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85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0" t="s">
        <v>60</v>
      </c>
      <c r="C4" s="79" t="s">
        <v>58</v>
      </c>
      <c r="D4" s="79" t="s">
        <v>59</v>
      </c>
      <c r="E4" s="27"/>
      <c r="F4" s="79" t="s">
        <v>61</v>
      </c>
      <c r="G4" s="27"/>
      <c r="H4" s="27"/>
      <c r="I4" s="79" t="s">
        <v>62</v>
      </c>
      <c r="J4" s="27"/>
      <c r="K4" s="27"/>
      <c r="L4" s="27"/>
      <c r="M4" s="27"/>
      <c r="N4" s="28"/>
      <c r="O4" s="28"/>
      <c r="P4" s="81" t="s">
        <v>66</v>
      </c>
      <c r="Q4" s="30"/>
      <c r="AG4" s="30"/>
      <c r="AH4" s="30"/>
    </row>
    <row r="5" spans="1:34" ht="15.75">
      <c r="A5" s="5" t="s">
        <v>53</v>
      </c>
      <c r="B5" s="59"/>
      <c r="C5" s="100">
        <f>[2]Solceller!$C$10</f>
        <v>579.5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>
        <f>SUM(D5:O5)</f>
        <v>0</v>
      </c>
      <c r="Q5" s="53"/>
      <c r="AG5" s="53"/>
      <c r="AH5" s="53"/>
    </row>
    <row r="6" spans="1:34" ht="15.75">
      <c r="A6" s="5"/>
      <c r="B6" s="59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88">
        <f>[2]Elproduktion!$N$282</f>
        <v>0</v>
      </c>
      <c r="D7" s="88">
        <f>[2]Elproduktion!$N$283</f>
        <v>0</v>
      </c>
      <c r="E7" s="88">
        <f>[2]Elproduktion!$Q$284</f>
        <v>0</v>
      </c>
      <c r="F7" s="88">
        <f>[2]Elproduktion!$N$285</f>
        <v>0</v>
      </c>
      <c r="G7" s="88">
        <f>[2]Elproduktion!$R$286</f>
        <v>0</v>
      </c>
      <c r="H7" s="88">
        <f>[2]Elproduktion!$S$287</f>
        <v>0</v>
      </c>
      <c r="I7" s="88">
        <f>[2]Elproduktion!$N$288</f>
        <v>0</v>
      </c>
      <c r="J7" s="88">
        <f>[2]Elproduktion!$T$286</f>
        <v>0</v>
      </c>
      <c r="K7" s="88">
        <f>[2]Elproduktion!$U$284</f>
        <v>0</v>
      </c>
      <c r="L7" s="88">
        <f>[2]Elproduktion!$V$284</f>
        <v>0</v>
      </c>
      <c r="M7" s="88"/>
      <c r="N7" s="88"/>
      <c r="O7" s="88"/>
      <c r="P7" s="88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88">
        <f>[2]Elproduktion!$N$290</f>
        <v>0</v>
      </c>
      <c r="D8" s="88">
        <f>[2]Elproduktion!$N$291</f>
        <v>0</v>
      </c>
      <c r="E8" s="88">
        <f>[2]Elproduktion!$Q$292</f>
        <v>0</v>
      </c>
      <c r="F8" s="88">
        <f>[2]Elproduktion!$N$293</f>
        <v>0</v>
      </c>
      <c r="G8" s="88">
        <f>[2]Elproduktion!$R$294</f>
        <v>0</v>
      </c>
      <c r="H8" s="88">
        <f>[2]Elproduktion!$S$295</f>
        <v>0</v>
      </c>
      <c r="I8" s="88">
        <f>[2]Elproduktion!$N$296</f>
        <v>0</v>
      </c>
      <c r="J8" s="88">
        <f>[2]Elproduktion!$T$294</f>
        <v>0</v>
      </c>
      <c r="K8" s="88">
        <f>[2]Elproduktion!$U$292</f>
        <v>0</v>
      </c>
      <c r="L8" s="88">
        <f>[2]Elproduktion!$V$292</f>
        <v>0</v>
      </c>
      <c r="M8" s="88"/>
      <c r="N8" s="88"/>
      <c r="O8" s="88"/>
      <c r="P8" s="88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88">
        <f>[2]Elproduktion!$N$298</f>
        <v>166</v>
      </c>
      <c r="D9" s="88">
        <f>[2]Elproduktion!$N$299</f>
        <v>0</v>
      </c>
      <c r="E9" s="88">
        <f>[2]Elproduktion!$Q$300</f>
        <v>0</v>
      </c>
      <c r="F9" s="88">
        <f>[2]Elproduktion!$N$301</f>
        <v>0</v>
      </c>
      <c r="G9" s="88">
        <f>[2]Elproduktion!$R$302</f>
        <v>0</v>
      </c>
      <c r="H9" s="88">
        <f>[2]Elproduktion!$S$303</f>
        <v>0</v>
      </c>
      <c r="I9" s="88">
        <f>[2]Elproduktion!$N$304</f>
        <v>0</v>
      </c>
      <c r="J9" s="88">
        <f>[2]Elproduktion!$T$302</f>
        <v>0</v>
      </c>
      <c r="K9" s="88">
        <f>[2]Elproduktion!$U$300</f>
        <v>0</v>
      </c>
      <c r="L9" s="88">
        <f>[2]Elproduktion!$V$300</f>
        <v>0</v>
      </c>
      <c r="M9" s="88"/>
      <c r="N9" s="88"/>
      <c r="O9" s="88"/>
      <c r="P9" s="88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88">
        <f>[2]Elproduktion!$N$306</f>
        <v>0</v>
      </c>
      <c r="D10" s="88">
        <f>[2]Elproduktion!$N$307</f>
        <v>0</v>
      </c>
      <c r="E10" s="88">
        <f>[2]Elproduktion!$Q$308</f>
        <v>0</v>
      </c>
      <c r="F10" s="88">
        <f>[2]Elproduktion!$N$309</f>
        <v>0</v>
      </c>
      <c r="G10" s="88">
        <f>[2]Elproduktion!$R$310</f>
        <v>0</v>
      </c>
      <c r="H10" s="88">
        <f>[2]Elproduktion!$S$311</f>
        <v>0</v>
      </c>
      <c r="I10" s="88">
        <f>[2]Elproduktion!$N$312</f>
        <v>0</v>
      </c>
      <c r="J10" s="88">
        <f>[2]Elproduktion!$T$310</f>
        <v>0</v>
      </c>
      <c r="K10" s="88">
        <f>[2]Elproduktion!$U$308</f>
        <v>0</v>
      </c>
      <c r="L10" s="88">
        <f>[2]Elproduktion!$V$308</f>
        <v>0</v>
      </c>
      <c r="M10" s="88"/>
      <c r="N10" s="88"/>
      <c r="O10" s="88"/>
      <c r="P10" s="88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00">
        <f>SUM(C5:C10)</f>
        <v>745.5</v>
      </c>
      <c r="D11" s="88">
        <f t="shared" ref="D11:O11" si="1">SUM(D5:D10)</f>
        <v>0</v>
      </c>
      <c r="E11" s="88">
        <f t="shared" si="1"/>
        <v>0</v>
      </c>
      <c r="F11" s="88">
        <f t="shared" si="1"/>
        <v>0</v>
      </c>
      <c r="G11" s="88">
        <f t="shared" si="1"/>
        <v>0</v>
      </c>
      <c r="H11" s="88">
        <f t="shared" si="1"/>
        <v>0</v>
      </c>
      <c r="I11" s="88">
        <f t="shared" si="1"/>
        <v>0</v>
      </c>
      <c r="J11" s="88">
        <f t="shared" si="1"/>
        <v>0</v>
      </c>
      <c r="K11" s="88">
        <f t="shared" si="1"/>
        <v>0</v>
      </c>
      <c r="L11" s="88">
        <f t="shared" si="1"/>
        <v>0</v>
      </c>
      <c r="M11" s="88">
        <f t="shared" si="1"/>
        <v>0</v>
      </c>
      <c r="N11" s="88">
        <f t="shared" si="1"/>
        <v>0</v>
      </c>
      <c r="O11" s="88">
        <f t="shared" si="1"/>
        <v>0</v>
      </c>
      <c r="P11" s="88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0563 Valdermarsvik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6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92</v>
      </c>
      <c r="N16" s="55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0" t="s">
        <v>60</v>
      </c>
      <c r="B17" s="79" t="s">
        <v>63</v>
      </c>
      <c r="C17" s="49"/>
      <c r="D17" s="79" t="s">
        <v>59</v>
      </c>
      <c r="E17" s="27"/>
      <c r="F17" s="79" t="s">
        <v>61</v>
      </c>
      <c r="G17" s="27"/>
      <c r="H17" s="27"/>
      <c r="I17" s="79" t="s">
        <v>62</v>
      </c>
      <c r="J17" s="27"/>
      <c r="K17" s="27"/>
      <c r="L17" s="27"/>
      <c r="M17" s="27"/>
      <c r="N17" s="28"/>
      <c r="O17" s="28"/>
      <c r="P17" s="81" t="s">
        <v>66</v>
      </c>
      <c r="Q17" s="30"/>
      <c r="AG17" s="30"/>
      <c r="AH17" s="30"/>
    </row>
    <row r="18" spans="1:34" ht="15.75">
      <c r="A18" s="5" t="s">
        <v>18</v>
      </c>
      <c r="B18" s="107">
        <f>[2]Fjärrvärmeproduktion!$N$394</f>
        <v>0</v>
      </c>
      <c r="C18" s="108"/>
      <c r="D18" s="108">
        <f>[2]Fjärrvärmeproduktion!$N$395</f>
        <v>0</v>
      </c>
      <c r="E18" s="108">
        <f>[2]Fjärrvärmeproduktion!$Q$396</f>
        <v>0</v>
      </c>
      <c r="F18" s="108">
        <f>[2]Fjärrvärmeproduktion!$N$397</f>
        <v>0</v>
      </c>
      <c r="G18" s="108">
        <f>[2]Fjärrvärmeproduktion!$R$398</f>
        <v>0</v>
      </c>
      <c r="H18" s="108">
        <f>[2]Fjärrvärmeproduktion!$S$399</f>
        <v>0</v>
      </c>
      <c r="I18" s="108">
        <f>[2]Fjärrvärmeproduktion!$N$400</f>
        <v>0</v>
      </c>
      <c r="J18" s="108">
        <f>[2]Fjärrvärmeproduktion!$T$398</f>
        <v>0</v>
      </c>
      <c r="K18" s="108">
        <f>[2]Fjärrvärmeproduktion!$U$396</f>
        <v>0</v>
      </c>
      <c r="L18" s="108">
        <f>[2]Fjärrvärmeproduktion!$V$396</f>
        <v>0</v>
      </c>
      <c r="M18" s="108"/>
      <c r="N18" s="108"/>
      <c r="O18" s="108"/>
      <c r="P18" s="108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07">
        <f>[2]Fjärrvärmeproduktion!$N$402</f>
        <v>14482</v>
      </c>
      <c r="C19" s="108"/>
      <c r="D19" s="108">
        <f>[2]Fjärrvärmeproduktion!$N$403</f>
        <v>30</v>
      </c>
      <c r="E19" s="108">
        <f>[2]Fjärrvärmeproduktion!$Q$404</f>
        <v>0</v>
      </c>
      <c r="F19" s="108">
        <f>[2]Fjärrvärmeproduktion!$N$405</f>
        <v>0</v>
      </c>
      <c r="G19" s="108">
        <f>[2]Fjärrvärmeproduktion!$R$406</f>
        <v>0</v>
      </c>
      <c r="H19" s="108">
        <f>[2]Fjärrvärmeproduktion!$S$407</f>
        <v>17912</v>
      </c>
      <c r="I19" s="108">
        <f>[2]Fjärrvärmeproduktion!$N$408</f>
        <v>0</v>
      </c>
      <c r="J19" s="108">
        <f>[2]Fjärrvärmeproduktion!$T$406</f>
        <v>0</v>
      </c>
      <c r="K19" s="108">
        <f>[2]Fjärrvärmeproduktion!$U$404</f>
        <v>0</v>
      </c>
      <c r="L19" s="108">
        <f>[2]Fjärrvärmeproduktion!$V$404</f>
        <v>0</v>
      </c>
      <c r="M19" s="108"/>
      <c r="N19" s="108"/>
      <c r="O19" s="108"/>
      <c r="P19" s="108">
        <f t="shared" ref="P19:P24" si="2">SUM(C19:O19)</f>
        <v>17942</v>
      </c>
      <c r="Q19" s="4"/>
      <c r="R19" s="4"/>
      <c r="S19" s="4"/>
      <c r="T19" s="4"/>
    </row>
    <row r="20" spans="1:34" ht="15.75">
      <c r="A20" s="5" t="s">
        <v>20</v>
      </c>
      <c r="B20" s="111">
        <f>[2]Fjärrvärmeproduktion!$N$410</f>
        <v>0</v>
      </c>
      <c r="C20" s="108"/>
      <c r="D20" s="108">
        <f>[2]Fjärrvärmeproduktion!$N$411</f>
        <v>0</v>
      </c>
      <c r="E20" s="108">
        <f>[2]Fjärrvärmeproduktion!$Q$412</f>
        <v>0</v>
      </c>
      <c r="F20" s="108">
        <f>[2]Fjärrvärmeproduktion!$N$413</f>
        <v>0</v>
      </c>
      <c r="G20" s="108">
        <f>[2]Fjärrvärmeproduktion!$R$414</f>
        <v>0</v>
      </c>
      <c r="H20" s="108">
        <f>[2]Fjärrvärmeproduktion!$S$415</f>
        <v>0</v>
      </c>
      <c r="I20" s="108">
        <f>[2]Fjärrvärmeproduktion!$N$416</f>
        <v>0</v>
      </c>
      <c r="J20" s="108">
        <f>[2]Fjärrvärmeproduktion!$T$414</f>
        <v>0</v>
      </c>
      <c r="K20" s="108">
        <f>[2]Fjärrvärmeproduktion!$U$412</f>
        <v>0</v>
      </c>
      <c r="L20" s="108">
        <f>[2]Fjärrvärmeproduktion!$V$412</f>
        <v>0</v>
      </c>
      <c r="M20" s="108"/>
      <c r="N20" s="108"/>
      <c r="O20" s="108"/>
      <c r="P20" s="108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11">
        <f>[2]Fjärrvärmeproduktion!$N$418</f>
        <v>0</v>
      </c>
      <c r="C21" s="108"/>
      <c r="D21" s="108">
        <f>[2]Fjärrvärmeproduktion!$N$419</f>
        <v>0</v>
      </c>
      <c r="E21" s="108">
        <f>[2]Fjärrvärmeproduktion!$Q$420</f>
        <v>0</v>
      </c>
      <c r="F21" s="108">
        <f>[2]Fjärrvärmeproduktion!$N$421</f>
        <v>0</v>
      </c>
      <c r="G21" s="108">
        <f>[2]Fjärrvärmeproduktion!$R$422</f>
        <v>0</v>
      </c>
      <c r="H21" s="108">
        <f>[2]Fjärrvärmeproduktion!$S$423</f>
        <v>0</v>
      </c>
      <c r="I21" s="108">
        <f>[2]Fjärrvärmeproduktion!$N$424</f>
        <v>0</v>
      </c>
      <c r="J21" s="108">
        <f>[2]Fjärrvärmeproduktion!$T$422</f>
        <v>0</v>
      </c>
      <c r="K21" s="108">
        <f>[2]Fjärrvärmeproduktion!$U$420</f>
        <v>0</v>
      </c>
      <c r="L21" s="108">
        <f>[2]Fjärrvärmeproduktion!$V$420</f>
        <v>0</v>
      </c>
      <c r="M21" s="108"/>
      <c r="N21" s="108"/>
      <c r="O21" s="108"/>
      <c r="P21" s="108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11">
        <f>[2]Fjärrvärmeproduktion!$N$426</f>
        <v>0</v>
      </c>
      <c r="C22" s="108"/>
      <c r="D22" s="108">
        <f>[2]Fjärrvärmeproduktion!$N$427</f>
        <v>0</v>
      </c>
      <c r="E22" s="108">
        <f>[2]Fjärrvärmeproduktion!$Q$428</f>
        <v>0</v>
      </c>
      <c r="F22" s="108">
        <f>[2]Fjärrvärmeproduktion!$N$429</f>
        <v>0</v>
      </c>
      <c r="G22" s="108">
        <f>[2]Fjärrvärmeproduktion!$R$430</f>
        <v>0</v>
      </c>
      <c r="H22" s="108">
        <f>[2]Fjärrvärmeproduktion!$S$431</f>
        <v>0</v>
      </c>
      <c r="I22" s="108">
        <f>[2]Fjärrvärmeproduktion!$N$432</f>
        <v>0</v>
      </c>
      <c r="J22" s="108">
        <f>[2]Fjärrvärmeproduktion!$T$430</f>
        <v>0</v>
      </c>
      <c r="K22" s="108">
        <f>[2]Fjärrvärmeproduktion!$U$428</f>
        <v>0</v>
      </c>
      <c r="L22" s="108">
        <f>[2]Fjärrvärmeproduktion!$V$428</f>
        <v>0</v>
      </c>
      <c r="M22" s="108"/>
      <c r="N22" s="108"/>
      <c r="O22" s="108"/>
      <c r="P22" s="108">
        <f t="shared" si="2"/>
        <v>0</v>
      </c>
      <c r="Q22" s="31"/>
      <c r="R22" s="43" t="s">
        <v>24</v>
      </c>
      <c r="S22" s="87" t="str">
        <f>ROUND(P43/1000,0) &amp;" GWh"</f>
        <v>270 GWh</v>
      </c>
      <c r="T22" s="38"/>
      <c r="U22" s="36"/>
    </row>
    <row r="23" spans="1:34" ht="15.75">
      <c r="A23" s="5" t="s">
        <v>23</v>
      </c>
      <c r="B23" s="111">
        <f>[2]Fjärrvärmeproduktion!$N$434</f>
        <v>0</v>
      </c>
      <c r="C23" s="108"/>
      <c r="D23" s="108">
        <f>[2]Fjärrvärmeproduktion!$N$435</f>
        <v>0</v>
      </c>
      <c r="E23" s="108">
        <f>[2]Fjärrvärmeproduktion!$Q$436</f>
        <v>0</v>
      </c>
      <c r="F23" s="108">
        <f>[2]Fjärrvärmeproduktion!$N$437</f>
        <v>0</v>
      </c>
      <c r="G23" s="108">
        <f>[2]Fjärrvärmeproduktion!$R$438</f>
        <v>0</v>
      </c>
      <c r="H23" s="108">
        <f>[2]Fjärrvärmeproduktion!$S$439</f>
        <v>0</v>
      </c>
      <c r="I23" s="108">
        <f>[2]Fjärrvärmeproduktion!$N$440</f>
        <v>0</v>
      </c>
      <c r="J23" s="108">
        <f>[2]Fjärrvärmeproduktion!$T$438</f>
        <v>0</v>
      </c>
      <c r="K23" s="108">
        <f>[2]Fjärrvärmeproduktion!$U$436</f>
        <v>0</v>
      </c>
      <c r="L23" s="108">
        <f>[2]Fjärrvärmeproduktion!$V$436</f>
        <v>0</v>
      </c>
      <c r="M23" s="108"/>
      <c r="N23" s="108"/>
      <c r="O23" s="108"/>
      <c r="P23" s="108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08">
        <f>SUM(B18:B23)</f>
        <v>14482</v>
      </c>
      <c r="C24" s="108">
        <f t="shared" ref="C24:O24" si="3">SUM(C18:C23)</f>
        <v>0</v>
      </c>
      <c r="D24" s="108">
        <f t="shared" si="3"/>
        <v>30</v>
      </c>
      <c r="E24" s="108">
        <f t="shared" si="3"/>
        <v>0</v>
      </c>
      <c r="F24" s="108">
        <f t="shared" si="3"/>
        <v>0</v>
      </c>
      <c r="G24" s="108">
        <f t="shared" si="3"/>
        <v>0</v>
      </c>
      <c r="H24" s="108">
        <f t="shared" si="3"/>
        <v>17912</v>
      </c>
      <c r="I24" s="108">
        <f t="shared" si="3"/>
        <v>0</v>
      </c>
      <c r="J24" s="108">
        <f t="shared" si="3"/>
        <v>0</v>
      </c>
      <c r="K24" s="108">
        <f t="shared" si="3"/>
        <v>0</v>
      </c>
      <c r="L24" s="108">
        <f t="shared" si="3"/>
        <v>0</v>
      </c>
      <c r="M24" s="108">
        <f t="shared" si="3"/>
        <v>0</v>
      </c>
      <c r="N24" s="108">
        <f t="shared" si="3"/>
        <v>0</v>
      </c>
      <c r="O24" s="108">
        <f t="shared" si="3"/>
        <v>0</v>
      </c>
      <c r="P24" s="108">
        <f t="shared" si="2"/>
        <v>17942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31"/>
      <c r="R25" s="84" t="str">
        <f>C30</f>
        <v>El</v>
      </c>
      <c r="S25" s="60" t="str">
        <f>ROUND(C43/1000,0) &amp;" GWh"</f>
        <v>129 GWh</v>
      </c>
      <c r="T25" s="42">
        <f>C$44</f>
        <v>0.47697718654807086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5" t="str">
        <f>D30</f>
        <v>Oljeprodukter</v>
      </c>
      <c r="S26" s="60" t="str">
        <f>ROUND(D43/1000,0) &amp;" GWh"</f>
        <v>66 GWh</v>
      </c>
      <c r="T26" s="42">
        <f>D$44</f>
        <v>0.24374711850483616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60" t="str">
        <f>ROUND(E43/1000,0)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7 GWh</v>
      </c>
      <c r="T28" s="42">
        <f>F$44</f>
        <v>2.4069177189980712E-2</v>
      </c>
      <c r="U28" s="36"/>
    </row>
    <row r="29" spans="1:34" ht="15.75">
      <c r="A29" s="78" t="str">
        <f>A2</f>
        <v>0563 Valdermarsvik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18 GWh</v>
      </c>
      <c r="T29" s="42">
        <f>G$44</f>
        <v>6.5242377021189457E-2</v>
      </c>
      <c r="U29" s="36"/>
    </row>
    <row r="30" spans="1:34" ht="30">
      <c r="A30" s="6">
        <v>2017</v>
      </c>
      <c r="B30" s="66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92</v>
      </c>
      <c r="N30" s="55" t="s">
        <v>73</v>
      </c>
      <c r="O30" s="55" t="s">
        <v>72</v>
      </c>
      <c r="P30" s="57" t="s">
        <v>29</v>
      </c>
      <c r="Q30" s="31"/>
      <c r="R30" s="84" t="str">
        <f>H30</f>
        <v>Biobränslen</v>
      </c>
      <c r="S30" s="60" t="str">
        <f>ROUND(H43/1000,0) &amp;" GWh"</f>
        <v>51 GWh</v>
      </c>
      <c r="T30" s="42">
        <f>H$44</f>
        <v>0.18996414073592277</v>
      </c>
      <c r="U30" s="36"/>
    </row>
    <row r="31" spans="1:34" s="29" customFormat="1">
      <c r="A31" s="26"/>
      <c r="B31" s="79" t="s">
        <v>65</v>
      </c>
      <c r="C31" s="82" t="s">
        <v>64</v>
      </c>
      <c r="D31" s="79" t="s">
        <v>59</v>
      </c>
      <c r="E31" s="27"/>
      <c r="F31" s="79" t="s">
        <v>61</v>
      </c>
      <c r="G31" s="79" t="s">
        <v>87</v>
      </c>
      <c r="H31" s="79" t="s">
        <v>69</v>
      </c>
      <c r="I31" s="79" t="s">
        <v>62</v>
      </c>
      <c r="J31" s="27"/>
      <c r="K31" s="27"/>
      <c r="L31" s="27"/>
      <c r="M31" s="27"/>
      <c r="N31" s="28"/>
      <c r="O31" s="28"/>
      <c r="P31" s="81" t="s">
        <v>67</v>
      </c>
      <c r="Q31" s="32"/>
      <c r="R31" s="84" t="str">
        <f>I30</f>
        <v>Biogas</v>
      </c>
      <c r="S31" s="60" t="str">
        <f>ROUND(I43/1000,0)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88">
        <f>[2]Slutanvändning!$N$575</f>
        <v>0</v>
      </c>
      <c r="C32" s="88">
        <f>[2]Slutanvändning!$N$576</f>
        <v>8552</v>
      </c>
      <c r="D32" s="88">
        <f>[2]Slutanvändning!$N$569</f>
        <v>6150</v>
      </c>
      <c r="E32" s="88">
        <f>[2]Slutanvändning!$Q$570</f>
        <v>0</v>
      </c>
      <c r="F32" s="99">
        <f>[2]Slutanvändning!$N$571</f>
        <v>0</v>
      </c>
      <c r="G32" s="88">
        <f>[2]Slutanvändning!$N$572</f>
        <v>1328</v>
      </c>
      <c r="H32" s="99">
        <f>[2]Slutanvändning!$N$573</f>
        <v>0</v>
      </c>
      <c r="I32" s="88">
        <f>[2]Slutanvändning!$N$574</f>
        <v>0</v>
      </c>
      <c r="J32" s="88"/>
      <c r="K32" s="88">
        <f>[2]Slutanvändning!$T$570</f>
        <v>0</v>
      </c>
      <c r="L32" s="88">
        <f>[2]Slutanvändning!$U$570</f>
        <v>0</v>
      </c>
      <c r="M32" s="88"/>
      <c r="N32" s="88">
        <f>[2]Slutanvändning!$W$570</f>
        <v>0</v>
      </c>
      <c r="O32" s="88"/>
      <c r="P32" s="88">
        <f t="shared" ref="P32:P38" si="4">SUM(B32:N32)</f>
        <v>16030</v>
      </c>
      <c r="Q32" s="33"/>
      <c r="R32" s="85" t="str">
        <f>J30</f>
        <v>Avlutar</v>
      </c>
      <c r="S32" s="60" t="str">
        <f>ROUND(J43/1000,0) &amp;" GWh"</f>
        <v>0 GWh</v>
      </c>
      <c r="T32" s="42">
        <f>J$44</f>
        <v>0</v>
      </c>
      <c r="U32" s="36"/>
    </row>
    <row r="33" spans="1:47" ht="15.75">
      <c r="A33" s="5" t="s">
        <v>33</v>
      </c>
      <c r="B33" s="88">
        <f>[2]Slutanvändning!$N$584</f>
        <v>961</v>
      </c>
      <c r="C33" s="88">
        <f>[2]Slutanvändning!$N$585</f>
        <v>40651</v>
      </c>
      <c r="D33" s="88">
        <f>[2]Slutanvändning!$N$578</f>
        <v>4332</v>
      </c>
      <c r="E33" s="88">
        <f>[2]Slutanvändning!$Q$579</f>
        <v>0</v>
      </c>
      <c r="F33" s="115">
        <f>[2]Slutanvändning!$N$580</f>
        <v>6507</v>
      </c>
      <c r="G33" s="88">
        <f>[2]Slutanvändning!$N$581</f>
        <v>0</v>
      </c>
      <c r="H33" s="115">
        <f>[2]Slutanvändning!$N$582</f>
        <v>183</v>
      </c>
      <c r="I33" s="88">
        <f>[2]Slutanvändning!$N$583</f>
        <v>0</v>
      </c>
      <c r="J33" s="88"/>
      <c r="K33" s="88">
        <f>[2]Slutanvändning!$T$579</f>
        <v>0</v>
      </c>
      <c r="L33" s="88">
        <f>[2]Slutanvändning!$U$579</f>
        <v>0</v>
      </c>
      <c r="M33" s="88"/>
      <c r="N33" s="88">
        <f>[2]Slutanvändning!$W$579</f>
        <v>0</v>
      </c>
      <c r="O33" s="88"/>
      <c r="P33" s="88">
        <f t="shared" si="4"/>
        <v>52634</v>
      </c>
      <c r="Q33" s="33"/>
      <c r="R33" s="84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34</v>
      </c>
      <c r="B34" s="88">
        <f>[2]Slutanvändning!$N$593</f>
        <v>2180</v>
      </c>
      <c r="C34" s="88">
        <f>[2]Slutanvändning!$N$594</f>
        <v>7385</v>
      </c>
      <c r="D34" s="88">
        <f>[2]Slutanvändning!$N$587</f>
        <v>330</v>
      </c>
      <c r="E34" s="88">
        <f>[2]Slutanvändning!$Q$588</f>
        <v>0</v>
      </c>
      <c r="F34" s="99">
        <f>[2]Slutanvändning!$N$589</f>
        <v>0</v>
      </c>
      <c r="G34" s="88">
        <f>[2]Slutanvändning!$N$590</f>
        <v>0</v>
      </c>
      <c r="H34" s="99">
        <f>[2]Slutanvändning!$N$591</f>
        <v>0</v>
      </c>
      <c r="I34" s="88">
        <f>[2]Slutanvändning!$N$592</f>
        <v>0</v>
      </c>
      <c r="J34" s="88"/>
      <c r="K34" s="88">
        <f>[2]Slutanvändning!$T$588</f>
        <v>0</v>
      </c>
      <c r="L34" s="88">
        <f>[2]Slutanvändning!$U$588</f>
        <v>0</v>
      </c>
      <c r="M34" s="88"/>
      <c r="N34" s="88">
        <f>[2]Slutanvändning!$W$588</f>
        <v>0</v>
      </c>
      <c r="O34" s="88"/>
      <c r="P34" s="88">
        <f t="shared" si="4"/>
        <v>9895</v>
      </c>
      <c r="Q34" s="33"/>
      <c r="R34" s="85" t="str">
        <f>L30</f>
        <v>Avfall</v>
      </c>
      <c r="S34" s="60" t="str">
        <f>ROUND(L43/1000,0) 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88">
        <f>[2]Slutanvändning!$N$602</f>
        <v>0</v>
      </c>
      <c r="C35" s="88">
        <f>[2]Slutanvändning!$N$603</f>
        <v>0</v>
      </c>
      <c r="D35" s="88">
        <f>[2]Slutanvändning!$N$596</f>
        <v>52663</v>
      </c>
      <c r="E35" s="88">
        <f>[2]Slutanvändning!$Q$597</f>
        <v>0</v>
      </c>
      <c r="F35" s="99">
        <f>[2]Slutanvändning!$N$598</f>
        <v>0</v>
      </c>
      <c r="G35" s="88">
        <f>[2]Slutanvändning!$N$599</f>
        <v>16310</v>
      </c>
      <c r="H35" s="99">
        <f>[2]Slutanvändning!$N$600</f>
        <v>0</v>
      </c>
      <c r="I35" s="88">
        <f>[2]Slutanvändning!$N$601</f>
        <v>0</v>
      </c>
      <c r="J35" s="88"/>
      <c r="K35" s="88">
        <f>[2]Slutanvändning!$T$597</f>
        <v>0</v>
      </c>
      <c r="L35" s="88">
        <f>[2]Slutanvändning!$U$597</f>
        <v>0</v>
      </c>
      <c r="M35" s="88"/>
      <c r="N35" s="88">
        <f>[2]Slutanvändning!$W$597</f>
        <v>0</v>
      </c>
      <c r="O35" s="88"/>
      <c r="P35" s="88">
        <f>SUM(B35:N35)</f>
        <v>68973</v>
      </c>
      <c r="Q35" s="33"/>
      <c r="R35" s="84" t="str">
        <f>M30</f>
        <v>RT-flis</v>
      </c>
      <c r="S35" s="60" t="str">
        <f>ROUND(M43/1000,0) &amp;" GWh"</f>
        <v>0 GWh</v>
      </c>
      <c r="T35" s="42">
        <f>M$44</f>
        <v>0</v>
      </c>
      <c r="U35" s="36"/>
    </row>
    <row r="36" spans="1:47" ht="15.75">
      <c r="A36" s="5" t="s">
        <v>36</v>
      </c>
      <c r="B36" s="88">
        <f>[2]Slutanvändning!$N$611</f>
        <v>3649</v>
      </c>
      <c r="C36" s="88">
        <f>[2]Slutanvändning!$N$612</f>
        <v>12417</v>
      </c>
      <c r="D36" s="88">
        <f>[2]Slutanvändning!$N$605</f>
        <v>1578</v>
      </c>
      <c r="E36" s="88">
        <f>[2]Slutanvändning!$Q$606</f>
        <v>0</v>
      </c>
      <c r="F36" s="99">
        <f>[2]Slutanvändning!$N$607</f>
        <v>0</v>
      </c>
      <c r="G36" s="88">
        <f>[2]Slutanvändning!$N$608</f>
        <v>0</v>
      </c>
      <c r="H36" s="99">
        <f>[2]Slutanvändning!$N$609</f>
        <v>0</v>
      </c>
      <c r="I36" s="88">
        <f>[2]Slutanvändning!$N$610</f>
        <v>0</v>
      </c>
      <c r="J36" s="88"/>
      <c r="K36" s="88">
        <f>[2]Slutanvändning!$T$606</f>
        <v>0</v>
      </c>
      <c r="L36" s="88">
        <f>[2]Slutanvändning!$U$606</f>
        <v>0</v>
      </c>
      <c r="M36" s="88"/>
      <c r="N36" s="88">
        <f>[2]Slutanvändning!$W$606</f>
        <v>0</v>
      </c>
      <c r="O36" s="88"/>
      <c r="P36" s="88">
        <f t="shared" si="4"/>
        <v>17644</v>
      </c>
      <c r="Q36" s="33"/>
      <c r="R36" s="84" t="str">
        <f>N30</f>
        <v>Plastrejekt</v>
      </c>
      <c r="S36" s="60" t="str">
        <f>ROUND(N43/1000,0) &amp;" GWh"</f>
        <v>0 GWh</v>
      </c>
      <c r="T36" s="42">
        <f>N$44</f>
        <v>0</v>
      </c>
      <c r="U36" s="36"/>
    </row>
    <row r="37" spans="1:47" ht="15.75">
      <c r="A37" s="5" t="s">
        <v>37</v>
      </c>
      <c r="B37" s="88">
        <f>[2]Slutanvändning!$N$620</f>
        <v>19</v>
      </c>
      <c r="C37" s="88">
        <f>[2]Slutanvändning!$N$621</f>
        <v>33700</v>
      </c>
      <c r="D37" s="88">
        <f>[2]Slutanvändning!$N$614</f>
        <v>813</v>
      </c>
      <c r="E37" s="88">
        <f>[2]Slutanvändning!$Q$615</f>
        <v>0</v>
      </c>
      <c r="F37" s="99">
        <f>[2]Slutanvändning!$N$616</f>
        <v>0</v>
      </c>
      <c r="G37" s="88">
        <f>[2]Slutanvändning!$N$617</f>
        <v>0</v>
      </c>
      <c r="H37" s="99">
        <f>[2]Slutanvändning!$N$618</f>
        <v>33261</v>
      </c>
      <c r="I37" s="88">
        <f>[2]Slutanvändning!$N$619</f>
        <v>0</v>
      </c>
      <c r="J37" s="88"/>
      <c r="K37" s="88">
        <f>[2]Slutanvändning!$T$615</f>
        <v>0</v>
      </c>
      <c r="L37" s="88">
        <f>[2]Slutanvändning!$U$615</f>
        <v>0</v>
      </c>
      <c r="M37" s="88"/>
      <c r="N37" s="88">
        <f>[2]Slutanvändning!$W$615</f>
        <v>0</v>
      </c>
      <c r="O37" s="88"/>
      <c r="P37" s="88">
        <f t="shared" si="4"/>
        <v>67793</v>
      </c>
      <c r="Q37" s="33"/>
      <c r="R37" s="85" t="str">
        <f>O30</f>
        <v>Ånga</v>
      </c>
      <c r="S37" s="60" t="str">
        <f>ROUND(O43/1000,0) &amp;" GWh"</f>
        <v>0 GWh</v>
      </c>
      <c r="T37" s="42">
        <f>O$44</f>
        <v>0</v>
      </c>
      <c r="U37" s="36"/>
    </row>
    <row r="38" spans="1:47" ht="15.75">
      <c r="A38" s="5" t="s">
        <v>38</v>
      </c>
      <c r="B38" s="88">
        <f>[2]Slutanvändning!$N$629</f>
        <v>6661</v>
      </c>
      <c r="C38" s="88">
        <f>[2]Slutanvändning!$N$630</f>
        <v>2802</v>
      </c>
      <c r="D38" s="88">
        <f>[2]Slutanvändning!$N$623</f>
        <v>0</v>
      </c>
      <c r="E38" s="88">
        <f>[2]Slutanvändning!$Q$624</f>
        <v>0</v>
      </c>
      <c r="F38" s="99">
        <f>[2]Slutanvändning!$N$625</f>
        <v>0</v>
      </c>
      <c r="G38" s="88">
        <f>[2]Slutanvändning!$N$626</f>
        <v>0</v>
      </c>
      <c r="H38" s="99">
        <f>[2]Slutanvändning!$N$627</f>
        <v>0</v>
      </c>
      <c r="I38" s="88">
        <f>[2]Slutanvändning!$N$628</f>
        <v>0</v>
      </c>
      <c r="J38" s="88"/>
      <c r="K38" s="88">
        <f>[2]Slutanvändning!$T$624</f>
        <v>0</v>
      </c>
      <c r="L38" s="88">
        <f>[2]Slutanvändning!$U$624</f>
        <v>0</v>
      </c>
      <c r="M38" s="88"/>
      <c r="N38" s="88">
        <f>[2]Slutanvändning!$W$624</f>
        <v>0</v>
      </c>
      <c r="O38" s="88"/>
      <c r="P38" s="88">
        <f t="shared" si="4"/>
        <v>9463</v>
      </c>
      <c r="Q38" s="33"/>
      <c r="R38" s="44"/>
      <c r="S38" s="29"/>
      <c r="T38" s="40"/>
      <c r="U38" s="36"/>
    </row>
    <row r="39" spans="1:47" ht="15.75">
      <c r="A39" s="5" t="s">
        <v>39</v>
      </c>
      <c r="B39" s="88">
        <f>[2]Slutanvändning!$N$638</f>
        <v>0</v>
      </c>
      <c r="C39" s="88">
        <f>[2]Slutanvändning!$N$639</f>
        <v>13890</v>
      </c>
      <c r="D39" s="88">
        <f>[2]Slutanvändning!$N$632</f>
        <v>0</v>
      </c>
      <c r="E39" s="88">
        <f>[2]Slutanvändning!$Q$633</f>
        <v>0</v>
      </c>
      <c r="F39" s="99">
        <f>[2]Slutanvändning!$N$634</f>
        <v>0</v>
      </c>
      <c r="G39" s="88">
        <f>[2]Slutanvändning!$N$635</f>
        <v>0</v>
      </c>
      <c r="H39" s="99">
        <f>[2]Slutanvändning!$N$636</f>
        <v>0</v>
      </c>
      <c r="I39" s="88">
        <f>[2]Slutanvändning!$N$637</f>
        <v>0</v>
      </c>
      <c r="J39" s="88"/>
      <c r="K39" s="88">
        <f>[2]Slutanvändning!$T$633</f>
        <v>0</v>
      </c>
      <c r="L39" s="88">
        <f>[2]Slutanvändning!$U$633</f>
        <v>0</v>
      </c>
      <c r="M39" s="88"/>
      <c r="N39" s="88">
        <f>[2]Slutanvändning!$W$633</f>
        <v>0</v>
      </c>
      <c r="O39" s="88"/>
      <c r="P39" s="88">
        <f>SUM(B39:N39)</f>
        <v>13890</v>
      </c>
      <c r="Q39" s="33"/>
      <c r="R39" s="41"/>
      <c r="S39" s="10"/>
      <c r="T39" s="63"/>
    </row>
    <row r="40" spans="1:47" ht="15.75">
      <c r="A40" s="5" t="s">
        <v>14</v>
      </c>
      <c r="B40" s="88">
        <f>SUM(B32:B39)</f>
        <v>13470</v>
      </c>
      <c r="C40" s="88">
        <f t="shared" ref="C40:O40" si="5">SUM(C32:C39)</f>
        <v>119397</v>
      </c>
      <c r="D40" s="88">
        <f t="shared" si="5"/>
        <v>65866</v>
      </c>
      <c r="E40" s="88">
        <f t="shared" si="5"/>
        <v>0</v>
      </c>
      <c r="F40" s="124">
        <f>SUM(F32:F39)</f>
        <v>6507</v>
      </c>
      <c r="G40" s="88">
        <f t="shared" si="5"/>
        <v>17638</v>
      </c>
      <c r="H40" s="124">
        <f t="shared" si="5"/>
        <v>33444</v>
      </c>
      <c r="I40" s="88">
        <f t="shared" si="5"/>
        <v>0</v>
      </c>
      <c r="J40" s="88">
        <f t="shared" si="5"/>
        <v>0</v>
      </c>
      <c r="K40" s="88">
        <f t="shared" si="5"/>
        <v>0</v>
      </c>
      <c r="L40" s="88">
        <f t="shared" si="5"/>
        <v>0</v>
      </c>
      <c r="M40" s="88">
        <f t="shared" si="5"/>
        <v>0</v>
      </c>
      <c r="N40" s="88">
        <f t="shared" si="5"/>
        <v>0</v>
      </c>
      <c r="O40" s="88">
        <f t="shared" si="5"/>
        <v>0</v>
      </c>
      <c r="P40" s="88">
        <f>SUM(B40:N40)</f>
        <v>256322</v>
      </c>
      <c r="Q40" s="33"/>
      <c r="R40" s="41"/>
      <c r="S40" s="10" t="s">
        <v>25</v>
      </c>
      <c r="T40" s="63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5"/>
      <c r="R41" s="41" t="s">
        <v>40</v>
      </c>
      <c r="S41" s="64" t="str">
        <f>ROUND((B46+C46)/1000,0) &amp;" GWh"</f>
        <v>11 GWh</v>
      </c>
      <c r="T41" s="63"/>
    </row>
    <row r="42" spans="1:47">
      <c r="A42" s="46" t="s">
        <v>43</v>
      </c>
      <c r="B42" s="89">
        <f>B39+B38+B37</f>
        <v>6680</v>
      </c>
      <c r="C42" s="89">
        <f>C39+C38+C37</f>
        <v>50392</v>
      </c>
      <c r="D42" s="89">
        <f>D39+D38+D37</f>
        <v>813</v>
      </c>
      <c r="E42" s="89">
        <f t="shared" ref="E42:P42" si="6">E39+E38+E37</f>
        <v>0</v>
      </c>
      <c r="F42" s="90">
        <f t="shared" si="6"/>
        <v>0</v>
      </c>
      <c r="G42" s="89">
        <f t="shared" si="6"/>
        <v>0</v>
      </c>
      <c r="H42" s="89">
        <f t="shared" si="6"/>
        <v>33261</v>
      </c>
      <c r="I42" s="90">
        <f t="shared" si="6"/>
        <v>0</v>
      </c>
      <c r="J42" s="89">
        <f t="shared" si="6"/>
        <v>0</v>
      </c>
      <c r="K42" s="89">
        <f t="shared" si="6"/>
        <v>0</v>
      </c>
      <c r="L42" s="89">
        <f t="shared" si="6"/>
        <v>0</v>
      </c>
      <c r="M42" s="89">
        <f t="shared" si="6"/>
        <v>0</v>
      </c>
      <c r="N42" s="89">
        <f t="shared" si="6"/>
        <v>0</v>
      </c>
      <c r="O42" s="89">
        <f t="shared" si="6"/>
        <v>0</v>
      </c>
      <c r="P42" s="89">
        <f t="shared" si="6"/>
        <v>91146</v>
      </c>
      <c r="Q42" s="34"/>
      <c r="R42" s="41" t="s">
        <v>41</v>
      </c>
      <c r="S42" s="11" t="str">
        <f>ROUND(P42/1000,0) &amp;" GWh"</f>
        <v>91 GWh</v>
      </c>
      <c r="T42" s="42">
        <f>P42/P40</f>
        <v>0.35559179469573426</v>
      </c>
    </row>
    <row r="43" spans="1:47">
      <c r="A43" s="47" t="s">
        <v>45</v>
      </c>
      <c r="B43" s="112"/>
      <c r="C43" s="113">
        <f>C40+C24-C7+C46</f>
        <v>128948.76</v>
      </c>
      <c r="D43" s="113">
        <f t="shared" ref="D43:O43" si="7">D11+D24+D40</f>
        <v>65896</v>
      </c>
      <c r="E43" s="113">
        <f t="shared" si="7"/>
        <v>0</v>
      </c>
      <c r="F43" s="113">
        <f t="shared" si="7"/>
        <v>6507</v>
      </c>
      <c r="G43" s="113">
        <f t="shared" si="7"/>
        <v>17638</v>
      </c>
      <c r="H43" s="113">
        <f t="shared" si="7"/>
        <v>51356</v>
      </c>
      <c r="I43" s="113">
        <f t="shared" si="7"/>
        <v>0</v>
      </c>
      <c r="J43" s="113">
        <f t="shared" si="7"/>
        <v>0</v>
      </c>
      <c r="K43" s="113">
        <f t="shared" si="7"/>
        <v>0</v>
      </c>
      <c r="L43" s="113">
        <f t="shared" si="7"/>
        <v>0</v>
      </c>
      <c r="M43" s="113">
        <f t="shared" si="7"/>
        <v>0</v>
      </c>
      <c r="N43" s="113">
        <f t="shared" si="7"/>
        <v>0</v>
      </c>
      <c r="O43" s="113">
        <f t="shared" si="7"/>
        <v>0</v>
      </c>
      <c r="P43" s="114">
        <f>SUM(C43:O43)</f>
        <v>270345.76</v>
      </c>
      <c r="Q43" s="34"/>
      <c r="R43" s="41" t="s">
        <v>42</v>
      </c>
      <c r="S43" s="11" t="str">
        <f>ROUND(P36/1000,0) &amp;" GWh"</f>
        <v>18 GWh</v>
      </c>
      <c r="T43" s="62">
        <f>P36/P40</f>
        <v>6.8835293107887732E-2</v>
      </c>
    </row>
    <row r="44" spans="1:47">
      <c r="A44" s="47" t="s">
        <v>46</v>
      </c>
      <c r="B44" s="91"/>
      <c r="C44" s="98">
        <f>C43/$P$43</f>
        <v>0.47697718654807086</v>
      </c>
      <c r="D44" s="98">
        <f t="shared" ref="D44:P44" si="8">D43/$P$43</f>
        <v>0.24374711850483616</v>
      </c>
      <c r="E44" s="98">
        <f t="shared" si="8"/>
        <v>0</v>
      </c>
      <c r="F44" s="98">
        <f t="shared" si="8"/>
        <v>2.4069177189980712E-2</v>
      </c>
      <c r="G44" s="98">
        <f t="shared" si="8"/>
        <v>6.5242377021189457E-2</v>
      </c>
      <c r="H44" s="98">
        <f t="shared" si="8"/>
        <v>0.18996414073592277</v>
      </c>
      <c r="I44" s="98">
        <f t="shared" si="8"/>
        <v>0</v>
      </c>
      <c r="J44" s="98">
        <f t="shared" si="8"/>
        <v>0</v>
      </c>
      <c r="K44" s="98">
        <f t="shared" si="8"/>
        <v>0</v>
      </c>
      <c r="L44" s="98">
        <f t="shared" si="8"/>
        <v>0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34"/>
      <c r="R44" s="41" t="s">
        <v>44</v>
      </c>
      <c r="S44" s="11" t="str">
        <f>ROUND(P34/1000,0) &amp;" GWh"</f>
        <v>10 GWh</v>
      </c>
      <c r="T44" s="42">
        <f>P34/P40</f>
        <v>3.8603787423631214E-2</v>
      </c>
      <c r="U44" s="36"/>
    </row>
    <row r="45" spans="1:47">
      <c r="A45" s="48"/>
      <c r="B45" s="107"/>
      <c r="C45" s="56"/>
      <c r="D45" s="56"/>
      <c r="E45" s="56"/>
      <c r="F45" s="66"/>
      <c r="G45" s="56"/>
      <c r="H45" s="56"/>
      <c r="I45" s="66"/>
      <c r="J45" s="56"/>
      <c r="K45" s="56"/>
      <c r="L45" s="56"/>
      <c r="M45" s="56"/>
      <c r="N45" s="66"/>
      <c r="O45" s="66"/>
      <c r="P45" s="66"/>
      <c r="Q45" s="34"/>
      <c r="R45" s="41" t="s">
        <v>31</v>
      </c>
      <c r="S45" s="11" t="str">
        <f>ROUND(P32/1000,0) &amp;" GWh"</f>
        <v>16 GWh</v>
      </c>
      <c r="T45" s="42">
        <f>P32/P40</f>
        <v>6.2538525760566788E-2</v>
      </c>
      <c r="U45" s="36"/>
    </row>
    <row r="46" spans="1:47">
      <c r="A46" s="48" t="s">
        <v>49</v>
      </c>
      <c r="B46" s="67">
        <f>B24-B40</f>
        <v>1012</v>
      </c>
      <c r="C46" s="67">
        <f>(C40+C24)*0.08</f>
        <v>9551.76</v>
      </c>
      <c r="D46" s="56"/>
      <c r="E46" s="56"/>
      <c r="F46" s="66"/>
      <c r="G46" s="56"/>
      <c r="H46" s="56"/>
      <c r="I46" s="66"/>
      <c r="J46" s="56"/>
      <c r="K46" s="56"/>
      <c r="L46" s="56"/>
      <c r="M46" s="56"/>
      <c r="N46" s="66"/>
      <c r="O46" s="66"/>
      <c r="P46" s="52"/>
      <c r="Q46" s="34"/>
      <c r="R46" s="41" t="s">
        <v>47</v>
      </c>
      <c r="S46" s="11" t="str">
        <f>ROUND(P33/1000,0) &amp;" GWh"</f>
        <v>53 GWh</v>
      </c>
      <c r="T46" s="62">
        <f>P33/P40</f>
        <v>0.20534327915668574</v>
      </c>
      <c r="U46" s="36"/>
    </row>
    <row r="47" spans="1:47">
      <c r="A47" s="48" t="s">
        <v>51</v>
      </c>
      <c r="B47" s="70">
        <f>B46/B24</f>
        <v>6.9879850849330197E-2</v>
      </c>
      <c r="C47" s="70">
        <f>C46/(C40+C24)</f>
        <v>0.08</v>
      </c>
      <c r="D47" s="56"/>
      <c r="E47" s="56"/>
      <c r="F47" s="66"/>
      <c r="G47" s="56"/>
      <c r="H47" s="56"/>
      <c r="I47" s="66"/>
      <c r="J47" s="56"/>
      <c r="K47" s="56"/>
      <c r="L47" s="56"/>
      <c r="M47" s="56"/>
      <c r="N47" s="66"/>
      <c r="O47" s="66"/>
      <c r="P47" s="66"/>
      <c r="Q47" s="34"/>
      <c r="R47" s="41" t="s">
        <v>48</v>
      </c>
      <c r="S47" s="11" t="str">
        <f>ROUND(P35/1000,0) &amp;" GWh"</f>
        <v>69 GWh</v>
      </c>
      <c r="T47" s="62">
        <f>P35/P40</f>
        <v>0.26908731985549428</v>
      </c>
    </row>
    <row r="48" spans="1:47" ht="15.75" thickBot="1">
      <c r="A48" s="13"/>
      <c r="B48" s="14"/>
      <c r="C48" s="16"/>
      <c r="D48" s="15"/>
      <c r="E48" s="15"/>
      <c r="F48" s="24"/>
      <c r="G48" s="15"/>
      <c r="H48" s="15"/>
      <c r="I48" s="24"/>
      <c r="J48" s="15"/>
      <c r="K48" s="15"/>
      <c r="L48" s="15"/>
      <c r="M48" s="16"/>
      <c r="N48" s="17"/>
      <c r="O48" s="17"/>
      <c r="P48" s="17"/>
      <c r="Q48" s="86"/>
      <c r="R48" s="68" t="s">
        <v>50</v>
      </c>
      <c r="S48" s="11" t="str">
        <f>ROUND(P40/1000,0) &amp;" GWh"</f>
        <v>256 GWh</v>
      </c>
      <c r="T48" s="69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6"/>
      <c r="G65" s="56"/>
      <c r="H65" s="56"/>
      <c r="I65" s="66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6"/>
      <c r="G66" s="56"/>
      <c r="H66" s="56"/>
      <c r="I66" s="66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6"/>
      <c r="G67" s="56"/>
      <c r="H67" s="56"/>
      <c r="I67" s="66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6"/>
      <c r="G68" s="56"/>
      <c r="H68" s="56"/>
      <c r="I68" s="66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6"/>
      <c r="G69" s="56"/>
      <c r="H69" s="56"/>
      <c r="I69" s="66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6"/>
      <c r="G70" s="56"/>
      <c r="H70" s="56"/>
      <c r="I70" s="66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legacy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10" zoomScale="70" zoomScaleNormal="70" workbookViewId="0">
      <selection activeCell="M30" sqref="M30:O3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83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0" t="s">
        <v>60</v>
      </c>
      <c r="C4" s="79" t="s">
        <v>58</v>
      </c>
      <c r="D4" s="79" t="s">
        <v>59</v>
      </c>
      <c r="E4" s="27"/>
      <c r="F4" s="79" t="s">
        <v>61</v>
      </c>
      <c r="G4" s="27"/>
      <c r="H4" s="27"/>
      <c r="I4" s="79" t="s">
        <v>62</v>
      </c>
      <c r="J4" s="27"/>
      <c r="K4" s="27"/>
      <c r="L4" s="27"/>
      <c r="M4" s="27"/>
      <c r="N4" s="28"/>
      <c r="O4" s="28"/>
      <c r="P4" s="81" t="s">
        <v>66</v>
      </c>
      <c r="Q4" s="30"/>
      <c r="AG4" s="30"/>
      <c r="AH4" s="30"/>
    </row>
    <row r="5" spans="1:34" ht="15.75">
      <c r="A5" s="5" t="s">
        <v>53</v>
      </c>
      <c r="B5" s="59"/>
      <c r="C5" s="100">
        <f>[2]Solceller!$C$5</f>
        <v>190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>
        <f>SUM(D5:O5)</f>
        <v>0</v>
      </c>
      <c r="Q5" s="53"/>
      <c r="AG5" s="53"/>
      <c r="AH5" s="53"/>
    </row>
    <row r="6" spans="1:34" ht="15.75">
      <c r="A6" s="5"/>
      <c r="B6" s="59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88">
        <f>[2]Elproduktion!$N$82</f>
        <v>0</v>
      </c>
      <c r="D7" s="88">
        <f>[2]Elproduktion!$N$83</f>
        <v>0</v>
      </c>
      <c r="E7" s="88">
        <f>[2]Elproduktion!$Q$84</f>
        <v>0</v>
      </c>
      <c r="F7" s="88">
        <f>[2]Elproduktion!$N$85</f>
        <v>0</v>
      </c>
      <c r="G7" s="88">
        <f>[2]Elproduktion!$R$86</f>
        <v>0</v>
      </c>
      <c r="H7" s="88">
        <f>[2]Elproduktion!$S$87</f>
        <v>0</v>
      </c>
      <c r="I7" s="88">
        <f>[2]Elproduktion!$N$88</f>
        <v>0</v>
      </c>
      <c r="J7" s="88">
        <f>[2]Elproduktion!$T$86</f>
        <v>0</v>
      </c>
      <c r="K7" s="88">
        <f>[2]Elproduktion!$U$84</f>
        <v>0</v>
      </c>
      <c r="L7" s="88">
        <f>[2]Elproduktion!$V$84</f>
        <v>0</v>
      </c>
      <c r="M7" s="88"/>
      <c r="N7" s="88"/>
      <c r="O7" s="88"/>
      <c r="P7" s="88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88">
        <f>[2]Elproduktion!$N$90</f>
        <v>0</v>
      </c>
      <c r="D8" s="88">
        <f>[2]Elproduktion!$N$91</f>
        <v>0</v>
      </c>
      <c r="E8" s="88">
        <f>[2]Elproduktion!$Q$92</f>
        <v>0</v>
      </c>
      <c r="F8" s="88">
        <f>[2]Elproduktion!$N$93</f>
        <v>0</v>
      </c>
      <c r="G8" s="88">
        <f>[2]Elproduktion!$R$94</f>
        <v>0</v>
      </c>
      <c r="H8" s="88">
        <f>[2]Elproduktion!$S$95</f>
        <v>0</v>
      </c>
      <c r="I8" s="88">
        <f>[2]Elproduktion!$N$96</f>
        <v>0</v>
      </c>
      <c r="J8" s="88">
        <f>[2]Elproduktion!$T$94</f>
        <v>0</v>
      </c>
      <c r="K8" s="88">
        <f>[2]Elproduktion!$U$92</f>
        <v>0</v>
      </c>
      <c r="L8" s="88">
        <f>[2]Elproduktion!$V$92</f>
        <v>0</v>
      </c>
      <c r="M8" s="88"/>
      <c r="N8" s="88"/>
      <c r="O8" s="88"/>
      <c r="P8" s="88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88">
        <f>[2]Elproduktion!$N$98</f>
        <v>2658</v>
      </c>
      <c r="D9" s="88">
        <f>[2]Elproduktion!$N$99</f>
        <v>0</v>
      </c>
      <c r="E9" s="88">
        <f>[2]Elproduktion!$Q$100</f>
        <v>0</v>
      </c>
      <c r="F9" s="88">
        <f>[2]Elproduktion!$N$101</f>
        <v>0</v>
      </c>
      <c r="G9" s="88">
        <f>[2]Elproduktion!$R$102</f>
        <v>0</v>
      </c>
      <c r="H9" s="88">
        <f>[2]Elproduktion!$S$103</f>
        <v>0</v>
      </c>
      <c r="I9" s="88">
        <f>[2]Elproduktion!$N$104</f>
        <v>0</v>
      </c>
      <c r="J9" s="88">
        <f>[2]Elproduktion!$T$102</f>
        <v>0</v>
      </c>
      <c r="K9" s="88">
        <f>[2]Elproduktion!$U$100</f>
        <v>0</v>
      </c>
      <c r="L9" s="88">
        <f>[2]Elproduktion!$V$100</f>
        <v>0</v>
      </c>
      <c r="M9" s="88"/>
      <c r="N9" s="88"/>
      <c r="O9" s="88"/>
      <c r="P9" s="88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88">
        <f>[2]Elproduktion!$N$106</f>
        <v>0</v>
      </c>
      <c r="D10" s="88">
        <f>[2]Elproduktion!$N$107</f>
        <v>0</v>
      </c>
      <c r="E10" s="88">
        <f>[2]Elproduktion!$Q$108</f>
        <v>0</v>
      </c>
      <c r="F10" s="88">
        <f>[2]Elproduktion!$N$109</f>
        <v>0</v>
      </c>
      <c r="G10" s="88">
        <f>[2]Elproduktion!$R$110</f>
        <v>0</v>
      </c>
      <c r="H10" s="88">
        <f>[2]Elproduktion!$S$111</f>
        <v>0</v>
      </c>
      <c r="I10" s="88">
        <f>[2]Elproduktion!$N$112</f>
        <v>0</v>
      </c>
      <c r="J10" s="88">
        <f>[2]Elproduktion!$T$110</f>
        <v>0</v>
      </c>
      <c r="K10" s="88">
        <f>[2]Elproduktion!$U$108</f>
        <v>0</v>
      </c>
      <c r="L10" s="88">
        <f>[2]Elproduktion!$V$108</f>
        <v>0</v>
      </c>
      <c r="M10" s="88"/>
      <c r="N10" s="88"/>
      <c r="O10" s="88"/>
      <c r="P10" s="88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00">
        <f>SUM(C5:C10)</f>
        <v>2848</v>
      </c>
      <c r="D11" s="88">
        <f t="shared" ref="D11:O11" si="1">SUM(D5:D10)</f>
        <v>0</v>
      </c>
      <c r="E11" s="88">
        <f t="shared" si="1"/>
        <v>0</v>
      </c>
      <c r="F11" s="88">
        <f t="shared" si="1"/>
        <v>0</v>
      </c>
      <c r="G11" s="88">
        <f t="shared" si="1"/>
        <v>0</v>
      </c>
      <c r="H11" s="88">
        <f t="shared" si="1"/>
        <v>0</v>
      </c>
      <c r="I11" s="88">
        <f t="shared" si="1"/>
        <v>0</v>
      </c>
      <c r="J11" s="88">
        <f t="shared" si="1"/>
        <v>0</v>
      </c>
      <c r="K11" s="88">
        <f t="shared" si="1"/>
        <v>0</v>
      </c>
      <c r="L11" s="88">
        <f t="shared" si="1"/>
        <v>0</v>
      </c>
      <c r="M11" s="88">
        <f t="shared" si="1"/>
        <v>0</v>
      </c>
      <c r="N11" s="88">
        <f t="shared" si="1"/>
        <v>0</v>
      </c>
      <c r="O11" s="88">
        <f t="shared" si="1"/>
        <v>0</v>
      </c>
      <c r="P11" s="88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0512 Ydre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6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92</v>
      </c>
      <c r="N16" s="55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0" t="s">
        <v>60</v>
      </c>
      <c r="B17" s="79" t="s">
        <v>63</v>
      </c>
      <c r="C17" s="49"/>
      <c r="D17" s="79" t="s">
        <v>59</v>
      </c>
      <c r="E17" s="27"/>
      <c r="F17" s="79" t="s">
        <v>61</v>
      </c>
      <c r="G17" s="27"/>
      <c r="H17" s="27"/>
      <c r="I17" s="79" t="s">
        <v>62</v>
      </c>
      <c r="J17" s="27"/>
      <c r="K17" s="27"/>
      <c r="L17" s="27"/>
      <c r="M17" s="27"/>
      <c r="N17" s="28"/>
      <c r="O17" s="28"/>
      <c r="P17" s="81" t="s">
        <v>66</v>
      </c>
      <c r="Q17" s="30"/>
      <c r="AG17" s="30"/>
      <c r="AH17" s="30"/>
    </row>
    <row r="18" spans="1:34" ht="15.75">
      <c r="A18" s="5" t="s">
        <v>18</v>
      </c>
      <c r="B18" s="88">
        <f>[2]Fjärrvärmeproduktion!$N$114</f>
        <v>0</v>
      </c>
      <c r="C18" s="88"/>
      <c r="D18" s="88">
        <f>[2]Fjärrvärmeproduktion!$N$115</f>
        <v>0</v>
      </c>
      <c r="E18" s="88">
        <f>[2]Fjärrvärmeproduktion!$Q$116</f>
        <v>0</v>
      </c>
      <c r="F18" s="88">
        <f>[2]Fjärrvärmeproduktion!$N$117</f>
        <v>0</v>
      </c>
      <c r="G18" s="88">
        <f>[2]Fjärrvärmeproduktion!$R$118</f>
        <v>0</v>
      </c>
      <c r="H18" s="88">
        <f>[2]Fjärrvärmeproduktion!$S$119</f>
        <v>0</v>
      </c>
      <c r="I18" s="88">
        <f>[2]Fjärrvärmeproduktion!$N$120</f>
        <v>0</v>
      </c>
      <c r="J18" s="88">
        <f>[2]Fjärrvärmeproduktion!$T$118</f>
        <v>0</v>
      </c>
      <c r="K18" s="88">
        <f>[2]Fjärrvärmeproduktion!$U$116</f>
        <v>0</v>
      </c>
      <c r="L18" s="88">
        <f>[2]Fjärrvärmeproduktion!$V$116</f>
        <v>0</v>
      </c>
      <c r="M18" s="88"/>
      <c r="N18" s="88"/>
      <c r="O18" s="88"/>
      <c r="P18" s="88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88">
        <f>[2]Fjärrvärmeproduktion!$N$122</f>
        <v>0</v>
      </c>
      <c r="C19" s="88"/>
      <c r="D19" s="88">
        <f>[2]Fjärrvärmeproduktion!$N$123</f>
        <v>0</v>
      </c>
      <c r="E19" s="88">
        <f>[2]Fjärrvärmeproduktion!$Q$124</f>
        <v>0</v>
      </c>
      <c r="F19" s="88">
        <f>[2]Fjärrvärmeproduktion!$N$125</f>
        <v>0</v>
      </c>
      <c r="G19" s="88">
        <f>[2]Fjärrvärmeproduktion!$R$126</f>
        <v>0</v>
      </c>
      <c r="H19" s="88">
        <f>[2]Fjärrvärmeproduktion!$S$127</f>
        <v>0</v>
      </c>
      <c r="I19" s="88">
        <f>[2]Fjärrvärmeproduktion!$N$128</f>
        <v>0</v>
      </c>
      <c r="J19" s="88">
        <f>[2]Fjärrvärmeproduktion!$T$126</f>
        <v>0</v>
      </c>
      <c r="K19" s="88">
        <f>[2]Fjärrvärmeproduktion!$U$124</f>
        <v>0</v>
      </c>
      <c r="L19" s="88">
        <f>[2]Fjärrvärmeproduktion!$V$124</f>
        <v>0</v>
      </c>
      <c r="M19" s="88"/>
      <c r="N19" s="88"/>
      <c r="O19" s="88"/>
      <c r="P19" s="88">
        <f t="shared" ref="P19:P24" si="2">SUM(C19:O19)</f>
        <v>0</v>
      </c>
      <c r="Q19" s="4"/>
      <c r="R19" s="4"/>
      <c r="S19" s="4"/>
      <c r="T19" s="4"/>
    </row>
    <row r="20" spans="1:34" ht="15.75">
      <c r="A20" s="5" t="s">
        <v>20</v>
      </c>
      <c r="B20" s="88">
        <f>[2]Fjärrvärmeproduktion!$N$130</f>
        <v>0</v>
      </c>
      <c r="C20" s="88"/>
      <c r="D20" s="88">
        <f>[2]Fjärrvärmeproduktion!$N$131</f>
        <v>0</v>
      </c>
      <c r="E20" s="88">
        <f>[2]Fjärrvärmeproduktion!$Q$132</f>
        <v>0</v>
      </c>
      <c r="F20" s="88">
        <f>[2]Fjärrvärmeproduktion!$N$133</f>
        <v>0</v>
      </c>
      <c r="G20" s="88">
        <f>[2]Fjärrvärmeproduktion!$R$134</f>
        <v>0</v>
      </c>
      <c r="H20" s="88">
        <f>[2]Fjärrvärmeproduktion!$S$135</f>
        <v>0</v>
      </c>
      <c r="I20" s="88">
        <f>[2]Fjärrvärmeproduktion!$N$136</f>
        <v>0</v>
      </c>
      <c r="J20" s="88">
        <f>[2]Fjärrvärmeproduktion!$T$134</f>
        <v>0</v>
      </c>
      <c r="K20" s="88">
        <f>[2]Fjärrvärmeproduktion!$U$132</f>
        <v>0</v>
      </c>
      <c r="L20" s="88">
        <f>[2]Fjärrvärmeproduktion!$V$132</f>
        <v>0</v>
      </c>
      <c r="M20" s="88"/>
      <c r="N20" s="88"/>
      <c r="O20" s="88"/>
      <c r="P20" s="88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88">
        <f>[2]Fjärrvärmeproduktion!$N$138</f>
        <v>0</v>
      </c>
      <c r="C21" s="88"/>
      <c r="D21" s="88">
        <f>[2]Fjärrvärmeproduktion!$N$139</f>
        <v>0</v>
      </c>
      <c r="E21" s="88">
        <f>[2]Fjärrvärmeproduktion!$Q$140</f>
        <v>0</v>
      </c>
      <c r="F21" s="88">
        <f>[2]Fjärrvärmeproduktion!$N$141</f>
        <v>0</v>
      </c>
      <c r="G21" s="88">
        <f>[2]Fjärrvärmeproduktion!$R$142</f>
        <v>0</v>
      </c>
      <c r="H21" s="88">
        <f>[2]Fjärrvärmeproduktion!$S$143</f>
        <v>0</v>
      </c>
      <c r="I21" s="88">
        <f>[2]Fjärrvärmeproduktion!$N$144</f>
        <v>0</v>
      </c>
      <c r="J21" s="88">
        <f>[2]Fjärrvärmeproduktion!$T$142</f>
        <v>0</v>
      </c>
      <c r="K21" s="88">
        <f>[2]Fjärrvärmeproduktion!$U$140</f>
        <v>0</v>
      </c>
      <c r="L21" s="88">
        <f>[2]Fjärrvärmeproduktion!$V$140</f>
        <v>0</v>
      </c>
      <c r="M21" s="88"/>
      <c r="N21" s="88"/>
      <c r="O21" s="88"/>
      <c r="P21" s="88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88">
        <f>[2]Fjärrvärmeproduktion!$N$146</f>
        <v>0</v>
      </c>
      <c r="C22" s="88"/>
      <c r="D22" s="88">
        <f>[2]Fjärrvärmeproduktion!$N$147</f>
        <v>0</v>
      </c>
      <c r="E22" s="88">
        <f>[2]Fjärrvärmeproduktion!$Q$148</f>
        <v>0</v>
      </c>
      <c r="F22" s="88">
        <f>[2]Fjärrvärmeproduktion!$N$149</f>
        <v>0</v>
      </c>
      <c r="G22" s="88">
        <f>[2]Fjärrvärmeproduktion!$R$150</f>
        <v>0</v>
      </c>
      <c r="H22" s="88">
        <f>[2]Fjärrvärmeproduktion!$S$151</f>
        <v>0</v>
      </c>
      <c r="I22" s="88">
        <f>[2]Fjärrvärmeproduktion!$N$152</f>
        <v>0</v>
      </c>
      <c r="J22" s="88">
        <f>[2]Fjärrvärmeproduktion!$T$150</f>
        <v>0</v>
      </c>
      <c r="K22" s="88">
        <f>[2]Fjärrvärmeproduktion!$U$148</f>
        <v>0</v>
      </c>
      <c r="L22" s="88">
        <f>[2]Fjärrvärmeproduktion!$V$148</f>
        <v>0</v>
      </c>
      <c r="M22" s="88"/>
      <c r="N22" s="88"/>
      <c r="O22" s="88"/>
      <c r="P22" s="88">
        <f t="shared" si="2"/>
        <v>0</v>
      </c>
      <c r="Q22" s="31"/>
      <c r="R22" s="43" t="s">
        <v>24</v>
      </c>
      <c r="S22" s="87" t="str">
        <f>ROUND(P43/1000,0) &amp;" GWh"</f>
        <v>164 GWh</v>
      </c>
      <c r="T22" s="38"/>
      <c r="U22" s="36"/>
    </row>
    <row r="23" spans="1:34" ht="15.75">
      <c r="A23" s="5" t="s">
        <v>23</v>
      </c>
      <c r="B23" s="88">
        <f>[2]Fjärrvärmeproduktion!$N$154</f>
        <v>0</v>
      </c>
      <c r="C23" s="88"/>
      <c r="D23" s="88">
        <f>[2]Fjärrvärmeproduktion!$N$155</f>
        <v>0</v>
      </c>
      <c r="E23" s="88">
        <f>[2]Fjärrvärmeproduktion!$Q$156</f>
        <v>0</v>
      </c>
      <c r="F23" s="88">
        <f>[2]Fjärrvärmeproduktion!$N$157</f>
        <v>0</v>
      </c>
      <c r="G23" s="88">
        <f>[2]Fjärrvärmeproduktion!$R$158</f>
        <v>0</v>
      </c>
      <c r="H23" s="88">
        <f>[2]Fjärrvärmeproduktion!$S$159</f>
        <v>0</v>
      </c>
      <c r="I23" s="88">
        <f>[2]Fjärrvärmeproduktion!$N$160</f>
        <v>0</v>
      </c>
      <c r="J23" s="88">
        <f>[2]Fjärrvärmeproduktion!$T$158</f>
        <v>0</v>
      </c>
      <c r="K23" s="88">
        <f>[2]Fjärrvärmeproduktion!$U$156</f>
        <v>0</v>
      </c>
      <c r="L23" s="88">
        <f>[2]Fjärrvärmeproduktion!$V$156</f>
        <v>0</v>
      </c>
      <c r="M23" s="88"/>
      <c r="N23" s="88"/>
      <c r="O23" s="88"/>
      <c r="P23" s="88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88">
        <f>SUM(B18:B23)</f>
        <v>0</v>
      </c>
      <c r="C24" s="88">
        <f t="shared" ref="C24:O24" si="3">SUM(C18:C23)</f>
        <v>0</v>
      </c>
      <c r="D24" s="88">
        <f t="shared" si="3"/>
        <v>0</v>
      </c>
      <c r="E24" s="88">
        <f t="shared" si="3"/>
        <v>0</v>
      </c>
      <c r="F24" s="88">
        <f t="shared" si="3"/>
        <v>0</v>
      </c>
      <c r="G24" s="88">
        <f t="shared" si="3"/>
        <v>0</v>
      </c>
      <c r="H24" s="88">
        <f t="shared" si="3"/>
        <v>0</v>
      </c>
      <c r="I24" s="88">
        <f t="shared" si="3"/>
        <v>0</v>
      </c>
      <c r="J24" s="88">
        <f t="shared" si="3"/>
        <v>0</v>
      </c>
      <c r="K24" s="88">
        <f t="shared" si="3"/>
        <v>0</v>
      </c>
      <c r="L24" s="88">
        <f t="shared" si="3"/>
        <v>0</v>
      </c>
      <c r="M24" s="88">
        <f t="shared" si="3"/>
        <v>0</v>
      </c>
      <c r="N24" s="88">
        <f t="shared" si="3"/>
        <v>0</v>
      </c>
      <c r="O24" s="88">
        <f t="shared" si="3"/>
        <v>0</v>
      </c>
      <c r="P24" s="88">
        <f t="shared" si="2"/>
        <v>0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4" t="str">
        <f>C30</f>
        <v>El</v>
      </c>
      <c r="S25" s="60" t="str">
        <f>ROUND(C43/1000,0) &amp;" GWh"</f>
        <v>49 GWh</v>
      </c>
      <c r="T25" s="42">
        <f>C$44</f>
        <v>0.30146142759764533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5" t="str">
        <f>D30</f>
        <v>Oljeprodukter</v>
      </c>
      <c r="S26" s="60" t="str">
        <f>ROUND(D43/1000,0) &amp;" GWh"</f>
        <v>37 GWh</v>
      </c>
      <c r="T26" s="42">
        <f>D$44</f>
        <v>0.22795397087267694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60" t="str">
        <f>ROUND(E43/1000,0)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0 GWh</v>
      </c>
      <c r="T28" s="42">
        <f>F$44</f>
        <v>0</v>
      </c>
      <c r="U28" s="36"/>
    </row>
    <row r="29" spans="1:34" ht="15.75">
      <c r="A29" s="78" t="str">
        <f>A2</f>
        <v>0512 Ydre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7 GWh</v>
      </c>
      <c r="T29" s="42">
        <f>G$44</f>
        <v>4.5437121451333988E-2</v>
      </c>
      <c r="U29" s="36"/>
    </row>
    <row r="30" spans="1:34" ht="30">
      <c r="A30" s="6">
        <v>2017</v>
      </c>
      <c r="B30" s="66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92</v>
      </c>
      <c r="N30" s="55" t="s">
        <v>73</v>
      </c>
      <c r="O30" s="55" t="s">
        <v>72</v>
      </c>
      <c r="P30" s="57" t="s">
        <v>29</v>
      </c>
      <c r="Q30" s="31"/>
      <c r="R30" s="84" t="str">
        <f>H30</f>
        <v>Biobränslen</v>
      </c>
      <c r="S30" s="60" t="str">
        <f>ROUND(H43/1000,0) &amp;" GWh"</f>
        <v>70 GWh</v>
      </c>
      <c r="T30" s="42">
        <f>H$44</f>
        <v>0.42514748007834385</v>
      </c>
      <c r="U30" s="36"/>
    </row>
    <row r="31" spans="1:34" s="29" customFormat="1">
      <c r="A31" s="26"/>
      <c r="B31" s="79" t="s">
        <v>65</v>
      </c>
      <c r="C31" s="82" t="s">
        <v>64</v>
      </c>
      <c r="D31" s="79" t="s">
        <v>59</v>
      </c>
      <c r="E31" s="27"/>
      <c r="F31" s="79" t="s">
        <v>61</v>
      </c>
      <c r="G31" s="79" t="s">
        <v>87</v>
      </c>
      <c r="H31" s="79" t="s">
        <v>69</v>
      </c>
      <c r="I31" s="79" t="s">
        <v>62</v>
      </c>
      <c r="J31" s="27"/>
      <c r="K31" s="27"/>
      <c r="L31" s="27"/>
      <c r="M31" s="27"/>
      <c r="N31" s="28"/>
      <c r="O31" s="28"/>
      <c r="P31" s="81" t="s">
        <v>67</v>
      </c>
      <c r="Q31" s="32"/>
      <c r="R31" s="84" t="str">
        <f>I30</f>
        <v>Biogas</v>
      </c>
      <c r="S31" s="60" t="str">
        <f>ROUND(I43/1000,0)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88">
        <f>[2]Slutanvändning!$N$170</f>
        <v>0</v>
      </c>
      <c r="C32" s="99">
        <f>[2]Slutanvändning!$N$171</f>
        <v>3852</v>
      </c>
      <c r="D32" s="88">
        <f>[2]Slutanvändning!$N$164</f>
        <v>5762</v>
      </c>
      <c r="E32" s="88">
        <f>[2]Slutanvändning!$Q$165</f>
        <v>0</v>
      </c>
      <c r="F32" s="99">
        <f>[2]Slutanvändning!$N$166</f>
        <v>0</v>
      </c>
      <c r="G32" s="88">
        <f>[2]Slutanvändning!$N$167</f>
        <v>1338</v>
      </c>
      <c r="H32" s="99">
        <f>[2]Slutanvändning!$N$168</f>
        <v>0</v>
      </c>
      <c r="I32" s="88">
        <f>[2]Slutanvändning!$N$169</f>
        <v>0</v>
      </c>
      <c r="J32" s="88"/>
      <c r="K32" s="88">
        <f>[2]Slutanvändning!$T$165</f>
        <v>0</v>
      </c>
      <c r="L32" s="88">
        <f>[2]Slutanvändning!$U$165</f>
        <v>0</v>
      </c>
      <c r="M32" s="88"/>
      <c r="N32" s="88">
        <f>[2]Slutanvändning!$W$165</f>
        <v>0</v>
      </c>
      <c r="O32" s="88"/>
      <c r="P32" s="88">
        <f t="shared" ref="P32:P38" si="4">SUM(B32:N32)</f>
        <v>10952</v>
      </c>
      <c r="Q32" s="33"/>
      <c r="R32" s="85" t="str">
        <f>J30</f>
        <v>Avlutar</v>
      </c>
      <c r="S32" s="60" t="str">
        <f>ROUND(J43/1000,0) &amp;" GWh"</f>
        <v>0 GWh</v>
      </c>
      <c r="T32" s="42">
        <f>J$44</f>
        <v>0</v>
      </c>
      <c r="U32" s="36"/>
    </row>
    <row r="33" spans="1:47" ht="15.75">
      <c r="A33" s="5" t="s">
        <v>33</v>
      </c>
      <c r="B33" s="88">
        <f>[2]Slutanvändning!$N$179</f>
        <v>0</v>
      </c>
      <c r="C33" s="115">
        <f>[2]Slutanvändning!$N$180</f>
        <v>11725.25</v>
      </c>
      <c r="D33" s="88">
        <f>[2]Slutanvändning!$N$173</f>
        <v>2021</v>
      </c>
      <c r="E33" s="88">
        <f>[2]Slutanvändning!$Q$174</f>
        <v>0</v>
      </c>
      <c r="F33" s="115">
        <f>[2]Slutanvändning!$N$175</f>
        <v>0</v>
      </c>
      <c r="G33" s="88">
        <f>[2]Slutanvändning!$N$176</f>
        <v>0</v>
      </c>
      <c r="H33" s="115">
        <f>[2]Slutanvändning!$N$177</f>
        <v>45832.75</v>
      </c>
      <c r="I33" s="88">
        <f>[2]Slutanvändning!$N$178</f>
        <v>0</v>
      </c>
      <c r="J33" s="88"/>
      <c r="K33" s="88">
        <f>[2]Slutanvändning!$T$174</f>
        <v>0</v>
      </c>
      <c r="L33" s="88">
        <f>[2]Slutanvändning!$U$174</f>
        <v>0</v>
      </c>
      <c r="M33" s="88"/>
      <c r="N33" s="88">
        <f>[2]Slutanvändning!$W$174</f>
        <v>0</v>
      </c>
      <c r="O33" s="88"/>
      <c r="P33" s="88">
        <f t="shared" si="4"/>
        <v>59579</v>
      </c>
      <c r="Q33" s="33"/>
      <c r="R33" s="84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34</v>
      </c>
      <c r="B34" s="88">
        <f>[2]Slutanvändning!$N$188</f>
        <v>0</v>
      </c>
      <c r="C34" s="99">
        <f>[2]Slutanvändning!$N$189</f>
        <v>4631</v>
      </c>
      <c r="D34" s="88">
        <f>[2]Slutanvändning!$N$182</f>
        <v>0</v>
      </c>
      <c r="E34" s="88">
        <f>[2]Slutanvändning!$Q$183</f>
        <v>0</v>
      </c>
      <c r="F34" s="99">
        <f>[2]Slutanvändning!$N$184</f>
        <v>0</v>
      </c>
      <c r="G34" s="88">
        <f>[2]Slutanvändning!$N$185</f>
        <v>0</v>
      </c>
      <c r="H34" s="99">
        <f>[2]Slutanvändning!$N$186</f>
        <v>0</v>
      </c>
      <c r="I34" s="88">
        <f>[2]Slutanvändning!$N$187</f>
        <v>0</v>
      </c>
      <c r="J34" s="88"/>
      <c r="K34" s="88">
        <f>[2]Slutanvändning!$T$183</f>
        <v>0</v>
      </c>
      <c r="L34" s="88">
        <f>[2]Slutanvändning!$U$183</f>
        <v>0</v>
      </c>
      <c r="M34" s="88"/>
      <c r="N34" s="88">
        <f>[2]Slutanvändning!$W$183</f>
        <v>0</v>
      </c>
      <c r="O34" s="88"/>
      <c r="P34" s="88">
        <f t="shared" si="4"/>
        <v>4631</v>
      </c>
      <c r="Q34" s="33"/>
      <c r="R34" s="85" t="str">
        <f>L30</f>
        <v>Avfall</v>
      </c>
      <c r="S34" s="60" t="str">
        <f>ROUND(L43/1000,0) 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88">
        <f>[2]Slutanvändning!$N$197</f>
        <v>0</v>
      </c>
      <c r="C35" s="99">
        <f>[2]Slutanvändning!$N$198</f>
        <v>0</v>
      </c>
      <c r="D35" s="88">
        <f>[2]Slutanvändning!$N$191</f>
        <v>29226</v>
      </c>
      <c r="E35" s="88">
        <f>[2]Slutanvändning!$Q$192</f>
        <v>0</v>
      </c>
      <c r="F35" s="99">
        <f>[2]Slutanvändning!$N$193</f>
        <v>0</v>
      </c>
      <c r="G35" s="88">
        <f>[2]Slutanvändning!$N$194</f>
        <v>6113</v>
      </c>
      <c r="H35" s="99">
        <f>[2]Slutanvändning!$N$195</f>
        <v>0</v>
      </c>
      <c r="I35" s="88">
        <f>[2]Slutanvändning!$N$196</f>
        <v>0</v>
      </c>
      <c r="J35" s="88"/>
      <c r="K35" s="88">
        <f>[2]Slutanvändning!$T$192</f>
        <v>0</v>
      </c>
      <c r="L35" s="88">
        <f>[2]Slutanvändning!$U$192</f>
        <v>0</v>
      </c>
      <c r="M35" s="88"/>
      <c r="N35" s="88">
        <f>[2]Slutanvändning!$W$192</f>
        <v>0</v>
      </c>
      <c r="O35" s="88"/>
      <c r="P35" s="88">
        <f>SUM(B35:N35)</f>
        <v>35339</v>
      </c>
      <c r="Q35" s="33"/>
      <c r="R35" s="84" t="str">
        <f>M30</f>
        <v>RT-flis</v>
      </c>
      <c r="S35" s="60" t="str">
        <f>ROUND(M43/1000,0) &amp;" GWh"</f>
        <v>0 GWh</v>
      </c>
      <c r="T35" s="42">
        <f>M$44</f>
        <v>0</v>
      </c>
      <c r="U35" s="36"/>
    </row>
    <row r="36" spans="1:47" ht="15.75">
      <c r="A36" s="5" t="s">
        <v>36</v>
      </c>
      <c r="B36" s="88">
        <f>[2]Slutanvändning!$N$206</f>
        <v>0</v>
      </c>
      <c r="C36" s="99">
        <f>[2]Slutanvändning!$N$207</f>
        <v>4347</v>
      </c>
      <c r="D36" s="88">
        <f>[2]Slutanvändning!$N$200</f>
        <v>327</v>
      </c>
      <c r="E36" s="88">
        <f>[2]Slutanvändning!$Q$201</f>
        <v>0</v>
      </c>
      <c r="F36" s="99">
        <f>[2]Slutanvändning!$N$202</f>
        <v>0</v>
      </c>
      <c r="G36" s="88">
        <f>[2]Slutanvändning!$N$203</f>
        <v>0</v>
      </c>
      <c r="H36" s="99">
        <f>[2]Slutanvändning!$N$204</f>
        <v>0</v>
      </c>
      <c r="I36" s="88">
        <f>[2]Slutanvändning!$N$205</f>
        <v>0</v>
      </c>
      <c r="J36" s="88"/>
      <c r="K36" s="88">
        <f>[2]Slutanvändning!$T$201</f>
        <v>0</v>
      </c>
      <c r="L36" s="88">
        <f>[2]Slutanvändning!$U$201</f>
        <v>0</v>
      </c>
      <c r="M36" s="88"/>
      <c r="N36" s="88">
        <f>[2]Slutanvändning!$W$201</f>
        <v>0</v>
      </c>
      <c r="O36" s="88"/>
      <c r="P36" s="88">
        <f t="shared" si="4"/>
        <v>4674</v>
      </c>
      <c r="Q36" s="33"/>
      <c r="R36" s="84" t="str">
        <f>N30</f>
        <v>Plastrejekt</v>
      </c>
      <c r="S36" s="60" t="str">
        <f>ROUND(N43/1000,0) &amp;" GWh"</f>
        <v>0 GWh</v>
      </c>
      <c r="T36" s="42">
        <f>N$44</f>
        <v>0</v>
      </c>
      <c r="U36" s="36"/>
    </row>
    <row r="37" spans="1:47" ht="15.75">
      <c r="A37" s="5" t="s">
        <v>37</v>
      </c>
      <c r="B37" s="88">
        <f>[2]Slutanvändning!$N$215</f>
        <v>0</v>
      </c>
      <c r="C37" s="99">
        <f>[2]Slutanvändning!$N$216</f>
        <v>18906</v>
      </c>
      <c r="D37" s="88">
        <f>[2]Slutanvändning!$N$209</f>
        <v>45</v>
      </c>
      <c r="E37" s="88">
        <f>[2]Slutanvändning!$Q$210</f>
        <v>0</v>
      </c>
      <c r="F37" s="99">
        <f>[2]Slutanvändning!$N$211</f>
        <v>0</v>
      </c>
      <c r="G37" s="88">
        <f>[2]Slutanvändning!$N$212</f>
        <v>0</v>
      </c>
      <c r="H37" s="99">
        <f>[2]Slutanvändning!$N$213</f>
        <v>23885</v>
      </c>
      <c r="I37" s="88">
        <f>[2]Slutanvändning!$N$214</f>
        <v>0</v>
      </c>
      <c r="J37" s="88"/>
      <c r="K37" s="88">
        <f>[2]Slutanvändning!$T$210</f>
        <v>0</v>
      </c>
      <c r="L37" s="88">
        <f>[2]Slutanvändning!$U$210</f>
        <v>0</v>
      </c>
      <c r="M37" s="88"/>
      <c r="N37" s="88">
        <f>[2]Slutanvändning!$W$210</f>
        <v>0</v>
      </c>
      <c r="O37" s="88"/>
      <c r="P37" s="88">
        <f t="shared" si="4"/>
        <v>42836</v>
      </c>
      <c r="Q37" s="33"/>
      <c r="R37" s="85" t="str">
        <f>O30</f>
        <v>Ånga</v>
      </c>
      <c r="S37" s="60" t="str">
        <f>ROUND(O43/1000,0) &amp;" GWh"</f>
        <v>0 GWh</v>
      </c>
      <c r="T37" s="42">
        <f>O$44</f>
        <v>0</v>
      </c>
      <c r="U37" s="36"/>
    </row>
    <row r="38" spans="1:47" ht="15.75">
      <c r="A38" s="5" t="s">
        <v>38</v>
      </c>
      <c r="B38" s="88">
        <f>[2]Slutanvändning!$N$224</f>
        <v>0</v>
      </c>
      <c r="C38" s="99">
        <f>[2]Slutanvändning!$N$225</f>
        <v>1398</v>
      </c>
      <c r="D38" s="88">
        <f>[2]Slutanvändning!$N$218</f>
        <v>0</v>
      </c>
      <c r="E38" s="88">
        <f>[2]Slutanvändning!$Q$219</f>
        <v>0</v>
      </c>
      <c r="F38" s="99">
        <f>[2]Slutanvändning!$N$220</f>
        <v>0</v>
      </c>
      <c r="G38" s="88">
        <f>[2]Slutanvändning!$N$221</f>
        <v>0</v>
      </c>
      <c r="H38" s="99">
        <f>[2]Slutanvändning!$N$222</f>
        <v>0</v>
      </c>
      <c r="I38" s="88">
        <f>[2]Slutanvändning!$N$223</f>
        <v>0</v>
      </c>
      <c r="J38" s="88"/>
      <c r="K38" s="88">
        <f>[2]Slutanvändning!$T$219</f>
        <v>0</v>
      </c>
      <c r="L38" s="88">
        <f>[2]Slutanvändning!$U$219</f>
        <v>0</v>
      </c>
      <c r="M38" s="88"/>
      <c r="N38" s="88">
        <f>[2]Slutanvändning!$W$219</f>
        <v>0</v>
      </c>
      <c r="O38" s="88"/>
      <c r="P38" s="88">
        <f t="shared" si="4"/>
        <v>1398</v>
      </c>
      <c r="Q38" s="33"/>
      <c r="R38" s="44"/>
      <c r="S38" s="29"/>
      <c r="T38" s="40"/>
      <c r="U38" s="36"/>
    </row>
    <row r="39" spans="1:47" ht="15.75">
      <c r="A39" s="5" t="s">
        <v>39</v>
      </c>
      <c r="B39" s="88">
        <f>[2]Slutanvändning!$N$233</f>
        <v>0</v>
      </c>
      <c r="C39" s="99">
        <f>[2]Slutanvändning!$N$234</f>
        <v>914</v>
      </c>
      <c r="D39" s="88">
        <f>[2]Slutanvändning!$N$227</f>
        <v>0</v>
      </c>
      <c r="E39" s="88">
        <f>[2]Slutanvändning!$Q$228</f>
        <v>0</v>
      </c>
      <c r="F39" s="99">
        <f>[2]Slutanvändning!$N$229</f>
        <v>0</v>
      </c>
      <c r="G39" s="88">
        <f>[2]Slutanvändning!$N$230</f>
        <v>0</v>
      </c>
      <c r="H39" s="99">
        <f>[2]Slutanvändning!$N$231</f>
        <v>0</v>
      </c>
      <c r="I39" s="88">
        <f>[2]Slutanvändning!$N$232</f>
        <v>0</v>
      </c>
      <c r="J39" s="88"/>
      <c r="K39" s="88">
        <f>[2]Slutanvändning!$T$228</f>
        <v>0</v>
      </c>
      <c r="L39" s="88">
        <f>[2]Slutanvändning!$U$228</f>
        <v>0</v>
      </c>
      <c r="M39" s="88"/>
      <c r="N39" s="88">
        <f>[2]Slutanvändning!$W$228</f>
        <v>0</v>
      </c>
      <c r="O39" s="88"/>
      <c r="P39" s="88">
        <f>SUM(B39:N39)</f>
        <v>914</v>
      </c>
      <c r="Q39" s="33"/>
      <c r="R39" s="41"/>
      <c r="S39" s="10"/>
      <c r="T39" s="63"/>
    </row>
    <row r="40" spans="1:47" ht="15.75">
      <c r="A40" s="5" t="s">
        <v>14</v>
      </c>
      <c r="B40" s="88">
        <f>SUM(B32:B39)</f>
        <v>0</v>
      </c>
      <c r="C40" s="124">
        <f t="shared" ref="C40:O40" si="5">SUM(C32:C39)</f>
        <v>45773.25</v>
      </c>
      <c r="D40" s="88">
        <f t="shared" si="5"/>
        <v>37381</v>
      </c>
      <c r="E40" s="88">
        <f t="shared" si="5"/>
        <v>0</v>
      </c>
      <c r="F40" s="124">
        <f>SUM(F32:F39)</f>
        <v>0</v>
      </c>
      <c r="G40" s="88">
        <f t="shared" si="5"/>
        <v>7451</v>
      </c>
      <c r="H40" s="124">
        <f t="shared" si="5"/>
        <v>69717.75</v>
      </c>
      <c r="I40" s="88">
        <f t="shared" si="5"/>
        <v>0</v>
      </c>
      <c r="J40" s="88">
        <f t="shared" si="5"/>
        <v>0</v>
      </c>
      <c r="K40" s="88">
        <f t="shared" si="5"/>
        <v>0</v>
      </c>
      <c r="L40" s="88">
        <f t="shared" si="5"/>
        <v>0</v>
      </c>
      <c r="M40" s="88">
        <f t="shared" si="5"/>
        <v>0</v>
      </c>
      <c r="N40" s="88">
        <f t="shared" si="5"/>
        <v>0</v>
      </c>
      <c r="O40" s="88">
        <f t="shared" si="5"/>
        <v>0</v>
      </c>
      <c r="P40" s="88">
        <f>SUM(B40:N40)</f>
        <v>160323</v>
      </c>
      <c r="Q40" s="33"/>
      <c r="R40" s="41"/>
      <c r="S40" s="10" t="s">
        <v>25</v>
      </c>
      <c r="T40" s="63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5"/>
      <c r="R41" s="41" t="s">
        <v>40</v>
      </c>
      <c r="S41" s="64" t="str">
        <f>ROUND((B46+C46)/1000,0) &amp;" GWh"</f>
        <v>4 GWh</v>
      </c>
      <c r="T41" s="63"/>
    </row>
    <row r="42" spans="1:47">
      <c r="A42" s="46" t="s">
        <v>43</v>
      </c>
      <c r="B42" s="89">
        <f>B39+B38+B37</f>
        <v>0</v>
      </c>
      <c r="C42" s="89">
        <f>C39+C38+C37</f>
        <v>21218</v>
      </c>
      <c r="D42" s="89">
        <f>D39+D38+D37</f>
        <v>45</v>
      </c>
      <c r="E42" s="89">
        <f t="shared" ref="E42:P42" si="6">E39+E38+E37</f>
        <v>0</v>
      </c>
      <c r="F42" s="90">
        <f t="shared" si="6"/>
        <v>0</v>
      </c>
      <c r="G42" s="89">
        <f t="shared" si="6"/>
        <v>0</v>
      </c>
      <c r="H42" s="89">
        <f t="shared" si="6"/>
        <v>23885</v>
      </c>
      <c r="I42" s="90">
        <f t="shared" si="6"/>
        <v>0</v>
      </c>
      <c r="J42" s="89">
        <f t="shared" si="6"/>
        <v>0</v>
      </c>
      <c r="K42" s="89">
        <f t="shared" si="6"/>
        <v>0</v>
      </c>
      <c r="L42" s="89">
        <f t="shared" si="6"/>
        <v>0</v>
      </c>
      <c r="M42" s="89">
        <f t="shared" si="6"/>
        <v>0</v>
      </c>
      <c r="N42" s="89">
        <f t="shared" si="6"/>
        <v>0</v>
      </c>
      <c r="O42" s="89">
        <f t="shared" si="6"/>
        <v>0</v>
      </c>
      <c r="P42" s="89">
        <f t="shared" si="6"/>
        <v>45148</v>
      </c>
      <c r="Q42" s="34"/>
      <c r="R42" s="41" t="s">
        <v>41</v>
      </c>
      <c r="S42" s="11" t="str">
        <f>ROUND(P42/1000,0) &amp;" GWh"</f>
        <v>45 GWh</v>
      </c>
      <c r="T42" s="42">
        <f>P42/P40</f>
        <v>0.28160650686426775</v>
      </c>
    </row>
    <row r="43" spans="1:47">
      <c r="A43" s="47" t="s">
        <v>45</v>
      </c>
      <c r="B43" s="112"/>
      <c r="C43" s="113">
        <f>C40+C24-C7+C46</f>
        <v>49435.11</v>
      </c>
      <c r="D43" s="113">
        <f t="shared" ref="D43:O43" si="7">D11+D24+D40</f>
        <v>37381</v>
      </c>
      <c r="E43" s="113">
        <f t="shared" si="7"/>
        <v>0</v>
      </c>
      <c r="F43" s="113">
        <f t="shared" si="7"/>
        <v>0</v>
      </c>
      <c r="G43" s="113">
        <f t="shared" si="7"/>
        <v>7451</v>
      </c>
      <c r="H43" s="113">
        <f t="shared" si="7"/>
        <v>69717.75</v>
      </c>
      <c r="I43" s="113">
        <f t="shared" si="7"/>
        <v>0</v>
      </c>
      <c r="J43" s="113">
        <f t="shared" si="7"/>
        <v>0</v>
      </c>
      <c r="K43" s="113">
        <f t="shared" si="7"/>
        <v>0</v>
      </c>
      <c r="L43" s="113">
        <f t="shared" si="7"/>
        <v>0</v>
      </c>
      <c r="M43" s="113">
        <f t="shared" si="7"/>
        <v>0</v>
      </c>
      <c r="N43" s="113">
        <f t="shared" si="7"/>
        <v>0</v>
      </c>
      <c r="O43" s="113">
        <f t="shared" si="7"/>
        <v>0</v>
      </c>
      <c r="P43" s="114">
        <f>SUM(C43:O43)</f>
        <v>163984.85999999999</v>
      </c>
      <c r="Q43" s="34"/>
      <c r="R43" s="41" t="s">
        <v>42</v>
      </c>
      <c r="S43" s="11" t="str">
        <f>ROUND(P36/1000,0) &amp;" GWh"</f>
        <v>5 GWh</v>
      </c>
      <c r="T43" s="62">
        <f>P36/P40</f>
        <v>2.9153646076982093E-2</v>
      </c>
    </row>
    <row r="44" spans="1:47">
      <c r="A44" s="47" t="s">
        <v>46</v>
      </c>
      <c r="B44" s="91"/>
      <c r="C44" s="98">
        <f>C43/$P$43</f>
        <v>0.30146142759764533</v>
      </c>
      <c r="D44" s="98">
        <f t="shared" ref="D44:P44" si="8">D43/$P$43</f>
        <v>0.22795397087267694</v>
      </c>
      <c r="E44" s="98">
        <f t="shared" si="8"/>
        <v>0</v>
      </c>
      <c r="F44" s="98">
        <f t="shared" si="8"/>
        <v>0</v>
      </c>
      <c r="G44" s="98">
        <f t="shared" si="8"/>
        <v>4.5437121451333988E-2</v>
      </c>
      <c r="H44" s="98">
        <f t="shared" si="8"/>
        <v>0.42514748007834385</v>
      </c>
      <c r="I44" s="98">
        <f t="shared" si="8"/>
        <v>0</v>
      </c>
      <c r="J44" s="98">
        <f t="shared" si="8"/>
        <v>0</v>
      </c>
      <c r="K44" s="98">
        <f t="shared" si="8"/>
        <v>0</v>
      </c>
      <c r="L44" s="98">
        <f t="shared" si="8"/>
        <v>0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34"/>
      <c r="R44" s="41" t="s">
        <v>44</v>
      </c>
      <c r="S44" s="11" t="str">
        <f>ROUND(P34/1000,0) &amp;" GWh"</f>
        <v>5 GWh</v>
      </c>
      <c r="T44" s="42">
        <f>P34/P40</f>
        <v>2.8885437523000441E-2</v>
      </c>
      <c r="U44" s="36"/>
    </row>
    <row r="45" spans="1:47">
      <c r="A45" s="48"/>
      <c r="B45" s="99"/>
      <c r="C45" s="56"/>
      <c r="D45" s="56"/>
      <c r="E45" s="56"/>
      <c r="F45" s="66"/>
      <c r="G45" s="56"/>
      <c r="H45" s="56"/>
      <c r="I45" s="66"/>
      <c r="J45" s="56"/>
      <c r="K45" s="56"/>
      <c r="L45" s="56"/>
      <c r="M45" s="56"/>
      <c r="N45" s="66"/>
      <c r="O45" s="66"/>
      <c r="P45" s="66"/>
      <c r="Q45" s="34"/>
      <c r="R45" s="41" t="s">
        <v>31</v>
      </c>
      <c r="S45" s="11" t="str">
        <f>ROUND(P32/1000,0) &amp;" GWh"</f>
        <v>11 GWh</v>
      </c>
      <c r="T45" s="42">
        <f>P32/P40</f>
        <v>6.8312094958302927E-2</v>
      </c>
      <c r="U45" s="36"/>
    </row>
    <row r="46" spans="1:47">
      <c r="A46" s="48" t="s">
        <v>49</v>
      </c>
      <c r="B46" s="67">
        <f>B24-B40</f>
        <v>0</v>
      </c>
      <c r="C46" s="67">
        <f>(C40+C24)*0.08</f>
        <v>3661.86</v>
      </c>
      <c r="D46" s="56"/>
      <c r="E46" s="56"/>
      <c r="F46" s="66"/>
      <c r="G46" s="56"/>
      <c r="H46" s="56"/>
      <c r="I46" s="66"/>
      <c r="J46" s="56"/>
      <c r="K46" s="56"/>
      <c r="L46" s="56"/>
      <c r="M46" s="56"/>
      <c r="N46" s="66"/>
      <c r="O46" s="66"/>
      <c r="P46" s="52"/>
      <c r="Q46" s="34"/>
      <c r="R46" s="41" t="s">
        <v>47</v>
      </c>
      <c r="S46" s="11" t="str">
        <f>ROUND(P33/1000,0) &amp;" GWh"</f>
        <v>60 GWh</v>
      </c>
      <c r="T46" s="62">
        <f>P33/P40</f>
        <v>0.37161854506215575</v>
      </c>
      <c r="U46" s="36"/>
    </row>
    <row r="47" spans="1:47">
      <c r="A47" s="48" t="s">
        <v>51</v>
      </c>
      <c r="B47" s="92" t="e">
        <f>B46/B24</f>
        <v>#DIV/0!</v>
      </c>
      <c r="C47" s="92">
        <f>C46/(C40+C24)</f>
        <v>0.08</v>
      </c>
      <c r="D47" s="56"/>
      <c r="E47" s="56"/>
      <c r="F47" s="66"/>
      <c r="G47" s="56"/>
      <c r="H47" s="56"/>
      <c r="I47" s="66"/>
      <c r="J47" s="56"/>
      <c r="K47" s="56"/>
      <c r="L47" s="56"/>
      <c r="M47" s="56"/>
      <c r="N47" s="66"/>
      <c r="O47" s="66"/>
      <c r="P47" s="66"/>
      <c r="Q47" s="34"/>
      <c r="R47" s="41" t="s">
        <v>48</v>
      </c>
      <c r="S47" s="11" t="str">
        <f>ROUND(P35/1000,0) &amp;" GWh"</f>
        <v>35 GWh</v>
      </c>
      <c r="T47" s="62">
        <f>P35/P40</f>
        <v>0.220423769515291</v>
      </c>
    </row>
    <row r="48" spans="1:47" ht="15.75" thickBot="1">
      <c r="A48" s="13"/>
      <c r="B48" s="93"/>
      <c r="C48" s="94"/>
      <c r="D48" s="95"/>
      <c r="E48" s="95"/>
      <c r="F48" s="96"/>
      <c r="G48" s="95"/>
      <c r="H48" s="95"/>
      <c r="I48" s="96"/>
      <c r="J48" s="95"/>
      <c r="K48" s="95"/>
      <c r="L48" s="95"/>
      <c r="M48" s="94"/>
      <c r="N48" s="97"/>
      <c r="O48" s="97"/>
      <c r="P48" s="97"/>
      <c r="Q48" s="86"/>
      <c r="R48" s="68" t="s">
        <v>50</v>
      </c>
      <c r="S48" s="11" t="str">
        <f>ROUND(P40/1000,0) &amp;" GWh"</f>
        <v>160 GWh</v>
      </c>
      <c r="T48" s="69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93"/>
      <c r="C49" s="94"/>
      <c r="D49" s="95"/>
      <c r="E49" s="95"/>
      <c r="F49" s="96"/>
      <c r="G49" s="95"/>
      <c r="H49" s="95"/>
      <c r="I49" s="96"/>
      <c r="J49" s="95"/>
      <c r="K49" s="95"/>
      <c r="L49" s="95"/>
      <c r="M49" s="94"/>
      <c r="N49" s="97"/>
      <c r="O49" s="97"/>
      <c r="P49" s="9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6"/>
      <c r="G65" s="56"/>
      <c r="H65" s="56"/>
      <c r="I65" s="66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6"/>
      <c r="G66" s="56"/>
      <c r="H66" s="56"/>
      <c r="I66" s="66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6"/>
      <c r="G67" s="56"/>
      <c r="H67" s="56"/>
      <c r="I67" s="66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6"/>
      <c r="G68" s="56"/>
      <c r="H68" s="56"/>
      <c r="I68" s="66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6"/>
      <c r="G69" s="56"/>
      <c r="H69" s="56"/>
      <c r="I69" s="66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6"/>
      <c r="G70" s="56"/>
      <c r="H70" s="56"/>
      <c r="I70" s="66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legacy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B10" zoomScale="70" zoomScaleNormal="70" workbookViewId="0">
      <selection activeCell="M30" sqref="M30:O3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84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0" t="s">
        <v>60</v>
      </c>
      <c r="C4" s="79" t="s">
        <v>58</v>
      </c>
      <c r="D4" s="79" t="s">
        <v>59</v>
      </c>
      <c r="E4" s="27"/>
      <c r="F4" s="79" t="s">
        <v>61</v>
      </c>
      <c r="G4" s="27"/>
      <c r="H4" s="27"/>
      <c r="I4" s="79" t="s">
        <v>62</v>
      </c>
      <c r="J4" s="27"/>
      <c r="K4" s="27"/>
      <c r="L4" s="27"/>
      <c r="M4" s="27"/>
      <c r="N4" s="28"/>
      <c r="O4" s="28"/>
      <c r="P4" s="81" t="s">
        <v>66</v>
      </c>
      <c r="Q4" s="30"/>
      <c r="AG4" s="30"/>
      <c r="AH4" s="30"/>
    </row>
    <row r="5" spans="1:34" ht="15.75">
      <c r="A5" s="5" t="s">
        <v>53</v>
      </c>
      <c r="B5" s="59"/>
      <c r="C5" s="100">
        <f>[2]Solceller!$C$8</f>
        <v>294.5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>
        <f>SUM(D5:O5)</f>
        <v>0</v>
      </c>
      <c r="Q5" s="53"/>
      <c r="AG5" s="53"/>
      <c r="AH5" s="53"/>
    </row>
    <row r="6" spans="1:34" ht="15.75">
      <c r="A6" s="5"/>
      <c r="B6" s="59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88">
        <f>[2]Elproduktion!$N$202</f>
        <v>0</v>
      </c>
      <c r="D7" s="88">
        <f>[2]Elproduktion!$N$203</f>
        <v>0</v>
      </c>
      <c r="E7" s="88">
        <f>[2]Elproduktion!$Q$204</f>
        <v>0</v>
      </c>
      <c r="F7" s="88">
        <f>[2]Elproduktion!$N$205</f>
        <v>0</v>
      </c>
      <c r="G7" s="88">
        <f>[2]Elproduktion!$R$206</f>
        <v>0</v>
      </c>
      <c r="H7" s="88">
        <f>[2]Elproduktion!$S$207</f>
        <v>0</v>
      </c>
      <c r="I7" s="88">
        <f>[2]Elproduktion!$N$208</f>
        <v>0</v>
      </c>
      <c r="J7" s="88">
        <f>[2]Elproduktion!$T$206</f>
        <v>0</v>
      </c>
      <c r="K7" s="88">
        <f>[2]Elproduktion!$U$204</f>
        <v>0</v>
      </c>
      <c r="L7" s="88">
        <f>[2]Elproduktion!$V$204</f>
        <v>0</v>
      </c>
      <c r="M7" s="88"/>
      <c r="N7" s="88"/>
      <c r="O7" s="88"/>
      <c r="P7" s="88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88">
        <f>[2]Elproduktion!$N$210</f>
        <v>0</v>
      </c>
      <c r="D8" s="88">
        <f>[2]Elproduktion!$N$211</f>
        <v>0</v>
      </c>
      <c r="E8" s="88">
        <f>[2]Elproduktion!$Q$212</f>
        <v>0</v>
      </c>
      <c r="F8" s="88">
        <f>[2]Elproduktion!$N$213</f>
        <v>0</v>
      </c>
      <c r="G8" s="88">
        <f>[2]Elproduktion!$R$214</f>
        <v>0</v>
      </c>
      <c r="H8" s="88">
        <f>[2]Elproduktion!$S$215</f>
        <v>0</v>
      </c>
      <c r="I8" s="88">
        <f>[2]Elproduktion!$N$216</f>
        <v>0</v>
      </c>
      <c r="J8" s="88">
        <f>[2]Elproduktion!$T$214</f>
        <v>0</v>
      </c>
      <c r="K8" s="88">
        <f>[2]Elproduktion!$U$212</f>
        <v>0</v>
      </c>
      <c r="L8" s="88">
        <f>[2]Elproduktion!$V$212</f>
        <v>0</v>
      </c>
      <c r="M8" s="88"/>
      <c r="N8" s="88"/>
      <c r="O8" s="88"/>
      <c r="P8" s="88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124">
        <f>[2]Elproduktion!$N$218</f>
        <v>818.34346962056486</v>
      </c>
      <c r="D9" s="88">
        <f>[2]Elproduktion!$N$219</f>
        <v>0</v>
      </c>
      <c r="E9" s="88">
        <f>[2]Elproduktion!$Q$220</f>
        <v>0</v>
      </c>
      <c r="F9" s="88">
        <f>[2]Elproduktion!$N$221</f>
        <v>0</v>
      </c>
      <c r="G9" s="88">
        <f>[2]Elproduktion!$R$222</f>
        <v>0</v>
      </c>
      <c r="H9" s="88">
        <f>[2]Elproduktion!$S$223</f>
        <v>0</v>
      </c>
      <c r="I9" s="88">
        <f>[2]Elproduktion!$N$224</f>
        <v>0</v>
      </c>
      <c r="J9" s="88">
        <f>[2]Elproduktion!$T$222</f>
        <v>0</v>
      </c>
      <c r="K9" s="88">
        <f>[2]Elproduktion!$U$220</f>
        <v>0</v>
      </c>
      <c r="L9" s="88">
        <f>[2]Elproduktion!$V$220</f>
        <v>0</v>
      </c>
      <c r="M9" s="88"/>
      <c r="N9" s="88"/>
      <c r="O9" s="88"/>
      <c r="P9" s="88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88">
        <f>[2]Elproduktion!$N$226</f>
        <v>0</v>
      </c>
      <c r="D10" s="88">
        <f>[2]Elproduktion!$N$227</f>
        <v>0</v>
      </c>
      <c r="E10" s="88">
        <f>[2]Elproduktion!$Q$228</f>
        <v>0</v>
      </c>
      <c r="F10" s="88">
        <f>[2]Elproduktion!$N$229</f>
        <v>0</v>
      </c>
      <c r="G10" s="88">
        <f>[2]Elproduktion!$R$230</f>
        <v>0</v>
      </c>
      <c r="H10" s="88">
        <f>[2]Elproduktion!$S$231</f>
        <v>0</v>
      </c>
      <c r="I10" s="88">
        <f>[2]Elproduktion!$N$232</f>
        <v>0</v>
      </c>
      <c r="J10" s="88">
        <f>[2]Elproduktion!$T$230</f>
        <v>0</v>
      </c>
      <c r="K10" s="88">
        <f>[2]Elproduktion!$U$228</f>
        <v>0</v>
      </c>
      <c r="L10" s="88">
        <f>[2]Elproduktion!$V$228</f>
        <v>0</v>
      </c>
      <c r="M10" s="88"/>
      <c r="N10" s="88"/>
      <c r="O10" s="88"/>
      <c r="P10" s="88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21">
        <f>SUM(C5:C10)</f>
        <v>1112.843469620565</v>
      </c>
      <c r="D11" s="88">
        <f t="shared" ref="D11:O11" si="1">SUM(D5:D10)</f>
        <v>0</v>
      </c>
      <c r="E11" s="88">
        <f t="shared" si="1"/>
        <v>0</v>
      </c>
      <c r="F11" s="88">
        <f t="shared" si="1"/>
        <v>0</v>
      </c>
      <c r="G11" s="88">
        <f t="shared" si="1"/>
        <v>0</v>
      </c>
      <c r="H11" s="88">
        <f t="shared" si="1"/>
        <v>0</v>
      </c>
      <c r="I11" s="88">
        <f t="shared" si="1"/>
        <v>0</v>
      </c>
      <c r="J11" s="88">
        <f t="shared" si="1"/>
        <v>0</v>
      </c>
      <c r="K11" s="88">
        <f t="shared" si="1"/>
        <v>0</v>
      </c>
      <c r="L11" s="88">
        <f t="shared" si="1"/>
        <v>0</v>
      </c>
      <c r="M11" s="88">
        <f t="shared" si="1"/>
        <v>0</v>
      </c>
      <c r="N11" s="88">
        <f t="shared" si="1"/>
        <v>0</v>
      </c>
      <c r="O11" s="88">
        <f t="shared" si="1"/>
        <v>0</v>
      </c>
      <c r="P11" s="88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0561 Åtvidaberg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6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92</v>
      </c>
      <c r="N16" s="55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0" t="s">
        <v>60</v>
      </c>
      <c r="B17" s="79" t="s">
        <v>63</v>
      </c>
      <c r="C17" s="49"/>
      <c r="D17" s="79" t="s">
        <v>59</v>
      </c>
      <c r="E17" s="27"/>
      <c r="F17" s="79" t="s">
        <v>61</v>
      </c>
      <c r="G17" s="27"/>
      <c r="H17" s="27"/>
      <c r="I17" s="79" t="s">
        <v>62</v>
      </c>
      <c r="J17" s="27"/>
      <c r="K17" s="27"/>
      <c r="L17" s="27"/>
      <c r="M17" s="27"/>
      <c r="N17" s="28"/>
      <c r="O17" s="28"/>
      <c r="P17" s="81" t="s">
        <v>66</v>
      </c>
      <c r="Q17" s="30"/>
      <c r="AG17" s="30"/>
      <c r="AH17" s="30"/>
    </row>
    <row r="18" spans="1:34" ht="15.75">
      <c r="A18" s="5" t="s">
        <v>18</v>
      </c>
      <c r="B18" s="107">
        <f>[2]Fjärrvärmeproduktion!$N$282</f>
        <v>0</v>
      </c>
      <c r="C18" s="108"/>
      <c r="D18" s="108">
        <f>[2]Fjärrvärmeproduktion!$N$283</f>
        <v>0</v>
      </c>
      <c r="E18" s="108">
        <f>[2]Fjärrvärmeproduktion!$Q$284</f>
        <v>0</v>
      </c>
      <c r="F18" s="108">
        <f>[2]Fjärrvärmeproduktion!$N$285</f>
        <v>0</v>
      </c>
      <c r="G18" s="108">
        <f>[2]Fjärrvärmeproduktion!$R$286</f>
        <v>0</v>
      </c>
      <c r="H18" s="107">
        <f>[2]Fjärrvärmeproduktion!$S$287</f>
        <v>0</v>
      </c>
      <c r="I18" s="108">
        <f>[2]Fjärrvärmeproduktion!$N$288</f>
        <v>0</v>
      </c>
      <c r="J18" s="108">
        <f>[2]Fjärrvärmeproduktion!$T$286</f>
        <v>0</v>
      </c>
      <c r="K18" s="108">
        <f>[2]Fjärrvärmeproduktion!$U$284</f>
        <v>0</v>
      </c>
      <c r="L18" s="108">
        <f>[2]Fjärrvärmeproduktion!$V$284</f>
        <v>0</v>
      </c>
      <c r="M18" s="108"/>
      <c r="N18" s="108"/>
      <c r="O18" s="108"/>
      <c r="P18" s="108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20">
        <f>[2]Fjärrvärmeproduktion!$N$290+[2]Fjärrvärmeproduktion!$N$322</f>
        <v>32845</v>
      </c>
      <c r="C19" s="108"/>
      <c r="D19" s="108">
        <f>[2]Fjärrvärmeproduktion!$N$291</f>
        <v>209</v>
      </c>
      <c r="E19" s="108">
        <f>[2]Fjärrvärmeproduktion!$Q$292</f>
        <v>0</v>
      </c>
      <c r="F19" s="108">
        <f>[2]Fjärrvärmeproduktion!$N$293</f>
        <v>0</v>
      </c>
      <c r="G19" s="108">
        <f>[2]Fjärrvärmeproduktion!$R$294</f>
        <v>0</v>
      </c>
      <c r="H19" s="120">
        <f>[2]Fjärrvärmeproduktion!$S$295</f>
        <v>32600</v>
      </c>
      <c r="I19" s="108">
        <f>[2]Fjärrvärmeproduktion!$N$296</f>
        <v>0</v>
      </c>
      <c r="J19" s="108">
        <f>[2]Fjärrvärmeproduktion!$T$294</f>
        <v>0</v>
      </c>
      <c r="K19" s="108">
        <f>[2]Fjärrvärmeproduktion!$U$292</f>
        <v>0</v>
      </c>
      <c r="L19" s="108">
        <f>[2]Fjärrvärmeproduktion!$V$292</f>
        <v>0</v>
      </c>
      <c r="M19" s="108"/>
      <c r="N19" s="108"/>
      <c r="O19" s="108"/>
      <c r="P19" s="129">
        <f t="shared" ref="P19:P24" si="2">SUM(C19:O19)</f>
        <v>32809</v>
      </c>
      <c r="Q19" s="4"/>
      <c r="R19" s="4"/>
      <c r="S19" s="4"/>
      <c r="T19" s="4"/>
    </row>
    <row r="20" spans="1:34" ht="15.75">
      <c r="A20" s="5" t="s">
        <v>20</v>
      </c>
      <c r="B20" s="107">
        <f>[2]Fjärrvärmeproduktion!$N$298</f>
        <v>0</v>
      </c>
      <c r="C20" s="108"/>
      <c r="D20" s="108">
        <f>[2]Fjärrvärmeproduktion!$N$299</f>
        <v>0</v>
      </c>
      <c r="E20" s="108">
        <f>[2]Fjärrvärmeproduktion!$Q$300</f>
        <v>0</v>
      </c>
      <c r="F20" s="108">
        <f>[2]Fjärrvärmeproduktion!$N$301</f>
        <v>0</v>
      </c>
      <c r="G20" s="108">
        <f>[2]Fjärrvärmeproduktion!$R$302</f>
        <v>0</v>
      </c>
      <c r="H20" s="107">
        <f>[2]Fjärrvärmeproduktion!$S$303</f>
        <v>0</v>
      </c>
      <c r="I20" s="108">
        <f>[2]Fjärrvärmeproduktion!$N$304</f>
        <v>0</v>
      </c>
      <c r="J20" s="108">
        <f>[2]Fjärrvärmeproduktion!$T$302</f>
        <v>0</v>
      </c>
      <c r="K20" s="108">
        <f>[2]Fjärrvärmeproduktion!$U$300</f>
        <v>0</v>
      </c>
      <c r="L20" s="108">
        <f>[2]Fjärrvärmeproduktion!$V$300</f>
        <v>0</v>
      </c>
      <c r="M20" s="108"/>
      <c r="N20" s="108"/>
      <c r="O20" s="108"/>
      <c r="P20" s="108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07">
        <f>[2]Fjärrvärmeproduktion!$N$306</f>
        <v>0</v>
      </c>
      <c r="C21" s="108"/>
      <c r="D21" s="108">
        <f>[2]Fjärrvärmeproduktion!$N$307</f>
        <v>0</v>
      </c>
      <c r="E21" s="108">
        <f>[2]Fjärrvärmeproduktion!$Q$308</f>
        <v>0</v>
      </c>
      <c r="F21" s="108">
        <f>[2]Fjärrvärmeproduktion!$N$309</f>
        <v>0</v>
      </c>
      <c r="G21" s="108">
        <f>[2]Fjärrvärmeproduktion!$R$310</f>
        <v>0</v>
      </c>
      <c r="H21" s="107">
        <f>[2]Fjärrvärmeproduktion!$S$311</f>
        <v>0</v>
      </c>
      <c r="I21" s="108">
        <f>[2]Fjärrvärmeproduktion!$N$312</f>
        <v>0</v>
      </c>
      <c r="J21" s="108">
        <f>[2]Fjärrvärmeproduktion!$T$310</f>
        <v>0</v>
      </c>
      <c r="K21" s="108">
        <f>[2]Fjärrvärmeproduktion!$U$308</f>
        <v>0</v>
      </c>
      <c r="L21" s="108">
        <f>[2]Fjärrvärmeproduktion!$V$308</f>
        <v>0</v>
      </c>
      <c r="M21" s="108"/>
      <c r="N21" s="108"/>
      <c r="O21" s="108"/>
      <c r="P21" s="108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07">
        <f>[2]Fjärrvärmeproduktion!$N$314</f>
        <v>4166</v>
      </c>
      <c r="C22" s="108"/>
      <c r="D22" s="108">
        <f>[2]Fjärrvärmeproduktion!$N$315</f>
        <v>0</v>
      </c>
      <c r="E22" s="108">
        <f>[2]Fjärrvärmeproduktion!$Q$316</f>
        <v>0</v>
      </c>
      <c r="F22" s="108">
        <f>[2]Fjärrvärmeproduktion!$N$317</f>
        <v>0</v>
      </c>
      <c r="G22" s="108">
        <f>[2]Fjärrvärmeproduktion!$R$318</f>
        <v>0</v>
      </c>
      <c r="H22" s="107">
        <f>[2]Fjärrvärmeproduktion!$S$319</f>
        <v>0</v>
      </c>
      <c r="I22" s="108">
        <f>[2]Fjärrvärmeproduktion!$N$320</f>
        <v>0</v>
      </c>
      <c r="J22" s="108">
        <f>[2]Fjärrvärmeproduktion!$T$318</f>
        <v>0</v>
      </c>
      <c r="K22" s="108">
        <f>[2]Fjärrvärmeproduktion!$U$316</f>
        <v>0</v>
      </c>
      <c r="L22" s="108">
        <f>[2]Fjärrvärmeproduktion!$V$316</f>
        <v>0</v>
      </c>
      <c r="M22" s="108"/>
      <c r="N22" s="108"/>
      <c r="O22" s="108"/>
      <c r="P22" s="108">
        <f t="shared" si="2"/>
        <v>0</v>
      </c>
      <c r="Q22" s="31"/>
      <c r="R22" s="43" t="s">
        <v>24</v>
      </c>
      <c r="S22" s="87" t="str">
        <f>ROUND(P43/1000,0) &amp;" GWh"</f>
        <v>266 GWh</v>
      </c>
      <c r="T22" s="38"/>
      <c r="U22" s="36"/>
    </row>
    <row r="23" spans="1:34" ht="15.75">
      <c r="A23" s="5" t="s">
        <v>23</v>
      </c>
      <c r="B23" s="111">
        <v>0</v>
      </c>
      <c r="C23" s="108"/>
      <c r="D23" s="108">
        <f>[2]Fjärrvärmeproduktion!$N$323</f>
        <v>0</v>
      </c>
      <c r="E23" s="108">
        <f>[2]Fjärrvärmeproduktion!$Q$324</f>
        <v>0</v>
      </c>
      <c r="F23" s="108">
        <f>[2]Fjärrvärmeproduktion!$N$325</f>
        <v>0</v>
      </c>
      <c r="G23" s="108">
        <f>[2]Fjärrvärmeproduktion!$R$326</f>
        <v>0</v>
      </c>
      <c r="H23" s="107">
        <f>[2]Fjärrvärmeproduktion!$S$327</f>
        <v>0</v>
      </c>
      <c r="I23" s="108">
        <f>[2]Fjärrvärmeproduktion!$N$328</f>
        <v>0</v>
      </c>
      <c r="J23" s="108">
        <f>[2]Fjärrvärmeproduktion!$T$326</f>
        <v>0</v>
      </c>
      <c r="K23" s="108">
        <f>[2]Fjärrvärmeproduktion!$U$324</f>
        <v>0</v>
      </c>
      <c r="L23" s="108">
        <f>[2]Fjärrvärmeproduktion!$V$324</f>
        <v>0</v>
      </c>
      <c r="M23" s="108"/>
      <c r="N23" s="108"/>
      <c r="O23" s="108"/>
      <c r="P23" s="108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29">
        <f>SUM(B18:B23)</f>
        <v>37011</v>
      </c>
      <c r="C24" s="108">
        <f t="shared" ref="C24:O24" si="3">SUM(C18:C23)</f>
        <v>0</v>
      </c>
      <c r="D24" s="108">
        <f t="shared" si="3"/>
        <v>209</v>
      </c>
      <c r="E24" s="108">
        <f t="shared" si="3"/>
        <v>0</v>
      </c>
      <c r="F24" s="108">
        <f t="shared" si="3"/>
        <v>0</v>
      </c>
      <c r="G24" s="108">
        <f t="shared" si="3"/>
        <v>0</v>
      </c>
      <c r="H24" s="129">
        <f t="shared" si="3"/>
        <v>32600</v>
      </c>
      <c r="I24" s="108">
        <f t="shared" si="3"/>
        <v>0</v>
      </c>
      <c r="J24" s="108">
        <f t="shared" si="3"/>
        <v>0</v>
      </c>
      <c r="K24" s="108">
        <f t="shared" si="3"/>
        <v>0</v>
      </c>
      <c r="L24" s="108">
        <f t="shared" si="3"/>
        <v>0</v>
      </c>
      <c r="M24" s="108">
        <f t="shared" si="3"/>
        <v>0</v>
      </c>
      <c r="N24" s="108">
        <f t="shared" si="3"/>
        <v>0</v>
      </c>
      <c r="O24" s="108">
        <f t="shared" si="3"/>
        <v>0</v>
      </c>
      <c r="P24" s="129">
        <f t="shared" si="2"/>
        <v>32809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31"/>
      <c r="R25" s="84" t="str">
        <f>C30</f>
        <v>El</v>
      </c>
      <c r="S25" s="60" t="str">
        <f>ROUND(C43/1000,0) &amp;" GWh"</f>
        <v>103 GWh</v>
      </c>
      <c r="T25" s="42">
        <f>C$44</f>
        <v>0.38624216679555173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5" t="str">
        <f>D30</f>
        <v>Oljeprodukter</v>
      </c>
      <c r="S26" s="60" t="str">
        <f>ROUND(D43/1000,0) &amp;" GWh"</f>
        <v>79 GWh</v>
      </c>
      <c r="T26" s="42">
        <f>D$44</f>
        <v>0.29573825900143352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60" t="str">
        <f>ROUND(E43/1000,0)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0 GWh</v>
      </c>
      <c r="T28" s="42">
        <f>F$44</f>
        <v>0</v>
      </c>
      <c r="U28" s="36"/>
    </row>
    <row r="29" spans="1:34" ht="15.75">
      <c r="A29" s="78" t="str">
        <f>A2</f>
        <v>0561 Åtvidaberg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19 GWh</v>
      </c>
      <c r="T29" s="42">
        <f>G$44</f>
        <v>6.9976551282107141E-2</v>
      </c>
      <c r="U29" s="36"/>
    </row>
    <row r="30" spans="1:34" ht="30">
      <c r="A30" s="6">
        <v>2017</v>
      </c>
      <c r="B30" s="66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92</v>
      </c>
      <c r="N30" s="55" t="s">
        <v>73</v>
      </c>
      <c r="O30" s="55" t="s">
        <v>72</v>
      </c>
      <c r="P30" s="57" t="s">
        <v>29</v>
      </c>
      <c r="Q30" s="31"/>
      <c r="R30" s="84" t="str">
        <f>H30</f>
        <v>Biobränslen</v>
      </c>
      <c r="S30" s="60" t="str">
        <f>ROUND(H43/1000,0) &amp;" GWh"</f>
        <v>66 GWh</v>
      </c>
      <c r="T30" s="42">
        <f>H$44</f>
        <v>0.24804302292090766</v>
      </c>
      <c r="U30" s="36"/>
    </row>
    <row r="31" spans="1:34" s="29" customFormat="1">
      <c r="A31" s="26"/>
      <c r="B31" s="79" t="s">
        <v>65</v>
      </c>
      <c r="C31" s="82" t="s">
        <v>64</v>
      </c>
      <c r="D31" s="79" t="s">
        <v>59</v>
      </c>
      <c r="E31" s="27"/>
      <c r="F31" s="79" t="s">
        <v>61</v>
      </c>
      <c r="G31" s="79" t="s">
        <v>87</v>
      </c>
      <c r="H31" s="79" t="s">
        <v>69</v>
      </c>
      <c r="I31" s="79" t="s">
        <v>62</v>
      </c>
      <c r="J31" s="27"/>
      <c r="K31" s="27"/>
      <c r="L31" s="27"/>
      <c r="M31" s="27"/>
      <c r="N31" s="28"/>
      <c r="O31" s="28"/>
      <c r="P31" s="81" t="s">
        <v>67</v>
      </c>
      <c r="Q31" s="32"/>
      <c r="R31" s="84" t="str">
        <f>I30</f>
        <v>Biogas</v>
      </c>
      <c r="S31" s="60" t="str">
        <f>ROUND(I43/1000,0)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88">
        <f>[2]Slutanvändning!$N$413</f>
        <v>0</v>
      </c>
      <c r="C32" s="88">
        <f>[2]Slutanvändning!$N$414</f>
        <v>6421</v>
      </c>
      <c r="D32" s="88">
        <f>[2]Slutanvändning!$N$407</f>
        <v>6194</v>
      </c>
      <c r="E32" s="88">
        <f>[2]Slutanvändning!$Q$408</f>
        <v>0</v>
      </c>
      <c r="F32" s="88">
        <f>[2]Slutanvändning!$N$409</f>
        <v>0</v>
      </c>
      <c r="G32" s="88">
        <f>[2]Slutanvändning!$N$410</f>
        <v>1405</v>
      </c>
      <c r="H32" s="88">
        <f>[2]Slutanvändning!$N$411</f>
        <v>0</v>
      </c>
      <c r="I32" s="88">
        <f>[2]Slutanvändning!$N$412</f>
        <v>0</v>
      </c>
      <c r="J32" s="88"/>
      <c r="K32" s="88">
        <f>[2]Slutanvändning!$T$408</f>
        <v>0</v>
      </c>
      <c r="L32" s="88">
        <f>[2]Slutanvändning!$U$408</f>
        <v>0</v>
      </c>
      <c r="M32" s="88"/>
      <c r="N32" s="88">
        <f>[2]Slutanvändning!$W$408</f>
        <v>0</v>
      </c>
      <c r="O32" s="88"/>
      <c r="P32" s="88">
        <f t="shared" ref="P32:P38" si="4">SUM(B32:N32)</f>
        <v>14020</v>
      </c>
      <c r="Q32" s="33"/>
      <c r="R32" s="85" t="str">
        <f>J30</f>
        <v>Avlutar</v>
      </c>
      <c r="S32" s="60" t="str">
        <f>ROUND(J43/1000,0) &amp;" GWh"</f>
        <v>0 GWh</v>
      </c>
      <c r="T32" s="42">
        <f>J$44</f>
        <v>0</v>
      </c>
      <c r="U32" s="36"/>
    </row>
    <row r="33" spans="1:47" ht="15.75">
      <c r="A33" s="5" t="s">
        <v>33</v>
      </c>
      <c r="B33" s="88">
        <f>[2]Slutanvändning!$N$422</f>
        <v>0</v>
      </c>
      <c r="C33" s="88">
        <f>[2]Slutanvändning!$N$423</f>
        <v>7215</v>
      </c>
      <c r="D33" s="88">
        <f>[2]Slutanvändning!$N$416</f>
        <v>1024</v>
      </c>
      <c r="E33" s="88">
        <f>[2]Slutanvändning!$Q$417</f>
        <v>0</v>
      </c>
      <c r="F33" s="88">
        <f>[2]Slutanvändning!$N$418</f>
        <v>0</v>
      </c>
      <c r="G33" s="88">
        <f>[2]Slutanvändning!$N$419</f>
        <v>0</v>
      </c>
      <c r="H33" s="88">
        <f>[2]Slutanvändning!$N$420</f>
        <v>1035</v>
      </c>
      <c r="I33" s="88">
        <f>[2]Slutanvändning!$N$421</f>
        <v>0</v>
      </c>
      <c r="J33" s="88"/>
      <c r="K33" s="88">
        <f>[2]Slutanvändning!$T$417</f>
        <v>0</v>
      </c>
      <c r="L33" s="88">
        <f>[2]Slutanvändning!$U$417</f>
        <v>0</v>
      </c>
      <c r="M33" s="88"/>
      <c r="N33" s="88">
        <f>[2]Slutanvändning!$W$417</f>
        <v>0</v>
      </c>
      <c r="O33" s="88"/>
      <c r="P33" s="88">
        <f t="shared" si="4"/>
        <v>9274</v>
      </c>
      <c r="Q33" s="33"/>
      <c r="R33" s="84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34</v>
      </c>
      <c r="B34" s="88">
        <f>[2]Slutanvändning!$N$431</f>
        <v>8184</v>
      </c>
      <c r="C34" s="88">
        <f>[2]Slutanvändning!$N$432</f>
        <v>6653</v>
      </c>
      <c r="D34" s="88">
        <f>[2]Slutanvändning!$N$425</f>
        <v>0</v>
      </c>
      <c r="E34" s="88">
        <f>[2]Slutanvändning!$Q$426</f>
        <v>0</v>
      </c>
      <c r="F34" s="88">
        <f>[2]Slutanvändning!$N$427</f>
        <v>0</v>
      </c>
      <c r="G34" s="88">
        <f>[2]Slutanvändning!$N$428</f>
        <v>0</v>
      </c>
      <c r="H34" s="88">
        <f>[2]Slutanvändning!$N$429</f>
        <v>0</v>
      </c>
      <c r="I34" s="88">
        <f>[2]Slutanvändning!$N$430</f>
        <v>0</v>
      </c>
      <c r="J34" s="88"/>
      <c r="K34" s="88">
        <f>[2]Slutanvändning!$T$426</f>
        <v>0</v>
      </c>
      <c r="L34" s="88">
        <f>[2]Slutanvändning!$U$426</f>
        <v>0</v>
      </c>
      <c r="M34" s="88"/>
      <c r="N34" s="88">
        <f>[2]Slutanvändning!$W$426</f>
        <v>0</v>
      </c>
      <c r="O34" s="88"/>
      <c r="P34" s="88">
        <f t="shared" si="4"/>
        <v>14837</v>
      </c>
      <c r="Q34" s="33"/>
      <c r="R34" s="85" t="str">
        <f>L30</f>
        <v>Avfall</v>
      </c>
      <c r="S34" s="60" t="str">
        <f>ROUND(L43/1000,0) 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88">
        <f>[2]Slutanvändning!$N$440</f>
        <v>0</v>
      </c>
      <c r="C35" s="88">
        <f>[2]Slutanvändning!$N$441</f>
        <v>26</v>
      </c>
      <c r="D35" s="88">
        <f>[2]Slutanvändning!$N$434</f>
        <v>70204</v>
      </c>
      <c r="E35" s="88">
        <f>[2]Slutanvändning!$Q$435</f>
        <v>0</v>
      </c>
      <c r="F35" s="88">
        <f>[2]Slutanvändning!$N$436</f>
        <v>0</v>
      </c>
      <c r="G35" s="88">
        <f>[2]Slutanvändning!$N$437</f>
        <v>17225</v>
      </c>
      <c r="H35" s="88">
        <f>[2]Slutanvändning!$N$438</f>
        <v>0</v>
      </c>
      <c r="I35" s="88">
        <f>[2]Slutanvändning!$N$439</f>
        <v>0</v>
      </c>
      <c r="J35" s="88"/>
      <c r="K35" s="88">
        <f>[2]Slutanvändning!$T$435</f>
        <v>0</v>
      </c>
      <c r="L35" s="88">
        <f>[2]Slutanvändning!$U$435</f>
        <v>0</v>
      </c>
      <c r="M35" s="88"/>
      <c r="N35" s="88">
        <f>[2]Slutanvändning!$W$435</f>
        <v>0</v>
      </c>
      <c r="O35" s="88"/>
      <c r="P35" s="88">
        <f>SUM(B35:N35)</f>
        <v>87455</v>
      </c>
      <c r="Q35" s="33"/>
      <c r="R35" s="84" t="str">
        <f>M30</f>
        <v>RT-flis</v>
      </c>
      <c r="S35" s="60" t="str">
        <f>ROUND(M43/1000,0) &amp;" GWh"</f>
        <v>0 GWh</v>
      </c>
      <c r="T35" s="42">
        <f>M$44</f>
        <v>0</v>
      </c>
      <c r="U35" s="36"/>
    </row>
    <row r="36" spans="1:47" ht="15.75">
      <c r="A36" s="5" t="s">
        <v>36</v>
      </c>
      <c r="B36" s="88">
        <f>[2]Slutanvändning!$N$449</f>
        <v>7292</v>
      </c>
      <c r="C36" s="88">
        <f>[2]Slutanvändning!$N$450</f>
        <v>22059</v>
      </c>
      <c r="D36" s="88">
        <f>[2]Slutanvändning!$N$443</f>
        <v>789</v>
      </c>
      <c r="E36" s="88">
        <f>[2]Slutanvändning!$Q$444</f>
        <v>0</v>
      </c>
      <c r="F36" s="88">
        <f>[2]Slutanvändning!$N$445</f>
        <v>0</v>
      </c>
      <c r="G36" s="88">
        <f>[2]Slutanvändning!$N$446</f>
        <v>0</v>
      </c>
      <c r="H36" s="88">
        <f>[2]Slutanvändning!$N$447</f>
        <v>0</v>
      </c>
      <c r="I36" s="88">
        <f>[2]Slutanvändning!$N$448</f>
        <v>0</v>
      </c>
      <c r="J36" s="88"/>
      <c r="K36" s="88">
        <f>[2]Slutanvändning!$T$444</f>
        <v>0</v>
      </c>
      <c r="L36" s="88">
        <f>[2]Slutanvändning!$U$444</f>
        <v>0</v>
      </c>
      <c r="M36" s="88"/>
      <c r="N36" s="88">
        <f>[2]Slutanvändning!$W$444</f>
        <v>0</v>
      </c>
      <c r="O36" s="88"/>
      <c r="P36" s="88">
        <f t="shared" si="4"/>
        <v>30140</v>
      </c>
      <c r="Q36" s="33"/>
      <c r="R36" s="84" t="str">
        <f>N30</f>
        <v>Plastrejekt</v>
      </c>
      <c r="S36" s="60" t="str">
        <f>ROUND(N43/1000,0) &amp;" GWh"</f>
        <v>0 GWh</v>
      </c>
      <c r="T36" s="42">
        <f>N$44</f>
        <v>0</v>
      </c>
      <c r="U36" s="36"/>
    </row>
    <row r="37" spans="1:47" ht="15.75">
      <c r="A37" s="5" t="s">
        <v>37</v>
      </c>
      <c r="B37" s="88">
        <f>[2]Slutanvändning!$N$458</f>
        <v>992</v>
      </c>
      <c r="C37" s="88">
        <f>[2]Slutanvändning!$N$459</f>
        <v>45893</v>
      </c>
      <c r="D37" s="88">
        <f>[2]Slutanvändning!$N$452</f>
        <v>315</v>
      </c>
      <c r="E37" s="88">
        <f>[2]Slutanvändning!$Q$453</f>
        <v>0</v>
      </c>
      <c r="F37" s="88">
        <f>[2]Slutanvändning!$N$454</f>
        <v>0</v>
      </c>
      <c r="G37" s="88">
        <f>[2]Slutanvändning!$N$455</f>
        <v>0</v>
      </c>
      <c r="H37" s="88">
        <f>[2]Slutanvändning!$N$456</f>
        <v>32402</v>
      </c>
      <c r="I37" s="88">
        <f>[2]Slutanvändning!$N$457</f>
        <v>0</v>
      </c>
      <c r="J37" s="88"/>
      <c r="K37" s="88">
        <f>[2]Slutanvändning!$T$453</f>
        <v>0</v>
      </c>
      <c r="L37" s="88">
        <f>[2]Slutanvändning!$U$453</f>
        <v>0</v>
      </c>
      <c r="M37" s="88"/>
      <c r="N37" s="88">
        <f>[2]Slutanvändning!$W$453</f>
        <v>0</v>
      </c>
      <c r="O37" s="88"/>
      <c r="P37" s="88">
        <f t="shared" si="4"/>
        <v>79602</v>
      </c>
      <c r="Q37" s="33"/>
      <c r="R37" s="85" t="str">
        <f>O30</f>
        <v>Ånga</v>
      </c>
      <c r="S37" s="60" t="str">
        <f>ROUND(O43/1000,0) &amp;" GWh"</f>
        <v>0 GWh</v>
      </c>
      <c r="T37" s="42">
        <f>O$44</f>
        <v>0</v>
      </c>
      <c r="U37" s="36"/>
    </row>
    <row r="38" spans="1:47" ht="15.75">
      <c r="A38" s="5" t="s">
        <v>38</v>
      </c>
      <c r="B38" s="88">
        <f>[2]Slutanvändning!$N$467</f>
        <v>14001</v>
      </c>
      <c r="C38" s="88">
        <f>[2]Slutanvändning!$N$468</f>
        <v>3823</v>
      </c>
      <c r="D38" s="88">
        <f>[2]Slutanvändning!$N$461</f>
        <v>0</v>
      </c>
      <c r="E38" s="88">
        <f>[2]Slutanvändning!$Q$462</f>
        <v>0</v>
      </c>
      <c r="F38" s="88">
        <f>[2]Slutanvändning!$N$463</f>
        <v>0</v>
      </c>
      <c r="G38" s="88">
        <f>[2]Slutanvändning!$N$464</f>
        <v>0</v>
      </c>
      <c r="H38" s="88">
        <f>[2]Slutanvändning!$N$465</f>
        <v>0</v>
      </c>
      <c r="I38" s="88">
        <f>[2]Slutanvändning!$N$466</f>
        <v>0</v>
      </c>
      <c r="J38" s="88"/>
      <c r="K38" s="88">
        <f>[2]Slutanvändning!$T$462</f>
        <v>0</v>
      </c>
      <c r="L38" s="88">
        <f>[2]Slutanvändning!$U$462</f>
        <v>0</v>
      </c>
      <c r="M38" s="88"/>
      <c r="N38" s="88">
        <f>[2]Slutanvändning!$W$462</f>
        <v>0</v>
      </c>
      <c r="O38" s="88"/>
      <c r="P38" s="88">
        <f t="shared" si="4"/>
        <v>17824</v>
      </c>
      <c r="Q38" s="33"/>
      <c r="R38" s="44"/>
      <c r="S38" s="29"/>
      <c r="T38" s="40"/>
      <c r="U38" s="36"/>
    </row>
    <row r="39" spans="1:47" ht="15.75">
      <c r="A39" s="5" t="s">
        <v>39</v>
      </c>
      <c r="B39" s="88">
        <f>[2]Slutanvändning!$N$476</f>
        <v>0</v>
      </c>
      <c r="C39" s="88">
        <f>[2]Slutanvändning!$N$477</f>
        <v>3123</v>
      </c>
      <c r="D39" s="88">
        <f>[2]Slutanvändning!$N$470</f>
        <v>0</v>
      </c>
      <c r="E39" s="88">
        <f>[2]Slutanvändning!$Q$471</f>
        <v>0</v>
      </c>
      <c r="F39" s="88">
        <f>[2]Slutanvändning!$N$472</f>
        <v>0</v>
      </c>
      <c r="G39" s="88">
        <f>[2]Slutanvändning!$N$473</f>
        <v>0</v>
      </c>
      <c r="H39" s="88">
        <f>[2]Slutanvändning!$N$474</f>
        <v>0</v>
      </c>
      <c r="I39" s="88">
        <f>[2]Slutanvändning!$N$475</f>
        <v>0</v>
      </c>
      <c r="J39" s="88"/>
      <c r="K39" s="88">
        <f>[2]Slutanvändning!$T$471</f>
        <v>0</v>
      </c>
      <c r="L39" s="88">
        <f>[2]Slutanvändning!$U$471</f>
        <v>0</v>
      </c>
      <c r="M39" s="88"/>
      <c r="N39" s="88">
        <f>[2]Slutanvändning!$W$471</f>
        <v>0</v>
      </c>
      <c r="O39" s="88"/>
      <c r="P39" s="88">
        <f>SUM(B39:N39)</f>
        <v>3123</v>
      </c>
      <c r="Q39" s="33"/>
      <c r="R39" s="41"/>
      <c r="S39" s="10"/>
      <c r="T39" s="63"/>
    </row>
    <row r="40" spans="1:47" ht="15.75">
      <c r="A40" s="5" t="s">
        <v>14</v>
      </c>
      <c r="B40" s="88">
        <f>SUM(B32:B39)</f>
        <v>30469</v>
      </c>
      <c r="C40" s="88">
        <f t="shared" ref="C40:O40" si="5">SUM(C32:C39)</f>
        <v>95213</v>
      </c>
      <c r="D40" s="88">
        <f t="shared" si="5"/>
        <v>78526</v>
      </c>
      <c r="E40" s="88">
        <f t="shared" si="5"/>
        <v>0</v>
      </c>
      <c r="F40" s="88">
        <f>SUM(F32:F39)</f>
        <v>0</v>
      </c>
      <c r="G40" s="88">
        <f t="shared" si="5"/>
        <v>18630</v>
      </c>
      <c r="H40" s="88">
        <f t="shared" si="5"/>
        <v>33437</v>
      </c>
      <c r="I40" s="88">
        <f t="shared" si="5"/>
        <v>0</v>
      </c>
      <c r="J40" s="88">
        <f t="shared" si="5"/>
        <v>0</v>
      </c>
      <c r="K40" s="88">
        <f t="shared" si="5"/>
        <v>0</v>
      </c>
      <c r="L40" s="88">
        <f t="shared" si="5"/>
        <v>0</v>
      </c>
      <c r="M40" s="88">
        <f t="shared" si="5"/>
        <v>0</v>
      </c>
      <c r="N40" s="88">
        <f t="shared" si="5"/>
        <v>0</v>
      </c>
      <c r="O40" s="88">
        <f t="shared" si="5"/>
        <v>0</v>
      </c>
      <c r="P40" s="88">
        <f>SUM(B40:N40)</f>
        <v>256275</v>
      </c>
      <c r="Q40" s="33"/>
      <c r="R40" s="41"/>
      <c r="S40" s="10" t="s">
        <v>25</v>
      </c>
      <c r="T40" s="63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5"/>
      <c r="R41" s="41" t="s">
        <v>40</v>
      </c>
      <c r="S41" s="64" t="str">
        <f>ROUND((B46+C46)/1000,0) &amp;" GWh"</f>
        <v>14 GWh</v>
      </c>
      <c r="T41" s="63"/>
    </row>
    <row r="42" spans="1:47">
      <c r="A42" s="46" t="s">
        <v>43</v>
      </c>
      <c r="B42" s="89">
        <f>B39+B38+B37</f>
        <v>14993</v>
      </c>
      <c r="C42" s="89">
        <f>C39+C38+C37</f>
        <v>52839</v>
      </c>
      <c r="D42" s="89">
        <f>D39+D38+D37</f>
        <v>315</v>
      </c>
      <c r="E42" s="89">
        <f t="shared" ref="E42:P42" si="6">E39+E38+E37</f>
        <v>0</v>
      </c>
      <c r="F42" s="90">
        <f t="shared" si="6"/>
        <v>0</v>
      </c>
      <c r="G42" s="89">
        <f t="shared" si="6"/>
        <v>0</v>
      </c>
      <c r="H42" s="89">
        <f t="shared" si="6"/>
        <v>32402</v>
      </c>
      <c r="I42" s="90">
        <f t="shared" si="6"/>
        <v>0</v>
      </c>
      <c r="J42" s="89">
        <f t="shared" si="6"/>
        <v>0</v>
      </c>
      <c r="K42" s="89">
        <f t="shared" si="6"/>
        <v>0</v>
      </c>
      <c r="L42" s="89">
        <f t="shared" si="6"/>
        <v>0</v>
      </c>
      <c r="M42" s="89">
        <f t="shared" si="6"/>
        <v>0</v>
      </c>
      <c r="N42" s="89">
        <f t="shared" si="6"/>
        <v>0</v>
      </c>
      <c r="O42" s="89">
        <f t="shared" si="6"/>
        <v>0</v>
      </c>
      <c r="P42" s="89">
        <f t="shared" si="6"/>
        <v>100549</v>
      </c>
      <c r="Q42" s="34"/>
      <c r="R42" s="41" t="s">
        <v>41</v>
      </c>
      <c r="S42" s="11" t="str">
        <f>ROUND(P42/1000,0) &amp;" GWh"</f>
        <v>101 GWh</v>
      </c>
      <c r="T42" s="42">
        <f>P42/P40</f>
        <v>0.3923480636035509</v>
      </c>
    </row>
    <row r="43" spans="1:47">
      <c r="A43" s="47" t="s">
        <v>45</v>
      </c>
      <c r="B43" s="112"/>
      <c r="C43" s="113">
        <f>C40+C24-C7+C46</f>
        <v>102830.04</v>
      </c>
      <c r="D43" s="113">
        <f t="shared" ref="D43:O43" si="7">D11+D24+D40</f>
        <v>78735</v>
      </c>
      <c r="E43" s="113">
        <f t="shared" si="7"/>
        <v>0</v>
      </c>
      <c r="F43" s="113">
        <f t="shared" si="7"/>
        <v>0</v>
      </c>
      <c r="G43" s="113">
        <f t="shared" si="7"/>
        <v>18630</v>
      </c>
      <c r="H43" s="113">
        <f t="shared" si="7"/>
        <v>66037</v>
      </c>
      <c r="I43" s="113">
        <f t="shared" si="7"/>
        <v>0</v>
      </c>
      <c r="J43" s="113">
        <f t="shared" si="7"/>
        <v>0</v>
      </c>
      <c r="K43" s="113">
        <f t="shared" si="7"/>
        <v>0</v>
      </c>
      <c r="L43" s="113">
        <f t="shared" si="7"/>
        <v>0</v>
      </c>
      <c r="M43" s="113">
        <f t="shared" si="7"/>
        <v>0</v>
      </c>
      <c r="N43" s="113">
        <f t="shared" si="7"/>
        <v>0</v>
      </c>
      <c r="O43" s="113">
        <f t="shared" si="7"/>
        <v>0</v>
      </c>
      <c r="P43" s="114">
        <f>SUM(C43:O43)</f>
        <v>266232.03999999998</v>
      </c>
      <c r="Q43" s="34"/>
      <c r="R43" s="41" t="s">
        <v>42</v>
      </c>
      <c r="S43" s="11" t="str">
        <f>ROUND(P36/1000,0) &amp;" GWh"</f>
        <v>30 GWh</v>
      </c>
      <c r="T43" s="62">
        <f>P36/P40</f>
        <v>0.11760803824017169</v>
      </c>
    </row>
    <row r="44" spans="1:47">
      <c r="A44" s="47" t="s">
        <v>46</v>
      </c>
      <c r="B44" s="91"/>
      <c r="C44" s="98">
        <f>C43/$P$43</f>
        <v>0.38624216679555173</v>
      </c>
      <c r="D44" s="98">
        <f t="shared" ref="D44:P44" si="8">D43/$P$43</f>
        <v>0.29573825900143352</v>
      </c>
      <c r="E44" s="98">
        <f t="shared" si="8"/>
        <v>0</v>
      </c>
      <c r="F44" s="98">
        <f t="shared" si="8"/>
        <v>0</v>
      </c>
      <c r="G44" s="98">
        <f t="shared" si="8"/>
        <v>6.9976551282107141E-2</v>
      </c>
      <c r="H44" s="98">
        <f t="shared" si="8"/>
        <v>0.24804302292090766</v>
      </c>
      <c r="I44" s="98">
        <f t="shared" si="8"/>
        <v>0</v>
      </c>
      <c r="J44" s="98">
        <f t="shared" si="8"/>
        <v>0</v>
      </c>
      <c r="K44" s="98">
        <f t="shared" si="8"/>
        <v>0</v>
      </c>
      <c r="L44" s="98">
        <f t="shared" si="8"/>
        <v>0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34"/>
      <c r="R44" s="41" t="s">
        <v>44</v>
      </c>
      <c r="S44" s="11" t="str">
        <f>ROUND(P34/1000,0) &amp;" GWh"</f>
        <v>15 GWh</v>
      </c>
      <c r="T44" s="42">
        <f>P34/P40</f>
        <v>5.789483952785094E-2</v>
      </c>
      <c r="U44" s="36"/>
    </row>
    <row r="45" spans="1:47">
      <c r="A45" s="48"/>
      <c r="B45" s="99"/>
      <c r="C45" s="56"/>
      <c r="D45" s="56"/>
      <c r="E45" s="56"/>
      <c r="F45" s="66"/>
      <c r="G45" s="56"/>
      <c r="H45" s="56"/>
      <c r="I45" s="66"/>
      <c r="J45" s="56"/>
      <c r="K45" s="56"/>
      <c r="L45" s="56"/>
      <c r="M45" s="56"/>
      <c r="N45" s="66"/>
      <c r="O45" s="66"/>
      <c r="P45" s="66"/>
      <c r="Q45" s="34"/>
      <c r="R45" s="41" t="s">
        <v>31</v>
      </c>
      <c r="S45" s="11" t="str">
        <f>ROUND(P32/1000,0) &amp;" GWh"</f>
        <v>14 GWh</v>
      </c>
      <c r="T45" s="42">
        <f>P32/P40</f>
        <v>5.4706857867525119E-2</v>
      </c>
      <c r="U45" s="36"/>
    </row>
    <row r="46" spans="1:47">
      <c r="A46" s="48" t="s">
        <v>49</v>
      </c>
      <c r="B46" s="67">
        <f>B24-B40</f>
        <v>6542</v>
      </c>
      <c r="C46" s="67">
        <f>(C40+C24)*0.08</f>
        <v>7617.04</v>
      </c>
      <c r="D46" s="56"/>
      <c r="E46" s="56"/>
      <c r="F46" s="66"/>
      <c r="G46" s="56"/>
      <c r="H46" s="56"/>
      <c r="I46" s="66"/>
      <c r="J46" s="56"/>
      <c r="K46" s="56"/>
      <c r="L46" s="56"/>
      <c r="M46" s="56"/>
      <c r="N46" s="66"/>
      <c r="O46" s="66"/>
      <c r="P46" s="52"/>
      <c r="Q46" s="34"/>
      <c r="R46" s="41" t="s">
        <v>47</v>
      </c>
      <c r="S46" s="11" t="str">
        <f>ROUND(P33/1000,0) &amp;" GWh"</f>
        <v>9 GWh</v>
      </c>
      <c r="T46" s="62">
        <f>P33/P40</f>
        <v>3.6187689005950638E-2</v>
      </c>
      <c r="U46" s="36"/>
    </row>
    <row r="47" spans="1:47">
      <c r="A47" s="48" t="s">
        <v>51</v>
      </c>
      <c r="B47" s="92">
        <f>B46/B24</f>
        <v>0.17675826105752343</v>
      </c>
      <c r="C47" s="92">
        <f>C46/(C40+C24)</f>
        <v>0.08</v>
      </c>
      <c r="D47" s="56"/>
      <c r="E47" s="56"/>
      <c r="F47" s="66"/>
      <c r="G47" s="56"/>
      <c r="H47" s="56"/>
      <c r="I47" s="66"/>
      <c r="J47" s="56"/>
      <c r="K47" s="56"/>
      <c r="L47" s="56"/>
      <c r="M47" s="56"/>
      <c r="N47" s="66"/>
      <c r="O47" s="66"/>
      <c r="P47" s="66"/>
      <c r="Q47" s="34"/>
      <c r="R47" s="41" t="s">
        <v>48</v>
      </c>
      <c r="S47" s="11" t="str">
        <f>ROUND(P35/1000,0) &amp;" GWh"</f>
        <v>87 GWh</v>
      </c>
      <c r="T47" s="62">
        <f>P35/P40</f>
        <v>0.34125451175495075</v>
      </c>
    </row>
    <row r="48" spans="1:47" ht="15.75" thickBot="1">
      <c r="A48" s="13"/>
      <c r="B48" s="14"/>
      <c r="C48" s="16"/>
      <c r="D48" s="15"/>
      <c r="E48" s="15"/>
      <c r="F48" s="24"/>
      <c r="G48" s="15"/>
      <c r="H48" s="15"/>
      <c r="I48" s="24"/>
      <c r="J48" s="15"/>
      <c r="K48" s="15"/>
      <c r="L48" s="15"/>
      <c r="M48" s="16"/>
      <c r="N48" s="17"/>
      <c r="O48" s="17"/>
      <c r="P48" s="17"/>
      <c r="Q48" s="86"/>
      <c r="R48" s="68" t="s">
        <v>50</v>
      </c>
      <c r="S48" s="11" t="str">
        <f>ROUND(P40/1000,0) &amp;" GWh"</f>
        <v>256 GWh</v>
      </c>
      <c r="T48" s="69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6"/>
      <c r="G65" s="56"/>
      <c r="H65" s="56"/>
      <c r="I65" s="66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6"/>
      <c r="G66" s="56"/>
      <c r="H66" s="56"/>
      <c r="I66" s="66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6"/>
      <c r="G67" s="56"/>
      <c r="H67" s="56"/>
      <c r="I67" s="66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6"/>
      <c r="G68" s="56"/>
      <c r="H68" s="56"/>
      <c r="I68" s="66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6"/>
      <c r="G69" s="56"/>
      <c r="H69" s="56"/>
      <c r="I69" s="66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6"/>
      <c r="G70" s="56"/>
      <c r="H70" s="56"/>
      <c r="I70" s="66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legacy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C16" zoomScale="85" zoomScaleNormal="85" workbookViewId="0">
      <selection activeCell="F27" sqref="F27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82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0" t="s">
        <v>60</v>
      </c>
      <c r="C4" s="79" t="s">
        <v>58</v>
      </c>
      <c r="D4" s="79" t="s">
        <v>59</v>
      </c>
      <c r="E4" s="27"/>
      <c r="F4" s="79" t="s">
        <v>61</v>
      </c>
      <c r="G4" s="27"/>
      <c r="H4" s="27"/>
      <c r="I4" s="79" t="s">
        <v>62</v>
      </c>
      <c r="J4" s="27"/>
      <c r="K4" s="27"/>
      <c r="L4" s="27"/>
      <c r="M4" s="27"/>
      <c r="N4" s="28"/>
      <c r="O4" s="28"/>
      <c r="P4" s="81" t="s">
        <v>66</v>
      </c>
      <c r="Q4" s="30"/>
      <c r="AG4" s="30"/>
      <c r="AH4" s="30"/>
    </row>
    <row r="5" spans="1:34" ht="15.75">
      <c r="A5" s="5" t="s">
        <v>53</v>
      </c>
      <c r="B5" s="59"/>
      <c r="C5" s="100">
        <f>[2]Solceller!$C$4</f>
        <v>494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>
        <f>SUM(D5:O5)</f>
        <v>0</v>
      </c>
      <c r="Q5" s="53"/>
      <c r="AG5" s="53"/>
      <c r="AH5" s="53"/>
    </row>
    <row r="6" spans="1:34" ht="15.75">
      <c r="A6" s="5"/>
      <c r="B6" s="59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88">
        <f>[2]Elproduktion!$N$42</f>
        <v>0</v>
      </c>
      <c r="D7" s="88">
        <f>[2]Elproduktion!$N$43</f>
        <v>0</v>
      </c>
      <c r="E7" s="88">
        <f>[2]Elproduktion!$Q$44</f>
        <v>0</v>
      </c>
      <c r="F7" s="88">
        <f>[2]Elproduktion!$N$45</f>
        <v>0</v>
      </c>
      <c r="G7" s="88">
        <f>[2]Elproduktion!$R$46</f>
        <v>0</v>
      </c>
      <c r="H7" s="88">
        <f>[2]Elproduktion!$S$47</f>
        <v>0</v>
      </c>
      <c r="I7" s="88">
        <f>[2]Elproduktion!$N$48</f>
        <v>0</v>
      </c>
      <c r="J7" s="88">
        <f>[2]Elproduktion!$T$46</f>
        <v>0</v>
      </c>
      <c r="K7" s="88">
        <f>[2]Elproduktion!$U$44</f>
        <v>0</v>
      </c>
      <c r="L7" s="88">
        <f>[2]Elproduktion!$V$44</f>
        <v>0</v>
      </c>
      <c r="M7" s="88"/>
      <c r="N7" s="88"/>
      <c r="O7" s="88"/>
      <c r="P7" s="88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88">
        <f>[2]Elproduktion!$N$50</f>
        <v>0</v>
      </c>
      <c r="D8" s="88">
        <f>[2]Elproduktion!$N$51</f>
        <v>0</v>
      </c>
      <c r="E8" s="88">
        <f>[2]Elproduktion!$Q$52</f>
        <v>0</v>
      </c>
      <c r="F8" s="88">
        <f>[2]Elproduktion!$N$53</f>
        <v>0</v>
      </c>
      <c r="G8" s="88">
        <f>[2]Elproduktion!$R$54</f>
        <v>0</v>
      </c>
      <c r="H8" s="88">
        <f>[2]Elproduktion!$S$55</f>
        <v>0</v>
      </c>
      <c r="I8" s="88">
        <f>[2]Elproduktion!$N$56</f>
        <v>0</v>
      </c>
      <c r="J8" s="88">
        <f>[2]Elproduktion!$T$54</f>
        <v>0</v>
      </c>
      <c r="K8" s="88">
        <f>[2]Elproduktion!$U$52</f>
        <v>0</v>
      </c>
      <c r="L8" s="88">
        <f>[2]Elproduktion!$V$52</f>
        <v>0</v>
      </c>
      <c r="M8" s="88"/>
      <c r="N8" s="88"/>
      <c r="O8" s="88"/>
      <c r="P8" s="88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88">
        <f>[2]Elproduktion!$N$58</f>
        <v>0</v>
      </c>
      <c r="D9" s="88">
        <f>[2]Elproduktion!$N$59</f>
        <v>0</v>
      </c>
      <c r="E9" s="88">
        <f>[2]Elproduktion!$Q$60</f>
        <v>0</v>
      </c>
      <c r="F9" s="88">
        <f>[2]Elproduktion!$N$61</f>
        <v>0</v>
      </c>
      <c r="G9" s="88">
        <f>[2]Elproduktion!$R$62</f>
        <v>0</v>
      </c>
      <c r="H9" s="88">
        <f>[2]Elproduktion!$S$63</f>
        <v>0</v>
      </c>
      <c r="I9" s="88">
        <f>[2]Elproduktion!$N$64</f>
        <v>0</v>
      </c>
      <c r="J9" s="88">
        <f>[2]Elproduktion!$T$62</f>
        <v>0</v>
      </c>
      <c r="K9" s="88">
        <f>[2]Elproduktion!$U$60</f>
        <v>0</v>
      </c>
      <c r="L9" s="88">
        <f>[2]Elproduktion!$V$60</f>
        <v>0</v>
      </c>
      <c r="M9" s="88"/>
      <c r="N9" s="88"/>
      <c r="O9" s="88"/>
      <c r="P9" s="88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88">
        <f>[2]Elproduktion!$N$66</f>
        <v>37988</v>
      </c>
      <c r="D10" s="88">
        <f>[2]Elproduktion!$N$67</f>
        <v>0</v>
      </c>
      <c r="E10" s="88">
        <f>[2]Elproduktion!$Q$68</f>
        <v>0</v>
      </c>
      <c r="F10" s="88">
        <f>[2]Elproduktion!$N$69</f>
        <v>0</v>
      </c>
      <c r="G10" s="88">
        <f>[2]Elproduktion!$R$70</f>
        <v>0</v>
      </c>
      <c r="H10" s="88">
        <f>[2]Elproduktion!$S$71</f>
        <v>0</v>
      </c>
      <c r="I10" s="88">
        <f>[2]Elproduktion!$N$72</f>
        <v>0</v>
      </c>
      <c r="J10" s="88">
        <f>[2]Elproduktion!$T$70</f>
        <v>0</v>
      </c>
      <c r="K10" s="88">
        <f>[2]Elproduktion!$U$68</f>
        <v>0</v>
      </c>
      <c r="L10" s="88">
        <f>[2]Elproduktion!$V$68</f>
        <v>0</v>
      </c>
      <c r="M10" s="88"/>
      <c r="N10" s="88"/>
      <c r="O10" s="88"/>
      <c r="P10" s="88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00">
        <f>SUM(C5:C10)</f>
        <v>38482</v>
      </c>
      <c r="D11" s="88">
        <f t="shared" ref="D11:O11" si="1">SUM(D5:D10)</f>
        <v>0</v>
      </c>
      <c r="E11" s="88">
        <f t="shared" si="1"/>
        <v>0</v>
      </c>
      <c r="F11" s="88">
        <f t="shared" si="1"/>
        <v>0</v>
      </c>
      <c r="G11" s="88">
        <f t="shared" si="1"/>
        <v>0</v>
      </c>
      <c r="H11" s="88">
        <f t="shared" si="1"/>
        <v>0</v>
      </c>
      <c r="I11" s="88">
        <f t="shared" si="1"/>
        <v>0</v>
      </c>
      <c r="J11" s="88">
        <f t="shared" si="1"/>
        <v>0</v>
      </c>
      <c r="K11" s="88">
        <f t="shared" si="1"/>
        <v>0</v>
      </c>
      <c r="L11" s="88">
        <f t="shared" si="1"/>
        <v>0</v>
      </c>
      <c r="M11" s="88">
        <f t="shared" si="1"/>
        <v>0</v>
      </c>
      <c r="N11" s="88">
        <f t="shared" si="1"/>
        <v>0</v>
      </c>
      <c r="O11" s="88">
        <f t="shared" si="1"/>
        <v>0</v>
      </c>
      <c r="P11" s="88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0509 Ödeshög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6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92</v>
      </c>
      <c r="N16" s="55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0" t="s">
        <v>60</v>
      </c>
      <c r="B17" s="79" t="s">
        <v>63</v>
      </c>
      <c r="C17" s="49"/>
      <c r="D17" s="79" t="s">
        <v>59</v>
      </c>
      <c r="E17" s="27"/>
      <c r="F17" s="79" t="s">
        <v>61</v>
      </c>
      <c r="G17" s="27"/>
      <c r="H17" s="27"/>
      <c r="I17" s="79" t="s">
        <v>62</v>
      </c>
      <c r="J17" s="27"/>
      <c r="K17" s="27"/>
      <c r="L17" s="27"/>
      <c r="M17" s="27"/>
      <c r="N17" s="28"/>
      <c r="O17" s="28"/>
      <c r="P17" s="81" t="s">
        <v>66</v>
      </c>
      <c r="Q17" s="30"/>
      <c r="AG17" s="30"/>
      <c r="AH17" s="30"/>
    </row>
    <row r="18" spans="1:34" ht="15.75">
      <c r="A18" s="5" t="s">
        <v>18</v>
      </c>
      <c r="B18" s="107">
        <f>[2]Fjärrvärmeproduktion!$N$58</f>
        <v>0</v>
      </c>
      <c r="C18" s="108"/>
      <c r="D18" s="108">
        <f>[2]Fjärrvärmeproduktion!$N$59</f>
        <v>0</v>
      </c>
      <c r="E18" s="108">
        <f>[2]Fjärrvärmeproduktion!$Q$60</f>
        <v>0</v>
      </c>
      <c r="F18" s="108">
        <f>[2]Fjärrvärmeproduktion!$N$64</f>
        <v>0</v>
      </c>
      <c r="G18" s="108">
        <f>[2]Fjärrvärmeproduktion!$R$62</f>
        <v>0</v>
      </c>
      <c r="H18" s="108">
        <f>[2]Fjärrvärmeproduktion!$S$63</f>
        <v>0</v>
      </c>
      <c r="I18" s="108">
        <f>[2]Fjärrvärmeproduktion!$N$64</f>
        <v>0</v>
      </c>
      <c r="J18" s="108">
        <f>[2]Fjärrvärmeproduktion!$T$62</f>
        <v>0</v>
      </c>
      <c r="K18" s="108">
        <f>[2]Fjärrvärmeproduktion!$U$60</f>
        <v>0</v>
      </c>
      <c r="L18" s="108">
        <f>[2]Fjärrvärmeproduktion!$V$60</f>
        <v>0</v>
      </c>
      <c r="M18" s="108"/>
      <c r="N18" s="108"/>
      <c r="O18" s="108"/>
      <c r="P18" s="108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07">
        <f>[2]Fjärrvärmeproduktion!$N$66</f>
        <v>14110</v>
      </c>
      <c r="C19" s="108"/>
      <c r="D19" s="108">
        <f>[2]Fjärrvärmeproduktion!$N$67</f>
        <v>179</v>
      </c>
      <c r="E19" s="108">
        <f>[2]Fjärrvärmeproduktion!$Q$68</f>
        <v>0</v>
      </c>
      <c r="F19" s="108">
        <f>[2]Fjärrvärmeproduktion!$N$72</f>
        <v>0</v>
      </c>
      <c r="G19" s="108">
        <f>[2]Fjärrvärmeproduktion!$R$70</f>
        <v>460</v>
      </c>
      <c r="H19" s="108">
        <f>[2]Fjärrvärmeproduktion!$S$71</f>
        <v>15503</v>
      </c>
      <c r="I19" s="108">
        <f>[2]Fjärrvärmeproduktion!$N$72</f>
        <v>0</v>
      </c>
      <c r="J19" s="108">
        <f>[2]Fjärrvärmeproduktion!$T$70</f>
        <v>0</v>
      </c>
      <c r="K19" s="108">
        <f>[2]Fjärrvärmeproduktion!$U$68</f>
        <v>0</v>
      </c>
      <c r="L19" s="108">
        <f>[2]Fjärrvärmeproduktion!$V$68</f>
        <v>0</v>
      </c>
      <c r="M19" s="108"/>
      <c r="N19" s="108"/>
      <c r="O19" s="108"/>
      <c r="P19" s="108">
        <f t="shared" ref="P19:P24" si="2">SUM(C19:O19)</f>
        <v>16142</v>
      </c>
      <c r="Q19" s="4"/>
      <c r="R19" s="4"/>
      <c r="S19" s="4"/>
      <c r="T19" s="4"/>
    </row>
    <row r="20" spans="1:34" ht="15.75">
      <c r="A20" s="5" t="s">
        <v>20</v>
      </c>
      <c r="B20" s="111">
        <f>[2]Fjärrvärmeproduktion!$N$74</f>
        <v>0</v>
      </c>
      <c r="C20" s="108"/>
      <c r="D20" s="108">
        <f>[2]Fjärrvärmeproduktion!$N$75</f>
        <v>0</v>
      </c>
      <c r="E20" s="108">
        <f>[2]Fjärrvärmeproduktion!$Q$76</f>
        <v>0</v>
      </c>
      <c r="F20" s="108">
        <f>[2]Fjärrvärmeproduktion!$N$80</f>
        <v>0</v>
      </c>
      <c r="G20" s="108">
        <f>[2]Fjärrvärmeproduktion!$R$78</f>
        <v>0</v>
      </c>
      <c r="H20" s="108">
        <f>[2]Fjärrvärmeproduktion!$S$79</f>
        <v>0</v>
      </c>
      <c r="I20" s="108">
        <f>[2]Fjärrvärmeproduktion!$N$80</f>
        <v>0</v>
      </c>
      <c r="J20" s="108">
        <f>[2]Fjärrvärmeproduktion!$T$78</f>
        <v>0</v>
      </c>
      <c r="K20" s="108">
        <f>[2]Fjärrvärmeproduktion!$U$76</f>
        <v>0</v>
      </c>
      <c r="L20" s="108">
        <f>[2]Fjärrvärmeproduktion!$V$76</f>
        <v>0</v>
      </c>
      <c r="M20" s="108"/>
      <c r="N20" s="108"/>
      <c r="O20" s="108"/>
      <c r="P20" s="108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11">
        <f>[2]Fjärrvärmeproduktion!$N$82</f>
        <v>0</v>
      </c>
      <c r="C21" s="108"/>
      <c r="D21" s="108">
        <f>[2]Fjärrvärmeproduktion!$N$83</f>
        <v>0</v>
      </c>
      <c r="E21" s="108">
        <f>[2]Fjärrvärmeproduktion!$Q$84</f>
        <v>0</v>
      </c>
      <c r="F21" s="108">
        <f>[2]Fjärrvärmeproduktion!$N$88</f>
        <v>0</v>
      </c>
      <c r="G21" s="108">
        <f>[2]Fjärrvärmeproduktion!$R$86</f>
        <v>0</v>
      </c>
      <c r="H21" s="108">
        <f>[2]Fjärrvärmeproduktion!$S$87</f>
        <v>0</v>
      </c>
      <c r="I21" s="108">
        <f>[2]Fjärrvärmeproduktion!$N$88</f>
        <v>0</v>
      </c>
      <c r="J21" s="108">
        <f>[2]Fjärrvärmeproduktion!$T$86</f>
        <v>0</v>
      </c>
      <c r="K21" s="108">
        <f>[2]Fjärrvärmeproduktion!$U$84</f>
        <v>0</v>
      </c>
      <c r="L21" s="108">
        <f>[2]Fjärrvärmeproduktion!$V$84</f>
        <v>0</v>
      </c>
      <c r="M21" s="108"/>
      <c r="N21" s="108"/>
      <c r="O21" s="108"/>
      <c r="P21" s="108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11">
        <f>[2]Fjärrvärmeproduktion!$N$90</f>
        <v>0</v>
      </c>
      <c r="C22" s="108"/>
      <c r="D22" s="108">
        <f>[2]Fjärrvärmeproduktion!$N$91</f>
        <v>0</v>
      </c>
      <c r="E22" s="108">
        <f>[2]Fjärrvärmeproduktion!$Q$92</f>
        <v>0</v>
      </c>
      <c r="F22" s="108">
        <f>[2]Fjärrvärmeproduktion!$N$96</f>
        <v>0</v>
      </c>
      <c r="G22" s="108">
        <f>[2]Fjärrvärmeproduktion!$R$94</f>
        <v>0</v>
      </c>
      <c r="H22" s="108">
        <f>[2]Fjärrvärmeproduktion!$S$95</f>
        <v>0</v>
      </c>
      <c r="I22" s="108">
        <f>[2]Fjärrvärmeproduktion!$N$96</f>
        <v>0</v>
      </c>
      <c r="J22" s="108">
        <f>[2]Fjärrvärmeproduktion!$T$94</f>
        <v>0</v>
      </c>
      <c r="K22" s="108">
        <f>[2]Fjärrvärmeproduktion!$U$92</f>
        <v>0</v>
      </c>
      <c r="L22" s="108">
        <f>[2]Fjärrvärmeproduktion!$V$92</f>
        <v>0</v>
      </c>
      <c r="M22" s="108"/>
      <c r="N22" s="108"/>
      <c r="O22" s="108"/>
      <c r="P22" s="108">
        <f t="shared" si="2"/>
        <v>0</v>
      </c>
      <c r="Q22" s="31"/>
      <c r="R22" s="43" t="s">
        <v>24</v>
      </c>
      <c r="S22" s="87" t="str">
        <f>ROUND(P43/1000,0) &amp;" GWh"</f>
        <v>316 GWh</v>
      </c>
      <c r="T22" s="38"/>
      <c r="U22" s="36"/>
    </row>
    <row r="23" spans="1:34" ht="15.75">
      <c r="A23" s="5" t="s">
        <v>23</v>
      </c>
      <c r="B23" s="111">
        <f>[2]Fjärrvärmeproduktion!$N$98</f>
        <v>0</v>
      </c>
      <c r="C23" s="108"/>
      <c r="D23" s="108">
        <f>[2]Fjärrvärmeproduktion!$N$99</f>
        <v>0</v>
      </c>
      <c r="E23" s="108">
        <f>[2]Fjärrvärmeproduktion!$Q$100</f>
        <v>0</v>
      </c>
      <c r="F23" s="108">
        <f>[2]Fjärrvärmeproduktion!$N$104</f>
        <v>0</v>
      </c>
      <c r="G23" s="108">
        <f>[2]Fjärrvärmeproduktion!$R$102</f>
        <v>0</v>
      </c>
      <c r="H23" s="108">
        <f>[2]Fjärrvärmeproduktion!$S$103</f>
        <v>0</v>
      </c>
      <c r="I23" s="108">
        <f>[2]Fjärrvärmeproduktion!$N$104</f>
        <v>0</v>
      </c>
      <c r="J23" s="108">
        <f>[2]Fjärrvärmeproduktion!$T$102</f>
        <v>0</v>
      </c>
      <c r="K23" s="108">
        <f>[2]Fjärrvärmeproduktion!$U$100</f>
        <v>0</v>
      </c>
      <c r="L23" s="108">
        <f>[2]Fjärrvärmeproduktion!$V$100</f>
        <v>0</v>
      </c>
      <c r="M23" s="108"/>
      <c r="N23" s="108"/>
      <c r="O23" s="108"/>
      <c r="P23" s="108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08">
        <f>SUM(B18:B23)</f>
        <v>14110</v>
      </c>
      <c r="C24" s="108">
        <f t="shared" ref="C24:O24" si="3">SUM(C18:C23)</f>
        <v>0</v>
      </c>
      <c r="D24" s="108">
        <f t="shared" si="3"/>
        <v>179</v>
      </c>
      <c r="E24" s="108">
        <f t="shared" si="3"/>
        <v>0</v>
      </c>
      <c r="F24" s="108">
        <f t="shared" si="3"/>
        <v>0</v>
      </c>
      <c r="G24" s="108">
        <f t="shared" si="3"/>
        <v>460</v>
      </c>
      <c r="H24" s="108">
        <f t="shared" si="3"/>
        <v>15503</v>
      </c>
      <c r="I24" s="108">
        <f t="shared" si="3"/>
        <v>0</v>
      </c>
      <c r="J24" s="108">
        <f t="shared" si="3"/>
        <v>0</v>
      </c>
      <c r="K24" s="108">
        <f t="shared" si="3"/>
        <v>0</v>
      </c>
      <c r="L24" s="108">
        <f t="shared" si="3"/>
        <v>0</v>
      </c>
      <c r="M24" s="108">
        <f t="shared" si="3"/>
        <v>0</v>
      </c>
      <c r="N24" s="108">
        <f t="shared" si="3"/>
        <v>0</v>
      </c>
      <c r="O24" s="108">
        <f t="shared" si="3"/>
        <v>0</v>
      </c>
      <c r="P24" s="108">
        <f t="shared" si="2"/>
        <v>16142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31"/>
      <c r="R25" s="84" t="str">
        <f>C30</f>
        <v>El</v>
      </c>
      <c r="S25" s="60" t="str">
        <f>ROUND(C43/1000,0) &amp;" GWh"</f>
        <v>54 GWh</v>
      </c>
      <c r="T25" s="42">
        <f>C$44</f>
        <v>0.17175642664665872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5" t="str">
        <f>D30</f>
        <v>Oljeprodukter</v>
      </c>
      <c r="S26" s="60" t="str">
        <f>ROUND(D43/1000,0) &amp;" GWh"</f>
        <v>179 GWh</v>
      </c>
      <c r="T26" s="42">
        <f>D$44</f>
        <v>0.5653748111968897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60" t="str">
        <f>ROUND(E43/1000,0)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11 GWh</v>
      </c>
      <c r="T28" s="42">
        <f>F$44</f>
        <v>3.532946809593894E-2</v>
      </c>
      <c r="U28" s="36"/>
    </row>
    <row r="29" spans="1:34" ht="15.75">
      <c r="A29" s="78" t="str">
        <f>A2</f>
        <v>0509 Ödeshög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36 GWh</v>
      </c>
      <c r="T29" s="42">
        <f>G$44</f>
        <v>0.1145281745544184</v>
      </c>
      <c r="U29" s="36"/>
    </row>
    <row r="30" spans="1:34" ht="30">
      <c r="A30" s="6">
        <v>2017</v>
      </c>
      <c r="B30" s="66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92</v>
      </c>
      <c r="N30" s="55" t="s">
        <v>73</v>
      </c>
      <c r="O30" s="55" t="s">
        <v>72</v>
      </c>
      <c r="P30" s="57" t="s">
        <v>29</v>
      </c>
      <c r="Q30" s="31"/>
      <c r="R30" s="84" t="str">
        <f>H30</f>
        <v>Biobränslen</v>
      </c>
      <c r="S30" s="60" t="str">
        <f>ROUND(H43/1000,0) &amp;" GWh"</f>
        <v>36 GWh</v>
      </c>
      <c r="T30" s="42">
        <f>H$44</f>
        <v>0.11301111950609428</v>
      </c>
      <c r="U30" s="36"/>
    </row>
    <row r="31" spans="1:34" s="29" customFormat="1">
      <c r="A31" s="26"/>
      <c r="B31" s="79" t="s">
        <v>65</v>
      </c>
      <c r="C31" s="82" t="s">
        <v>64</v>
      </c>
      <c r="D31" s="79" t="s">
        <v>59</v>
      </c>
      <c r="E31" s="27"/>
      <c r="F31" s="79" t="s">
        <v>61</v>
      </c>
      <c r="G31" s="79" t="s">
        <v>87</v>
      </c>
      <c r="H31" s="79" t="s">
        <v>69</v>
      </c>
      <c r="I31" s="79" t="s">
        <v>62</v>
      </c>
      <c r="J31" s="27"/>
      <c r="K31" s="27"/>
      <c r="L31" s="27"/>
      <c r="M31" s="27"/>
      <c r="N31" s="28"/>
      <c r="O31" s="28"/>
      <c r="P31" s="81" t="s">
        <v>67</v>
      </c>
      <c r="Q31" s="32"/>
      <c r="R31" s="84" t="str">
        <f>I30</f>
        <v>Biogas</v>
      </c>
      <c r="S31" s="60" t="str">
        <f>ROUND(I43/1000,0)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88">
        <f>[2]Slutanvändning!$N$89</f>
        <v>0</v>
      </c>
      <c r="C32" s="99">
        <f>[2]Slutanvändning!$N$90</f>
        <v>6224</v>
      </c>
      <c r="D32" s="88">
        <f>[2]Slutanvändning!$N$83</f>
        <v>14767</v>
      </c>
      <c r="E32" s="88">
        <f>[2]Slutanvändning!$Q$84</f>
        <v>0</v>
      </c>
      <c r="F32" s="99">
        <f>[2]Slutanvändning!$N$85</f>
        <v>0</v>
      </c>
      <c r="G32" s="88">
        <f>[2]Slutanvändning!$N$86</f>
        <v>2800</v>
      </c>
      <c r="H32" s="88">
        <f>[2]Slutanvändning!$N$87</f>
        <v>0</v>
      </c>
      <c r="I32" s="88">
        <f>[2]Slutanvändning!$N$88</f>
        <v>0</v>
      </c>
      <c r="J32" s="88"/>
      <c r="K32" s="88">
        <f>[2]Slutanvändning!$T$84</f>
        <v>0</v>
      </c>
      <c r="L32" s="88">
        <f>[2]Slutanvändning!$U$84</f>
        <v>0</v>
      </c>
      <c r="M32" s="88"/>
      <c r="N32" s="88">
        <f>[2]Slutanvändning!$W$84</f>
        <v>0</v>
      </c>
      <c r="O32" s="88"/>
      <c r="P32" s="88">
        <f t="shared" ref="P32:P38" si="4">SUM(B32:N32)</f>
        <v>23791</v>
      </c>
      <c r="Q32" s="33"/>
      <c r="R32" s="85" t="str">
        <f>J30</f>
        <v>Avlutar</v>
      </c>
      <c r="S32" s="60" t="str">
        <f>ROUND(J43/1000,0) &amp;" GWh"</f>
        <v>0 GWh</v>
      </c>
      <c r="T32" s="42">
        <f>J$44</f>
        <v>0</v>
      </c>
      <c r="U32" s="36"/>
    </row>
    <row r="33" spans="1:47" ht="15.75">
      <c r="A33" s="5" t="s">
        <v>33</v>
      </c>
      <c r="B33" s="88">
        <f>[2]Slutanvändning!$N$98</f>
        <v>2211</v>
      </c>
      <c r="C33" s="115">
        <f>[2]Slutanvändning!$N$99</f>
        <v>4554.6682019651635</v>
      </c>
      <c r="D33" s="88">
        <f>[2]Slutanvändning!$N$92</f>
        <v>3190</v>
      </c>
      <c r="E33" s="88">
        <f>[2]Slutanvändning!$Q$93</f>
        <v>0</v>
      </c>
      <c r="F33" s="115">
        <f>[2]Slutanvändning!$N$94</f>
        <v>11178.331798034837</v>
      </c>
      <c r="G33" s="88">
        <f>[2]Slutanvändning!$N$95</f>
        <v>0</v>
      </c>
      <c r="H33" s="88">
        <f>[2]Slutanvändning!$N$96</f>
        <v>0</v>
      </c>
      <c r="I33" s="88">
        <f>[2]Slutanvändning!$N$97</f>
        <v>0</v>
      </c>
      <c r="J33" s="88"/>
      <c r="K33" s="88">
        <f>[2]Slutanvändning!$T$93</f>
        <v>0</v>
      </c>
      <c r="L33" s="88">
        <f>[2]Slutanvändning!$U$93</f>
        <v>0</v>
      </c>
      <c r="M33" s="88"/>
      <c r="N33" s="88">
        <f>[2]Slutanvändning!$W$93</f>
        <v>0</v>
      </c>
      <c r="O33" s="88"/>
      <c r="P33" s="88">
        <f t="shared" si="4"/>
        <v>21134</v>
      </c>
      <c r="Q33" s="33"/>
      <c r="R33" s="84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34</v>
      </c>
      <c r="B34" s="88">
        <f>[2]Slutanvändning!$N$107</f>
        <v>4240</v>
      </c>
      <c r="C34" s="99">
        <f>[2]Slutanvändning!$N$108</f>
        <v>2111</v>
      </c>
      <c r="D34" s="88">
        <f>[2]Slutanvändning!$N$101</f>
        <v>0</v>
      </c>
      <c r="E34" s="88">
        <f>[2]Slutanvändning!$Q$102</f>
        <v>0</v>
      </c>
      <c r="F34" s="99">
        <f>[2]Slutanvändning!$N$103</f>
        <v>0</v>
      </c>
      <c r="G34" s="88">
        <f>[2]Slutanvändning!$N$104</f>
        <v>0</v>
      </c>
      <c r="H34" s="88">
        <f>[2]Slutanvändning!$N$105</f>
        <v>0</v>
      </c>
      <c r="I34" s="88">
        <f>[2]Slutanvändning!$N$106</f>
        <v>0</v>
      </c>
      <c r="J34" s="88"/>
      <c r="K34" s="88">
        <f>[2]Slutanvändning!$T$102</f>
        <v>0</v>
      </c>
      <c r="L34" s="88">
        <f>[2]Slutanvändning!$U$102</f>
        <v>0</v>
      </c>
      <c r="M34" s="88"/>
      <c r="N34" s="88">
        <f>[2]Slutanvändning!$W$102</f>
        <v>0</v>
      </c>
      <c r="O34" s="88"/>
      <c r="P34" s="88">
        <f t="shared" si="4"/>
        <v>6351</v>
      </c>
      <c r="Q34" s="33"/>
      <c r="R34" s="85" t="str">
        <f>L30</f>
        <v>Avfall</v>
      </c>
      <c r="S34" s="60" t="str">
        <f>ROUND(L43/1000,0) 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88">
        <f>[2]Slutanvändning!$N$116</f>
        <v>0</v>
      </c>
      <c r="C35" s="99">
        <f>[2]Slutanvändning!$N$117</f>
        <v>0</v>
      </c>
      <c r="D35" s="88">
        <f>[2]Slutanvändning!$N$110</f>
        <v>160427</v>
      </c>
      <c r="E35" s="88">
        <f>[2]Slutanvändning!$Q$111</f>
        <v>0</v>
      </c>
      <c r="F35" s="99">
        <f>[2]Slutanvändning!$N$112</f>
        <v>0</v>
      </c>
      <c r="G35" s="88">
        <f>[2]Slutanvändning!$N$113</f>
        <v>32977</v>
      </c>
      <c r="H35" s="88">
        <f>[2]Slutanvändning!$N$114</f>
        <v>0</v>
      </c>
      <c r="I35" s="88">
        <f>[2]Slutanvändning!$N$115</f>
        <v>0</v>
      </c>
      <c r="J35" s="88"/>
      <c r="K35" s="88">
        <f>[2]Slutanvändning!$T$111</f>
        <v>0</v>
      </c>
      <c r="L35" s="88">
        <f>[2]Slutanvändning!$U$111</f>
        <v>0</v>
      </c>
      <c r="M35" s="88"/>
      <c r="N35" s="88">
        <f>[2]Slutanvändning!$W$111</f>
        <v>0</v>
      </c>
      <c r="O35" s="88"/>
      <c r="P35" s="88">
        <f>SUM(B35:N35)</f>
        <v>193404</v>
      </c>
      <c r="Q35" s="33"/>
      <c r="R35" s="84" t="str">
        <f>M30</f>
        <v>RT-flis</v>
      </c>
      <c r="S35" s="60" t="str">
        <f>ROUND(M43/1000,0) &amp;" GWh"</f>
        <v>0 GWh</v>
      </c>
      <c r="T35" s="42">
        <f>M$44</f>
        <v>0</v>
      </c>
      <c r="U35" s="36"/>
    </row>
    <row r="36" spans="1:47" ht="15.75">
      <c r="A36" s="5" t="s">
        <v>36</v>
      </c>
      <c r="B36" s="88">
        <f>[2]Slutanvändning!$N$125</f>
        <v>407</v>
      </c>
      <c r="C36" s="99">
        <f>[2]Slutanvändning!$N$126</f>
        <v>10827</v>
      </c>
      <c r="D36" s="88">
        <f>[2]Slutanvändning!$N$119</f>
        <v>248</v>
      </c>
      <c r="E36" s="88">
        <f>[2]Slutanvändning!$Q$120</f>
        <v>0</v>
      </c>
      <c r="F36" s="99">
        <f>[2]Slutanvändning!$N$121</f>
        <v>0</v>
      </c>
      <c r="G36" s="88">
        <f>[2]Slutanvändning!$N$122</f>
        <v>0</v>
      </c>
      <c r="H36" s="88">
        <f>[2]Slutanvändning!$N$123</f>
        <v>0</v>
      </c>
      <c r="I36" s="88">
        <f>[2]Slutanvändning!$N$124</f>
        <v>0</v>
      </c>
      <c r="J36" s="88"/>
      <c r="K36" s="88">
        <f>[2]Slutanvändning!$T$120</f>
        <v>0</v>
      </c>
      <c r="L36" s="88">
        <f>[2]Slutanvändning!$U$120</f>
        <v>0</v>
      </c>
      <c r="M36" s="88"/>
      <c r="N36" s="88">
        <f>[2]Slutanvändning!$W$120</f>
        <v>0</v>
      </c>
      <c r="O36" s="88"/>
      <c r="P36" s="88">
        <f t="shared" si="4"/>
        <v>11482</v>
      </c>
      <c r="Q36" s="33"/>
      <c r="R36" s="84" t="str">
        <f>N30</f>
        <v>Plastrejekt</v>
      </c>
      <c r="S36" s="60" t="str">
        <f>ROUND(N43/1000,0) &amp;" GWh"</f>
        <v>0 GWh</v>
      </c>
      <c r="T36" s="42">
        <f>N$44</f>
        <v>0</v>
      </c>
      <c r="U36" s="36"/>
    </row>
    <row r="37" spans="1:47" ht="15.75">
      <c r="A37" s="5" t="s">
        <v>37</v>
      </c>
      <c r="B37" s="88">
        <f>[2]Slutanvändning!$N$134</f>
        <v>819</v>
      </c>
      <c r="C37" s="99">
        <f>[2]Slutanvändning!$N$135</f>
        <v>21402</v>
      </c>
      <c r="D37" s="88">
        <f>[2]Slutanvändning!$N$128</f>
        <v>75</v>
      </c>
      <c r="E37" s="88">
        <f>[2]Slutanvändning!$Q$129</f>
        <v>0</v>
      </c>
      <c r="F37" s="99">
        <f>[2]Slutanvändning!$N$130</f>
        <v>0</v>
      </c>
      <c r="G37" s="88">
        <f>[2]Slutanvändning!$N$131</f>
        <v>0</v>
      </c>
      <c r="H37" s="88">
        <f>[2]Slutanvändning!$N$132</f>
        <v>20254</v>
      </c>
      <c r="I37" s="88">
        <f>[2]Slutanvändning!$N$133</f>
        <v>0</v>
      </c>
      <c r="J37" s="88"/>
      <c r="K37" s="88">
        <f>[2]Slutanvändning!$T$129</f>
        <v>0</v>
      </c>
      <c r="L37" s="88">
        <f>[2]Slutanvändning!$U$129</f>
        <v>0</v>
      </c>
      <c r="M37" s="88"/>
      <c r="N37" s="88">
        <f>[2]Slutanvändning!$W$129</f>
        <v>0</v>
      </c>
      <c r="O37" s="88"/>
      <c r="P37" s="88">
        <f t="shared" si="4"/>
        <v>42550</v>
      </c>
      <c r="Q37" s="33"/>
      <c r="R37" s="85" t="str">
        <f>O30</f>
        <v>Ånga</v>
      </c>
      <c r="S37" s="60" t="str">
        <f>ROUND(O43/1000,0) &amp;" GWh"</f>
        <v>0 GWh</v>
      </c>
      <c r="T37" s="42">
        <f>O$44</f>
        <v>0</v>
      </c>
      <c r="U37" s="36"/>
    </row>
    <row r="38" spans="1:47" ht="15.75">
      <c r="A38" s="5" t="s">
        <v>38</v>
      </c>
      <c r="B38" s="88">
        <f>[2]Slutanvändning!$N$143</f>
        <v>4229</v>
      </c>
      <c r="C38" s="99">
        <f>[2]Slutanvändning!$N$144</f>
        <v>1943</v>
      </c>
      <c r="D38" s="88">
        <f>[2]Slutanvändning!$N$137</f>
        <v>0</v>
      </c>
      <c r="E38" s="88">
        <f>[2]Slutanvändning!$Q$138</f>
        <v>0</v>
      </c>
      <c r="F38" s="99">
        <f>[2]Slutanvändning!$N$139</f>
        <v>0</v>
      </c>
      <c r="G38" s="88">
        <f>[2]Slutanvändning!$N$140</f>
        <v>0</v>
      </c>
      <c r="H38" s="88">
        <f>[2]Slutanvändning!$N$141</f>
        <v>0</v>
      </c>
      <c r="I38" s="88">
        <f>[2]Slutanvändning!$N$142</f>
        <v>0</v>
      </c>
      <c r="J38" s="88"/>
      <c r="K38" s="88">
        <f>[2]Slutanvändning!$T$138</f>
        <v>0</v>
      </c>
      <c r="L38" s="88">
        <f>[2]Slutanvändning!$U$138</f>
        <v>0</v>
      </c>
      <c r="M38" s="88"/>
      <c r="N38" s="88">
        <f>[2]Slutanvändning!$W$138</f>
        <v>0</v>
      </c>
      <c r="O38" s="88"/>
      <c r="P38" s="88">
        <f t="shared" si="4"/>
        <v>6172</v>
      </c>
      <c r="Q38" s="33"/>
      <c r="R38" s="44"/>
      <c r="S38" s="29"/>
      <c r="T38" s="40"/>
      <c r="U38" s="36"/>
    </row>
    <row r="39" spans="1:47" ht="15.75">
      <c r="A39" s="5" t="s">
        <v>39</v>
      </c>
      <c r="B39" s="88">
        <f>[2]Slutanvändning!$N$152</f>
        <v>0</v>
      </c>
      <c r="C39" s="99">
        <f>[2]Slutanvändning!$N$153</f>
        <v>3257</v>
      </c>
      <c r="D39" s="88">
        <f>[2]Slutanvändning!$N$146</f>
        <v>0</v>
      </c>
      <c r="E39" s="88">
        <f>[2]Slutanvändning!$Q$147</f>
        <v>0</v>
      </c>
      <c r="F39" s="99">
        <f>[2]Slutanvändning!$N$148</f>
        <v>0</v>
      </c>
      <c r="G39" s="88">
        <f>[2]Slutanvändning!$N$149</f>
        <v>0</v>
      </c>
      <c r="H39" s="88">
        <f>[2]Slutanvändning!$N$150</f>
        <v>0</v>
      </c>
      <c r="I39" s="88">
        <f>[2]Slutanvändning!$N$151</f>
        <v>0</v>
      </c>
      <c r="J39" s="88"/>
      <c r="K39" s="88">
        <f>[2]Slutanvändning!$T$147</f>
        <v>0</v>
      </c>
      <c r="L39" s="88">
        <f>[2]Slutanvändning!$U$147</f>
        <v>0</v>
      </c>
      <c r="M39" s="88"/>
      <c r="N39" s="88">
        <f>[2]Slutanvändning!$W$147</f>
        <v>0</v>
      </c>
      <c r="O39" s="88"/>
      <c r="P39" s="88">
        <f>SUM(B39:N39)</f>
        <v>3257</v>
      </c>
      <c r="Q39" s="33"/>
      <c r="R39" s="41"/>
      <c r="S39" s="10"/>
      <c r="T39" s="63"/>
    </row>
    <row r="40" spans="1:47" ht="15.75">
      <c r="A40" s="5" t="s">
        <v>14</v>
      </c>
      <c r="B40" s="88">
        <f>SUM(B32:B39)</f>
        <v>11906</v>
      </c>
      <c r="C40" s="125">
        <f>SUM(C32:C39)</f>
        <v>50318.668201965163</v>
      </c>
      <c r="D40" s="88">
        <f t="shared" ref="D40:O40" si="5">SUM(D32:D39)</f>
        <v>178707</v>
      </c>
      <c r="E40" s="88">
        <f t="shared" si="5"/>
        <v>0</v>
      </c>
      <c r="F40" s="122">
        <f>SUM(F32:F39)</f>
        <v>11178.331798034837</v>
      </c>
      <c r="G40" s="88">
        <f t="shared" si="5"/>
        <v>35777</v>
      </c>
      <c r="H40" s="88">
        <f t="shared" si="5"/>
        <v>20254</v>
      </c>
      <c r="I40" s="88">
        <f t="shared" si="5"/>
        <v>0</v>
      </c>
      <c r="J40" s="88">
        <f t="shared" si="5"/>
        <v>0</v>
      </c>
      <c r="K40" s="88">
        <f t="shared" si="5"/>
        <v>0</v>
      </c>
      <c r="L40" s="88">
        <f t="shared" si="5"/>
        <v>0</v>
      </c>
      <c r="M40" s="88">
        <f t="shared" si="5"/>
        <v>0</v>
      </c>
      <c r="N40" s="88">
        <f t="shared" si="5"/>
        <v>0</v>
      </c>
      <c r="O40" s="88">
        <f t="shared" si="5"/>
        <v>0</v>
      </c>
      <c r="P40" s="125">
        <f>SUM(B40:N40)</f>
        <v>308141</v>
      </c>
      <c r="Q40" s="33"/>
      <c r="R40" s="41"/>
      <c r="S40" s="10" t="s">
        <v>25</v>
      </c>
      <c r="T40" s="63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5"/>
      <c r="R41" s="41" t="s">
        <v>40</v>
      </c>
      <c r="S41" s="64" t="str">
        <f>ROUND((B46+C46)/1000,0) &amp;" GWh"</f>
        <v>6 GWh</v>
      </c>
      <c r="T41" s="63"/>
    </row>
    <row r="42" spans="1:47">
      <c r="A42" s="46" t="s">
        <v>43</v>
      </c>
      <c r="B42" s="89">
        <f>B39+B38+B37</f>
        <v>5048</v>
      </c>
      <c r="C42" s="89">
        <f>C39+C38+C37</f>
        <v>26602</v>
      </c>
      <c r="D42" s="89">
        <f>D39+D38+D37</f>
        <v>75</v>
      </c>
      <c r="E42" s="89">
        <f t="shared" ref="E42:P42" si="6">E39+E38+E37</f>
        <v>0</v>
      </c>
      <c r="F42" s="90">
        <f t="shared" si="6"/>
        <v>0</v>
      </c>
      <c r="G42" s="89">
        <f t="shared" si="6"/>
        <v>0</v>
      </c>
      <c r="H42" s="89">
        <f t="shared" si="6"/>
        <v>20254</v>
      </c>
      <c r="I42" s="90">
        <f t="shared" si="6"/>
        <v>0</v>
      </c>
      <c r="J42" s="89">
        <f t="shared" si="6"/>
        <v>0</v>
      </c>
      <c r="K42" s="89">
        <f t="shared" si="6"/>
        <v>0</v>
      </c>
      <c r="L42" s="89">
        <f t="shared" si="6"/>
        <v>0</v>
      </c>
      <c r="M42" s="89">
        <f t="shared" si="6"/>
        <v>0</v>
      </c>
      <c r="N42" s="89">
        <f t="shared" si="6"/>
        <v>0</v>
      </c>
      <c r="O42" s="89">
        <f t="shared" si="6"/>
        <v>0</v>
      </c>
      <c r="P42" s="89">
        <f t="shared" si="6"/>
        <v>51979</v>
      </c>
      <c r="Q42" s="34"/>
      <c r="R42" s="41" t="s">
        <v>41</v>
      </c>
      <c r="S42" s="11" t="str">
        <f>ROUND(P42/1000,0) &amp;" GWh"</f>
        <v>52 GWh</v>
      </c>
      <c r="T42" s="42">
        <f>P42/P40</f>
        <v>0.16868576398466936</v>
      </c>
    </row>
    <row r="43" spans="1:47">
      <c r="A43" s="47" t="s">
        <v>45</v>
      </c>
      <c r="B43" s="112"/>
      <c r="C43" s="113">
        <f>C40+C24-C7+C46</f>
        <v>54344.161658122379</v>
      </c>
      <c r="D43" s="113">
        <f t="shared" ref="D43:O43" si="7">D11+D24+D40</f>
        <v>178886</v>
      </c>
      <c r="E43" s="113">
        <f t="shared" si="7"/>
        <v>0</v>
      </c>
      <c r="F43" s="113">
        <f t="shared" si="7"/>
        <v>11178.331798034837</v>
      </c>
      <c r="G43" s="113">
        <f t="shared" si="7"/>
        <v>36237</v>
      </c>
      <c r="H43" s="113">
        <f t="shared" si="7"/>
        <v>35757</v>
      </c>
      <c r="I43" s="113">
        <f t="shared" si="7"/>
        <v>0</v>
      </c>
      <c r="J43" s="113">
        <f t="shared" si="7"/>
        <v>0</v>
      </c>
      <c r="K43" s="113">
        <f t="shared" si="7"/>
        <v>0</v>
      </c>
      <c r="L43" s="113">
        <f t="shared" si="7"/>
        <v>0</v>
      </c>
      <c r="M43" s="113">
        <f t="shared" si="7"/>
        <v>0</v>
      </c>
      <c r="N43" s="113">
        <f t="shared" si="7"/>
        <v>0</v>
      </c>
      <c r="O43" s="113">
        <f t="shared" si="7"/>
        <v>0</v>
      </c>
      <c r="P43" s="114">
        <f>SUM(C43:O43)</f>
        <v>316402.49345615722</v>
      </c>
      <c r="Q43" s="34"/>
      <c r="R43" s="41" t="s">
        <v>42</v>
      </c>
      <c r="S43" s="11" t="str">
        <f>ROUND(P36/1000,0) &amp;" GWh"</f>
        <v>11 GWh</v>
      </c>
      <c r="T43" s="62">
        <f>P36/P40</f>
        <v>3.7262162451604949E-2</v>
      </c>
    </row>
    <row r="44" spans="1:47">
      <c r="A44" s="47" t="s">
        <v>46</v>
      </c>
      <c r="B44" s="91"/>
      <c r="C44" s="98">
        <f>C43/$P$43</f>
        <v>0.17175642664665872</v>
      </c>
      <c r="D44" s="98">
        <f t="shared" ref="D44:P44" si="8">D43/$P$43</f>
        <v>0.5653748111968897</v>
      </c>
      <c r="E44" s="98">
        <f t="shared" si="8"/>
        <v>0</v>
      </c>
      <c r="F44" s="98">
        <f t="shared" si="8"/>
        <v>3.532946809593894E-2</v>
      </c>
      <c r="G44" s="98">
        <f t="shared" si="8"/>
        <v>0.1145281745544184</v>
      </c>
      <c r="H44" s="98">
        <f t="shared" si="8"/>
        <v>0.11301111950609428</v>
      </c>
      <c r="I44" s="98">
        <f t="shared" si="8"/>
        <v>0</v>
      </c>
      <c r="J44" s="98">
        <f t="shared" si="8"/>
        <v>0</v>
      </c>
      <c r="K44" s="98">
        <f t="shared" si="8"/>
        <v>0</v>
      </c>
      <c r="L44" s="98">
        <f t="shared" si="8"/>
        <v>0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34"/>
      <c r="R44" s="41" t="s">
        <v>44</v>
      </c>
      <c r="S44" s="11" t="str">
        <f>ROUND(P34/1000,0) &amp;" GWh"</f>
        <v>6 GWh</v>
      </c>
      <c r="T44" s="42">
        <f>P34/P40</f>
        <v>2.0610694454811271E-2</v>
      </c>
      <c r="U44" s="36"/>
    </row>
    <row r="45" spans="1:47">
      <c r="A45" s="48"/>
      <c r="B45" s="107"/>
      <c r="C45" s="56"/>
      <c r="D45" s="56"/>
      <c r="E45" s="56"/>
      <c r="F45" s="66"/>
      <c r="G45" s="56"/>
      <c r="H45" s="56"/>
      <c r="I45" s="66"/>
      <c r="J45" s="56"/>
      <c r="K45" s="56"/>
      <c r="L45" s="56"/>
      <c r="M45" s="56"/>
      <c r="N45" s="66"/>
      <c r="O45" s="66"/>
      <c r="P45" s="66"/>
      <c r="Q45" s="34"/>
      <c r="R45" s="41" t="s">
        <v>31</v>
      </c>
      <c r="S45" s="11" t="str">
        <f>ROUND(P32/1000,0) &amp;" GWh"</f>
        <v>24 GWh</v>
      </c>
      <c r="T45" s="42">
        <f>P32/P40</f>
        <v>7.720816119893166E-2</v>
      </c>
      <c r="U45" s="36"/>
    </row>
    <row r="46" spans="1:47">
      <c r="A46" s="48" t="s">
        <v>49</v>
      </c>
      <c r="B46" s="67">
        <f>B24-B40</f>
        <v>2204</v>
      </c>
      <c r="C46" s="67">
        <f>(C40+C24)*0.08</f>
        <v>4025.4934561572131</v>
      </c>
      <c r="D46" s="56"/>
      <c r="E46" s="56"/>
      <c r="F46" s="66"/>
      <c r="G46" s="56"/>
      <c r="H46" s="56"/>
      <c r="I46" s="66"/>
      <c r="J46" s="56"/>
      <c r="K46" s="56"/>
      <c r="L46" s="56"/>
      <c r="M46" s="56"/>
      <c r="N46" s="66"/>
      <c r="O46" s="66"/>
      <c r="P46" s="52"/>
      <c r="Q46" s="34"/>
      <c r="R46" s="41" t="s">
        <v>47</v>
      </c>
      <c r="S46" s="11" t="str">
        <f>ROUND(P33/1000,0) &amp;" GWh"</f>
        <v>21 GWh</v>
      </c>
      <c r="T46" s="62">
        <f>P33/P40</f>
        <v>6.8585485216183503E-2</v>
      </c>
      <c r="U46" s="36"/>
    </row>
    <row r="47" spans="1:47">
      <c r="A47" s="48" t="s">
        <v>51</v>
      </c>
      <c r="B47" s="70">
        <f>B46/B24</f>
        <v>0.15620127569099929</v>
      </c>
      <c r="C47" s="70">
        <f>C46/(C40+C24)</f>
        <v>0.08</v>
      </c>
      <c r="D47" s="56"/>
      <c r="E47" s="56"/>
      <c r="F47" s="66"/>
      <c r="G47" s="56"/>
      <c r="H47" s="56"/>
      <c r="I47" s="66"/>
      <c r="J47" s="56"/>
      <c r="K47" s="56"/>
      <c r="L47" s="56"/>
      <c r="M47" s="56"/>
      <c r="N47" s="66"/>
      <c r="O47" s="66"/>
      <c r="P47" s="66"/>
      <c r="Q47" s="34"/>
      <c r="R47" s="41" t="s">
        <v>48</v>
      </c>
      <c r="S47" s="11" t="str">
        <f>ROUND(P35/1000,0) &amp;" GWh"</f>
        <v>193 GWh</v>
      </c>
      <c r="T47" s="62">
        <f>P35/P40</f>
        <v>0.62764773269379925</v>
      </c>
    </row>
    <row r="48" spans="1:47" ht="15.75" thickBot="1">
      <c r="A48" s="13"/>
      <c r="B48" s="14"/>
      <c r="C48" s="16"/>
      <c r="D48" s="15"/>
      <c r="E48" s="15"/>
      <c r="F48" s="24"/>
      <c r="G48" s="15"/>
      <c r="H48" s="15"/>
      <c r="I48" s="24"/>
      <c r="J48" s="15"/>
      <c r="K48" s="15"/>
      <c r="L48" s="15"/>
      <c r="M48" s="16"/>
      <c r="N48" s="17"/>
      <c r="O48" s="17"/>
      <c r="P48" s="17"/>
      <c r="Q48" s="86"/>
      <c r="R48" s="68" t="s">
        <v>50</v>
      </c>
      <c r="S48" s="11" t="str">
        <f>ROUND(P40/1000,0) &amp;" GWh"</f>
        <v>308 GWh</v>
      </c>
      <c r="T48" s="69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6"/>
      <c r="G65" s="56"/>
      <c r="H65" s="56"/>
      <c r="I65" s="66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6"/>
      <c r="G66" s="56"/>
      <c r="H66" s="56"/>
      <c r="I66" s="66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6"/>
      <c r="G67" s="56"/>
      <c r="H67" s="56"/>
      <c r="I67" s="66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6"/>
      <c r="G68" s="56"/>
      <c r="H68" s="56"/>
      <c r="I68" s="66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6"/>
      <c r="G69" s="56"/>
      <c r="H69" s="56"/>
      <c r="I69" s="66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6"/>
      <c r="G70" s="56"/>
      <c r="H70" s="56"/>
      <c r="I70" s="66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3"/>
  <sheetViews>
    <sheetView workbookViewId="0">
      <selection activeCell="L11" sqref="L11"/>
    </sheetView>
  </sheetViews>
  <sheetFormatPr defaultColWidth="11" defaultRowHeight="15.75"/>
  <cols>
    <col min="1" max="1" width="17.125" customWidth="1"/>
    <col min="2" max="2" width="11.875" bestFit="1" customWidth="1"/>
    <col min="3" max="3" width="15.375" bestFit="1" customWidth="1"/>
  </cols>
  <sheetData>
    <row r="1" spans="1:9">
      <c r="A1" s="2" t="s">
        <v>54</v>
      </c>
    </row>
    <row r="3" spans="1:9">
      <c r="A3" t="s">
        <v>55</v>
      </c>
      <c r="B3" t="s">
        <v>56</v>
      </c>
      <c r="C3" t="s">
        <v>57</v>
      </c>
      <c r="D3" t="s">
        <v>56</v>
      </c>
    </row>
    <row r="4" spans="1:9">
      <c r="A4" t="str">
        <f>[1]Östergötland!H4</f>
        <v>Mjölby</v>
      </c>
      <c r="B4" s="1">
        <f>[1]Östergötland!I4</f>
        <v>86000</v>
      </c>
      <c r="C4" s="1"/>
      <c r="D4" s="1"/>
    </row>
    <row r="5" spans="1:9">
      <c r="B5" s="1"/>
      <c r="C5" s="1" t="str">
        <f>[1]Östergötland!K5</f>
        <v>Linköping</v>
      </c>
      <c r="D5" s="1">
        <f>[1]Östergötland!L5</f>
        <v>86000</v>
      </c>
      <c r="H5" s="1"/>
      <c r="I5" s="1"/>
    </row>
    <row r="6" spans="1:9">
      <c r="A6" t="str">
        <f>[1]Östergötland!H6</f>
        <v>Söderköping</v>
      </c>
      <c r="B6" s="1">
        <f>[1]Östergötland!I6</f>
        <v>40000</v>
      </c>
      <c r="C6" s="1"/>
      <c r="D6" s="1"/>
    </row>
    <row r="7" spans="1:9">
      <c r="B7" s="1"/>
      <c r="C7" s="1" t="str">
        <f>[1]Östergötland!K7</f>
        <v>Norrköping</v>
      </c>
      <c r="D7" s="1">
        <f>[1]Östergötland!L7</f>
        <v>40000</v>
      </c>
    </row>
    <row r="8" spans="1:9">
      <c r="B8" s="1"/>
      <c r="C8" s="1"/>
      <c r="D8" s="1"/>
    </row>
    <row r="9" spans="1:9">
      <c r="B9" s="1">
        <f>SUM(B4:B8)</f>
        <v>126000</v>
      </c>
      <c r="D9" s="1">
        <f>SUM(D4:D8)</f>
        <v>126000</v>
      </c>
    </row>
    <row r="10" spans="1:9">
      <c r="B10" s="1"/>
      <c r="C10" s="1"/>
      <c r="D10" s="1"/>
    </row>
    <row r="11" spans="1:9">
      <c r="B11" s="1"/>
      <c r="C11" s="1"/>
      <c r="D11" s="1"/>
    </row>
    <row r="13" spans="1:9">
      <c r="B13" s="1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Blad1"/>
  <dimension ref="A1:AU71"/>
  <sheetViews>
    <sheetView tabSelected="1" topLeftCell="A5" zoomScale="70" zoomScaleNormal="70" workbookViewId="0">
      <selection activeCell="C27" sqref="C27"/>
    </sheetView>
  </sheetViews>
  <sheetFormatPr defaultColWidth="8.625" defaultRowHeight="15"/>
  <cols>
    <col min="1" max="1" width="49.5" style="12" customWidth="1"/>
    <col min="2" max="2" width="18.5" style="52" bestFit="1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71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68</v>
      </c>
      <c r="N3" s="54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0" t="s">
        <v>60</v>
      </c>
      <c r="C4" s="79" t="s">
        <v>58</v>
      </c>
      <c r="D4" s="79" t="s">
        <v>59</v>
      </c>
      <c r="E4" s="27"/>
      <c r="F4" s="79" t="s">
        <v>61</v>
      </c>
      <c r="G4" s="27"/>
      <c r="H4" s="27"/>
      <c r="I4" s="79" t="s">
        <v>62</v>
      </c>
      <c r="J4" s="27"/>
      <c r="K4" s="27"/>
      <c r="L4" s="27"/>
      <c r="M4" s="27"/>
      <c r="N4" s="27"/>
      <c r="O4" s="28"/>
      <c r="P4" s="81" t="s">
        <v>66</v>
      </c>
      <c r="Q4" s="30"/>
      <c r="AG4" s="30"/>
      <c r="AH4" s="30"/>
    </row>
    <row r="5" spans="1:34" ht="15.75">
      <c r="A5" s="5" t="s">
        <v>53</v>
      </c>
      <c r="B5" s="59"/>
      <c r="C5" s="100">
        <f>SUM(Boxholm:Ödeshög!C5)</f>
        <v>18838.5</v>
      </c>
      <c r="D5" s="88">
        <f>SUM(Boxholm:Ödeshög!D5)</f>
        <v>0</v>
      </c>
      <c r="E5" s="88">
        <f>SUM(Boxholm:Ödeshög!E5)</f>
        <v>0</v>
      </c>
      <c r="F5" s="88">
        <f>SUM(Boxholm:Ödeshög!F5)</f>
        <v>0</v>
      </c>
      <c r="G5" s="88">
        <f>SUM(Boxholm:Ödeshög!G5)</f>
        <v>0</v>
      </c>
      <c r="H5" s="88">
        <f>SUM(Boxholm:Ödeshög!H5)</f>
        <v>0</v>
      </c>
      <c r="I5" s="88">
        <f>SUM(Boxholm:Ödeshög!I5)</f>
        <v>0</v>
      </c>
      <c r="J5" s="88">
        <f>SUM(Boxholm:Ödeshög!J5)</f>
        <v>0</v>
      </c>
      <c r="K5" s="88">
        <f>SUM(Boxholm:Ödeshög!K5)</f>
        <v>0</v>
      </c>
      <c r="L5" s="88">
        <f>SUM(Boxholm:Ödeshög!L5)</f>
        <v>0</v>
      </c>
      <c r="M5" s="88">
        <f>SUM(Boxholm:Ödeshög!M5)</f>
        <v>0</v>
      </c>
      <c r="N5" s="88">
        <f>SUM(Boxholm:Ödeshög!N5)</f>
        <v>0</v>
      </c>
      <c r="O5" s="88">
        <f>SUM(Boxholm:Ödeshög!O5)</f>
        <v>0</v>
      </c>
      <c r="P5" s="88">
        <f>SUM(Boxholm:Ödeshög!P5)</f>
        <v>0</v>
      </c>
      <c r="Q5" s="53"/>
      <c r="AG5" s="53"/>
      <c r="AH5" s="53"/>
    </row>
    <row r="6" spans="1:34" ht="15.75">
      <c r="A6" s="5" t="s">
        <v>91</v>
      </c>
      <c r="B6" s="59"/>
      <c r="C6" s="124">
        <f>Norrköping!C6</f>
        <v>236874</v>
      </c>
      <c r="D6" s="88"/>
      <c r="E6" s="88"/>
      <c r="F6" s="88"/>
      <c r="G6" s="88"/>
      <c r="H6" s="88"/>
      <c r="I6" s="88"/>
      <c r="J6" s="124"/>
      <c r="K6" s="88"/>
      <c r="L6" s="88"/>
      <c r="M6" s="88"/>
      <c r="N6" s="88"/>
      <c r="O6" s="88"/>
      <c r="P6" s="88">
        <f>SUM(D6:O6)</f>
        <v>0</v>
      </c>
      <c r="Q6" s="53"/>
      <c r="AG6" s="53"/>
      <c r="AH6" s="53"/>
    </row>
    <row r="7" spans="1:34" ht="15.75">
      <c r="A7" s="5" t="s">
        <v>10</v>
      </c>
      <c r="B7" s="59"/>
      <c r="C7" s="122">
        <f>SUM(Boxholm:Ödeshög!C7)</f>
        <v>675897</v>
      </c>
      <c r="D7" s="88">
        <f>SUM(Boxholm:Ödeshög!D7)</f>
        <v>0</v>
      </c>
      <c r="E7" s="88">
        <f>SUM(Boxholm:Ödeshög!E7)</f>
        <v>0</v>
      </c>
      <c r="F7" s="88">
        <f>SUM(Boxholm:Ödeshög!F7)</f>
        <v>0</v>
      </c>
      <c r="G7" s="88">
        <f>SUM(Boxholm:Ödeshög!G7)</f>
        <v>0</v>
      </c>
      <c r="H7" s="88">
        <f>SUM(Boxholm:Ödeshög!H7)</f>
        <v>0</v>
      </c>
      <c r="I7" s="88">
        <f>SUM(Boxholm:Ödeshög!I7)</f>
        <v>0</v>
      </c>
      <c r="J7" s="88">
        <f>SUM(Boxholm:Ödeshög!J7)</f>
        <v>0</v>
      </c>
      <c r="K7" s="88">
        <f>SUM(Boxholm:Ödeshög!K7)</f>
        <v>0</v>
      </c>
      <c r="L7" s="88">
        <f>SUM(Boxholm:Ödeshög!L7)</f>
        <v>0</v>
      </c>
      <c r="M7" s="88">
        <f>SUM(Boxholm:Ödeshög!M7)</f>
        <v>0</v>
      </c>
      <c r="N7" s="88">
        <f>SUM(Boxholm:Ödeshög!N7)</f>
        <v>0</v>
      </c>
      <c r="O7" s="88">
        <f>SUM(Boxholm:Ödeshög!O7)</f>
        <v>0</v>
      </c>
      <c r="P7" s="88">
        <f>SUM(Boxholm:Ödeshög!P7)</f>
        <v>0</v>
      </c>
      <c r="Q7" s="53"/>
      <c r="AG7" s="53"/>
      <c r="AH7" s="53"/>
    </row>
    <row r="8" spans="1:34" ht="15.75">
      <c r="A8" s="5" t="s">
        <v>11</v>
      </c>
      <c r="B8" s="59"/>
      <c r="C8" s="88">
        <f>SUM(Boxholm:Ödeshög!C8)</f>
        <v>792</v>
      </c>
      <c r="D8" s="88">
        <f>SUM(Boxholm:Ödeshög!D8)</f>
        <v>3291</v>
      </c>
      <c r="E8" s="88">
        <f>SUM(Boxholm:Ödeshög!E8)</f>
        <v>0</v>
      </c>
      <c r="F8" s="88">
        <f>SUM(Boxholm:Ödeshög!F8)</f>
        <v>0</v>
      </c>
      <c r="G8" s="88">
        <f>SUM(Boxholm:Ödeshög!G8)</f>
        <v>0</v>
      </c>
      <c r="H8" s="88">
        <f>SUM(Boxholm:Ödeshög!H8)</f>
        <v>0</v>
      </c>
      <c r="I8" s="88">
        <f>SUM(Boxholm:Ödeshög!I8)</f>
        <v>0</v>
      </c>
      <c r="J8" s="88">
        <f>SUM(Boxholm:Ödeshög!J8)</f>
        <v>0</v>
      </c>
      <c r="K8" s="88">
        <f>SUM(Boxholm:Ödeshög!K8)</f>
        <v>0</v>
      </c>
      <c r="L8" s="88">
        <f>SUM(Boxholm:Ödeshög!L8)</f>
        <v>0</v>
      </c>
      <c r="M8" s="88">
        <f>SUM(Boxholm:Ödeshög!M8)</f>
        <v>0</v>
      </c>
      <c r="N8" s="88">
        <f>SUM(Boxholm:Ödeshög!N8)</f>
        <v>0</v>
      </c>
      <c r="O8" s="88">
        <f>SUM(Boxholm:Ödeshög!O8)</f>
        <v>0</v>
      </c>
      <c r="P8" s="88">
        <f>SUM(Boxholm:Ödeshög!P8)</f>
        <v>3291</v>
      </c>
      <c r="Q8" s="53"/>
      <c r="AG8" s="53"/>
      <c r="AH8" s="53"/>
    </row>
    <row r="9" spans="1:34" ht="15.75">
      <c r="A9" s="5" t="s">
        <v>12</v>
      </c>
      <c r="B9" s="59"/>
      <c r="C9" s="88">
        <f>SUM(Boxholm:Ödeshög!C9)</f>
        <v>219235</v>
      </c>
      <c r="D9" s="88">
        <f>SUM(Boxholm:Ödeshög!D9)</f>
        <v>0</v>
      </c>
      <c r="E9" s="88">
        <f>SUM(Boxholm:Ödeshög!E9)</f>
        <v>0</v>
      </c>
      <c r="F9" s="88">
        <f>SUM(Boxholm:Ödeshög!F9)</f>
        <v>0</v>
      </c>
      <c r="G9" s="88">
        <f>SUM(Boxholm:Ödeshög!G9)</f>
        <v>0</v>
      </c>
      <c r="H9" s="88">
        <f>SUM(Boxholm:Ödeshög!H9)</f>
        <v>0</v>
      </c>
      <c r="I9" s="88">
        <f>SUM(Boxholm:Ödeshög!I9)</f>
        <v>0</v>
      </c>
      <c r="J9" s="88">
        <f>SUM(Boxholm:Ödeshög!J9)</f>
        <v>0</v>
      </c>
      <c r="K9" s="88">
        <f>SUM(Boxholm:Ödeshög!K9)</f>
        <v>0</v>
      </c>
      <c r="L9" s="88">
        <f>SUM(Boxholm:Ödeshög!L9)</f>
        <v>0</v>
      </c>
      <c r="M9" s="88">
        <f>SUM(Boxholm:Ödeshög!M9)</f>
        <v>0</v>
      </c>
      <c r="N9" s="88">
        <f>SUM(Boxholm:Ödeshög!N9)</f>
        <v>0</v>
      </c>
      <c r="O9" s="88">
        <f>SUM(Boxholm:Ödeshög!O9)</f>
        <v>0</v>
      </c>
      <c r="P9" s="88">
        <f>SUM(Boxholm:Ödeshög!P9)</f>
        <v>0</v>
      </c>
      <c r="Q9" s="53"/>
      <c r="AG9" s="53"/>
      <c r="AH9" s="53"/>
    </row>
    <row r="10" spans="1:34" ht="15.75">
      <c r="A10" s="5" t="s">
        <v>13</v>
      </c>
      <c r="B10" s="59"/>
      <c r="C10" s="88">
        <f>SUM(Boxholm:Ödeshög!C10)</f>
        <v>432338</v>
      </c>
      <c r="D10" s="88">
        <f>SUM(Boxholm:Ödeshög!D10)</f>
        <v>0</v>
      </c>
      <c r="E10" s="88">
        <f>SUM(Boxholm:Ödeshög!E10)</f>
        <v>0</v>
      </c>
      <c r="F10" s="88">
        <f>SUM(Boxholm:Ödeshög!F10)</f>
        <v>0</v>
      </c>
      <c r="G10" s="88">
        <f>SUM(Boxholm:Ödeshög!G10)</f>
        <v>0</v>
      </c>
      <c r="H10" s="88">
        <f>SUM(Boxholm:Ödeshög!H10)</f>
        <v>0</v>
      </c>
      <c r="I10" s="88">
        <f>SUM(Boxholm:Ödeshög!I10)</f>
        <v>0</v>
      </c>
      <c r="J10" s="88">
        <f>SUM(Boxholm:Ödeshög!J10)</f>
        <v>0</v>
      </c>
      <c r="K10" s="88">
        <f>SUM(Boxholm:Ödeshög!K10)</f>
        <v>0</v>
      </c>
      <c r="L10" s="88">
        <f>SUM(Boxholm:Ödeshög!L10)</f>
        <v>0</v>
      </c>
      <c r="M10" s="88">
        <f>SUM(Boxholm:Ödeshög!M10)</f>
        <v>0</v>
      </c>
      <c r="N10" s="88">
        <f>SUM(Boxholm:Ödeshög!N10)</f>
        <v>0</v>
      </c>
      <c r="O10" s="88">
        <f>SUM(Boxholm:Ödeshög!O10)</f>
        <v>0</v>
      </c>
      <c r="P10" s="88">
        <f>SUM(Boxholm:Ödeshög!P10)</f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88">
        <f>SUM(Boxholm:Ödeshög!C11)</f>
        <v>1583974.4999999998</v>
      </c>
      <c r="D11" s="88">
        <f>SUM(Boxholm:Ödeshög!D11)</f>
        <v>3291</v>
      </c>
      <c r="E11" s="88">
        <f>SUM(Boxholm:Ödeshög!E11)</f>
        <v>0</v>
      </c>
      <c r="F11" s="88">
        <f>SUM(Boxholm:Ödeshög!F11)</f>
        <v>0</v>
      </c>
      <c r="G11" s="88">
        <f>SUM(Boxholm:Ödeshög!G11)</f>
        <v>0</v>
      </c>
      <c r="H11" s="88">
        <f>SUM(Boxholm:Ödeshög!H11)</f>
        <v>0</v>
      </c>
      <c r="I11" s="88">
        <f>SUM(Boxholm:Ödeshög!I11)</f>
        <v>0</v>
      </c>
      <c r="J11" s="88">
        <f>SUM(Boxholm:Ödeshög!J11)</f>
        <v>0</v>
      </c>
      <c r="K11" s="88">
        <f>SUM(Boxholm:Ödeshög!K11)</f>
        <v>0</v>
      </c>
      <c r="L11" s="88">
        <f>SUM(Boxholm:Ödeshög!L11)</f>
        <v>0</v>
      </c>
      <c r="M11" s="88">
        <f>SUM(Boxholm:Ödeshög!M11)</f>
        <v>0</v>
      </c>
      <c r="N11" s="88">
        <f>SUM(Boxholm:Ödeshög!N11)</f>
        <v>0</v>
      </c>
      <c r="O11" s="88">
        <f>SUM(Boxholm:Ödeshög!O11)</f>
        <v>0</v>
      </c>
      <c r="P11" s="88">
        <f>SUM(Boxholm:Ödeshög!P11)</f>
        <v>3291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Östergötlands län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6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92</v>
      </c>
      <c r="N16" s="54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0" t="s">
        <v>60</v>
      </c>
      <c r="B17" s="79" t="s">
        <v>63</v>
      </c>
      <c r="C17" s="82"/>
      <c r="D17" s="79" t="s">
        <v>59</v>
      </c>
      <c r="E17" s="27"/>
      <c r="F17" s="79" t="s">
        <v>61</v>
      </c>
      <c r="G17" s="27"/>
      <c r="H17" s="27"/>
      <c r="I17" s="79" t="s">
        <v>62</v>
      </c>
      <c r="J17" s="27"/>
      <c r="K17" s="27"/>
      <c r="L17" s="27"/>
      <c r="M17" s="27"/>
      <c r="N17" s="27"/>
      <c r="O17" s="28"/>
      <c r="P17" s="81" t="s">
        <v>66</v>
      </c>
      <c r="Q17" s="30"/>
      <c r="AG17" s="30"/>
      <c r="AH17" s="30"/>
    </row>
    <row r="18" spans="1:34" ht="15.75">
      <c r="A18" s="5" t="s">
        <v>18</v>
      </c>
      <c r="B18" s="121">
        <f>SUM(Boxholm:Ödeshög!B18)</f>
        <v>2967643.5643870402</v>
      </c>
      <c r="C18" s="88">
        <f>SUM(Boxholm:Ödeshög!C18)</f>
        <v>0</v>
      </c>
      <c r="D18" s="100">
        <f>SUM(Boxholm:Ödeshög!D18)</f>
        <v>45013</v>
      </c>
      <c r="E18" s="100">
        <f>SUM(Boxholm:Ödeshög!E18)</f>
        <v>120100</v>
      </c>
      <c r="F18" s="88">
        <f>SUM(Boxholm:Ödeshög!F18)</f>
        <v>0</v>
      </c>
      <c r="G18" s="88">
        <f>SUM(Boxholm:Ödeshög!G18)</f>
        <v>0</v>
      </c>
      <c r="H18" s="100">
        <f>SUM(Boxholm:Ödeshög!H18)</f>
        <v>658252.54032258061</v>
      </c>
      <c r="I18" s="88">
        <f>SUM(Boxholm:Ödeshög!I18)</f>
        <v>0</v>
      </c>
      <c r="J18" s="88">
        <f>SUM(Boxholm:Ödeshög!J18)</f>
        <v>0</v>
      </c>
      <c r="K18" s="88">
        <f>SUM(Boxholm:Ödeshög!K18)</f>
        <v>0</v>
      </c>
      <c r="L18" s="100">
        <f>SUM(Boxholm:Ödeshög!L18)</f>
        <v>2538700</v>
      </c>
      <c r="M18" s="100">
        <f>SUM(Boxholm:Ödeshög!M18)</f>
        <v>113000</v>
      </c>
      <c r="N18" s="88">
        <f>SUM(Boxholm:Ödeshög!N18)</f>
        <v>0</v>
      </c>
      <c r="O18" s="88">
        <f>SUM(Boxholm:Ödeshög!O18)</f>
        <v>0</v>
      </c>
      <c r="P18" s="121">
        <f>SUM(Boxholm:Ödeshög!P18)</f>
        <v>3475065.5403225804</v>
      </c>
      <c r="Q18" s="4"/>
      <c r="R18" s="4"/>
      <c r="S18" s="4"/>
      <c r="T18" s="4"/>
    </row>
    <row r="19" spans="1:34" ht="15.75">
      <c r="A19" s="5" t="s">
        <v>19</v>
      </c>
      <c r="B19" s="100">
        <f>SUM(Boxholm:Ödeshög!B19)</f>
        <v>739807.43561295955</v>
      </c>
      <c r="C19" s="88">
        <f>SUM(Boxholm:Ödeshög!C19)</f>
        <v>0</v>
      </c>
      <c r="D19" s="88">
        <f>SUM(Boxholm:Ödeshög!D19)</f>
        <v>19991</v>
      </c>
      <c r="E19" s="88">
        <f>SUM(Boxholm:Ödeshög!E19)</f>
        <v>0</v>
      </c>
      <c r="F19" s="88">
        <f>SUM(Boxholm:Ödeshög!F19)</f>
        <v>0</v>
      </c>
      <c r="G19" s="88">
        <f>SUM(Boxholm:Ödeshög!G19)</f>
        <v>8153</v>
      </c>
      <c r="H19" s="100">
        <f>SUM(Boxholm:Ödeshög!H19)</f>
        <v>249322.45967741936</v>
      </c>
      <c r="I19" s="88">
        <f>SUM(Boxholm:Ödeshög!I19)</f>
        <v>0</v>
      </c>
      <c r="J19" s="88">
        <f>SUM(Boxholm:Ödeshög!J19)</f>
        <v>0</v>
      </c>
      <c r="K19" s="88">
        <f>SUM(Boxholm:Ödeshög!K19)</f>
        <v>0</v>
      </c>
      <c r="L19" s="100">
        <f>SUM(Boxholm:Ödeshög!L19)</f>
        <v>573386</v>
      </c>
      <c r="M19" s="88">
        <f>SUM(Boxholm:Ödeshög!M19)</f>
        <v>0</v>
      </c>
      <c r="N19" s="88">
        <f>SUM(Boxholm:Ödeshög!N19)</f>
        <v>0</v>
      </c>
      <c r="O19" s="88">
        <f>SUM(Boxholm:Ödeshög!O19)</f>
        <v>0</v>
      </c>
      <c r="P19" s="100">
        <f>SUM(Boxholm:Ödeshög!P19)</f>
        <v>850852.45967741939</v>
      </c>
      <c r="Q19" s="4"/>
      <c r="R19" s="4"/>
      <c r="S19" s="4"/>
      <c r="T19" s="4"/>
    </row>
    <row r="20" spans="1:34" ht="15.75">
      <c r="A20" s="5" t="s">
        <v>20</v>
      </c>
      <c r="B20" s="88">
        <f>SUM(Boxholm:Ödeshög!B20)</f>
        <v>0</v>
      </c>
      <c r="C20" s="88">
        <f>SUM(Boxholm:Ödeshög!C20)</f>
        <v>0</v>
      </c>
      <c r="D20" s="88">
        <f>SUM(Boxholm:Ödeshög!D20)</f>
        <v>0</v>
      </c>
      <c r="E20" s="88">
        <f>SUM(Boxholm:Ödeshög!E20)</f>
        <v>0</v>
      </c>
      <c r="F20" s="88">
        <f>SUM(Boxholm:Ödeshög!F20)</f>
        <v>0</v>
      </c>
      <c r="G20" s="88">
        <f>SUM(Boxholm:Ödeshög!G20)</f>
        <v>0</v>
      </c>
      <c r="H20" s="88">
        <f>SUM(Boxholm:Ödeshög!H20)</f>
        <v>0</v>
      </c>
      <c r="I20" s="88">
        <f>SUM(Boxholm:Ödeshög!I20)</f>
        <v>0</v>
      </c>
      <c r="J20" s="88">
        <f>SUM(Boxholm:Ödeshög!J20)</f>
        <v>0</v>
      </c>
      <c r="K20" s="88">
        <f>SUM(Boxholm:Ödeshög!K20)</f>
        <v>0</v>
      </c>
      <c r="L20" s="88">
        <f>SUM(Boxholm:Ödeshög!L20)</f>
        <v>0</v>
      </c>
      <c r="M20" s="88">
        <f>SUM(Boxholm:Ödeshög!M20)</f>
        <v>0</v>
      </c>
      <c r="N20" s="88">
        <f>SUM(Boxholm:Ödeshög!N20)</f>
        <v>0</v>
      </c>
      <c r="O20" s="88">
        <f>SUM(Boxholm:Ödeshög!O20)</f>
        <v>0</v>
      </c>
      <c r="P20" s="88">
        <f>SUM(Boxholm:Ödeshög!P20)</f>
        <v>0</v>
      </c>
      <c r="Q20" s="4"/>
      <c r="R20" s="4"/>
      <c r="S20" s="4"/>
      <c r="T20" s="4"/>
    </row>
    <row r="21" spans="1:34" ht="16.5" thickBot="1">
      <c r="A21" s="5" t="s">
        <v>21</v>
      </c>
      <c r="B21" s="88">
        <f>SUM(Boxholm:Ödeshög!B21)</f>
        <v>0</v>
      </c>
      <c r="C21" s="88">
        <f>SUM(Boxholm:Ödeshög!C21)</f>
        <v>0</v>
      </c>
      <c r="D21" s="88">
        <f>SUM(Boxholm:Ödeshög!D21)</f>
        <v>0</v>
      </c>
      <c r="E21" s="88">
        <f>SUM(Boxholm:Ödeshög!E21)</f>
        <v>0</v>
      </c>
      <c r="F21" s="88">
        <f>SUM(Boxholm:Ödeshög!F21)</f>
        <v>0</v>
      </c>
      <c r="G21" s="88">
        <f>SUM(Boxholm:Ödeshög!G21)</f>
        <v>0</v>
      </c>
      <c r="H21" s="88">
        <f>SUM(Boxholm:Ödeshög!H21)</f>
        <v>0</v>
      </c>
      <c r="I21" s="88">
        <f>SUM(Boxholm:Ödeshög!I21)</f>
        <v>0</v>
      </c>
      <c r="J21" s="88">
        <f>SUM(Boxholm:Ödeshög!J21)</f>
        <v>0</v>
      </c>
      <c r="K21" s="88">
        <f>SUM(Boxholm:Ödeshög!K21)</f>
        <v>0</v>
      </c>
      <c r="L21" s="88">
        <f>SUM(Boxholm:Ödeshög!L21)</f>
        <v>0</v>
      </c>
      <c r="M21" s="88">
        <f>SUM(Boxholm:Ödeshög!M21)</f>
        <v>0</v>
      </c>
      <c r="N21" s="88">
        <f>SUM(Boxholm:Ödeshög!N21)</f>
        <v>0</v>
      </c>
      <c r="O21" s="88">
        <f>SUM(Boxholm:Ödeshög!O21)</f>
        <v>0</v>
      </c>
      <c r="P21" s="88">
        <f>SUM(Boxholm:Ödeshög!P21)</f>
        <v>0</v>
      </c>
      <c r="Q21" s="4"/>
      <c r="R21" s="37"/>
      <c r="S21" s="37"/>
      <c r="T21" s="37"/>
    </row>
    <row r="22" spans="1:34" ht="15.75">
      <c r="A22" s="5" t="s">
        <v>22</v>
      </c>
      <c r="B22" s="88">
        <f>SUM(Boxholm:Ödeshög!B22)</f>
        <v>70897</v>
      </c>
      <c r="C22" s="88">
        <f>SUM(Boxholm:Ödeshög!C22)</f>
        <v>0</v>
      </c>
      <c r="D22" s="88">
        <f>SUM(Boxholm:Ödeshög!D22)</f>
        <v>0</v>
      </c>
      <c r="E22" s="88">
        <f>SUM(Boxholm:Ödeshög!E22)</f>
        <v>0</v>
      </c>
      <c r="F22" s="88">
        <f>SUM(Boxholm:Ödeshög!F22)</f>
        <v>0</v>
      </c>
      <c r="G22" s="88">
        <f>SUM(Boxholm:Ödeshög!G22)</f>
        <v>0</v>
      </c>
      <c r="H22" s="88">
        <f>SUM(Boxholm:Ödeshög!H22)</f>
        <v>0</v>
      </c>
      <c r="I22" s="88">
        <f>SUM(Boxholm:Ödeshög!I22)</f>
        <v>0</v>
      </c>
      <c r="J22" s="88">
        <f>SUM(Boxholm:Ödeshög!J22)</f>
        <v>0</v>
      </c>
      <c r="K22" s="88">
        <f>SUM(Boxholm:Ödeshög!K22)</f>
        <v>0</v>
      </c>
      <c r="L22" s="88">
        <f>SUM(Boxholm:Ödeshög!L22)</f>
        <v>0</v>
      </c>
      <c r="M22" s="88">
        <f>SUM(Boxholm:Ödeshög!M22)</f>
        <v>0</v>
      </c>
      <c r="N22" s="88">
        <f>SUM(Boxholm:Ödeshög!N22)</f>
        <v>0</v>
      </c>
      <c r="O22" s="88">
        <f>SUM(Boxholm:Ödeshög!O22)</f>
        <v>0</v>
      </c>
      <c r="P22" s="88">
        <f>SUM(Boxholm:Ödeshög!P22)</f>
        <v>0</v>
      </c>
      <c r="Q22" s="31"/>
      <c r="R22" s="43" t="s">
        <v>24</v>
      </c>
      <c r="S22" s="87" t="str">
        <f>ROUND(P43/1000,0) &amp;" GWh"</f>
        <v>19786 GWh</v>
      </c>
      <c r="T22" s="38"/>
      <c r="U22" s="36"/>
    </row>
    <row r="23" spans="1:34" ht="15.75">
      <c r="A23" s="5" t="s">
        <v>23</v>
      </c>
      <c r="B23" s="88">
        <f>SUM(Boxholm:Ödeshög!B23)</f>
        <v>0</v>
      </c>
      <c r="C23" s="88">
        <f>SUM(Boxholm:Ödeshög!C23)</f>
        <v>0</v>
      </c>
      <c r="D23" s="88">
        <f>SUM(Boxholm:Ödeshög!D23)</f>
        <v>0</v>
      </c>
      <c r="E23" s="88">
        <f>SUM(Boxholm:Ödeshög!E23)</f>
        <v>0</v>
      </c>
      <c r="F23" s="88">
        <f>SUM(Boxholm:Ödeshög!F23)</f>
        <v>0</v>
      </c>
      <c r="G23" s="88">
        <f>SUM(Boxholm:Ödeshög!G23)</f>
        <v>0</v>
      </c>
      <c r="H23" s="88">
        <f>SUM(Boxholm:Ödeshög!H23)</f>
        <v>0</v>
      </c>
      <c r="I23" s="88">
        <f>SUM(Boxholm:Ödeshög!I23)</f>
        <v>0</v>
      </c>
      <c r="J23" s="88">
        <f>SUM(Boxholm:Ödeshög!J23)</f>
        <v>0</v>
      </c>
      <c r="K23" s="88">
        <f>SUM(Boxholm:Ödeshög!K23)</f>
        <v>0</v>
      </c>
      <c r="L23" s="88">
        <f>SUM(Boxholm:Ödeshög!L23)</f>
        <v>0</v>
      </c>
      <c r="M23" s="88">
        <f>SUM(Boxholm:Ödeshög!M23)</f>
        <v>0</v>
      </c>
      <c r="N23" s="88">
        <f>SUM(Boxholm:Ödeshög!N23)</f>
        <v>0</v>
      </c>
      <c r="O23" s="88">
        <f>SUM(Boxholm:Ödeshög!O23)</f>
        <v>0</v>
      </c>
      <c r="P23" s="88">
        <f>SUM(Boxholm:Ödeshög!P23)</f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88">
        <f>SUM(Boxholm:Ödeshög!B24)</f>
        <v>3778348</v>
      </c>
      <c r="C24" s="88">
        <f>SUM(Boxholm:Ödeshög!C24)</f>
        <v>0</v>
      </c>
      <c r="D24" s="100">
        <f>SUM(Boxholm:Ödeshög!D24)</f>
        <v>65004</v>
      </c>
      <c r="E24" s="100">
        <f>SUM(Boxholm:Ödeshög!E24)</f>
        <v>120100</v>
      </c>
      <c r="F24" s="88">
        <f>SUM(Boxholm:Ödeshög!F24)</f>
        <v>0</v>
      </c>
      <c r="G24" s="88">
        <f>SUM(Boxholm:Ödeshög!G24)</f>
        <v>8153</v>
      </c>
      <c r="H24" s="100">
        <f>SUM(Boxholm:Ödeshög!H24)</f>
        <v>907575</v>
      </c>
      <c r="I24" s="88">
        <f>SUM(Boxholm:Ödeshög!I24)</f>
        <v>0</v>
      </c>
      <c r="J24" s="88">
        <f>SUM(Boxholm:Ödeshög!J24)</f>
        <v>0</v>
      </c>
      <c r="K24" s="88">
        <f>SUM(Boxholm:Ödeshög!K24)</f>
        <v>0</v>
      </c>
      <c r="L24" s="100">
        <f>SUM(Boxholm:Ödeshög!L24)</f>
        <v>3112086</v>
      </c>
      <c r="M24" s="100">
        <f>SUM(Boxholm:Ödeshög!M24)</f>
        <v>113000</v>
      </c>
      <c r="N24" s="88">
        <f>SUM(Boxholm:Ödeshög!N24)</f>
        <v>0</v>
      </c>
      <c r="O24" s="88">
        <f>SUM(Boxholm:Ödeshög!O24)</f>
        <v>0</v>
      </c>
      <c r="P24" s="121">
        <f>SUM(Boxholm:Ödeshög!P24)</f>
        <v>4325918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4" t="str">
        <f>C30</f>
        <v>El</v>
      </c>
      <c r="S25" s="60" t="str">
        <f>ROUND(C43/1000,0) &amp;" GWh"</f>
        <v>6378 GWh</v>
      </c>
      <c r="T25" s="42">
        <f>C$44</f>
        <v>0.32234581112624483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5" t="str">
        <f>D30</f>
        <v>Oljeprodukter</v>
      </c>
      <c r="S26" s="60" t="str">
        <f>ROUND(D43/1000,0) &amp;" GWh"</f>
        <v>4214 GWh</v>
      </c>
      <c r="T26" s="42">
        <f>D$44</f>
        <v>0.21298656419166112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60" t="str">
        <f>ROUND(E43/1000,0) &amp;" GWh"</f>
        <v>173 GWh</v>
      </c>
      <c r="T27" s="42">
        <f>E$44</f>
        <v>8.7239155017470853E-3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271 GWh</v>
      </c>
      <c r="T28" s="42">
        <f>F$44</f>
        <v>1.3682201891447095E-2</v>
      </c>
      <c r="U28" s="36"/>
    </row>
    <row r="29" spans="1:34" ht="15.75">
      <c r="A29" s="78" t="str">
        <f>A2</f>
        <v>Östergötlands län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1173 GWh</v>
      </c>
      <c r="T29" s="42">
        <f>G$44</f>
        <v>5.9267303661896337E-2</v>
      </c>
      <c r="U29" s="36"/>
    </row>
    <row r="30" spans="1:34" ht="30">
      <c r="A30" s="6">
        <v>2017</v>
      </c>
      <c r="B30" s="66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90</v>
      </c>
      <c r="N30" s="54" t="s">
        <v>73</v>
      </c>
      <c r="O30" s="55" t="s">
        <v>72</v>
      </c>
      <c r="P30" s="57" t="s">
        <v>29</v>
      </c>
      <c r="Q30" s="31"/>
      <c r="R30" s="84" t="str">
        <f>H30</f>
        <v>Biobränslen</v>
      </c>
      <c r="S30" s="60" t="str">
        <f>ROUND(H43/1000,0) &amp;" GWh"</f>
        <v>2248 GWh</v>
      </c>
      <c r="T30" s="42">
        <f>H$44</f>
        <v>0.11363020733079721</v>
      </c>
      <c r="U30" s="36"/>
    </row>
    <row r="31" spans="1:34" s="29" customFormat="1">
      <c r="A31" s="26"/>
      <c r="B31" s="79" t="s">
        <v>65</v>
      </c>
      <c r="C31" s="82" t="s">
        <v>64</v>
      </c>
      <c r="D31" s="79" t="s">
        <v>59</v>
      </c>
      <c r="E31" s="27"/>
      <c r="F31" s="79" t="s">
        <v>61</v>
      </c>
      <c r="G31" s="27"/>
      <c r="H31" s="79" t="s">
        <v>69</v>
      </c>
      <c r="I31" s="79" t="s">
        <v>62</v>
      </c>
      <c r="J31" s="27"/>
      <c r="K31" s="27"/>
      <c r="L31" s="27"/>
      <c r="M31" s="27"/>
      <c r="N31" s="27"/>
      <c r="O31" s="28"/>
      <c r="P31" s="81" t="s">
        <v>67</v>
      </c>
      <c r="Q31" s="32"/>
      <c r="R31" s="84" t="str">
        <f>I30</f>
        <v>Biogas</v>
      </c>
      <c r="S31" s="60" t="str">
        <f>ROUND(I43/1000,0) &amp;" GWh"</f>
        <v>60 GWh</v>
      </c>
      <c r="T31" s="42">
        <f>I$44</f>
        <v>3.0374905664438154E-3</v>
      </c>
      <c r="U31" s="35"/>
      <c r="AG31" s="30"/>
      <c r="AH31" s="30"/>
    </row>
    <row r="32" spans="1:34" ht="15.75">
      <c r="A32" s="5" t="s">
        <v>30</v>
      </c>
      <c r="B32" s="88">
        <f>SUM(Boxholm:Ödeshög!B32)</f>
        <v>0</v>
      </c>
      <c r="C32" s="88">
        <f>SUM(Boxholm:Ödeshög!C32)</f>
        <v>169122</v>
      </c>
      <c r="D32" s="88">
        <f>SUM(Boxholm:Ödeshög!D32)</f>
        <v>169965</v>
      </c>
      <c r="E32" s="88">
        <f>SUM(Boxholm:Ödeshög!E32)</f>
        <v>0</v>
      </c>
      <c r="F32" s="88">
        <f>SUM(Boxholm:Ödeshög!F32)</f>
        <v>0</v>
      </c>
      <c r="G32" s="88">
        <f>SUM(Boxholm:Ödeshög!G32)</f>
        <v>35571</v>
      </c>
      <c r="H32" s="88">
        <f>SUM(Boxholm:Ödeshög!H32)</f>
        <v>0</v>
      </c>
      <c r="I32" s="88">
        <f>SUM(Boxholm:Ödeshög!I32)</f>
        <v>0</v>
      </c>
      <c r="J32" s="88">
        <f>SUM(Boxholm:Ödeshög!J32)</f>
        <v>0</v>
      </c>
      <c r="K32" s="88">
        <f>SUM(Boxholm:Ödeshög!K32)</f>
        <v>0</v>
      </c>
      <c r="L32" s="88">
        <f>SUM(Boxholm:Ödeshög!L32)</f>
        <v>0</v>
      </c>
      <c r="M32" s="88">
        <f>SUM(Boxholm:Ödeshög!M32)</f>
        <v>0</v>
      </c>
      <c r="N32" s="88">
        <f>SUM(Boxholm:Ödeshög!N32)</f>
        <v>0</v>
      </c>
      <c r="O32" s="88">
        <f>SUM(Boxholm:Ödeshög!O32)</f>
        <v>0</v>
      </c>
      <c r="P32" s="88">
        <f>SUM(Boxholm:Ödeshög!P32)</f>
        <v>374658</v>
      </c>
      <c r="Q32" s="33"/>
      <c r="R32" s="85" t="str">
        <f>J30</f>
        <v>Avlutar</v>
      </c>
      <c r="S32" s="60" t="str">
        <f>ROUND(J43/1000,0) &amp;" GWh"</f>
        <v>1772 GWh</v>
      </c>
      <c r="T32" s="42">
        <f>J$44</f>
        <v>8.9566762306075132E-2</v>
      </c>
      <c r="U32" s="36"/>
    </row>
    <row r="33" spans="1:47" ht="15.75">
      <c r="A33" s="5" t="s">
        <v>33</v>
      </c>
      <c r="B33" s="124">
        <f>SUM(Boxholm:Ödeshög!B33)</f>
        <v>299102.28462787042</v>
      </c>
      <c r="C33" s="88">
        <f>SUM(Boxholm:Ödeshög!C33)</f>
        <v>3275720</v>
      </c>
      <c r="D33" s="88">
        <f>SUM(Boxholm:Ödeshög!D33)</f>
        <v>246938</v>
      </c>
      <c r="E33" s="88">
        <f>SUM(Boxholm:Ödeshög!E33)</f>
        <v>52512</v>
      </c>
      <c r="F33" s="88">
        <f>SUM(Boxholm:Ödeshög!F33)</f>
        <v>267867</v>
      </c>
      <c r="G33" s="122">
        <f>SUM(Boxholm:Ödeshög!G33)</f>
        <v>7</v>
      </c>
      <c r="H33" s="88">
        <f>SUM(Boxholm:Ödeshög!H33)</f>
        <v>864216.2</v>
      </c>
      <c r="I33" s="88">
        <f>SUM(Boxholm:Ödeshög!I33)</f>
        <v>0</v>
      </c>
      <c r="J33" s="125">
        <f>SUM(Boxholm:Ödeshög!J33)</f>
        <v>1772174.2</v>
      </c>
      <c r="K33" s="88">
        <f>SUM(Boxholm:Ödeshög!K33)</f>
        <v>0</v>
      </c>
      <c r="L33" s="88">
        <f>SUM(Boxholm:Ödeshög!L33)</f>
        <v>162729.60000000001</v>
      </c>
      <c r="M33" s="88">
        <f>SUM(Boxholm:Ödeshög!M33)</f>
        <v>0</v>
      </c>
      <c r="N33" s="122">
        <f>SUM(Boxholm:Ödeshög!N33)</f>
        <v>109565</v>
      </c>
      <c r="O33" s="122">
        <f>SUM(Boxholm:Ödeshög!O33)</f>
        <v>476285</v>
      </c>
      <c r="P33" s="128">
        <f>SUM(Boxholm:Ödeshög!P33)</f>
        <v>7527116.2846278707</v>
      </c>
      <c r="Q33" s="33"/>
      <c r="R33" s="84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34</v>
      </c>
      <c r="B34" s="100">
        <f>SUM(Boxholm:Ödeshög!B34)</f>
        <v>424822.77227365633</v>
      </c>
      <c r="C34" s="88">
        <f>SUM(Boxholm:Ödeshög!C34)</f>
        <v>448695</v>
      </c>
      <c r="D34" s="88">
        <f>SUM(Boxholm:Ödeshög!D34)</f>
        <v>12797</v>
      </c>
      <c r="E34" s="88">
        <f>SUM(Boxholm:Ödeshög!E34)</f>
        <v>0</v>
      </c>
      <c r="F34" s="88">
        <f>SUM(Boxholm:Ödeshög!F34)</f>
        <v>0</v>
      </c>
      <c r="G34" s="88">
        <f>SUM(Boxholm:Ödeshög!G34)</f>
        <v>0</v>
      </c>
      <c r="H34" s="88">
        <f>SUM(Boxholm:Ödeshög!H34)</f>
        <v>0</v>
      </c>
      <c r="I34" s="88">
        <f>SUM(Boxholm:Ödeshög!I34)</f>
        <v>0</v>
      </c>
      <c r="J34" s="88">
        <f>SUM(Boxholm:Ödeshög!J34)</f>
        <v>0</v>
      </c>
      <c r="K34" s="88">
        <f>SUM(Boxholm:Ödeshög!K34)</f>
        <v>0</v>
      </c>
      <c r="L34" s="88">
        <f>SUM(Boxholm:Ödeshög!L34)</f>
        <v>0</v>
      </c>
      <c r="M34" s="88">
        <f>SUM(Boxholm:Ödeshög!M34)</f>
        <v>0</v>
      </c>
      <c r="N34" s="88">
        <f>SUM(Boxholm:Ödeshög!N34)</f>
        <v>0</v>
      </c>
      <c r="O34" s="88">
        <f>SUM(Boxholm:Ödeshög!O34)</f>
        <v>0</v>
      </c>
      <c r="P34" s="100">
        <f>SUM(Boxholm:Ödeshög!P34)</f>
        <v>886314.77227365645</v>
      </c>
      <c r="Q34" s="33"/>
      <c r="R34" s="85" t="str">
        <f>L30</f>
        <v>Avfall</v>
      </c>
      <c r="S34" s="60" t="str">
        <f>ROUND(L43/1000,0) &amp;" GWh"</f>
        <v>3275 GWh</v>
      </c>
      <c r="T34" s="42">
        <f>L$44</f>
        <v>0.16551117290920206</v>
      </c>
      <c r="U34" s="36"/>
      <c r="V34" s="8"/>
      <c r="W34" s="58"/>
    </row>
    <row r="35" spans="1:47" ht="15.75">
      <c r="A35" s="5" t="s">
        <v>35</v>
      </c>
      <c r="B35" s="88">
        <f>SUM(Boxholm:Ödeshög!B35)</f>
        <v>0</v>
      </c>
      <c r="C35" s="88">
        <f>SUM(Boxholm:Ödeshög!C35)</f>
        <v>83744</v>
      </c>
      <c r="D35" s="88">
        <f>SUM(Boxholm:Ödeshög!D35)</f>
        <v>3534025</v>
      </c>
      <c r="E35" s="88">
        <f>SUM(Boxholm:Ödeshög!E35)</f>
        <v>0</v>
      </c>
      <c r="F35" s="100">
        <v>2850</v>
      </c>
      <c r="G35" s="88">
        <f>SUM(Boxholm:Ödeshög!G35)</f>
        <v>1128936</v>
      </c>
      <c r="H35" s="88">
        <f>SUM(Boxholm:Ödeshög!H35)</f>
        <v>0</v>
      </c>
      <c r="I35" s="100">
        <v>60100</v>
      </c>
      <c r="J35" s="88">
        <f>SUM(Boxholm:Ödeshög!J35)</f>
        <v>0</v>
      </c>
      <c r="K35" s="88">
        <f>SUM(Boxholm:Ödeshög!K35)</f>
        <v>0</v>
      </c>
      <c r="L35" s="88">
        <f>SUM(Boxholm:Ödeshög!L35)</f>
        <v>0</v>
      </c>
      <c r="M35" s="88">
        <f>SUM(Boxholm:Ödeshög!M35)</f>
        <v>0</v>
      </c>
      <c r="N35" s="88">
        <f>SUM(Boxholm:Ödeshög!N35)</f>
        <v>0</v>
      </c>
      <c r="O35" s="88">
        <f>SUM(Boxholm:Ödeshög!O35)</f>
        <v>0</v>
      </c>
      <c r="P35" s="100">
        <f>SUM(B35:O35)</f>
        <v>4809655</v>
      </c>
      <c r="Q35" s="33"/>
      <c r="R35" s="84" t="str">
        <f>M30</f>
        <v>RT-Flis</v>
      </c>
      <c r="S35" s="60" t="str">
        <f>ROUND(M43/1000,0) &amp;" GWh"</f>
        <v>113 GWh</v>
      </c>
      <c r="T35" s="42">
        <f>M$44</f>
        <v>5.7110887522154935E-3</v>
      </c>
      <c r="U35" s="36"/>
    </row>
    <row r="36" spans="1:47" ht="15.75">
      <c r="A36" s="5" t="s">
        <v>36</v>
      </c>
      <c r="B36" s="100">
        <f>SUM(Boxholm:Ödeshög!B36)</f>
        <v>317839.53156186128</v>
      </c>
      <c r="C36" s="88">
        <f>SUM(Boxholm:Ödeshög!C36)</f>
        <v>1155630</v>
      </c>
      <c r="D36" s="88">
        <f>SUM(Boxholm:Ödeshög!D36)</f>
        <v>173994</v>
      </c>
      <c r="E36" s="88">
        <f>SUM(Boxholm:Ödeshög!E36)</f>
        <v>0</v>
      </c>
      <c r="F36" s="88">
        <f>SUM(Boxholm:Ödeshög!F36)</f>
        <v>0</v>
      </c>
      <c r="G36" s="88">
        <f>SUM(Boxholm:Ödeshög!G36)</f>
        <v>0</v>
      </c>
      <c r="H36" s="88">
        <f>SUM(Boxholm:Ödeshög!H36)</f>
        <v>0</v>
      </c>
      <c r="I36" s="88">
        <f>SUM(Boxholm:Ödeshög!I36)</f>
        <v>0</v>
      </c>
      <c r="J36" s="88">
        <f>SUM(Boxholm:Ödeshög!J36)</f>
        <v>0</v>
      </c>
      <c r="K36" s="88">
        <f>SUM(Boxholm:Ödeshög!K36)</f>
        <v>0</v>
      </c>
      <c r="L36" s="88">
        <f>SUM(Boxholm:Ödeshög!L36)</f>
        <v>0</v>
      </c>
      <c r="M36" s="88">
        <f>SUM(Boxholm:Ödeshög!M36)</f>
        <v>0</v>
      </c>
      <c r="N36" s="88">
        <f>SUM(Boxholm:Ödeshög!N36)</f>
        <v>0</v>
      </c>
      <c r="O36" s="88">
        <f>SUM(Boxholm:Ödeshög!O36)</f>
        <v>0</v>
      </c>
      <c r="P36" s="100">
        <f>SUM(Boxholm:Ödeshög!P36)</f>
        <v>1647463.5315618613</v>
      </c>
      <c r="Q36" s="33"/>
      <c r="R36" s="84" t="str">
        <f>N30</f>
        <v>Plastrejekt</v>
      </c>
      <c r="S36" s="60" t="str">
        <f>ROUND(N43/1000,0) &amp;" GWh"</f>
        <v>110 GWh</v>
      </c>
      <c r="T36" s="42">
        <f>N$44</f>
        <v>5.5374817622698275E-3</v>
      </c>
      <c r="U36" s="36"/>
    </row>
    <row r="37" spans="1:47" ht="15.75">
      <c r="A37" s="5" t="s">
        <v>37</v>
      </c>
      <c r="B37" s="100">
        <f>SUM(Boxholm:Ödeshög!B37)</f>
        <v>421043.01046050258</v>
      </c>
      <c r="C37" s="88">
        <f>SUM(Boxholm:Ödeshög!C37)</f>
        <v>1042806</v>
      </c>
      <c r="D37" s="88">
        <f>SUM(Boxholm:Ödeshög!D37)</f>
        <v>6477</v>
      </c>
      <c r="E37" s="88">
        <f>SUM(Boxholm:Ödeshög!E37)</f>
        <v>0</v>
      </c>
      <c r="F37" s="88">
        <f>SUM(Boxholm:Ödeshög!F37)</f>
        <v>0</v>
      </c>
      <c r="G37" s="88">
        <f>SUM(Boxholm:Ödeshög!G37)</f>
        <v>0</v>
      </c>
      <c r="H37" s="88">
        <f>SUM(Boxholm:Ödeshög!H37)</f>
        <v>476504</v>
      </c>
      <c r="I37" s="88">
        <f>SUM(Boxholm:Ödeshög!I37)</f>
        <v>0</v>
      </c>
      <c r="J37" s="88">
        <f>SUM(Boxholm:Ödeshög!J37)</f>
        <v>0</v>
      </c>
      <c r="K37" s="88">
        <f>SUM(Boxholm:Ödeshög!K37)</f>
        <v>0</v>
      </c>
      <c r="L37" s="88">
        <f>SUM(Boxholm:Ödeshög!L37)</f>
        <v>0</v>
      </c>
      <c r="M37" s="88">
        <f>SUM(Boxholm:Ödeshög!M37)</f>
        <v>0</v>
      </c>
      <c r="N37" s="88">
        <f>SUM(Boxholm:Ödeshög!N37)</f>
        <v>0</v>
      </c>
      <c r="O37" s="88">
        <f>SUM(Boxholm:Ödeshög!O37)</f>
        <v>0</v>
      </c>
      <c r="P37" s="100">
        <f>SUM(Boxholm:Ödeshög!P37)</f>
        <v>1946830.0104605025</v>
      </c>
      <c r="Q37" s="33"/>
      <c r="R37" s="85" t="str">
        <f>O30</f>
        <v>Ånga</v>
      </c>
      <c r="S37" s="60" t="str">
        <f>ROUND(O43/1000,0) &amp;" GWh"</f>
        <v>0 GWh</v>
      </c>
      <c r="T37" s="42">
        <f>O$44</f>
        <v>0</v>
      </c>
      <c r="U37" s="36"/>
    </row>
    <row r="38" spans="1:47" ht="15.75">
      <c r="A38" s="5" t="s">
        <v>38</v>
      </c>
      <c r="B38" s="100">
        <f>SUM(Boxholm:Ödeshög!B38)</f>
        <v>1261013.6510761091</v>
      </c>
      <c r="C38" s="88">
        <f>SUM(Boxholm:Ödeshög!C38)</f>
        <v>219998</v>
      </c>
      <c r="D38" s="88">
        <f>SUM(Boxholm:Ödeshög!D38)</f>
        <v>1676</v>
      </c>
      <c r="E38" s="88">
        <f>SUM(Boxholm:Ödeshög!E38)</f>
        <v>0</v>
      </c>
      <c r="F38" s="88">
        <f>SUM(Boxholm:Ödeshög!F38)</f>
        <v>0</v>
      </c>
      <c r="G38" s="88">
        <f>SUM(Boxholm:Ödeshög!G38)</f>
        <v>0</v>
      </c>
      <c r="H38" s="88">
        <f>SUM(Boxholm:Ödeshög!H38)</f>
        <v>0</v>
      </c>
      <c r="I38" s="88">
        <f>SUM(Boxholm:Ödeshög!I38)</f>
        <v>0</v>
      </c>
      <c r="J38" s="88">
        <f>SUM(Boxholm:Ödeshög!J38)</f>
        <v>0</v>
      </c>
      <c r="K38" s="88">
        <f>SUM(Boxholm:Ödeshög!K38)</f>
        <v>0</v>
      </c>
      <c r="L38" s="88">
        <f>SUM(Boxholm:Ödeshög!L38)</f>
        <v>0</v>
      </c>
      <c r="M38" s="88">
        <f>SUM(Boxholm:Ödeshög!M38)</f>
        <v>0</v>
      </c>
      <c r="N38" s="88">
        <f>SUM(Boxholm:Ödeshög!N38)</f>
        <v>0</v>
      </c>
      <c r="O38" s="88">
        <f>SUM(Boxholm:Ödeshög!O38)</f>
        <v>0</v>
      </c>
      <c r="P38" s="100">
        <f>SUM(Boxholm:Ödeshög!P38)</f>
        <v>1482687.6510761091</v>
      </c>
      <c r="Q38" s="33"/>
      <c r="R38" s="44"/>
      <c r="S38" s="29"/>
      <c r="T38" s="40"/>
      <c r="U38" s="36"/>
    </row>
    <row r="39" spans="1:47" ht="15.75">
      <c r="A39" s="5" t="s">
        <v>39</v>
      </c>
      <c r="B39" s="88">
        <f>SUM(Boxholm:Ödeshög!B39)</f>
        <v>0</v>
      </c>
      <c r="C39" s="88">
        <f>SUM(Boxholm:Ödeshög!C39)</f>
        <v>135631</v>
      </c>
      <c r="D39" s="88">
        <f>SUM(Boxholm:Ödeshög!D39)</f>
        <v>0</v>
      </c>
      <c r="E39" s="88">
        <f>SUM(Boxholm:Ödeshög!E39)</f>
        <v>0</v>
      </c>
      <c r="F39" s="88">
        <f>SUM(Boxholm:Ödeshög!F39)</f>
        <v>0</v>
      </c>
      <c r="G39" s="88">
        <f>SUM(Boxholm:Ödeshög!G39)</f>
        <v>0</v>
      </c>
      <c r="H39" s="88">
        <f>SUM(Boxholm:Ödeshög!H39)</f>
        <v>0</v>
      </c>
      <c r="I39" s="88">
        <f>SUM(Boxholm:Ödeshög!I39)</f>
        <v>0</v>
      </c>
      <c r="J39" s="88">
        <f>SUM(Boxholm:Ödeshög!J39)</f>
        <v>0</v>
      </c>
      <c r="K39" s="88">
        <f>SUM(Boxholm:Ödeshög!K39)</f>
        <v>0</v>
      </c>
      <c r="L39" s="88">
        <f>SUM(Boxholm:Ödeshög!L39)</f>
        <v>0</v>
      </c>
      <c r="M39" s="88">
        <f>SUM(Boxholm:Ödeshög!M39)</f>
        <v>0</v>
      </c>
      <c r="N39" s="88">
        <f>SUM(Boxholm:Ödeshög!N39)</f>
        <v>0</v>
      </c>
      <c r="O39" s="88">
        <f>SUM(Boxholm:Ödeshög!O39)</f>
        <v>0</v>
      </c>
      <c r="P39" s="88">
        <f>SUM(Boxholm:Ödeshög!P39)</f>
        <v>135631</v>
      </c>
      <c r="Q39" s="33"/>
      <c r="R39" s="41"/>
      <c r="S39" s="10"/>
      <c r="T39" s="63"/>
      <c r="U39" s="36"/>
    </row>
    <row r="40" spans="1:47" ht="15.75">
      <c r="A40" s="5" t="s">
        <v>14</v>
      </c>
      <c r="B40" s="88">
        <f>SUM(Boxholm:Ödeshög!B40)</f>
        <v>2723821.25</v>
      </c>
      <c r="C40" s="88">
        <f>SUM(Boxholm:Ödeshög!C40)</f>
        <v>6531346</v>
      </c>
      <c r="D40" s="88">
        <f>SUM(Boxholm:Ödeshög!D40)</f>
        <v>4145872</v>
      </c>
      <c r="E40" s="88">
        <f>SUM(Boxholm:Ödeshög!E40)</f>
        <v>52512</v>
      </c>
      <c r="F40" s="100">
        <f>SUM(F32:F39)</f>
        <v>270717</v>
      </c>
      <c r="G40" s="88">
        <f>SUM(Boxholm:Ödeshög!G40)</f>
        <v>1164514</v>
      </c>
      <c r="H40" s="88">
        <f>SUM(Boxholm:Ödeshög!H40)</f>
        <v>1340720.2</v>
      </c>
      <c r="I40" s="100">
        <f>SUM(I32:I39)</f>
        <v>60100</v>
      </c>
      <c r="J40" s="88">
        <f>SUM(Boxholm:Ödeshög!J40)</f>
        <v>1772174.2</v>
      </c>
      <c r="K40" s="88">
        <f>SUM(Boxholm:Ödeshög!K40)</f>
        <v>0</v>
      </c>
      <c r="L40" s="88">
        <f>SUM(Boxholm:Ödeshög!L40)</f>
        <v>162729.60000000001</v>
      </c>
      <c r="M40" s="88">
        <f>SUM(Boxholm:Ödeshög!M40)</f>
        <v>0</v>
      </c>
      <c r="N40" s="88">
        <f>SUM(Boxholm:Ödeshög!N40)</f>
        <v>109565</v>
      </c>
      <c r="O40" s="122">
        <f>SUM(Boxholm:Ödeshög!O40)</f>
        <v>476285</v>
      </c>
      <c r="P40" s="128">
        <f>SUM(B40:O40)</f>
        <v>18810356.25</v>
      </c>
      <c r="Q40" s="33"/>
      <c r="R40" s="41"/>
      <c r="S40" s="10" t="s">
        <v>25</v>
      </c>
      <c r="T40" s="63" t="s">
        <v>26</v>
      </c>
      <c r="U40" s="36"/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88"/>
      <c r="Q41" s="65"/>
      <c r="R41" s="41" t="s">
        <v>40</v>
      </c>
      <c r="S41" s="64" t="str">
        <f>ROUND((B46+C46)/1000,0) &amp;" GWh"</f>
        <v>1101 GWh</v>
      </c>
      <c r="T41" s="63"/>
      <c r="U41" s="36"/>
    </row>
    <row r="42" spans="1:47">
      <c r="A42" s="46" t="s">
        <v>43</v>
      </c>
      <c r="B42" s="89">
        <f>B39+B38+B37</f>
        <v>1682056.6615366116</v>
      </c>
      <c r="C42" s="89">
        <f>C39+C38+C37</f>
        <v>1398435</v>
      </c>
      <c r="D42" s="89">
        <f>D39+D38+D37</f>
        <v>8153</v>
      </c>
      <c r="E42" s="89">
        <f t="shared" ref="E42:O42" si="0">E39+E38+E37</f>
        <v>0</v>
      </c>
      <c r="F42" s="90">
        <f t="shared" si="0"/>
        <v>0</v>
      </c>
      <c r="G42" s="89">
        <f t="shared" si="0"/>
        <v>0</v>
      </c>
      <c r="H42" s="89">
        <f t="shared" si="0"/>
        <v>476504</v>
      </c>
      <c r="I42" s="90">
        <f t="shared" si="0"/>
        <v>0</v>
      </c>
      <c r="J42" s="89">
        <f>J39+J38+J37</f>
        <v>0</v>
      </c>
      <c r="K42" s="89">
        <f>K39+K38+K37</f>
        <v>0</v>
      </c>
      <c r="L42" s="89">
        <f>L39+L38+L37</f>
        <v>0</v>
      </c>
      <c r="M42" s="89">
        <f t="shared" si="0"/>
        <v>0</v>
      </c>
      <c r="N42" s="89">
        <f t="shared" si="0"/>
        <v>0</v>
      </c>
      <c r="O42" s="89">
        <f t="shared" si="0"/>
        <v>0</v>
      </c>
      <c r="P42" s="88">
        <f>SUM(Boxholm:Ödeshög!P42)</f>
        <v>3565148.6615366116</v>
      </c>
      <c r="Q42" s="34"/>
      <c r="R42" s="41" t="s">
        <v>41</v>
      </c>
      <c r="S42" s="11" t="str">
        <f>ROUND(P42/1000,0) &amp;" GWh"</f>
        <v>3565 GWh</v>
      </c>
      <c r="T42" s="42">
        <f>P42/P40</f>
        <v>0.18953116114090671</v>
      </c>
      <c r="U42" s="36"/>
    </row>
    <row r="43" spans="1:47">
      <c r="A43" s="47" t="s">
        <v>45</v>
      </c>
      <c r="B43" s="91"/>
      <c r="C43" s="67">
        <f>SUM(Boxholm:Ödeshög!C43)</f>
        <v>6377956.6799999997</v>
      </c>
      <c r="D43" s="67">
        <f>SUM(Boxholm:Ödeshög!D43)</f>
        <v>4214167</v>
      </c>
      <c r="E43" s="67">
        <f>SUM(Boxholm:Ödeshög!E43)</f>
        <v>172612</v>
      </c>
      <c r="F43" s="67">
        <f>F11+F24+F40</f>
        <v>270717</v>
      </c>
      <c r="G43" s="67">
        <f>SUM(Boxholm:Ödeshög!G43)</f>
        <v>1172667</v>
      </c>
      <c r="H43" s="67">
        <f>SUM(Boxholm:Ödeshög!H43)</f>
        <v>2248295.2000000002</v>
      </c>
      <c r="I43" s="67">
        <f>I11+I24+I40</f>
        <v>60100</v>
      </c>
      <c r="J43" s="67">
        <f>SUM(Boxholm:Ödeshög!J43)</f>
        <v>1772174.2</v>
      </c>
      <c r="K43" s="67">
        <f>SUM(Boxholm:Ödeshög!K43)</f>
        <v>0</v>
      </c>
      <c r="L43" s="67">
        <f>SUM(Boxholm:Ödeshög!L43)</f>
        <v>3274815.6</v>
      </c>
      <c r="M43" s="67">
        <f>SUM(Boxholm:Ödeshög!M43)</f>
        <v>113000</v>
      </c>
      <c r="N43" s="67">
        <f>SUM(Boxholm:Ödeshög!N43)</f>
        <v>109565</v>
      </c>
      <c r="O43" s="67">
        <f>SUM(Boxholm:Ödeshög!O43)</f>
        <v>0</v>
      </c>
      <c r="P43" s="66">
        <f>SUM(C43:O43)</f>
        <v>19786069.68</v>
      </c>
      <c r="Q43" s="34"/>
      <c r="R43" s="41" t="s">
        <v>42</v>
      </c>
      <c r="S43" s="11" t="str">
        <f>ROUND(P36/1000,0) &amp;" GWh"</f>
        <v>1647 GWh</v>
      </c>
      <c r="T43" s="62">
        <f>P36/P40</f>
        <v>8.7582792673682686E-2</v>
      </c>
      <c r="U43" s="36"/>
    </row>
    <row r="44" spans="1:47">
      <c r="A44" s="47" t="s">
        <v>46</v>
      </c>
      <c r="B44" s="91"/>
      <c r="C44" s="98">
        <f>C43/$P$43</f>
        <v>0.32234581112624483</v>
      </c>
      <c r="D44" s="98">
        <f t="shared" ref="D44:P44" si="1">D43/$P$43</f>
        <v>0.21298656419166112</v>
      </c>
      <c r="E44" s="98">
        <f t="shared" si="1"/>
        <v>8.7239155017470853E-3</v>
      </c>
      <c r="F44" s="98">
        <f t="shared" si="1"/>
        <v>1.3682201891447095E-2</v>
      </c>
      <c r="G44" s="98">
        <f t="shared" si="1"/>
        <v>5.9267303661896337E-2</v>
      </c>
      <c r="H44" s="98">
        <f t="shared" si="1"/>
        <v>0.11363020733079721</v>
      </c>
      <c r="I44" s="98">
        <f t="shared" si="1"/>
        <v>3.0374905664438154E-3</v>
      </c>
      <c r="J44" s="98">
        <f t="shared" si="1"/>
        <v>8.9566762306075132E-2</v>
      </c>
      <c r="K44" s="98">
        <f t="shared" si="1"/>
        <v>0</v>
      </c>
      <c r="L44" s="98">
        <f t="shared" si="1"/>
        <v>0.16551117290920206</v>
      </c>
      <c r="M44" s="98">
        <f t="shared" si="1"/>
        <v>5.7110887522154935E-3</v>
      </c>
      <c r="N44" s="98">
        <f t="shared" si="1"/>
        <v>5.5374817622698275E-3</v>
      </c>
      <c r="O44" s="98">
        <f t="shared" si="1"/>
        <v>0</v>
      </c>
      <c r="P44" s="98">
        <f t="shared" si="1"/>
        <v>1</v>
      </c>
      <c r="Q44" s="34"/>
      <c r="R44" s="41" t="s">
        <v>44</v>
      </c>
      <c r="S44" s="11" t="str">
        <f>ROUND(P34/1000,0) &amp;" GWh"</f>
        <v>886 GWh</v>
      </c>
      <c r="T44" s="42">
        <f>P34/P40</f>
        <v>4.711844690733364E-2</v>
      </c>
      <c r="U44" s="36"/>
    </row>
    <row r="45" spans="1:47">
      <c r="A45" s="48"/>
      <c r="B45" s="99"/>
      <c r="C45" s="56"/>
      <c r="D45" s="56"/>
      <c r="E45" s="56"/>
      <c r="F45" s="66"/>
      <c r="G45" s="56"/>
      <c r="H45" s="56"/>
      <c r="I45" s="66"/>
      <c r="J45" s="56"/>
      <c r="K45" s="56"/>
      <c r="L45" s="56"/>
      <c r="M45" s="56"/>
      <c r="N45" s="56"/>
      <c r="O45" s="66"/>
      <c r="P45" s="66"/>
      <c r="Q45" s="34"/>
      <c r="R45" s="41" t="s">
        <v>31</v>
      </c>
      <c r="S45" s="11" t="str">
        <f>ROUND(P32/1000,0) &amp;" GWh"</f>
        <v>375 GWh</v>
      </c>
      <c r="T45" s="42">
        <f>P32/P40</f>
        <v>1.9917645100421742E-2</v>
      </c>
      <c r="U45" s="36"/>
    </row>
    <row r="46" spans="1:47">
      <c r="A46" s="48" t="s">
        <v>49</v>
      </c>
      <c r="B46" s="67">
        <f>SUM(Boxholm:Ödeshög!B46)</f>
        <v>578241.75000000023</v>
      </c>
      <c r="C46" s="67">
        <f>SUM(Boxholm:Ödeshög!C46)</f>
        <v>522507.68000000005</v>
      </c>
      <c r="D46" s="56"/>
      <c r="E46" s="56"/>
      <c r="F46" s="66"/>
      <c r="G46" s="56"/>
      <c r="H46" s="56"/>
      <c r="I46" s="66"/>
      <c r="J46" s="56"/>
      <c r="K46" s="56"/>
      <c r="L46" s="56"/>
      <c r="M46" s="56"/>
      <c r="N46" s="56"/>
      <c r="O46" s="66"/>
      <c r="P46" s="52"/>
      <c r="Q46" s="34"/>
      <c r="R46" s="41" t="s">
        <v>47</v>
      </c>
      <c r="S46" s="11" t="str">
        <f>ROUND(P33/1000,0) &amp;" GWh"</f>
        <v>7527 GWh</v>
      </c>
      <c r="T46" s="62">
        <f>P33/P40</f>
        <v>0.40015809294562782</v>
      </c>
      <c r="U46" s="36"/>
    </row>
    <row r="47" spans="1:47">
      <c r="A47" s="48" t="s">
        <v>51</v>
      </c>
      <c r="B47" s="92">
        <f>B46/B24</f>
        <v>0.15304089247470065</v>
      </c>
      <c r="C47" s="92">
        <f>C46/(C40+C24)</f>
        <v>0.08</v>
      </c>
      <c r="D47" s="56"/>
      <c r="E47" s="56"/>
      <c r="F47" s="66"/>
      <c r="G47" s="56"/>
      <c r="H47" s="56"/>
      <c r="I47" s="66"/>
      <c r="J47" s="56"/>
      <c r="K47" s="56"/>
      <c r="L47" s="56"/>
      <c r="M47" s="56"/>
      <c r="N47" s="56"/>
      <c r="O47" s="66"/>
      <c r="P47" s="66"/>
      <c r="Q47" s="10"/>
      <c r="R47" s="41" t="s">
        <v>48</v>
      </c>
      <c r="S47" s="11" t="str">
        <f>ROUND(P35/1000,0) &amp;" GWh"</f>
        <v>4810 GWh</v>
      </c>
      <c r="T47" s="62">
        <f>P35/P40</f>
        <v>0.25569186123202742</v>
      </c>
    </row>
    <row r="48" spans="1:47" ht="15.75" thickBot="1">
      <c r="A48" s="13"/>
      <c r="B48" s="93"/>
      <c r="C48" s="95"/>
      <c r="D48" s="95"/>
      <c r="E48" s="95"/>
      <c r="F48" s="96"/>
      <c r="G48" s="95"/>
      <c r="H48" s="95"/>
      <c r="I48" s="96"/>
      <c r="J48" s="95"/>
      <c r="K48" s="95"/>
      <c r="L48" s="95"/>
      <c r="M48" s="95"/>
      <c r="N48" s="95"/>
      <c r="O48" s="96"/>
      <c r="P48" s="96"/>
      <c r="Q48" s="13"/>
      <c r="R48" s="68" t="s">
        <v>50</v>
      </c>
      <c r="S48" s="11" t="str">
        <f>ROUND(P40/1000,0) &amp;" GWh"</f>
        <v>18810 GWh</v>
      </c>
      <c r="T48" s="69">
        <f>SUM(T42:T47)</f>
        <v>1</v>
      </c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6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6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6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6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6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6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6"/>
      <c r="O55" s="17"/>
      <c r="P55" s="17"/>
      <c r="Q55" s="16"/>
      <c r="R55" s="13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6"/>
      <c r="O56" s="17"/>
      <c r="P56" s="17"/>
      <c r="Q56" s="16"/>
      <c r="R56" s="13"/>
      <c r="S56" s="16"/>
      <c r="T56" s="16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6"/>
      <c r="O57" s="17"/>
      <c r="P57" s="17"/>
      <c r="Q57" s="16"/>
      <c r="R57" s="13"/>
      <c r="S57" s="16"/>
      <c r="T57" s="16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45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45"/>
      <c r="O59" s="83"/>
      <c r="P59" s="74"/>
      <c r="Q59" s="10"/>
      <c r="R59" s="10"/>
      <c r="S59" s="45"/>
      <c r="T59" s="50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45"/>
      <c r="O60" s="83"/>
      <c r="P60" s="74"/>
      <c r="Q60" s="10"/>
      <c r="R60" s="10"/>
      <c r="S60" s="45"/>
      <c r="T60" s="50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45"/>
      <c r="O61" s="83"/>
      <c r="P61" s="74"/>
      <c r="Q61" s="10"/>
      <c r="R61" s="10"/>
      <c r="S61" s="45"/>
      <c r="T61" s="50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45"/>
      <c r="O62" s="83"/>
      <c r="P62" s="74"/>
      <c r="Q62" s="10"/>
      <c r="R62" s="10"/>
      <c r="S62" s="20"/>
      <c r="T62" s="21"/>
    </row>
    <row r="63" spans="1:47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10"/>
      <c r="O63" s="74"/>
      <c r="P63" s="74"/>
      <c r="Q63" s="10"/>
      <c r="R63" s="10"/>
      <c r="S63" s="10"/>
      <c r="T63" s="45"/>
    </row>
    <row r="64" spans="1:47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10"/>
      <c r="O64" s="74"/>
      <c r="P64" s="74"/>
      <c r="Q64" s="10"/>
      <c r="R64" s="10"/>
      <c r="S64" s="76"/>
      <c r="T64" s="77"/>
    </row>
    <row r="65" spans="1:20" ht="15.75">
      <c r="A65" s="10"/>
      <c r="B65" s="56"/>
      <c r="C65" s="10"/>
      <c r="D65" s="56"/>
      <c r="E65" s="56"/>
      <c r="F65" s="66"/>
      <c r="G65" s="56"/>
      <c r="H65" s="56"/>
      <c r="I65" s="66"/>
      <c r="J65" s="56"/>
      <c r="K65" s="71"/>
      <c r="L65" s="71"/>
      <c r="M65" s="10"/>
      <c r="N65" s="10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6"/>
      <c r="G66" s="56"/>
      <c r="H66" s="56"/>
      <c r="I66" s="66"/>
      <c r="J66" s="56"/>
      <c r="K66" s="71"/>
      <c r="L66" s="71"/>
      <c r="M66" s="10"/>
      <c r="N66" s="10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6"/>
      <c r="G67" s="56"/>
      <c r="H67" s="56"/>
      <c r="I67" s="66"/>
      <c r="J67" s="56"/>
      <c r="K67" s="71"/>
      <c r="L67" s="71"/>
      <c r="M67" s="10"/>
      <c r="N67" s="10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6"/>
      <c r="G68" s="56"/>
      <c r="H68" s="56"/>
      <c r="I68" s="66"/>
      <c r="J68" s="56"/>
      <c r="K68" s="71"/>
      <c r="L68" s="71"/>
      <c r="M68" s="10"/>
      <c r="N68" s="10"/>
      <c r="O68" s="74"/>
      <c r="P68" s="74"/>
      <c r="Q68" s="10"/>
      <c r="R68" s="10"/>
      <c r="S68" s="45"/>
      <c r="T68" s="50"/>
    </row>
    <row r="69" spans="1:20" ht="15.75">
      <c r="A69" s="10"/>
      <c r="B69" s="56"/>
      <c r="C69" s="10"/>
      <c r="D69" s="56"/>
      <c r="E69" s="56"/>
      <c r="F69" s="66"/>
      <c r="G69" s="56"/>
      <c r="H69" s="56"/>
      <c r="I69" s="66"/>
      <c r="J69" s="56"/>
      <c r="K69" s="71"/>
      <c r="L69" s="71"/>
      <c r="M69" s="10"/>
      <c r="N69" s="10"/>
      <c r="O69" s="74"/>
      <c r="P69" s="74"/>
      <c r="Q69" s="10"/>
      <c r="R69" s="10"/>
      <c r="S69" s="45"/>
      <c r="T69" s="50"/>
    </row>
    <row r="70" spans="1:20" ht="15.75">
      <c r="A70" s="10"/>
      <c r="B70" s="56"/>
      <c r="C70" s="10"/>
      <c r="D70" s="56"/>
      <c r="E70" s="56"/>
      <c r="F70" s="66"/>
      <c r="G70" s="56"/>
      <c r="H70" s="56"/>
      <c r="I70" s="66"/>
      <c r="J70" s="56"/>
      <c r="K70" s="71"/>
      <c r="L70" s="71"/>
      <c r="M70" s="10"/>
      <c r="N70" s="10"/>
      <c r="O70" s="74"/>
      <c r="P70" s="74"/>
      <c r="Q70" s="10"/>
      <c r="R70" s="10"/>
      <c r="S70" s="45"/>
      <c r="T70" s="5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10"/>
      <c r="O71" s="74"/>
      <c r="P71" s="74"/>
      <c r="Q71" s="10"/>
      <c r="R71" s="51"/>
      <c r="S71" s="20"/>
      <c r="T71" s="23"/>
    </row>
  </sheetData>
  <pageMargins left="0.75" right="0.75" top="0.75" bottom="0.5" header="0.5" footer="0.75"/>
  <pageSetup paperSize="9" orientation="portrait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5"/>
  <dimension ref="A1:AU71"/>
  <sheetViews>
    <sheetView topLeftCell="B17" zoomScale="80" zoomScaleNormal="80" workbookViewId="0">
      <selection activeCell="M30" sqref="M30:O3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74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0" t="s">
        <v>60</v>
      </c>
      <c r="C4" s="79" t="s">
        <v>58</v>
      </c>
      <c r="D4" s="79" t="s">
        <v>59</v>
      </c>
      <c r="E4" s="27"/>
      <c r="F4" s="79" t="s">
        <v>61</v>
      </c>
      <c r="G4" s="27"/>
      <c r="H4" s="27"/>
      <c r="I4" s="79" t="s">
        <v>62</v>
      </c>
      <c r="J4" s="27"/>
      <c r="K4" s="27"/>
      <c r="L4" s="27"/>
      <c r="M4" s="27"/>
      <c r="N4" s="28"/>
      <c r="O4" s="28"/>
      <c r="P4" s="81" t="s">
        <v>66</v>
      </c>
      <c r="Q4" s="30"/>
      <c r="AG4" s="30"/>
      <c r="AH4" s="30"/>
    </row>
    <row r="5" spans="1:34" ht="15.75">
      <c r="A5" s="5" t="s">
        <v>53</v>
      </c>
      <c r="B5" s="59"/>
      <c r="C5" s="100">
        <f>[2]Solceller!$C$7</f>
        <v>446.5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>
        <f>SUM(D5:O5)</f>
        <v>0</v>
      </c>
      <c r="Q5" s="53"/>
      <c r="AG5" s="53"/>
      <c r="AH5" s="53"/>
    </row>
    <row r="6" spans="1:34" ht="15.75">
      <c r="A6" s="5"/>
      <c r="B6" s="59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88">
        <f>[2]Elproduktion!$N$162</f>
        <v>0</v>
      </c>
      <c r="D7" s="88">
        <f>[2]Elproduktion!$N$163</f>
        <v>0</v>
      </c>
      <c r="E7" s="88">
        <f>[2]Elproduktion!$Q$164</f>
        <v>0</v>
      </c>
      <c r="F7" s="88">
        <f>[2]Elproduktion!$N$165</f>
        <v>0</v>
      </c>
      <c r="G7" s="88">
        <f>[2]Elproduktion!$R$166</f>
        <v>0</v>
      </c>
      <c r="H7" s="88">
        <f>[2]Elproduktion!$S$167</f>
        <v>0</v>
      </c>
      <c r="I7" s="88">
        <f>[2]Elproduktion!$N$168</f>
        <v>0</v>
      </c>
      <c r="J7" s="88">
        <f>[2]Elproduktion!$T$166</f>
        <v>0</v>
      </c>
      <c r="K7" s="88">
        <f>[2]Elproduktion!$U$164</f>
        <v>0</v>
      </c>
      <c r="L7" s="88">
        <f>[2]Elproduktion!$V$164</f>
        <v>0</v>
      </c>
      <c r="M7" s="88"/>
      <c r="N7" s="88"/>
      <c r="O7" s="88"/>
      <c r="P7" s="88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88">
        <f>[2]Elproduktion!$N$170</f>
        <v>0</v>
      </c>
      <c r="D8" s="88">
        <f>[2]Elproduktion!$N$171</f>
        <v>0</v>
      </c>
      <c r="E8" s="88">
        <f>[2]Elproduktion!$Q$172</f>
        <v>0</v>
      </c>
      <c r="F8" s="88">
        <f>[2]Elproduktion!$N$173</f>
        <v>0</v>
      </c>
      <c r="G8" s="88">
        <f>[2]Elproduktion!$R$174</f>
        <v>0</v>
      </c>
      <c r="H8" s="88">
        <f>[2]Elproduktion!$S$175</f>
        <v>0</v>
      </c>
      <c r="I8" s="88">
        <f>[2]Elproduktion!$N$176</f>
        <v>0</v>
      </c>
      <c r="J8" s="88">
        <f>[2]Elproduktion!$T$174</f>
        <v>0</v>
      </c>
      <c r="K8" s="88">
        <f>[2]Elproduktion!$U$172</f>
        <v>0</v>
      </c>
      <c r="L8" s="88">
        <f>[2]Elproduktion!$V$172</f>
        <v>0</v>
      </c>
      <c r="M8" s="88"/>
      <c r="N8" s="88"/>
      <c r="O8" s="88"/>
      <c r="P8" s="88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88">
        <f>[2]Elproduktion!$N$178</f>
        <v>6661</v>
      </c>
      <c r="D9" s="88">
        <f>[2]Elproduktion!$N$179</f>
        <v>0</v>
      </c>
      <c r="E9" s="88">
        <f>[2]Elproduktion!$Q$180</f>
        <v>0</v>
      </c>
      <c r="F9" s="88">
        <f>[2]Elproduktion!$N$181</f>
        <v>0</v>
      </c>
      <c r="G9" s="88">
        <f>[2]Elproduktion!$R$182</f>
        <v>0</v>
      </c>
      <c r="H9" s="88">
        <f>[2]Elproduktion!$S$183</f>
        <v>0</v>
      </c>
      <c r="I9" s="88">
        <f>[2]Elproduktion!$N$184</f>
        <v>0</v>
      </c>
      <c r="J9" s="88">
        <f>[2]Elproduktion!$T$182</f>
        <v>0</v>
      </c>
      <c r="K9" s="88">
        <f>[2]Elproduktion!$U$180</f>
        <v>0</v>
      </c>
      <c r="L9" s="88">
        <f>[2]Elproduktion!$V$180</f>
        <v>0</v>
      </c>
      <c r="M9" s="88"/>
      <c r="N9" s="88"/>
      <c r="O9" s="88"/>
      <c r="P9" s="88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88">
        <f>[2]Elproduktion!$N$186</f>
        <v>0</v>
      </c>
      <c r="D10" s="88">
        <f>[2]Elproduktion!$N$187</f>
        <v>0</v>
      </c>
      <c r="E10" s="88">
        <f>[2]Elproduktion!$Q$188</f>
        <v>0</v>
      </c>
      <c r="F10" s="88">
        <f>[2]Elproduktion!$N$189</f>
        <v>0</v>
      </c>
      <c r="G10" s="88">
        <f>[2]Elproduktion!$R$190</f>
        <v>0</v>
      </c>
      <c r="H10" s="88">
        <f>[2]Elproduktion!$S$191</f>
        <v>0</v>
      </c>
      <c r="I10" s="88">
        <f>[2]Elproduktion!$N$192</f>
        <v>0</v>
      </c>
      <c r="J10" s="88">
        <f>[2]Elproduktion!$T$190</f>
        <v>0</v>
      </c>
      <c r="K10" s="88">
        <f>[2]Elproduktion!$U$188</f>
        <v>0</v>
      </c>
      <c r="L10" s="88">
        <f>[2]Elproduktion!$V$188</f>
        <v>0</v>
      </c>
      <c r="M10" s="88"/>
      <c r="N10" s="88"/>
      <c r="O10" s="88"/>
      <c r="P10" s="88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00">
        <f>SUM(C5:C10)</f>
        <v>7107.5</v>
      </c>
      <c r="D11" s="88">
        <f t="shared" ref="D11:O11" si="1">SUM(D5:D10)</f>
        <v>0</v>
      </c>
      <c r="E11" s="88">
        <f t="shared" si="1"/>
        <v>0</v>
      </c>
      <c r="F11" s="88">
        <f t="shared" si="1"/>
        <v>0</v>
      </c>
      <c r="G11" s="88">
        <f t="shared" si="1"/>
        <v>0</v>
      </c>
      <c r="H11" s="88">
        <f t="shared" si="1"/>
        <v>0</v>
      </c>
      <c r="I11" s="88">
        <f t="shared" si="1"/>
        <v>0</v>
      </c>
      <c r="J11" s="88">
        <f t="shared" si="1"/>
        <v>0</v>
      </c>
      <c r="K11" s="88">
        <f t="shared" si="1"/>
        <v>0</v>
      </c>
      <c r="L11" s="88">
        <f t="shared" si="1"/>
        <v>0</v>
      </c>
      <c r="M11" s="88">
        <f t="shared" si="1"/>
        <v>0</v>
      </c>
      <c r="N11" s="88">
        <f t="shared" si="1"/>
        <v>0</v>
      </c>
      <c r="O11" s="88">
        <f t="shared" si="1"/>
        <v>0</v>
      </c>
      <c r="P11" s="88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0560 Boxholm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6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92</v>
      </c>
      <c r="N16" s="55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0" t="s">
        <v>60</v>
      </c>
      <c r="B17" s="79" t="s">
        <v>63</v>
      </c>
      <c r="C17" s="49"/>
      <c r="D17" s="79" t="s">
        <v>59</v>
      </c>
      <c r="E17" s="27"/>
      <c r="F17" s="79" t="s">
        <v>61</v>
      </c>
      <c r="G17" s="27"/>
      <c r="H17" s="27"/>
      <c r="I17" s="79" t="s">
        <v>62</v>
      </c>
      <c r="J17" s="27"/>
      <c r="K17" s="27"/>
      <c r="L17" s="27"/>
      <c r="M17" s="27"/>
      <c r="N17" s="28"/>
      <c r="O17" s="28"/>
      <c r="P17" s="81" t="s">
        <v>66</v>
      </c>
      <c r="Q17" s="30"/>
      <c r="AG17" s="30"/>
      <c r="AH17" s="30"/>
    </row>
    <row r="18" spans="1:34" ht="15.75">
      <c r="A18" s="5" t="s">
        <v>18</v>
      </c>
      <c r="B18" s="88">
        <f>[2]Fjärrvärmeproduktion!$N$226</f>
        <v>0</v>
      </c>
      <c r="C18" s="88"/>
      <c r="D18" s="88">
        <f>[2]Fjärrvärmeproduktion!$N$227</f>
        <v>0</v>
      </c>
      <c r="E18" s="88">
        <f>[2]Fjärrvärmeproduktion!$Q$228</f>
        <v>0</v>
      </c>
      <c r="F18" s="88">
        <f>[2]Fjärrvärmeproduktion!$N$229</f>
        <v>0</v>
      </c>
      <c r="G18" s="88">
        <f>[2]Fjärrvärmeproduktion!$R$230</f>
        <v>0</v>
      </c>
      <c r="H18" s="88">
        <f>[2]Fjärrvärmeproduktion!$S$231</f>
        <v>0</v>
      </c>
      <c r="I18" s="88">
        <f>[2]Fjärrvärmeproduktion!$N$232</f>
        <v>0</v>
      </c>
      <c r="J18" s="88">
        <f>[2]Fjärrvärmeproduktion!$T$230</f>
        <v>0</v>
      </c>
      <c r="K18" s="88">
        <f>[2]Fjärrvärmeproduktion!$U$228</f>
        <v>0</v>
      </c>
      <c r="L18" s="88">
        <f>[2]Fjärrvärmeproduktion!$V$228</f>
        <v>0</v>
      </c>
      <c r="M18" s="88"/>
      <c r="N18" s="88"/>
      <c r="O18" s="88"/>
      <c r="P18" s="88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00">
        <f>[2]Fjärrvärmeproduktion!$N$234</f>
        <v>24300</v>
      </c>
      <c r="C19" s="88"/>
      <c r="D19" s="88">
        <f>[2]Fjärrvärmeproduktion!$N$235</f>
        <v>20</v>
      </c>
      <c r="E19" s="88">
        <f>[2]Fjärrvärmeproduktion!$Q$236</f>
        <v>0</v>
      </c>
      <c r="F19" s="88">
        <f>[2]Fjärrvärmeproduktion!$N$237</f>
        <v>0</v>
      </c>
      <c r="G19" s="88">
        <f>[2]Fjärrvärmeproduktion!$R$238</f>
        <v>0</v>
      </c>
      <c r="H19" s="100">
        <f>[2]Fjärrvärmeproduktion!$S$239</f>
        <v>31600</v>
      </c>
      <c r="I19" s="88">
        <f>[2]Fjärrvärmeproduktion!$N$240</f>
        <v>0</v>
      </c>
      <c r="J19" s="88">
        <f>[2]Fjärrvärmeproduktion!$T$238</f>
        <v>0</v>
      </c>
      <c r="K19" s="88">
        <f>[2]Fjärrvärmeproduktion!$U$236</f>
        <v>0</v>
      </c>
      <c r="L19" s="88">
        <f>[2]Fjärrvärmeproduktion!$V$236</f>
        <v>0</v>
      </c>
      <c r="M19" s="88"/>
      <c r="N19" s="88"/>
      <c r="O19" s="88"/>
      <c r="P19" s="121">
        <f t="shared" ref="P19:P24" si="2">SUM(C19:O19)</f>
        <v>31620</v>
      </c>
      <c r="Q19" s="4"/>
      <c r="R19" s="4"/>
      <c r="S19" s="4"/>
      <c r="T19" s="4"/>
    </row>
    <row r="20" spans="1:34" ht="15.75">
      <c r="A20" s="5" t="s">
        <v>20</v>
      </c>
      <c r="B20" s="88">
        <f>[2]Fjärrvärmeproduktion!$N$242</f>
        <v>0</v>
      </c>
      <c r="C20" s="88"/>
      <c r="D20" s="88">
        <f>[2]Fjärrvärmeproduktion!$N$243</f>
        <v>0</v>
      </c>
      <c r="E20" s="88">
        <f>[2]Fjärrvärmeproduktion!$Q$244</f>
        <v>0</v>
      </c>
      <c r="F20" s="88">
        <f>[2]Fjärrvärmeproduktion!$N$245</f>
        <v>0</v>
      </c>
      <c r="G20" s="88">
        <f>[2]Fjärrvärmeproduktion!$R$246</f>
        <v>0</v>
      </c>
      <c r="H20" s="88">
        <f>[2]Fjärrvärmeproduktion!$S$247</f>
        <v>0</v>
      </c>
      <c r="I20" s="88">
        <f>[2]Fjärrvärmeproduktion!$N$248</f>
        <v>0</v>
      </c>
      <c r="J20" s="88">
        <f>[2]Fjärrvärmeproduktion!$T$246</f>
        <v>0</v>
      </c>
      <c r="K20" s="88">
        <f>[2]Fjärrvärmeproduktion!$U$244</f>
        <v>0</v>
      </c>
      <c r="L20" s="88">
        <f>[2]Fjärrvärmeproduktion!$V$244</f>
        <v>0</v>
      </c>
      <c r="M20" s="88"/>
      <c r="N20" s="88"/>
      <c r="O20" s="88"/>
      <c r="P20" s="88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88">
        <f>[2]Fjärrvärmeproduktion!$N$250</f>
        <v>0</v>
      </c>
      <c r="C21" s="88"/>
      <c r="D21" s="88">
        <f>[2]Fjärrvärmeproduktion!$N$251</f>
        <v>0</v>
      </c>
      <c r="E21" s="88">
        <f>[2]Fjärrvärmeproduktion!$Q$252</f>
        <v>0</v>
      </c>
      <c r="F21" s="88">
        <f>[2]Fjärrvärmeproduktion!$N$253</f>
        <v>0</v>
      </c>
      <c r="G21" s="88">
        <f>[2]Fjärrvärmeproduktion!$R$254</f>
        <v>0</v>
      </c>
      <c r="H21" s="88">
        <f>[2]Fjärrvärmeproduktion!$S$255</f>
        <v>0</v>
      </c>
      <c r="I21" s="88">
        <f>[2]Fjärrvärmeproduktion!$N$256</f>
        <v>0</v>
      </c>
      <c r="J21" s="88">
        <f>[2]Fjärrvärmeproduktion!$T$254</f>
        <v>0</v>
      </c>
      <c r="K21" s="88">
        <f>[2]Fjärrvärmeproduktion!$U$252</f>
        <v>0</v>
      </c>
      <c r="L21" s="88">
        <f>[2]Fjärrvärmeproduktion!$V$252</f>
        <v>0</v>
      </c>
      <c r="M21" s="88"/>
      <c r="N21" s="88"/>
      <c r="O21" s="88"/>
      <c r="P21" s="88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88">
        <f>[2]Fjärrvärmeproduktion!$N$258</f>
        <v>0</v>
      </c>
      <c r="C22" s="88"/>
      <c r="D22" s="88">
        <f>[2]Fjärrvärmeproduktion!$N$259</f>
        <v>0</v>
      </c>
      <c r="E22" s="88">
        <f>[2]Fjärrvärmeproduktion!$Q$260</f>
        <v>0</v>
      </c>
      <c r="F22" s="88">
        <f>[2]Fjärrvärmeproduktion!$N$261</f>
        <v>0</v>
      </c>
      <c r="G22" s="88">
        <f>[2]Fjärrvärmeproduktion!$R$262</f>
        <v>0</v>
      </c>
      <c r="H22" s="88">
        <f>[2]Fjärrvärmeproduktion!$S$263</f>
        <v>0</v>
      </c>
      <c r="I22" s="88">
        <f>[2]Fjärrvärmeproduktion!$N$264</f>
        <v>0</v>
      </c>
      <c r="J22" s="88">
        <f>[2]Fjärrvärmeproduktion!$T$262</f>
        <v>0</v>
      </c>
      <c r="K22" s="88">
        <f>[2]Fjärrvärmeproduktion!$U$260</f>
        <v>0</v>
      </c>
      <c r="L22" s="88">
        <f>[2]Fjärrvärmeproduktion!$V$260</f>
        <v>0</v>
      </c>
      <c r="M22" s="88"/>
      <c r="N22" s="88"/>
      <c r="O22" s="88"/>
      <c r="P22" s="88">
        <f t="shared" si="2"/>
        <v>0</v>
      </c>
      <c r="Q22" s="31"/>
      <c r="R22" s="43" t="s">
        <v>24</v>
      </c>
      <c r="S22" s="87" t="str">
        <f>ROUND(P43/1000,0) &amp;" GWh"</f>
        <v>296 GWh</v>
      </c>
      <c r="T22" s="38"/>
      <c r="U22" s="36"/>
    </row>
    <row r="23" spans="1:34" ht="15.75">
      <c r="A23" s="5" t="s">
        <v>23</v>
      </c>
      <c r="B23" s="88">
        <f>[2]Fjärrvärmeproduktion!$N$266</f>
        <v>0</v>
      </c>
      <c r="C23" s="88"/>
      <c r="D23" s="88">
        <f>[2]Fjärrvärmeproduktion!$N$267</f>
        <v>0</v>
      </c>
      <c r="E23" s="88">
        <f>[2]Fjärrvärmeproduktion!$Q$268</f>
        <v>0</v>
      </c>
      <c r="F23" s="88">
        <f>[2]Fjärrvärmeproduktion!$N$269</f>
        <v>0</v>
      </c>
      <c r="G23" s="88">
        <f>[2]Fjärrvärmeproduktion!$R$270</f>
        <v>0</v>
      </c>
      <c r="H23" s="88">
        <f>[2]Fjärrvärmeproduktion!$S$271</f>
        <v>0</v>
      </c>
      <c r="I23" s="88">
        <f>[2]Fjärrvärmeproduktion!$N$272</f>
        <v>0</v>
      </c>
      <c r="J23" s="88">
        <f>[2]Fjärrvärmeproduktion!$T$270</f>
        <v>0</v>
      </c>
      <c r="K23" s="88">
        <f>[2]Fjärrvärmeproduktion!$U$268</f>
        <v>0</v>
      </c>
      <c r="L23" s="88">
        <f>[2]Fjärrvärmeproduktion!$V$268</f>
        <v>0</v>
      </c>
      <c r="M23" s="88"/>
      <c r="N23" s="88"/>
      <c r="O23" s="88"/>
      <c r="P23" s="88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21">
        <f>SUM(B18:B23)</f>
        <v>24300</v>
      </c>
      <c r="C24" s="88">
        <f t="shared" ref="C24:O24" si="3">SUM(C18:C23)</f>
        <v>0</v>
      </c>
      <c r="D24" s="88">
        <f t="shared" si="3"/>
        <v>20</v>
      </c>
      <c r="E24" s="88">
        <f t="shared" si="3"/>
        <v>0</v>
      </c>
      <c r="F24" s="88">
        <f t="shared" si="3"/>
        <v>0</v>
      </c>
      <c r="G24" s="88">
        <f t="shared" si="3"/>
        <v>0</v>
      </c>
      <c r="H24" s="121">
        <f t="shared" si="3"/>
        <v>31600</v>
      </c>
      <c r="I24" s="88">
        <f t="shared" si="3"/>
        <v>0</v>
      </c>
      <c r="J24" s="88">
        <f t="shared" si="3"/>
        <v>0</v>
      </c>
      <c r="K24" s="88">
        <f t="shared" si="3"/>
        <v>0</v>
      </c>
      <c r="L24" s="88">
        <f t="shared" si="3"/>
        <v>0</v>
      </c>
      <c r="M24" s="88">
        <f t="shared" si="3"/>
        <v>0</v>
      </c>
      <c r="N24" s="88">
        <f t="shared" si="3"/>
        <v>0</v>
      </c>
      <c r="O24" s="88">
        <f t="shared" si="3"/>
        <v>0</v>
      </c>
      <c r="P24" s="121">
        <f t="shared" si="2"/>
        <v>31620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4" t="str">
        <f>C30</f>
        <v>El</v>
      </c>
      <c r="S25" s="60" t="str">
        <f>ROUND(C43/1000,0) &amp;" GWh"</f>
        <v>103 GWh</v>
      </c>
      <c r="T25" s="42">
        <f>C$44</f>
        <v>0.3479488580766612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5" t="str">
        <f>D30</f>
        <v>Oljeprodukter</v>
      </c>
      <c r="S26" s="60" t="str">
        <f>ROUND(D43/1000,0) &amp;" GWh"</f>
        <v>115 GWh</v>
      </c>
      <c r="T26" s="42">
        <f>D$44</f>
        <v>0.38771622226058128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60" t="str">
        <f>ROUND(E43/1000,0)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24 GWh</v>
      </c>
      <c r="T28" s="42">
        <f>F$44</f>
        <v>8.0400097269519161E-2</v>
      </c>
      <c r="U28" s="36"/>
    </row>
    <row r="29" spans="1:34" ht="15.75">
      <c r="A29" s="78" t="str">
        <f>A2</f>
        <v>0560 Boxholm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5 GWh</v>
      </c>
      <c r="T29" s="42">
        <f>G$44</f>
        <v>1.5696807826871072E-2</v>
      </c>
      <c r="U29" s="36"/>
    </row>
    <row r="30" spans="1:34" ht="30">
      <c r="A30" s="6">
        <v>2017</v>
      </c>
      <c r="B30" s="66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92</v>
      </c>
      <c r="N30" s="55" t="s">
        <v>73</v>
      </c>
      <c r="O30" s="55" t="s">
        <v>72</v>
      </c>
      <c r="P30" s="57" t="s">
        <v>29</v>
      </c>
      <c r="Q30" s="31"/>
      <c r="R30" s="84" t="str">
        <f>H30</f>
        <v>Biobränslen</v>
      </c>
      <c r="S30" s="60" t="str">
        <f>ROUND(H43/1000,0) &amp;" GWh"</f>
        <v>50 GWh</v>
      </c>
      <c r="T30" s="42">
        <f>H$44</f>
        <v>0.16823801456636733</v>
      </c>
      <c r="U30" s="36"/>
    </row>
    <row r="31" spans="1:34" s="29" customFormat="1">
      <c r="A31" s="26"/>
      <c r="B31" s="79" t="s">
        <v>65</v>
      </c>
      <c r="C31" s="82" t="s">
        <v>64</v>
      </c>
      <c r="D31" s="79" t="s">
        <v>59</v>
      </c>
      <c r="E31" s="27"/>
      <c r="F31" s="79" t="s">
        <v>61</v>
      </c>
      <c r="G31" s="79" t="s">
        <v>87</v>
      </c>
      <c r="H31" s="79" t="s">
        <v>69</v>
      </c>
      <c r="I31" s="79" t="s">
        <v>62</v>
      </c>
      <c r="J31" s="27"/>
      <c r="K31" s="27"/>
      <c r="L31" s="27"/>
      <c r="M31" s="27"/>
      <c r="N31" s="28"/>
      <c r="O31" s="28"/>
      <c r="P31" s="81" t="s">
        <v>67</v>
      </c>
      <c r="Q31" s="32"/>
      <c r="R31" s="84" t="str">
        <f>I30</f>
        <v>Biogas</v>
      </c>
      <c r="S31" s="60" t="str">
        <f>ROUND(I43/1000,0)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07">
        <f>[2]Slutanvändning!$N$332</f>
        <v>0</v>
      </c>
      <c r="C32" s="107">
        <f>[2]Slutanvändning!$N$333</f>
        <v>4233</v>
      </c>
      <c r="D32" s="107">
        <f>[2]Slutanvändning!$N$326</f>
        <v>3197</v>
      </c>
      <c r="E32" s="108">
        <f>[2]Slutanvändning!$Q$327</f>
        <v>0</v>
      </c>
      <c r="F32" s="107">
        <f>[2]Slutanvändning!$N$328</f>
        <v>0</v>
      </c>
      <c r="G32" s="108">
        <f>[2]Slutanvändning!$N$329</f>
        <v>740</v>
      </c>
      <c r="H32" s="108">
        <f>[2]Slutanvändning!$N$330</f>
        <v>0</v>
      </c>
      <c r="I32" s="108">
        <f>[2]Slutanvändning!$W$327</f>
        <v>0</v>
      </c>
      <c r="J32" s="108"/>
      <c r="K32" s="108">
        <f>[2]Slutanvändning!$T$327</f>
        <v>0</v>
      </c>
      <c r="L32" s="108">
        <f>[2]Slutanvändning!$U$327</f>
        <v>0</v>
      </c>
      <c r="M32" s="108"/>
      <c r="N32" s="108">
        <f>[2]Slutanvändning!$W$327</f>
        <v>0</v>
      </c>
      <c r="O32" s="108"/>
      <c r="P32" s="108">
        <f t="shared" ref="P32:P38" si="4">SUM(B32:N32)</f>
        <v>8170</v>
      </c>
      <c r="Q32" s="33"/>
      <c r="R32" s="85" t="str">
        <f>J30</f>
        <v>Avlutar</v>
      </c>
      <c r="S32" s="60" t="str">
        <f>ROUND(J43/1000,0)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09">
        <f>[2]Slutanvändning!$N$341</f>
        <v>3936.0346278706265</v>
      </c>
      <c r="C33" s="111">
        <f>[2]Slutanvändning!$N$342</f>
        <v>52049.399999999907</v>
      </c>
      <c r="D33" s="130">
        <f>[2]Slutanvändning!$N$335</f>
        <v>79499.600000000093</v>
      </c>
      <c r="E33" s="108">
        <f>[2]Slutanvändning!$Q$336</f>
        <v>0</v>
      </c>
      <c r="F33" s="130">
        <f>[2]Slutanvändning!$N$337</f>
        <v>23792</v>
      </c>
      <c r="G33" s="108">
        <f>[2]Slutanvändning!$N$338</f>
        <v>0</v>
      </c>
      <c r="H33" s="108">
        <f>[2]Slutanvändning!$N$339</f>
        <v>0</v>
      </c>
      <c r="I33" s="108">
        <f>[2]Slutanvändning!$W$336</f>
        <v>0</v>
      </c>
      <c r="J33" s="108"/>
      <c r="K33" s="108">
        <f>[2]Slutanvändning!$T$336</f>
        <v>0</v>
      </c>
      <c r="L33" s="108">
        <f>[2]Slutanvändning!$U$336</f>
        <v>0</v>
      </c>
      <c r="M33" s="108"/>
      <c r="N33" s="108">
        <f>[2]Slutanvändning!$W$336</f>
        <v>0</v>
      </c>
      <c r="O33" s="108"/>
      <c r="P33" s="129">
        <f t="shared" si="4"/>
        <v>159277.03462787063</v>
      </c>
      <c r="Q33" s="33"/>
      <c r="R33" s="84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34</v>
      </c>
      <c r="B34" s="109">
        <f>[2]Slutanvändning!$N$350</f>
        <v>2781.7722736563665</v>
      </c>
      <c r="C34" s="107">
        <f>[2]Slutanvändning!$N$351</f>
        <v>1310</v>
      </c>
      <c r="D34" s="107">
        <f>[2]Slutanvändning!$N$344</f>
        <v>0</v>
      </c>
      <c r="E34" s="108">
        <f>[2]Slutanvändning!$Q$345</f>
        <v>0</v>
      </c>
      <c r="F34" s="107">
        <f>[2]Slutanvändning!$N$346</f>
        <v>0</v>
      </c>
      <c r="G34" s="108">
        <f>[2]Slutanvändning!$N$347</f>
        <v>0</v>
      </c>
      <c r="H34" s="108">
        <f>[2]Slutanvändning!$N$348</f>
        <v>0</v>
      </c>
      <c r="I34" s="108">
        <f>[2]Slutanvändning!$W$345</f>
        <v>0</v>
      </c>
      <c r="J34" s="108"/>
      <c r="K34" s="108">
        <f>[2]Slutanvändning!$T$345</f>
        <v>0</v>
      </c>
      <c r="L34" s="108">
        <f>[2]Slutanvändning!$U$345</f>
        <v>0</v>
      </c>
      <c r="M34" s="108"/>
      <c r="N34" s="108">
        <f>[2]Slutanvändning!$W$345</f>
        <v>0</v>
      </c>
      <c r="O34" s="108"/>
      <c r="P34" s="131">
        <f t="shared" si="4"/>
        <v>4091.7722736563665</v>
      </c>
      <c r="Q34" s="33"/>
      <c r="R34" s="85" t="str">
        <f>L30</f>
        <v>Avfall</v>
      </c>
      <c r="S34" s="60" t="str">
        <f>ROUND(L43/1000,0) 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110">
        <f>[2]Slutanvändning!$N$359</f>
        <v>0</v>
      </c>
      <c r="C35" s="111">
        <f>[2]Slutanvändning!$N$360</f>
        <v>41.6</v>
      </c>
      <c r="D35" s="111">
        <f>[2]Slutanvändning!$N$353</f>
        <v>30585.4</v>
      </c>
      <c r="E35" s="108">
        <f>[2]Slutanvändning!$Q$354</f>
        <v>0</v>
      </c>
      <c r="F35" s="107">
        <f>[2]Slutanvändning!$N$355</f>
        <v>0</v>
      </c>
      <c r="G35" s="108">
        <f>[2]Slutanvändning!$N$356</f>
        <v>3905</v>
      </c>
      <c r="H35" s="108">
        <f>[2]Slutanvändning!$N$357</f>
        <v>0</v>
      </c>
      <c r="I35" s="108">
        <f>[2]Slutanvändning!$W$354</f>
        <v>0</v>
      </c>
      <c r="J35" s="108"/>
      <c r="K35" s="108">
        <f>[2]Slutanvändning!$T$354</f>
        <v>0</v>
      </c>
      <c r="L35" s="108">
        <f>[2]Slutanvändning!$U$354</f>
        <v>0</v>
      </c>
      <c r="M35" s="108"/>
      <c r="N35" s="108">
        <f>[2]Slutanvändning!$W$354</f>
        <v>0</v>
      </c>
      <c r="O35" s="108"/>
      <c r="P35" s="108">
        <f>SUM(B35:N35)</f>
        <v>34532</v>
      </c>
      <c r="Q35" s="33"/>
      <c r="R35" s="84" t="str">
        <f>M30</f>
        <v>RT-flis</v>
      </c>
      <c r="S35" s="60" t="str">
        <f>ROUND(M43/1000,0) &amp;" GWh"</f>
        <v>0 GWh</v>
      </c>
      <c r="T35" s="42">
        <f>M$44</f>
        <v>0</v>
      </c>
      <c r="U35" s="36"/>
    </row>
    <row r="36" spans="1:47" ht="15.75">
      <c r="A36" s="5" t="s">
        <v>36</v>
      </c>
      <c r="B36" s="109">
        <f>[2]Slutanvändning!$N$368</f>
        <v>4087.5315618612481</v>
      </c>
      <c r="C36" s="107">
        <f>[2]Slutanvändning!$N$369</f>
        <v>10815</v>
      </c>
      <c r="D36" s="107">
        <f>[2]Slutanvändning!$N$362</f>
        <v>1431</v>
      </c>
      <c r="E36" s="108">
        <f>[2]Slutanvändning!$Q$363</f>
        <v>0</v>
      </c>
      <c r="F36" s="107">
        <f>[2]Slutanvändning!$N$364</f>
        <v>0</v>
      </c>
      <c r="G36" s="108">
        <f>[2]Slutanvändning!$N$365</f>
        <v>0</v>
      </c>
      <c r="H36" s="108">
        <f>[2]Slutanvändning!$N$366</f>
        <v>0</v>
      </c>
      <c r="I36" s="108">
        <f>[2]Slutanvändning!$W$363</f>
        <v>0</v>
      </c>
      <c r="J36" s="108"/>
      <c r="K36" s="108">
        <f>[2]Slutanvändning!$T$363</f>
        <v>0</v>
      </c>
      <c r="L36" s="108">
        <f>[2]Slutanvändning!$U$363</f>
        <v>0</v>
      </c>
      <c r="M36" s="108"/>
      <c r="N36" s="108">
        <f>[2]Slutanvändning!$W$363</f>
        <v>0</v>
      </c>
      <c r="O36" s="108"/>
      <c r="P36" s="131">
        <f t="shared" si="4"/>
        <v>16333.531561861248</v>
      </c>
      <c r="Q36" s="33"/>
      <c r="R36" s="84" t="str">
        <f>N30</f>
        <v>Plastrejekt</v>
      </c>
      <c r="S36" s="60" t="str">
        <f>ROUND(N43/1000,0) &amp;" GWh"</f>
        <v>0 GWh</v>
      </c>
      <c r="T36" s="42">
        <f>N$44</f>
        <v>0</v>
      </c>
      <c r="U36" s="36"/>
    </row>
    <row r="37" spans="1:47" ht="15.75">
      <c r="A37" s="5" t="s">
        <v>37</v>
      </c>
      <c r="B37" s="109">
        <f>[2]Slutanvändning!$N$377</f>
        <v>189.01046050258506</v>
      </c>
      <c r="C37" s="107">
        <f>[2]Slutanvändning!$N$378</f>
        <v>19688</v>
      </c>
      <c r="D37" s="107">
        <f>[2]Slutanvändning!$N$371</f>
        <v>0</v>
      </c>
      <c r="E37" s="108">
        <f>[2]Slutanvändning!$Q$372</f>
        <v>0</v>
      </c>
      <c r="F37" s="107">
        <f>[2]Slutanvändning!$N$373</f>
        <v>0</v>
      </c>
      <c r="G37" s="108">
        <f>[2]Slutanvändning!$N$374</f>
        <v>0</v>
      </c>
      <c r="H37" s="108">
        <f>[2]Slutanvändning!$N$375</f>
        <v>18185</v>
      </c>
      <c r="I37" s="108">
        <f>[2]Slutanvändning!$W$372</f>
        <v>0</v>
      </c>
      <c r="J37" s="108"/>
      <c r="K37" s="108">
        <f>[2]Slutanvändning!$T$372</f>
        <v>0</v>
      </c>
      <c r="L37" s="108">
        <f>[2]Slutanvändning!$U$372</f>
        <v>0</v>
      </c>
      <c r="M37" s="108"/>
      <c r="N37" s="108">
        <f>[2]Slutanvändning!$W$372</f>
        <v>0</v>
      </c>
      <c r="O37" s="108"/>
      <c r="P37" s="131">
        <f t="shared" si="4"/>
        <v>38062.010460502584</v>
      </c>
      <c r="Q37" s="33"/>
      <c r="R37" s="85" t="str">
        <f>O30</f>
        <v>Ånga</v>
      </c>
      <c r="S37" s="60" t="str">
        <f>ROUND(O43/1000,0) &amp;" GWh"</f>
        <v>0 GWh</v>
      </c>
      <c r="T37" s="42">
        <f>O$44</f>
        <v>0</v>
      </c>
      <c r="U37" s="36"/>
    </row>
    <row r="38" spans="1:47" ht="15.75">
      <c r="A38" s="5" t="s">
        <v>38</v>
      </c>
      <c r="B38" s="109">
        <f>[2]Slutanvändning!$N$386</f>
        <v>13005.651076109176</v>
      </c>
      <c r="C38" s="107">
        <f>[2]Slutanvändning!$N$387</f>
        <v>1607</v>
      </c>
      <c r="D38" s="107">
        <f>[2]Slutanvändning!$N$380</f>
        <v>0</v>
      </c>
      <c r="E38" s="108">
        <f>[2]Slutanvändning!$Q$381</f>
        <v>0</v>
      </c>
      <c r="F38" s="107">
        <f>[2]Slutanvändning!$N$382</f>
        <v>0</v>
      </c>
      <c r="G38" s="108">
        <f>[2]Slutanvändning!$N$383</f>
        <v>0</v>
      </c>
      <c r="H38" s="108">
        <f>[2]Slutanvändning!$N$384</f>
        <v>0</v>
      </c>
      <c r="I38" s="108">
        <f>[2]Slutanvändning!$W$381</f>
        <v>0</v>
      </c>
      <c r="J38" s="108"/>
      <c r="K38" s="108">
        <f>[2]Slutanvändning!$T$381</f>
        <v>0</v>
      </c>
      <c r="L38" s="108">
        <f>[2]Slutanvändning!$U$381</f>
        <v>0</v>
      </c>
      <c r="M38" s="108"/>
      <c r="N38" s="108">
        <f>[2]Slutanvändning!$W$381</f>
        <v>0</v>
      </c>
      <c r="O38" s="108"/>
      <c r="P38" s="131">
        <f t="shared" si="4"/>
        <v>14612.651076109176</v>
      </c>
      <c r="Q38" s="33"/>
      <c r="R38" s="44"/>
      <c r="S38" s="29"/>
      <c r="T38" s="40"/>
      <c r="U38" s="36"/>
    </row>
    <row r="39" spans="1:47" ht="15.75">
      <c r="A39" s="5" t="s">
        <v>39</v>
      </c>
      <c r="B39" s="107">
        <f>[2]Slutanvändning!$N$395</f>
        <v>0</v>
      </c>
      <c r="C39" s="107">
        <f>[2]Slutanvändning!$N$396</f>
        <v>5594</v>
      </c>
      <c r="D39" s="107">
        <f>[2]Slutanvändning!$N$389</f>
        <v>0</v>
      </c>
      <c r="E39" s="108">
        <f>[2]Slutanvändning!$Q$390</f>
        <v>0</v>
      </c>
      <c r="F39" s="107">
        <f>[2]Slutanvändning!$N$391</f>
        <v>0</v>
      </c>
      <c r="G39" s="108">
        <f>[2]Slutanvändning!$N$392</f>
        <v>0</v>
      </c>
      <c r="H39" s="108">
        <f>[2]Slutanvändning!$N$393</f>
        <v>0</v>
      </c>
      <c r="I39" s="108">
        <f>[2]Slutanvändning!$W$390</f>
        <v>0</v>
      </c>
      <c r="J39" s="108"/>
      <c r="K39" s="108">
        <f>[2]Slutanvändning!$T$390</f>
        <v>0</v>
      </c>
      <c r="L39" s="108">
        <f>[2]Slutanvändning!$U$390</f>
        <v>0</v>
      </c>
      <c r="M39" s="108"/>
      <c r="N39" s="108">
        <f>[2]Slutanvändning!$W$390</f>
        <v>0</v>
      </c>
      <c r="O39" s="108"/>
      <c r="P39" s="108">
        <f>SUM(B39:N39)</f>
        <v>5594</v>
      </c>
      <c r="Q39" s="33"/>
      <c r="R39" s="41"/>
      <c r="S39" s="10"/>
      <c r="T39" s="63"/>
    </row>
    <row r="40" spans="1:47" ht="15.75">
      <c r="A40" s="5" t="s">
        <v>14</v>
      </c>
      <c r="B40" s="132">
        <f>SUM(B32:B39)</f>
        <v>24000</v>
      </c>
      <c r="C40" s="129">
        <f t="shared" ref="C40:O40" si="5">SUM(C32:C39)</f>
        <v>95337.999999999913</v>
      </c>
      <c r="D40" s="133">
        <f t="shared" si="5"/>
        <v>114713.00000000009</v>
      </c>
      <c r="E40" s="108">
        <f t="shared" si="5"/>
        <v>0</v>
      </c>
      <c r="F40" s="133">
        <f>SUM(F32:F39)</f>
        <v>23792</v>
      </c>
      <c r="G40" s="108">
        <f t="shared" si="5"/>
        <v>4645</v>
      </c>
      <c r="H40" s="108">
        <f t="shared" si="5"/>
        <v>18185</v>
      </c>
      <c r="I40" s="108">
        <f t="shared" si="5"/>
        <v>0</v>
      </c>
      <c r="J40" s="108">
        <f t="shared" si="5"/>
        <v>0</v>
      </c>
      <c r="K40" s="108">
        <f t="shared" si="5"/>
        <v>0</v>
      </c>
      <c r="L40" s="108">
        <f t="shared" si="5"/>
        <v>0</v>
      </c>
      <c r="M40" s="108">
        <f t="shared" si="5"/>
        <v>0</v>
      </c>
      <c r="N40" s="108">
        <f t="shared" si="5"/>
        <v>0</v>
      </c>
      <c r="O40" s="108">
        <f t="shared" si="5"/>
        <v>0</v>
      </c>
      <c r="P40" s="129">
        <f>SUM(B40:N40)</f>
        <v>280673</v>
      </c>
      <c r="Q40" s="33"/>
      <c r="R40" s="41"/>
      <c r="S40" s="10" t="s">
        <v>25</v>
      </c>
      <c r="T40" s="63" t="s">
        <v>26</v>
      </c>
    </row>
    <row r="41" spans="1:47"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65"/>
      <c r="R41" s="41" t="s">
        <v>40</v>
      </c>
      <c r="S41" s="64" t="str">
        <f>ROUND((B46+C46)/1000,0) &amp;" GWh"</f>
        <v>8 GWh</v>
      </c>
      <c r="T41" s="63"/>
    </row>
    <row r="42" spans="1:47">
      <c r="A42" s="46" t="s">
        <v>43</v>
      </c>
      <c r="B42" s="102">
        <f>B39+B38+B37</f>
        <v>13194.66153661176</v>
      </c>
      <c r="C42" s="102">
        <f>C39+C38+C37</f>
        <v>26889</v>
      </c>
      <c r="D42" s="102">
        <f>D39+D38+D37</f>
        <v>0</v>
      </c>
      <c r="E42" s="102">
        <f t="shared" ref="E42:I42" si="6">E39+E38+E37</f>
        <v>0</v>
      </c>
      <c r="F42" s="103">
        <f t="shared" si="6"/>
        <v>0</v>
      </c>
      <c r="G42" s="102">
        <f t="shared" si="6"/>
        <v>0</v>
      </c>
      <c r="H42" s="102">
        <f t="shared" si="6"/>
        <v>18185</v>
      </c>
      <c r="I42" s="103">
        <f t="shared" si="6"/>
        <v>0</v>
      </c>
      <c r="J42" s="102">
        <f t="shared" ref="J42:P42" si="7">J39+J38+J37</f>
        <v>0</v>
      </c>
      <c r="K42" s="102">
        <f t="shared" si="7"/>
        <v>0</v>
      </c>
      <c r="L42" s="102">
        <f t="shared" si="7"/>
        <v>0</v>
      </c>
      <c r="M42" s="102">
        <f t="shared" si="7"/>
        <v>0</v>
      </c>
      <c r="N42" s="102">
        <f t="shared" si="7"/>
        <v>0</v>
      </c>
      <c r="O42" s="102">
        <f t="shared" si="7"/>
        <v>0</v>
      </c>
      <c r="P42" s="102">
        <f t="shared" si="7"/>
        <v>58268.661536611762</v>
      </c>
      <c r="Q42" s="34"/>
      <c r="R42" s="41" t="s">
        <v>41</v>
      </c>
      <c r="S42" s="11" t="str">
        <f>ROUND(P42/1000,0) &amp;" GWh"</f>
        <v>58 GWh</v>
      </c>
      <c r="T42" s="42">
        <f>P42/P40</f>
        <v>0.2076033730947108</v>
      </c>
    </row>
    <row r="43" spans="1:47">
      <c r="A43" s="47" t="s">
        <v>45</v>
      </c>
      <c r="B43" s="104"/>
      <c r="C43" s="105">
        <f>C40+C24-C7+C46</f>
        <v>102965.03999999991</v>
      </c>
      <c r="D43" s="105">
        <f t="shared" ref="D43:O43" si="8">D11+D24+D40</f>
        <v>114733.00000000009</v>
      </c>
      <c r="E43" s="105">
        <f t="shared" si="8"/>
        <v>0</v>
      </c>
      <c r="F43" s="105">
        <f t="shared" si="8"/>
        <v>23792</v>
      </c>
      <c r="G43" s="105">
        <f t="shared" si="8"/>
        <v>4645</v>
      </c>
      <c r="H43" s="105">
        <f t="shared" si="8"/>
        <v>49785</v>
      </c>
      <c r="I43" s="105">
        <f t="shared" si="8"/>
        <v>0</v>
      </c>
      <c r="J43" s="105">
        <f t="shared" si="8"/>
        <v>0</v>
      </c>
      <c r="K43" s="105">
        <f t="shared" si="8"/>
        <v>0</v>
      </c>
      <c r="L43" s="105">
        <f t="shared" si="8"/>
        <v>0</v>
      </c>
      <c r="M43" s="105">
        <f t="shared" si="8"/>
        <v>0</v>
      </c>
      <c r="N43" s="105">
        <f t="shared" si="8"/>
        <v>0</v>
      </c>
      <c r="O43" s="105">
        <f t="shared" si="8"/>
        <v>0</v>
      </c>
      <c r="P43" s="106">
        <f>SUM(C43:O43)</f>
        <v>295920.03999999998</v>
      </c>
      <c r="Q43" s="34"/>
      <c r="R43" s="41" t="s">
        <v>42</v>
      </c>
      <c r="S43" s="11" t="str">
        <f>ROUND(P36/1000,0) &amp;" GWh"</f>
        <v>16 GWh</v>
      </c>
      <c r="T43" s="62">
        <f>P36/P40</f>
        <v>5.8194167454159278E-2</v>
      </c>
    </row>
    <row r="44" spans="1:47">
      <c r="A44" s="47" t="s">
        <v>46</v>
      </c>
      <c r="B44" s="91"/>
      <c r="C44" s="98">
        <f>C43/$P$43</f>
        <v>0.3479488580766612</v>
      </c>
      <c r="D44" s="98">
        <f t="shared" ref="D44:P44" si="9">D43/$P$43</f>
        <v>0.38771622226058128</v>
      </c>
      <c r="E44" s="98">
        <f t="shared" si="9"/>
        <v>0</v>
      </c>
      <c r="F44" s="98">
        <f t="shared" si="9"/>
        <v>8.0400097269519161E-2</v>
      </c>
      <c r="G44" s="98">
        <f t="shared" si="9"/>
        <v>1.5696807826871072E-2</v>
      </c>
      <c r="H44" s="98">
        <f t="shared" si="9"/>
        <v>0.16823801456636733</v>
      </c>
      <c r="I44" s="98">
        <f t="shared" si="9"/>
        <v>0</v>
      </c>
      <c r="J44" s="98">
        <f t="shared" si="9"/>
        <v>0</v>
      </c>
      <c r="K44" s="98">
        <f t="shared" si="9"/>
        <v>0</v>
      </c>
      <c r="L44" s="98">
        <f t="shared" si="9"/>
        <v>0</v>
      </c>
      <c r="M44" s="98">
        <f t="shared" si="9"/>
        <v>0</v>
      </c>
      <c r="N44" s="98">
        <f t="shared" si="9"/>
        <v>0</v>
      </c>
      <c r="O44" s="98">
        <f t="shared" si="9"/>
        <v>0</v>
      </c>
      <c r="P44" s="98">
        <f t="shared" si="9"/>
        <v>1</v>
      </c>
      <c r="Q44" s="34"/>
      <c r="R44" s="41" t="s">
        <v>44</v>
      </c>
      <c r="S44" s="11" t="str">
        <f>ROUND(P34/1000,0) &amp;" GWh"</f>
        <v>4 GWh</v>
      </c>
      <c r="T44" s="42">
        <f>P34/P40</f>
        <v>1.4578432103039361E-2</v>
      </c>
      <c r="U44" s="36"/>
    </row>
    <row r="45" spans="1:47">
      <c r="A45" s="48"/>
      <c r="B45" s="99"/>
      <c r="C45" s="56"/>
      <c r="D45" s="56"/>
      <c r="E45" s="56"/>
      <c r="F45" s="66"/>
      <c r="G45" s="56"/>
      <c r="H45" s="56"/>
      <c r="I45" s="66"/>
      <c r="J45" s="56"/>
      <c r="K45" s="56"/>
      <c r="L45" s="56"/>
      <c r="M45" s="56"/>
      <c r="N45" s="66"/>
      <c r="O45" s="66"/>
      <c r="P45" s="66"/>
      <c r="Q45" s="34"/>
      <c r="R45" s="41" t="s">
        <v>31</v>
      </c>
      <c r="S45" s="11" t="str">
        <f>ROUND(P32/1000,0) &amp;" GWh"</f>
        <v>8 GWh</v>
      </c>
      <c r="T45" s="42">
        <f>P32/P40</f>
        <v>2.9108606812910397E-2</v>
      </c>
      <c r="U45" s="36"/>
    </row>
    <row r="46" spans="1:47">
      <c r="A46" s="48" t="s">
        <v>49</v>
      </c>
      <c r="B46" s="67">
        <f>B24-B40</f>
        <v>300</v>
      </c>
      <c r="C46" s="67">
        <f>(C40+C24)*0.08</f>
        <v>7627.0399999999936</v>
      </c>
      <c r="D46" s="56"/>
      <c r="E46" s="56"/>
      <c r="F46" s="66"/>
      <c r="G46" s="56"/>
      <c r="H46" s="56"/>
      <c r="I46" s="66"/>
      <c r="J46" s="56"/>
      <c r="K46" s="56"/>
      <c r="L46" s="56"/>
      <c r="M46" s="56"/>
      <c r="N46" s="66"/>
      <c r="O46" s="66"/>
      <c r="P46" s="52"/>
      <c r="Q46" s="34"/>
      <c r="R46" s="41" t="s">
        <v>47</v>
      </c>
      <c r="S46" s="11" t="str">
        <f>ROUND(P33/1000,0) &amp;" GWh"</f>
        <v>159 GWh</v>
      </c>
      <c r="T46" s="62">
        <f>P33/P40</f>
        <v>0.56748256735728275</v>
      </c>
      <c r="U46" s="36"/>
    </row>
    <row r="47" spans="1:47">
      <c r="A47" s="48" t="s">
        <v>51</v>
      </c>
      <c r="B47" s="92">
        <f>B46/B24</f>
        <v>1.2345679012345678E-2</v>
      </c>
      <c r="C47" s="92">
        <f>C46/(C40+C24)</f>
        <v>0.08</v>
      </c>
      <c r="D47" s="56"/>
      <c r="E47" s="56"/>
      <c r="F47" s="66"/>
      <c r="G47" s="56"/>
      <c r="H47" s="56"/>
      <c r="I47" s="66"/>
      <c r="J47" s="56"/>
      <c r="K47" s="56"/>
      <c r="L47" s="56"/>
      <c r="M47" s="56"/>
      <c r="N47" s="66"/>
      <c r="O47" s="66"/>
      <c r="P47" s="66"/>
      <c r="Q47" s="34"/>
      <c r="R47" s="41" t="s">
        <v>48</v>
      </c>
      <c r="S47" s="11" t="str">
        <f>ROUND(P35/1000,0) &amp;" GWh"</f>
        <v>35 GWh</v>
      </c>
      <c r="T47" s="62">
        <f>P35/P40</f>
        <v>0.12303285317789742</v>
      </c>
    </row>
    <row r="48" spans="1:47" ht="15.75" thickBot="1">
      <c r="A48" s="13"/>
      <c r="B48" s="93"/>
      <c r="C48" s="94"/>
      <c r="D48" s="95"/>
      <c r="E48" s="95"/>
      <c r="F48" s="96"/>
      <c r="G48" s="95"/>
      <c r="H48" s="95"/>
      <c r="I48" s="96"/>
      <c r="J48" s="95"/>
      <c r="K48" s="95"/>
      <c r="L48" s="95"/>
      <c r="M48" s="94"/>
      <c r="N48" s="97"/>
      <c r="O48" s="97"/>
      <c r="P48" s="97"/>
      <c r="Q48" s="86"/>
      <c r="R48" s="68" t="s">
        <v>50</v>
      </c>
      <c r="S48" s="11" t="str">
        <f>ROUND(P40/1000,0) &amp;" GWh"</f>
        <v>281 GWh</v>
      </c>
      <c r="T48" s="69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6"/>
      <c r="G65" s="56"/>
      <c r="H65" s="56"/>
      <c r="I65" s="66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6"/>
      <c r="G66" s="56"/>
      <c r="H66" s="56"/>
      <c r="I66" s="66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6"/>
      <c r="G67" s="56"/>
      <c r="H67" s="56"/>
      <c r="I67" s="66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6"/>
      <c r="G68" s="56"/>
      <c r="H68" s="56"/>
      <c r="I68" s="66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6"/>
      <c r="G69" s="56"/>
      <c r="H69" s="56"/>
      <c r="I69" s="66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6"/>
      <c r="G70" s="56"/>
      <c r="H70" s="56"/>
      <c r="I70" s="66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5" right="0.75" top="0.75" bottom="0.5" header="0.5" footer="0.75"/>
  <pageSetup paperSize="9" orientation="portrait" horizontalDpi="300" verticalDpi="300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4"/>
  <dimension ref="A1:AU71"/>
  <sheetViews>
    <sheetView topLeftCell="A10" zoomScale="70" zoomScaleNormal="70" workbookViewId="0">
      <pane xSplit="1" topLeftCell="D1" activePane="topRight" state="frozen"/>
      <selection pane="topRight" activeCell="M30" sqref="M30:O3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75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0" t="s">
        <v>60</v>
      </c>
      <c r="C4" s="79" t="s">
        <v>58</v>
      </c>
      <c r="D4" s="79" t="s">
        <v>59</v>
      </c>
      <c r="E4" s="27"/>
      <c r="F4" s="79" t="s">
        <v>61</v>
      </c>
      <c r="G4" s="27"/>
      <c r="H4" s="27"/>
      <c r="I4" s="79" t="s">
        <v>62</v>
      </c>
      <c r="J4" s="27"/>
      <c r="K4" s="27"/>
      <c r="L4" s="27"/>
      <c r="M4" s="27"/>
      <c r="N4" s="28"/>
      <c r="O4" s="28"/>
      <c r="P4" s="81" t="s">
        <v>66</v>
      </c>
      <c r="Q4" s="30"/>
      <c r="AG4" s="30"/>
      <c r="AH4" s="30"/>
    </row>
    <row r="5" spans="1:34" ht="15.75">
      <c r="A5" s="5" t="s">
        <v>53</v>
      </c>
      <c r="B5" s="59"/>
      <c r="C5" s="100">
        <f>[2]Solceller!$C$9</f>
        <v>750.5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>
        <f>SUM(D5:O5)</f>
        <v>0</v>
      </c>
      <c r="Q5" s="53"/>
      <c r="AG5" s="53"/>
      <c r="AH5" s="53"/>
    </row>
    <row r="6" spans="1:34" ht="15.75">
      <c r="A6" s="5"/>
      <c r="B6" s="59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88">
        <f>[2]Elproduktion!$N$242</f>
        <v>0</v>
      </c>
      <c r="D7" s="88">
        <f>[2]Elproduktion!$N$243</f>
        <v>0</v>
      </c>
      <c r="E7" s="88">
        <f>[2]Elproduktion!$Q$244</f>
        <v>0</v>
      </c>
      <c r="F7" s="88">
        <f>[2]Elproduktion!$N$245</f>
        <v>0</v>
      </c>
      <c r="G7" s="88">
        <f>[2]Elproduktion!$R$246</f>
        <v>0</v>
      </c>
      <c r="H7" s="88">
        <f>[2]Elproduktion!$S$247</f>
        <v>0</v>
      </c>
      <c r="I7" s="88">
        <f>[2]Elproduktion!$N$248</f>
        <v>0</v>
      </c>
      <c r="J7" s="88">
        <f>[2]Elproduktion!$T$246</f>
        <v>0</v>
      </c>
      <c r="K7" s="88">
        <f>[2]Elproduktion!$U$244</f>
        <v>0</v>
      </c>
      <c r="L7" s="88">
        <f>[2]Elproduktion!$V$244</f>
        <v>0</v>
      </c>
      <c r="M7" s="88"/>
      <c r="N7" s="88"/>
      <c r="O7" s="88"/>
      <c r="P7" s="88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88">
        <f>[2]Elproduktion!$N$250</f>
        <v>0</v>
      </c>
      <c r="D8" s="88">
        <f>[2]Elproduktion!$N$251</f>
        <v>0</v>
      </c>
      <c r="E8" s="88">
        <f>[2]Elproduktion!$Q$252</f>
        <v>0</v>
      </c>
      <c r="F8" s="88">
        <f>[2]Elproduktion!$N$253</f>
        <v>0</v>
      </c>
      <c r="G8" s="88">
        <f>[2]Elproduktion!$R$254</f>
        <v>0</v>
      </c>
      <c r="H8" s="88">
        <f>[2]Elproduktion!$S$255</f>
        <v>0</v>
      </c>
      <c r="I8" s="88">
        <f>[2]Elproduktion!$N$256</f>
        <v>0</v>
      </c>
      <c r="J8" s="88">
        <f>[2]Elproduktion!$T$254</f>
        <v>0</v>
      </c>
      <c r="K8" s="88">
        <f>[2]Elproduktion!$U$252</f>
        <v>0</v>
      </c>
      <c r="L8" s="88">
        <f>[2]Elproduktion!$V$252</f>
        <v>0</v>
      </c>
      <c r="M8" s="88"/>
      <c r="N8" s="88"/>
      <c r="O8" s="88"/>
      <c r="P8" s="88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88">
        <f>[2]Elproduktion!$N$258</f>
        <v>9761</v>
      </c>
      <c r="D9" s="88">
        <f>[2]Elproduktion!$N$259</f>
        <v>0</v>
      </c>
      <c r="E9" s="88">
        <f>[2]Elproduktion!$Q$260</f>
        <v>0</v>
      </c>
      <c r="F9" s="88">
        <f>[2]Elproduktion!$N$261</f>
        <v>0</v>
      </c>
      <c r="G9" s="88">
        <f>[2]Elproduktion!$R$262</f>
        <v>0</v>
      </c>
      <c r="H9" s="88">
        <f>[2]Elproduktion!$S$263</f>
        <v>0</v>
      </c>
      <c r="I9" s="88">
        <f>[2]Elproduktion!$N$264</f>
        <v>0</v>
      </c>
      <c r="J9" s="88">
        <f>[2]Elproduktion!$T$262</f>
        <v>0</v>
      </c>
      <c r="K9" s="88">
        <f>[2]Elproduktion!$U$260</f>
        <v>0</v>
      </c>
      <c r="L9" s="88">
        <f>[2]Elproduktion!$V$260</f>
        <v>0</v>
      </c>
      <c r="M9" s="88"/>
      <c r="N9" s="88"/>
      <c r="O9" s="88"/>
      <c r="P9" s="88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88">
        <f>[2]Elproduktion!$N$266</f>
        <v>0</v>
      </c>
      <c r="D10" s="88">
        <f>[2]Elproduktion!$N$267</f>
        <v>0</v>
      </c>
      <c r="E10" s="88">
        <f>[2]Elproduktion!$Q$268</f>
        <v>0</v>
      </c>
      <c r="F10" s="88">
        <f>[2]Elproduktion!$N$269</f>
        <v>0</v>
      </c>
      <c r="G10" s="88">
        <f>[2]Elproduktion!$R$270</f>
        <v>0</v>
      </c>
      <c r="H10" s="88">
        <f>[2]Elproduktion!$S$271</f>
        <v>0</v>
      </c>
      <c r="I10" s="88">
        <f>[2]Elproduktion!$N$272</f>
        <v>0</v>
      </c>
      <c r="J10" s="88">
        <f>[2]Elproduktion!$T$270</f>
        <v>0</v>
      </c>
      <c r="K10" s="88">
        <f>[2]Elproduktion!$U$268</f>
        <v>0</v>
      </c>
      <c r="L10" s="88">
        <f>[2]Elproduktion!$V$268</f>
        <v>0</v>
      </c>
      <c r="M10" s="88"/>
      <c r="N10" s="88"/>
      <c r="O10" s="88"/>
      <c r="P10" s="88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00">
        <f>SUM(C5:C10)</f>
        <v>10511.5</v>
      </c>
      <c r="D11" s="88">
        <f t="shared" ref="D11:O11" si="1">SUM(D5:D10)</f>
        <v>0</v>
      </c>
      <c r="E11" s="88">
        <f t="shared" si="1"/>
        <v>0</v>
      </c>
      <c r="F11" s="88">
        <f t="shared" si="1"/>
        <v>0</v>
      </c>
      <c r="G11" s="88">
        <f t="shared" si="1"/>
        <v>0</v>
      </c>
      <c r="H11" s="88">
        <f t="shared" si="1"/>
        <v>0</v>
      </c>
      <c r="I11" s="88">
        <f t="shared" si="1"/>
        <v>0</v>
      </c>
      <c r="J11" s="88">
        <f t="shared" si="1"/>
        <v>0</v>
      </c>
      <c r="K11" s="88">
        <f t="shared" si="1"/>
        <v>0</v>
      </c>
      <c r="L11" s="88">
        <f t="shared" si="1"/>
        <v>0</v>
      </c>
      <c r="M11" s="88">
        <f t="shared" si="1"/>
        <v>0</v>
      </c>
      <c r="N11" s="88">
        <f t="shared" si="1"/>
        <v>0</v>
      </c>
      <c r="O11" s="88">
        <f t="shared" si="1"/>
        <v>0</v>
      </c>
      <c r="P11" s="88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0562 Finspång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6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92</v>
      </c>
      <c r="N16" s="55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0" t="s">
        <v>60</v>
      </c>
      <c r="B17" s="79" t="s">
        <v>63</v>
      </c>
      <c r="C17" s="49"/>
      <c r="D17" s="79" t="s">
        <v>59</v>
      </c>
      <c r="E17" s="27"/>
      <c r="F17" s="79" t="s">
        <v>61</v>
      </c>
      <c r="G17" s="27"/>
      <c r="H17" s="27"/>
      <c r="I17" s="79" t="s">
        <v>62</v>
      </c>
      <c r="J17" s="27"/>
      <c r="K17" s="27"/>
      <c r="L17" s="27"/>
      <c r="M17" s="27"/>
      <c r="N17" s="28"/>
      <c r="O17" s="28"/>
      <c r="P17" s="81" t="s">
        <v>66</v>
      </c>
      <c r="Q17" s="30"/>
      <c r="AG17" s="30"/>
      <c r="AH17" s="30"/>
    </row>
    <row r="18" spans="1:34" ht="15.75">
      <c r="A18" s="5" t="s">
        <v>18</v>
      </c>
      <c r="B18" s="107">
        <f>[2]Fjärrvärmeproduktion!$N$338</f>
        <v>0</v>
      </c>
      <c r="C18" s="108"/>
      <c r="D18" s="108">
        <f>[2]Fjärrvärmeproduktion!$N$339</f>
        <v>0</v>
      </c>
      <c r="E18" s="108">
        <f>[2]Fjärrvärmeproduktion!$Q$340</f>
        <v>0</v>
      </c>
      <c r="F18" s="108">
        <f>[2]Fjärrvärmeproduktion!$N$341</f>
        <v>0</v>
      </c>
      <c r="G18" s="108">
        <f>[2]Fjärrvärmeproduktion!$R$342</f>
        <v>0</v>
      </c>
      <c r="H18" s="108">
        <f>[2]Fjärrvärmeproduktion!$S$343</f>
        <v>0</v>
      </c>
      <c r="I18" s="108">
        <f>[2]Fjärrvärmeproduktion!$N$344</f>
        <v>0</v>
      </c>
      <c r="J18" s="108">
        <f>[2]Fjärrvärmeproduktion!$T$342</f>
        <v>0</v>
      </c>
      <c r="K18" s="108">
        <f>[2]Fjärrvärmeproduktion!$U$340</f>
        <v>0</v>
      </c>
      <c r="L18" s="108">
        <f>[2]Fjärrvärmeproduktion!$V$340</f>
        <v>0</v>
      </c>
      <c r="M18" s="108"/>
      <c r="N18" s="108"/>
      <c r="O18" s="108"/>
      <c r="P18" s="108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07">
        <f>[2]Fjärrvärmeproduktion!$N$346+[2]Fjärrvärmeproduktion!$N$378</f>
        <v>107833</v>
      </c>
      <c r="C19" s="108"/>
      <c r="D19" s="108">
        <f>[2]Fjärrvärmeproduktion!$N$347</f>
        <v>5802</v>
      </c>
      <c r="E19" s="108">
        <f>[2]Fjärrvärmeproduktion!$Q$348</f>
        <v>0</v>
      </c>
      <c r="F19" s="108">
        <f>[2]Fjärrvärmeproduktion!$N$349</f>
        <v>0</v>
      </c>
      <c r="G19" s="108">
        <f>[2]Fjärrvärmeproduktion!$R$350</f>
        <v>6946</v>
      </c>
      <c r="H19" s="108">
        <f>[2]Fjärrvärmeproduktion!$S$351</f>
        <v>43326</v>
      </c>
      <c r="I19" s="108">
        <f>[2]Fjärrvärmeproduktion!$N$352</f>
        <v>0</v>
      </c>
      <c r="J19" s="108">
        <f>[2]Fjärrvärmeproduktion!$T$350</f>
        <v>0</v>
      </c>
      <c r="K19" s="108">
        <f>[2]Fjärrvärmeproduktion!$U$348</f>
        <v>0</v>
      </c>
      <c r="L19" s="108">
        <f>[2]Fjärrvärmeproduktion!$V$348</f>
        <v>82686</v>
      </c>
      <c r="M19" s="108"/>
      <c r="N19" s="108"/>
      <c r="O19" s="108"/>
      <c r="P19" s="108">
        <f t="shared" ref="P19:P24" si="2">SUM(C19:O19)</f>
        <v>138760</v>
      </c>
      <c r="Q19" s="4"/>
      <c r="R19" s="4"/>
      <c r="S19" s="4"/>
      <c r="T19" s="4"/>
    </row>
    <row r="20" spans="1:34" ht="15.75">
      <c r="A20" s="5" t="s">
        <v>20</v>
      </c>
      <c r="B20" s="111">
        <f>[2]Fjärrvärmeproduktion!$N$354</f>
        <v>0</v>
      </c>
      <c r="C20" s="108"/>
      <c r="D20" s="108">
        <f>[2]Fjärrvärmeproduktion!$N$355</f>
        <v>0</v>
      </c>
      <c r="E20" s="108">
        <f>[2]Fjärrvärmeproduktion!$Q$356</f>
        <v>0</v>
      </c>
      <c r="F20" s="108">
        <f>[2]Fjärrvärmeproduktion!$N$357</f>
        <v>0</v>
      </c>
      <c r="G20" s="108">
        <f>[2]Fjärrvärmeproduktion!$R$358</f>
        <v>0</v>
      </c>
      <c r="H20" s="108">
        <f>[2]Fjärrvärmeproduktion!$S$359</f>
        <v>0</v>
      </c>
      <c r="I20" s="108">
        <f>[2]Fjärrvärmeproduktion!$N$360</f>
        <v>0</v>
      </c>
      <c r="J20" s="108">
        <f>[2]Fjärrvärmeproduktion!$T$358</f>
        <v>0</v>
      </c>
      <c r="K20" s="108">
        <f>[2]Fjärrvärmeproduktion!$U$356</f>
        <v>0</v>
      </c>
      <c r="L20" s="108">
        <f>[2]Fjärrvärmeproduktion!$V$356</f>
        <v>0</v>
      </c>
      <c r="M20" s="108"/>
      <c r="N20" s="108"/>
      <c r="O20" s="108"/>
      <c r="P20" s="108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11">
        <f>[2]Fjärrvärmeproduktion!$N$362</f>
        <v>0</v>
      </c>
      <c r="C21" s="108"/>
      <c r="D21" s="108">
        <f>[2]Fjärrvärmeproduktion!$N$363</f>
        <v>0</v>
      </c>
      <c r="E21" s="108">
        <f>[2]Fjärrvärmeproduktion!$Q$364</f>
        <v>0</v>
      </c>
      <c r="F21" s="108">
        <f>[2]Fjärrvärmeproduktion!$N$365</f>
        <v>0</v>
      </c>
      <c r="G21" s="108">
        <f>[2]Fjärrvärmeproduktion!$R$366</f>
        <v>0</v>
      </c>
      <c r="H21" s="108">
        <f>[2]Fjärrvärmeproduktion!$S$367</f>
        <v>0</v>
      </c>
      <c r="I21" s="108">
        <f>[2]Fjärrvärmeproduktion!$N$368</f>
        <v>0</v>
      </c>
      <c r="J21" s="108">
        <f>[2]Fjärrvärmeproduktion!$T$366</f>
        <v>0</v>
      </c>
      <c r="K21" s="108">
        <f>[2]Fjärrvärmeproduktion!$U$364</f>
        <v>0</v>
      </c>
      <c r="L21" s="108">
        <f>[2]Fjärrvärmeproduktion!$V$364</f>
        <v>0</v>
      </c>
      <c r="M21" s="108"/>
      <c r="N21" s="108"/>
      <c r="O21" s="108"/>
      <c r="P21" s="108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07">
        <f>[2]Fjärrvärmeproduktion!$N$370</f>
        <v>17933</v>
      </c>
      <c r="C22" s="108"/>
      <c r="D22" s="108">
        <f>[2]Fjärrvärmeproduktion!$N$371</f>
        <v>0</v>
      </c>
      <c r="E22" s="108">
        <f>[2]Fjärrvärmeproduktion!$Q$372</f>
        <v>0</v>
      </c>
      <c r="F22" s="108">
        <f>[2]Fjärrvärmeproduktion!$N$373</f>
        <v>0</v>
      </c>
      <c r="G22" s="108">
        <f>[2]Fjärrvärmeproduktion!$R$374</f>
        <v>0</v>
      </c>
      <c r="H22" s="108">
        <f>[2]Fjärrvärmeproduktion!$S$375</f>
        <v>0</v>
      </c>
      <c r="I22" s="108">
        <f>[2]Fjärrvärmeproduktion!$N$376</f>
        <v>0</v>
      </c>
      <c r="J22" s="108">
        <f>[2]Fjärrvärmeproduktion!$T$374</f>
        <v>0</v>
      </c>
      <c r="K22" s="108">
        <f>[2]Fjärrvärmeproduktion!$U$372</f>
        <v>0</v>
      </c>
      <c r="L22" s="108">
        <f>[2]Fjärrvärmeproduktion!$V$372</f>
        <v>0</v>
      </c>
      <c r="M22" s="108"/>
      <c r="N22" s="108"/>
      <c r="O22" s="108"/>
      <c r="P22" s="108">
        <f t="shared" si="2"/>
        <v>0</v>
      </c>
      <c r="Q22" s="31"/>
      <c r="R22" s="43" t="s">
        <v>24</v>
      </c>
      <c r="S22" s="87" t="str">
        <f>ROUND(P43/1000,0) &amp;" GWh"</f>
        <v>909 GWh</v>
      </c>
      <c r="T22" s="38"/>
      <c r="U22" s="36"/>
    </row>
    <row r="23" spans="1:34" ht="15.75">
      <c r="A23" s="5" t="s">
        <v>23</v>
      </c>
      <c r="B23" s="111">
        <v>0</v>
      </c>
      <c r="C23" s="108"/>
      <c r="D23" s="108">
        <f>[2]Fjärrvärmeproduktion!$N$379</f>
        <v>0</v>
      </c>
      <c r="E23" s="108">
        <f>[2]Fjärrvärmeproduktion!$Q$380</f>
        <v>0</v>
      </c>
      <c r="F23" s="108">
        <f>[2]Fjärrvärmeproduktion!$N$381</f>
        <v>0</v>
      </c>
      <c r="G23" s="108">
        <f>[2]Fjärrvärmeproduktion!$R$382</f>
        <v>0</v>
      </c>
      <c r="H23" s="108">
        <f>[2]Fjärrvärmeproduktion!$S$383</f>
        <v>0</v>
      </c>
      <c r="I23" s="108">
        <f>[2]Fjärrvärmeproduktion!$N$384</f>
        <v>0</v>
      </c>
      <c r="J23" s="108">
        <f>[2]Fjärrvärmeproduktion!$T$382</f>
        <v>0</v>
      </c>
      <c r="K23" s="108">
        <f>[2]Fjärrvärmeproduktion!$U$380</f>
        <v>0</v>
      </c>
      <c r="L23" s="108">
        <f>[2]Fjärrvärmeproduktion!$V$380</f>
        <v>0</v>
      </c>
      <c r="M23" s="108"/>
      <c r="N23" s="108"/>
      <c r="O23" s="108"/>
      <c r="P23" s="108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08">
        <f>SUM(B18:B23)</f>
        <v>125766</v>
      </c>
      <c r="C24" s="108">
        <f t="shared" ref="C24:O24" si="3">SUM(C18:C23)</f>
        <v>0</v>
      </c>
      <c r="D24" s="108">
        <f t="shared" si="3"/>
        <v>5802</v>
      </c>
      <c r="E24" s="108">
        <f t="shared" si="3"/>
        <v>0</v>
      </c>
      <c r="F24" s="108">
        <f t="shared" si="3"/>
        <v>0</v>
      </c>
      <c r="G24" s="108">
        <f t="shared" si="3"/>
        <v>6946</v>
      </c>
      <c r="H24" s="108">
        <f t="shared" si="3"/>
        <v>43326</v>
      </c>
      <c r="I24" s="108">
        <f t="shared" si="3"/>
        <v>0</v>
      </c>
      <c r="J24" s="108">
        <f t="shared" si="3"/>
        <v>0</v>
      </c>
      <c r="K24" s="108">
        <f t="shared" si="3"/>
        <v>0</v>
      </c>
      <c r="L24" s="108">
        <f t="shared" si="3"/>
        <v>82686</v>
      </c>
      <c r="M24" s="108">
        <f t="shared" si="3"/>
        <v>0</v>
      </c>
      <c r="N24" s="108">
        <f t="shared" si="3"/>
        <v>0</v>
      </c>
      <c r="O24" s="108">
        <f t="shared" si="3"/>
        <v>0</v>
      </c>
      <c r="P24" s="108">
        <f t="shared" si="2"/>
        <v>138760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31"/>
      <c r="R25" s="84" t="str">
        <f>C30</f>
        <v>El</v>
      </c>
      <c r="S25" s="60" t="str">
        <f>ROUND(C43/1000,0) &amp;" GWh"</f>
        <v>410 GWh</v>
      </c>
      <c r="T25" s="42">
        <f>C$44</f>
        <v>0.45127059236441358</v>
      </c>
      <c r="U25" s="36"/>
    </row>
    <row r="26" spans="1:34" ht="15.75">
      <c r="B26" s="107"/>
      <c r="C26" s="101"/>
      <c r="D26" s="101"/>
      <c r="E26" s="101"/>
      <c r="F26" s="101"/>
      <c r="G26" s="101"/>
      <c r="H26" s="101"/>
      <c r="I26" s="101"/>
      <c r="J26" s="101"/>
      <c r="K26" s="101"/>
      <c r="L26" s="101"/>
      <c r="M26" s="101"/>
      <c r="N26" s="101"/>
      <c r="O26" s="101"/>
      <c r="P26" s="101"/>
      <c r="Q26" s="31"/>
      <c r="R26" s="85" t="str">
        <f>D30</f>
        <v>Oljeprodukter</v>
      </c>
      <c r="S26" s="60" t="str">
        <f>ROUND(D43/1000,0) &amp;" GWh"</f>
        <v>169 GWh</v>
      </c>
      <c r="T26" s="42">
        <f>D$44</f>
        <v>0.18638282220282765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60" t="str">
        <f>ROUND(E43/1000,0)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121 GWh</v>
      </c>
      <c r="T28" s="42">
        <f>F$44</f>
        <v>0.13287214535627628</v>
      </c>
      <c r="U28" s="36"/>
    </row>
    <row r="29" spans="1:34" ht="15.75">
      <c r="A29" s="78" t="str">
        <f>A2</f>
        <v>0562 Finspång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40 GWh</v>
      </c>
      <c r="T29" s="42">
        <f>G$44</f>
        <v>4.4483905044827181E-2</v>
      </c>
      <c r="U29" s="36"/>
    </row>
    <row r="30" spans="1:34" ht="30">
      <c r="A30" s="6">
        <v>2017</v>
      </c>
      <c r="B30" s="66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92</v>
      </c>
      <c r="N30" s="55" t="s">
        <v>73</v>
      </c>
      <c r="O30" s="55" t="s">
        <v>72</v>
      </c>
      <c r="P30" s="57" t="s">
        <v>29</v>
      </c>
      <c r="Q30" s="31"/>
      <c r="R30" s="84" t="str">
        <f>H30</f>
        <v>Biobränslen</v>
      </c>
      <c r="S30" s="60" t="str">
        <f>ROUND(H43/1000,0) &amp;" GWh"</f>
        <v>86 GWh</v>
      </c>
      <c r="T30" s="42">
        <f>H$44</f>
        <v>9.4056366757122409E-2</v>
      </c>
      <c r="U30" s="36"/>
    </row>
    <row r="31" spans="1:34" s="29" customFormat="1">
      <c r="A31" s="26"/>
      <c r="B31" s="79" t="s">
        <v>65</v>
      </c>
      <c r="C31" s="82" t="s">
        <v>64</v>
      </c>
      <c r="D31" s="79" t="s">
        <v>59</v>
      </c>
      <c r="E31" s="27"/>
      <c r="F31" s="79" t="s">
        <v>61</v>
      </c>
      <c r="G31" s="79" t="s">
        <v>87</v>
      </c>
      <c r="H31" s="79" t="s">
        <v>69</v>
      </c>
      <c r="I31" s="79" t="s">
        <v>62</v>
      </c>
      <c r="J31" s="27"/>
      <c r="K31" s="27"/>
      <c r="L31" s="27"/>
      <c r="M31" s="27"/>
      <c r="N31" s="28"/>
      <c r="O31" s="28"/>
      <c r="P31" s="81" t="s">
        <v>67</v>
      </c>
      <c r="Q31" s="32"/>
      <c r="R31" s="84" t="str">
        <f>I30</f>
        <v>Biogas</v>
      </c>
      <c r="S31" s="60" t="str">
        <f>ROUND(I43/1000,0)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107">
        <f>[2]Slutanvändning!$N$494</f>
        <v>0</v>
      </c>
      <c r="C32" s="107">
        <f>[2]Slutanvändning!$N$495</f>
        <v>4386</v>
      </c>
      <c r="D32" s="107">
        <f>[2]Slutanvändning!$N$488</f>
        <v>6879</v>
      </c>
      <c r="E32" s="108">
        <f>[2]Slutanvändning!$Q$489</f>
        <v>0</v>
      </c>
      <c r="F32" s="108">
        <f>[2]Slutanvändning!$N$490</f>
        <v>0</v>
      </c>
      <c r="G32" s="108">
        <f>[2]Slutanvändning!$N$491</f>
        <v>1566</v>
      </c>
      <c r="H32" s="108">
        <f>[2]Slutanvändning!$N$492</f>
        <v>0</v>
      </c>
      <c r="I32" s="108">
        <f>[2]Slutanvändning!$N$493</f>
        <v>0</v>
      </c>
      <c r="J32" s="108"/>
      <c r="K32" s="108">
        <f>[2]Slutanvändning!$T$489</f>
        <v>0</v>
      </c>
      <c r="L32" s="108">
        <f>[2]Slutanvändning!$U$489</f>
        <v>0</v>
      </c>
      <c r="M32" s="108"/>
      <c r="N32" s="108">
        <f>[2]Slutanvändning!$W$489</f>
        <v>0</v>
      </c>
      <c r="O32" s="108"/>
      <c r="P32" s="108">
        <f t="shared" ref="P32:P38" si="4">SUM(B32:N32)</f>
        <v>12831</v>
      </c>
      <c r="Q32" s="33"/>
      <c r="R32" s="85" t="str">
        <f>J30</f>
        <v>Avlutar</v>
      </c>
      <c r="S32" s="60" t="str">
        <f>ROUND(J43/1000,0) &amp;" GWh"</f>
        <v>0 GWh</v>
      </c>
      <c r="T32" s="42">
        <f>J$44</f>
        <v>0</v>
      </c>
      <c r="U32" s="36"/>
    </row>
    <row r="33" spans="1:47" ht="15.75">
      <c r="A33" s="5" t="s">
        <v>33</v>
      </c>
      <c r="B33" s="109">
        <f>[2]Slutanvändning!$N$503</f>
        <v>38292.249999999767</v>
      </c>
      <c r="C33" s="111">
        <f>[2]Slutanvändning!$N$504</f>
        <v>224180.35000000033</v>
      </c>
      <c r="D33" s="111">
        <f>[2]Slutanvändning!$N$497</f>
        <v>15825.399999999907</v>
      </c>
      <c r="E33" s="108">
        <f>[2]Slutanvändning!$Q$498</f>
        <v>0</v>
      </c>
      <c r="F33" s="108">
        <f>[2]Slutanvändning!$N$499</f>
        <v>120820</v>
      </c>
      <c r="G33" s="108">
        <f>[2]Slutanvändning!$N$500</f>
        <v>0</v>
      </c>
      <c r="H33" s="108">
        <f>[2]Slutanvändning!$N$501</f>
        <v>1028</v>
      </c>
      <c r="I33" s="108">
        <f>[2]Slutanvändning!$N$502</f>
        <v>0</v>
      </c>
      <c r="J33" s="108"/>
      <c r="K33" s="108">
        <f>[2]Slutanvändning!$T$498</f>
        <v>0</v>
      </c>
      <c r="L33" s="108">
        <f>[2]Slutanvändning!$U$498</f>
        <v>0</v>
      </c>
      <c r="M33" s="108"/>
      <c r="N33" s="108">
        <f>[2]Slutanvändning!$W$498</f>
        <v>0</v>
      </c>
      <c r="O33" s="108"/>
      <c r="P33" s="108">
        <f t="shared" si="4"/>
        <v>400146</v>
      </c>
      <c r="Q33" s="33"/>
      <c r="R33" s="84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34</v>
      </c>
      <c r="B34" s="107">
        <f>[2]Slutanvändning!$N$512</f>
        <v>13549</v>
      </c>
      <c r="C34" s="107">
        <f>[2]Slutanvändning!$N$513</f>
        <v>12519</v>
      </c>
      <c r="D34" s="107">
        <f>[2]Slutanvändning!$N$506</f>
        <v>2365</v>
      </c>
      <c r="E34" s="108">
        <f>[2]Slutanvändning!$Q$507</f>
        <v>0</v>
      </c>
      <c r="F34" s="108">
        <f>[2]Slutanvändning!$N$508</f>
        <v>0</v>
      </c>
      <c r="G34" s="108">
        <f>[2]Slutanvändning!$N$509</f>
        <v>0</v>
      </c>
      <c r="H34" s="108">
        <f>[2]Slutanvändning!$N$510</f>
        <v>0</v>
      </c>
      <c r="I34" s="108">
        <f>[2]Slutanvändning!$N$511</f>
        <v>0</v>
      </c>
      <c r="J34" s="108"/>
      <c r="K34" s="108">
        <f>[2]Slutanvändning!$T$507</f>
        <v>0</v>
      </c>
      <c r="L34" s="108">
        <f>[2]Slutanvändning!$U$507</f>
        <v>0</v>
      </c>
      <c r="M34" s="108"/>
      <c r="N34" s="108">
        <f>[2]Slutanvändning!$W$507</f>
        <v>0</v>
      </c>
      <c r="O34" s="108"/>
      <c r="P34" s="108">
        <f t="shared" si="4"/>
        <v>28433</v>
      </c>
      <c r="Q34" s="33"/>
      <c r="R34" s="85" t="str">
        <f>L30</f>
        <v>Avfall</v>
      </c>
      <c r="S34" s="60" t="str">
        <f>ROUND(L43/1000,0) &amp;" GWh"</f>
        <v>83 GWh</v>
      </c>
      <c r="T34" s="42">
        <f>L$44</f>
        <v>9.0934168274532878E-2</v>
      </c>
      <c r="U34" s="36"/>
      <c r="V34" s="8"/>
      <c r="W34" s="58"/>
    </row>
    <row r="35" spans="1:47" ht="15.75">
      <c r="A35" s="5" t="s">
        <v>35</v>
      </c>
      <c r="B35" s="107">
        <f>[2]Slutanvändning!$N$521</f>
        <v>0</v>
      </c>
      <c r="C35" s="111">
        <f>[2]Slutanvändning!$N$522</f>
        <v>85.399999999906868</v>
      </c>
      <c r="D35" s="111">
        <f>[2]Slutanvändning!$N$515</f>
        <v>134194.60000000009</v>
      </c>
      <c r="E35" s="108">
        <f>[2]Slutanvändning!$Q$516</f>
        <v>0</v>
      </c>
      <c r="F35" s="108">
        <f>[2]Slutanvändning!$N$517</f>
        <v>0</v>
      </c>
      <c r="G35" s="108">
        <f>[2]Slutanvändning!$N$518</f>
        <v>31937</v>
      </c>
      <c r="H35" s="108">
        <f>[2]Slutanvändning!$N$519</f>
        <v>0</v>
      </c>
      <c r="I35" s="108">
        <f>[2]Slutanvändning!$N$520</f>
        <v>0</v>
      </c>
      <c r="J35" s="108"/>
      <c r="K35" s="108">
        <f>[2]Slutanvändning!$T$516</f>
        <v>0</v>
      </c>
      <c r="L35" s="108">
        <f>[2]Slutanvändning!$U$516</f>
        <v>0</v>
      </c>
      <c r="M35" s="108"/>
      <c r="N35" s="108">
        <f>[2]Slutanvändning!$W$516</f>
        <v>0</v>
      </c>
      <c r="O35" s="108"/>
      <c r="P35" s="108">
        <f>SUM(B35:N35)</f>
        <v>166217</v>
      </c>
      <c r="Q35" s="33"/>
      <c r="R35" s="84" t="str">
        <f>M30</f>
        <v>RT-flis</v>
      </c>
      <c r="S35" s="60" t="str">
        <f>ROUND(M43/1000,0) &amp;" GWh"</f>
        <v>0 GWh</v>
      </c>
      <c r="T35" s="42">
        <f>M$44</f>
        <v>0</v>
      </c>
      <c r="U35" s="36"/>
    </row>
    <row r="36" spans="1:47" ht="15.75">
      <c r="A36" s="5" t="s">
        <v>36</v>
      </c>
      <c r="B36" s="107">
        <f>[2]Slutanvändning!$N$530</f>
        <v>6827</v>
      </c>
      <c r="C36" s="107">
        <f>[2]Slutanvändning!$N$531</f>
        <v>49594</v>
      </c>
      <c r="D36" s="107">
        <f>[2]Slutanvändning!$N$524</f>
        <v>2973</v>
      </c>
      <c r="E36" s="108">
        <f>[2]Slutanvändning!$Q$525</f>
        <v>0</v>
      </c>
      <c r="F36" s="108">
        <f>[2]Slutanvändning!$N$526</f>
        <v>0</v>
      </c>
      <c r="G36" s="108">
        <f>[2]Slutanvändning!$N$527</f>
        <v>0</v>
      </c>
      <c r="H36" s="108">
        <f>[2]Slutanvändning!$N$528</f>
        <v>0</v>
      </c>
      <c r="I36" s="108">
        <f>[2]Slutanvändning!$N$529</f>
        <v>0</v>
      </c>
      <c r="J36" s="108"/>
      <c r="K36" s="108">
        <f>[2]Slutanvändning!$T$525</f>
        <v>0</v>
      </c>
      <c r="L36" s="108">
        <f>[2]Slutanvändning!$U$525</f>
        <v>0</v>
      </c>
      <c r="M36" s="108"/>
      <c r="N36" s="108">
        <f>[2]Slutanvändning!$W$525</f>
        <v>0</v>
      </c>
      <c r="O36" s="108"/>
      <c r="P36" s="108">
        <f t="shared" si="4"/>
        <v>59394</v>
      </c>
      <c r="Q36" s="33"/>
      <c r="R36" s="84" t="str">
        <f>N30</f>
        <v>Plastrejekt</v>
      </c>
      <c r="S36" s="60" t="str">
        <f>ROUND(N43/1000,0) &amp;" GWh"</f>
        <v>0 GWh</v>
      </c>
      <c r="T36" s="42">
        <f>N$44</f>
        <v>0</v>
      </c>
      <c r="U36" s="36"/>
    </row>
    <row r="37" spans="1:47" ht="15.75">
      <c r="A37" s="5" t="s">
        <v>37</v>
      </c>
      <c r="B37" s="107">
        <f>[2]Slutanvändning!$N$539</f>
        <v>14709</v>
      </c>
      <c r="C37" s="107">
        <f>[2]Slutanvändning!$N$540</f>
        <v>69913</v>
      </c>
      <c r="D37" s="107">
        <f>[2]Slutanvändning!$N$533</f>
        <v>402</v>
      </c>
      <c r="E37" s="108">
        <f>[2]Slutanvändning!$Q$534</f>
        <v>0</v>
      </c>
      <c r="F37" s="108">
        <f>[2]Slutanvändning!$N$535</f>
        <v>0</v>
      </c>
      <c r="G37" s="108">
        <f>[2]Slutanvändning!$N$536</f>
        <v>0</v>
      </c>
      <c r="H37" s="108">
        <f>[2]Slutanvändning!$N$537</f>
        <v>41171</v>
      </c>
      <c r="I37" s="108">
        <f>[2]Slutanvändning!$N$538</f>
        <v>0</v>
      </c>
      <c r="J37" s="108"/>
      <c r="K37" s="108">
        <f>[2]Slutanvändning!$T$534</f>
        <v>0</v>
      </c>
      <c r="L37" s="108">
        <f>[2]Slutanvändning!$U$534</f>
        <v>0</v>
      </c>
      <c r="M37" s="108"/>
      <c r="N37" s="108">
        <f>[2]Slutanvändning!$W$534</f>
        <v>0</v>
      </c>
      <c r="O37" s="108"/>
      <c r="P37" s="108">
        <f t="shared" si="4"/>
        <v>126195</v>
      </c>
      <c r="Q37" s="33"/>
      <c r="R37" s="85" t="str">
        <f>O30</f>
        <v>Ånga</v>
      </c>
      <c r="S37" s="60" t="str">
        <f>ROUND(O43/1000,0) &amp;" GWh"</f>
        <v>0 GWh</v>
      </c>
      <c r="T37" s="42">
        <f>O$44</f>
        <v>0</v>
      </c>
      <c r="U37" s="36"/>
    </row>
    <row r="38" spans="1:47" ht="15.75">
      <c r="A38" s="5" t="s">
        <v>38</v>
      </c>
      <c r="B38" s="107">
        <f>[2]Slutanvändning!$N$548</f>
        <v>43368</v>
      </c>
      <c r="C38" s="107">
        <f>[2]Slutanvändning!$N$549</f>
        <v>7808</v>
      </c>
      <c r="D38" s="107">
        <f>[2]Slutanvändning!$N$542</f>
        <v>1036</v>
      </c>
      <c r="E38" s="108">
        <f>[2]Slutanvändning!$Q$543</f>
        <v>0</v>
      </c>
      <c r="F38" s="108">
        <f>[2]Slutanvändning!$N$544</f>
        <v>0</v>
      </c>
      <c r="G38" s="108">
        <f>[2]Slutanvändning!$N$545</f>
        <v>0</v>
      </c>
      <c r="H38" s="108">
        <f>[2]Slutanvändning!$N$546</f>
        <v>0</v>
      </c>
      <c r="I38" s="108">
        <f>[2]Slutanvändning!$N$547</f>
        <v>0</v>
      </c>
      <c r="J38" s="108"/>
      <c r="K38" s="108">
        <f>[2]Slutanvändning!$T$543</f>
        <v>0</v>
      </c>
      <c r="L38" s="108">
        <f>[2]Slutanvändning!$U$543</f>
        <v>0</v>
      </c>
      <c r="M38" s="108"/>
      <c r="N38" s="108">
        <f>[2]Slutanvändning!$W$543</f>
        <v>0</v>
      </c>
      <c r="O38" s="108"/>
      <c r="P38" s="108">
        <f t="shared" si="4"/>
        <v>52212</v>
      </c>
      <c r="Q38" s="33"/>
      <c r="R38" s="44"/>
      <c r="S38" s="29"/>
      <c r="T38" s="40"/>
      <c r="U38" s="36"/>
    </row>
    <row r="39" spans="1:47" ht="15.75">
      <c r="A39" s="5" t="s">
        <v>39</v>
      </c>
      <c r="B39" s="107">
        <f>[2]Slutanvändning!$N$557</f>
        <v>0</v>
      </c>
      <c r="C39" s="107">
        <f>[2]Slutanvändning!$N$558</f>
        <v>11457</v>
      </c>
      <c r="D39" s="107">
        <f>[2]Slutanvändning!$N$551</f>
        <v>0</v>
      </c>
      <c r="E39" s="108">
        <f>[2]Slutanvändning!$Q$552</f>
        <v>0</v>
      </c>
      <c r="F39" s="108">
        <f>[2]Slutanvändning!$N$553</f>
        <v>0</v>
      </c>
      <c r="G39" s="108">
        <f>[2]Slutanvändning!$N$554</f>
        <v>0</v>
      </c>
      <c r="H39" s="108">
        <f>[2]Slutanvändning!$N$555</f>
        <v>0</v>
      </c>
      <c r="I39" s="108">
        <f>[2]Slutanvändning!$N$556</f>
        <v>0</v>
      </c>
      <c r="J39" s="108"/>
      <c r="K39" s="108">
        <f>[2]Slutanvändning!$T$552</f>
        <v>0</v>
      </c>
      <c r="L39" s="108">
        <f>[2]Slutanvändning!$U$552</f>
        <v>0</v>
      </c>
      <c r="M39" s="108"/>
      <c r="N39" s="108">
        <f>[2]Slutanvändning!$W$552</f>
        <v>0</v>
      </c>
      <c r="O39" s="108"/>
      <c r="P39" s="108">
        <f>SUM(B39:N39)</f>
        <v>11457</v>
      </c>
      <c r="Q39" s="33"/>
      <c r="R39" s="41"/>
      <c r="S39" s="10"/>
      <c r="T39" s="63"/>
    </row>
    <row r="40" spans="1:47" ht="15.75">
      <c r="A40" s="5" t="s">
        <v>14</v>
      </c>
      <c r="B40" s="129">
        <f>SUM(B32:B39)</f>
        <v>116745.24999999977</v>
      </c>
      <c r="C40" s="129">
        <f t="shared" ref="C40:O40" si="5">SUM(C32:C39)</f>
        <v>379942.75000000023</v>
      </c>
      <c r="D40" s="108">
        <f t="shared" si="5"/>
        <v>163675</v>
      </c>
      <c r="E40" s="108">
        <f t="shared" si="5"/>
        <v>0</v>
      </c>
      <c r="F40" s="108">
        <f>SUM(F32:F39)</f>
        <v>120820</v>
      </c>
      <c r="G40" s="108">
        <f t="shared" si="5"/>
        <v>33503</v>
      </c>
      <c r="H40" s="108">
        <f t="shared" si="5"/>
        <v>42199</v>
      </c>
      <c r="I40" s="108">
        <f t="shared" si="5"/>
        <v>0</v>
      </c>
      <c r="J40" s="108">
        <f t="shared" si="5"/>
        <v>0</v>
      </c>
      <c r="K40" s="108">
        <f t="shared" si="5"/>
        <v>0</v>
      </c>
      <c r="L40" s="108">
        <f t="shared" si="5"/>
        <v>0</v>
      </c>
      <c r="M40" s="108">
        <f t="shared" si="5"/>
        <v>0</v>
      </c>
      <c r="N40" s="108">
        <f t="shared" si="5"/>
        <v>0</v>
      </c>
      <c r="O40" s="108">
        <f t="shared" si="5"/>
        <v>0</v>
      </c>
      <c r="P40" s="108">
        <f>SUM(B40:N40)</f>
        <v>856885</v>
      </c>
      <c r="Q40" s="33"/>
      <c r="R40" s="41"/>
      <c r="S40" s="10" t="s">
        <v>25</v>
      </c>
      <c r="T40" s="63" t="s">
        <v>26</v>
      </c>
    </row>
    <row r="41" spans="1:47">
      <c r="B41" s="101"/>
      <c r="C41" s="101"/>
      <c r="D41" s="101"/>
      <c r="E41" s="101"/>
      <c r="F41" s="101"/>
      <c r="G41" s="101"/>
      <c r="H41" s="101"/>
      <c r="I41" s="101"/>
      <c r="J41" s="101"/>
      <c r="K41" s="101"/>
      <c r="L41" s="101"/>
      <c r="M41" s="101"/>
      <c r="N41" s="101"/>
      <c r="O41" s="101"/>
      <c r="P41" s="101"/>
      <c r="Q41" s="65"/>
      <c r="R41" s="41" t="s">
        <v>40</v>
      </c>
      <c r="S41" s="64" t="str">
        <f>ROUND((B46+C46)/1000,0) &amp;" GWh"</f>
        <v>39 GWh</v>
      </c>
      <c r="T41" s="63"/>
    </row>
    <row r="42" spans="1:47">
      <c r="A42" s="46" t="s">
        <v>43</v>
      </c>
      <c r="B42" s="102">
        <f>B39+B38+B37</f>
        <v>58077</v>
      </c>
      <c r="C42" s="102">
        <f>C39+C38+C37</f>
        <v>89178</v>
      </c>
      <c r="D42" s="102">
        <f>D39+D38+D37</f>
        <v>1438</v>
      </c>
      <c r="E42" s="102">
        <f t="shared" ref="E42:P42" si="6">E39+E38+E37</f>
        <v>0</v>
      </c>
      <c r="F42" s="103">
        <f t="shared" si="6"/>
        <v>0</v>
      </c>
      <c r="G42" s="102">
        <f t="shared" si="6"/>
        <v>0</v>
      </c>
      <c r="H42" s="102">
        <f t="shared" si="6"/>
        <v>41171</v>
      </c>
      <c r="I42" s="103">
        <f t="shared" si="6"/>
        <v>0</v>
      </c>
      <c r="J42" s="102">
        <f t="shared" si="6"/>
        <v>0</v>
      </c>
      <c r="K42" s="102">
        <f t="shared" si="6"/>
        <v>0</v>
      </c>
      <c r="L42" s="102">
        <f t="shared" si="6"/>
        <v>0</v>
      </c>
      <c r="M42" s="102">
        <f t="shared" si="6"/>
        <v>0</v>
      </c>
      <c r="N42" s="102">
        <f t="shared" si="6"/>
        <v>0</v>
      </c>
      <c r="O42" s="102">
        <f t="shared" si="6"/>
        <v>0</v>
      </c>
      <c r="P42" s="102">
        <f t="shared" si="6"/>
        <v>189864</v>
      </c>
      <c r="Q42" s="34"/>
      <c r="R42" s="41" t="s">
        <v>41</v>
      </c>
      <c r="S42" s="11" t="str">
        <f>ROUND(P42/1000,0) &amp;" GWh"</f>
        <v>190 GWh</v>
      </c>
      <c r="T42" s="42">
        <f>P42/P40</f>
        <v>0.22157465704266033</v>
      </c>
    </row>
    <row r="43" spans="1:47">
      <c r="A43" s="47" t="s">
        <v>45</v>
      </c>
      <c r="B43" s="104"/>
      <c r="C43" s="105">
        <f>C40+C24-C7+C46</f>
        <v>410338.17000000027</v>
      </c>
      <c r="D43" s="105">
        <f t="shared" ref="D43:O43" si="7">D11+D24+D40</f>
        <v>169477</v>
      </c>
      <c r="E43" s="105">
        <f t="shared" si="7"/>
        <v>0</v>
      </c>
      <c r="F43" s="105">
        <f t="shared" si="7"/>
        <v>120820</v>
      </c>
      <c r="G43" s="105">
        <f t="shared" si="7"/>
        <v>40449</v>
      </c>
      <c r="H43" s="105">
        <f t="shared" si="7"/>
        <v>85525</v>
      </c>
      <c r="I43" s="105">
        <f t="shared" si="7"/>
        <v>0</v>
      </c>
      <c r="J43" s="105">
        <f t="shared" si="7"/>
        <v>0</v>
      </c>
      <c r="K43" s="105">
        <f t="shared" si="7"/>
        <v>0</v>
      </c>
      <c r="L43" s="105">
        <f t="shared" si="7"/>
        <v>82686</v>
      </c>
      <c r="M43" s="105">
        <f t="shared" si="7"/>
        <v>0</v>
      </c>
      <c r="N43" s="105">
        <f t="shared" si="7"/>
        <v>0</v>
      </c>
      <c r="O43" s="105">
        <f t="shared" si="7"/>
        <v>0</v>
      </c>
      <c r="P43" s="106">
        <f>SUM(C43:O43)</f>
        <v>909295.17000000027</v>
      </c>
      <c r="Q43" s="34"/>
      <c r="R43" s="41" t="s">
        <v>42</v>
      </c>
      <c r="S43" s="11" t="str">
        <f>ROUND(P36/1000,0) &amp;" GWh"</f>
        <v>59 GWh</v>
      </c>
      <c r="T43" s="62">
        <f>P36/P40</f>
        <v>6.9313851917118405E-2</v>
      </c>
    </row>
    <row r="44" spans="1:47">
      <c r="A44" s="47" t="s">
        <v>46</v>
      </c>
      <c r="B44" s="91"/>
      <c r="C44" s="98">
        <f>C43/$P$43</f>
        <v>0.45127059236441358</v>
      </c>
      <c r="D44" s="98">
        <f t="shared" ref="D44:P44" si="8">D43/$P$43</f>
        <v>0.18638282220282765</v>
      </c>
      <c r="E44" s="98">
        <f t="shared" si="8"/>
        <v>0</v>
      </c>
      <c r="F44" s="98">
        <f t="shared" si="8"/>
        <v>0.13287214535627628</v>
      </c>
      <c r="G44" s="98">
        <f t="shared" si="8"/>
        <v>4.4483905044827181E-2</v>
      </c>
      <c r="H44" s="98">
        <f t="shared" si="8"/>
        <v>9.4056366757122409E-2</v>
      </c>
      <c r="I44" s="98">
        <f t="shared" si="8"/>
        <v>0</v>
      </c>
      <c r="J44" s="98">
        <f t="shared" si="8"/>
        <v>0</v>
      </c>
      <c r="K44" s="98">
        <f t="shared" si="8"/>
        <v>0</v>
      </c>
      <c r="L44" s="98">
        <f t="shared" si="8"/>
        <v>9.0934168274532878E-2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34"/>
      <c r="R44" s="41" t="s">
        <v>44</v>
      </c>
      <c r="S44" s="11" t="str">
        <f>ROUND(P34/1000,0) &amp;" GWh"</f>
        <v>28 GWh</v>
      </c>
      <c r="T44" s="42">
        <f>P34/P40</f>
        <v>3.3181815529505124E-2</v>
      </c>
      <c r="U44" s="36"/>
    </row>
    <row r="45" spans="1:47">
      <c r="A45" s="48"/>
      <c r="B45" s="107"/>
      <c r="C45" s="56"/>
      <c r="D45" s="56"/>
      <c r="E45" s="56"/>
      <c r="F45" s="66"/>
      <c r="G45" s="56"/>
      <c r="H45" s="56"/>
      <c r="I45" s="66"/>
      <c r="J45" s="56"/>
      <c r="K45" s="56"/>
      <c r="L45" s="56"/>
      <c r="M45" s="56"/>
      <c r="N45" s="66"/>
      <c r="O45" s="66"/>
      <c r="P45" s="66"/>
      <c r="Q45" s="34"/>
      <c r="R45" s="41" t="s">
        <v>31</v>
      </c>
      <c r="S45" s="11" t="str">
        <f>ROUND(P32/1000,0) &amp;" GWh"</f>
        <v>13 GWh</v>
      </c>
      <c r="T45" s="42">
        <f>P32/P40</f>
        <v>1.4974004679741155E-2</v>
      </c>
      <c r="U45" s="36"/>
    </row>
    <row r="46" spans="1:47">
      <c r="A46" s="48" t="s">
        <v>49</v>
      </c>
      <c r="B46" s="67">
        <f>B24-B40</f>
        <v>9020.7500000002328</v>
      </c>
      <c r="C46" s="67">
        <f>(C40+C24)*0.08</f>
        <v>30395.42000000002</v>
      </c>
      <c r="D46" s="56"/>
      <c r="E46" s="56"/>
      <c r="F46" s="66"/>
      <c r="G46" s="56"/>
      <c r="H46" s="56"/>
      <c r="I46" s="66"/>
      <c r="J46" s="56"/>
      <c r="K46" s="56"/>
      <c r="L46" s="56"/>
      <c r="M46" s="56"/>
      <c r="N46" s="66"/>
      <c r="O46" s="66"/>
      <c r="P46" s="52"/>
      <c r="Q46" s="34"/>
      <c r="R46" s="41" t="s">
        <v>47</v>
      </c>
      <c r="S46" s="11" t="str">
        <f>ROUND(P33/1000,0) &amp;" GWh"</f>
        <v>400 GWh</v>
      </c>
      <c r="T46" s="62">
        <f>P33/P40</f>
        <v>0.46697748239261977</v>
      </c>
      <c r="U46" s="36"/>
    </row>
    <row r="47" spans="1:47">
      <c r="A47" s="48" t="s">
        <v>51</v>
      </c>
      <c r="B47" s="70">
        <f>B46/B24</f>
        <v>7.1726460251580179E-2</v>
      </c>
      <c r="C47" s="70">
        <f>C46/(C40+C24)</f>
        <v>0.08</v>
      </c>
      <c r="D47" s="56"/>
      <c r="E47" s="56"/>
      <c r="F47" s="66"/>
      <c r="G47" s="56"/>
      <c r="H47" s="56"/>
      <c r="I47" s="66"/>
      <c r="J47" s="56"/>
      <c r="K47" s="56"/>
      <c r="L47" s="56"/>
      <c r="M47" s="56"/>
      <c r="N47" s="66"/>
      <c r="O47" s="66"/>
      <c r="P47" s="66"/>
      <c r="Q47" s="34"/>
      <c r="R47" s="41" t="s">
        <v>48</v>
      </c>
      <c r="S47" s="11" t="str">
        <f>ROUND(P35/1000,0) &amp;" GWh"</f>
        <v>166 GWh</v>
      </c>
      <c r="T47" s="62">
        <f>P35/P40</f>
        <v>0.19397818843835521</v>
      </c>
    </row>
    <row r="48" spans="1:47" ht="15.75" thickBot="1">
      <c r="A48" s="13"/>
      <c r="B48" s="14"/>
      <c r="C48" s="16"/>
      <c r="D48" s="15"/>
      <c r="E48" s="15"/>
      <c r="F48" s="24"/>
      <c r="G48" s="15"/>
      <c r="H48" s="15"/>
      <c r="I48" s="24"/>
      <c r="J48" s="15"/>
      <c r="K48" s="15"/>
      <c r="L48" s="15"/>
      <c r="M48" s="16"/>
      <c r="N48" s="17"/>
      <c r="O48" s="17"/>
      <c r="P48" s="17"/>
      <c r="Q48" s="86"/>
      <c r="R48" s="68" t="s">
        <v>50</v>
      </c>
      <c r="S48" s="11" t="str">
        <f>ROUND(P40/1000,0) &amp;" GWh"</f>
        <v>857 GWh</v>
      </c>
      <c r="T48" s="69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6"/>
      <c r="G65" s="56"/>
      <c r="H65" s="56"/>
      <c r="I65" s="66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6"/>
      <c r="G66" s="56"/>
      <c r="H66" s="56"/>
      <c r="I66" s="66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6"/>
      <c r="G67" s="56"/>
      <c r="H67" s="56"/>
      <c r="I67" s="66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6"/>
      <c r="G68" s="56"/>
      <c r="H68" s="56"/>
      <c r="I68" s="66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6"/>
      <c r="G69" s="56"/>
      <c r="H69" s="56"/>
      <c r="I69" s="66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6"/>
      <c r="G70" s="56"/>
      <c r="H70" s="56"/>
      <c r="I70" s="66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5" right="0.75" top="0.75" bottom="0.5" header="0.5" footer="0.75"/>
  <pageSetup paperSize="9" orientation="portrait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6" zoomScale="50" zoomScaleNormal="50" workbookViewId="0">
      <selection activeCell="M30" sqref="M30:O3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76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0" t="s">
        <v>60</v>
      </c>
      <c r="C4" s="79" t="s">
        <v>58</v>
      </c>
      <c r="D4" s="79" t="s">
        <v>59</v>
      </c>
      <c r="E4" s="27"/>
      <c r="F4" s="79" t="s">
        <v>61</v>
      </c>
      <c r="G4" s="27"/>
      <c r="H4" s="27"/>
      <c r="I4" s="79" t="s">
        <v>62</v>
      </c>
      <c r="J4" s="27"/>
      <c r="K4" s="27"/>
      <c r="L4" s="27"/>
      <c r="M4" s="27"/>
      <c r="N4" s="28"/>
      <c r="O4" s="28"/>
      <c r="P4" s="81" t="s">
        <v>66</v>
      </c>
      <c r="Q4" s="30"/>
      <c r="AG4" s="30"/>
      <c r="AH4" s="30"/>
    </row>
    <row r="5" spans="1:34" ht="15.75">
      <c r="A5" s="5" t="s">
        <v>53</v>
      </c>
      <c r="B5" s="59"/>
      <c r="C5" s="100">
        <f>[2]Solceller!$C$6</f>
        <v>522.5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>
        <f>SUM(D5:O5)</f>
        <v>0</v>
      </c>
      <c r="Q5" s="53"/>
      <c r="AG5" s="53"/>
      <c r="AH5" s="53"/>
    </row>
    <row r="6" spans="1:34" ht="15.75">
      <c r="A6" s="5"/>
      <c r="B6" s="59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88">
        <f>[2]Elproduktion!$N$122</f>
        <v>0</v>
      </c>
      <c r="D7" s="88">
        <f>[2]Elproduktion!$N$123</f>
        <v>0</v>
      </c>
      <c r="E7" s="88">
        <f>[2]Elproduktion!$Q$124</f>
        <v>0</v>
      </c>
      <c r="F7" s="88">
        <f>[2]Elproduktion!$N$125</f>
        <v>0</v>
      </c>
      <c r="G7" s="88">
        <f>[2]Elproduktion!$R$126</f>
        <v>0</v>
      </c>
      <c r="H7" s="88">
        <f>[2]Elproduktion!$S$127</f>
        <v>0</v>
      </c>
      <c r="I7" s="88">
        <f>[2]Elproduktion!$N$128</f>
        <v>0</v>
      </c>
      <c r="J7" s="88">
        <f>[2]Elproduktion!$T$126</f>
        <v>0</v>
      </c>
      <c r="K7" s="88">
        <f>[2]Elproduktion!$U$124</f>
        <v>0</v>
      </c>
      <c r="L7" s="88">
        <f>[2]Elproduktion!$V$124</f>
        <v>0</v>
      </c>
      <c r="M7" s="88"/>
      <c r="N7" s="88"/>
      <c r="O7" s="88"/>
      <c r="P7" s="88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88">
        <f>[2]Elproduktion!$N$130</f>
        <v>0</v>
      </c>
      <c r="D8" s="88">
        <f>[2]Elproduktion!$N$131</f>
        <v>0</v>
      </c>
      <c r="E8" s="88">
        <f>[2]Elproduktion!$Q$132</f>
        <v>0</v>
      </c>
      <c r="F8" s="88">
        <f>[2]Elproduktion!$N$133</f>
        <v>0</v>
      </c>
      <c r="G8" s="88">
        <f>[2]Elproduktion!$R$134</f>
        <v>0</v>
      </c>
      <c r="H8" s="88">
        <f>[2]Elproduktion!$S$135</f>
        <v>0</v>
      </c>
      <c r="I8" s="88">
        <f>[2]Elproduktion!$N$136</f>
        <v>0</v>
      </c>
      <c r="J8" s="88">
        <f>[2]Elproduktion!$T$134</f>
        <v>0</v>
      </c>
      <c r="K8" s="88">
        <f>[2]Elproduktion!$U$132</f>
        <v>0</v>
      </c>
      <c r="L8" s="88">
        <f>[2]Elproduktion!$V$132</f>
        <v>0</v>
      </c>
      <c r="M8" s="88"/>
      <c r="N8" s="88"/>
      <c r="O8" s="88"/>
      <c r="P8" s="88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88">
        <f>[2]Elproduktion!$N$138</f>
        <v>2572</v>
      </c>
      <c r="D9" s="88">
        <f>[2]Elproduktion!$N$139</f>
        <v>0</v>
      </c>
      <c r="E9" s="88">
        <f>[2]Elproduktion!$Q$140</f>
        <v>0</v>
      </c>
      <c r="F9" s="88">
        <f>[2]Elproduktion!$N$141</f>
        <v>0</v>
      </c>
      <c r="G9" s="88">
        <f>[2]Elproduktion!$R$142</f>
        <v>0</v>
      </c>
      <c r="H9" s="88">
        <f>[2]Elproduktion!$S$143</f>
        <v>0</v>
      </c>
      <c r="I9" s="88">
        <f>[2]Elproduktion!$N$144</f>
        <v>0</v>
      </c>
      <c r="J9" s="88">
        <f>[2]Elproduktion!$T$142</f>
        <v>0</v>
      </c>
      <c r="K9" s="88">
        <f>[2]Elproduktion!$U$140</f>
        <v>0</v>
      </c>
      <c r="L9" s="88">
        <f>[2]Elproduktion!$V$140</f>
        <v>0</v>
      </c>
      <c r="M9" s="88"/>
      <c r="N9" s="88"/>
      <c r="O9" s="88"/>
      <c r="P9" s="88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88">
        <f>[2]Elproduktion!$N$146</f>
        <v>0</v>
      </c>
      <c r="D10" s="88">
        <f>[2]Elproduktion!$N$147</f>
        <v>0</v>
      </c>
      <c r="E10" s="88">
        <f>[2]Elproduktion!$Q$148</f>
        <v>0</v>
      </c>
      <c r="F10" s="88">
        <f>[2]Elproduktion!$N$149</f>
        <v>0</v>
      </c>
      <c r="G10" s="88">
        <f>[2]Elproduktion!$R$150</f>
        <v>0</v>
      </c>
      <c r="H10" s="88">
        <f>[2]Elproduktion!$S$151</f>
        <v>0</v>
      </c>
      <c r="I10" s="88">
        <f>[2]Elproduktion!$N$152</f>
        <v>0</v>
      </c>
      <c r="J10" s="88">
        <f>[2]Elproduktion!$T$150</f>
        <v>0</v>
      </c>
      <c r="K10" s="88">
        <f>[2]Elproduktion!$U$148</f>
        <v>0</v>
      </c>
      <c r="L10" s="88">
        <f>[2]Elproduktion!$V$148</f>
        <v>0</v>
      </c>
      <c r="M10" s="88"/>
      <c r="N10" s="88"/>
      <c r="O10" s="88"/>
      <c r="P10" s="88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00">
        <f>SUM(C5:C10)</f>
        <v>3094.5</v>
      </c>
      <c r="D11" s="88">
        <f t="shared" ref="D11:O11" si="1">SUM(D5:D10)</f>
        <v>0</v>
      </c>
      <c r="E11" s="88">
        <f t="shared" si="1"/>
        <v>0</v>
      </c>
      <c r="F11" s="88">
        <f t="shared" si="1"/>
        <v>0</v>
      </c>
      <c r="G11" s="88">
        <f t="shared" si="1"/>
        <v>0</v>
      </c>
      <c r="H11" s="88">
        <f t="shared" si="1"/>
        <v>0</v>
      </c>
      <c r="I11" s="88">
        <f t="shared" si="1"/>
        <v>0</v>
      </c>
      <c r="J11" s="88">
        <f t="shared" si="1"/>
        <v>0</v>
      </c>
      <c r="K11" s="88">
        <f t="shared" si="1"/>
        <v>0</v>
      </c>
      <c r="L11" s="88">
        <f t="shared" si="1"/>
        <v>0</v>
      </c>
      <c r="M11" s="88">
        <f t="shared" si="1"/>
        <v>0</v>
      </c>
      <c r="N11" s="88">
        <f t="shared" si="1"/>
        <v>0</v>
      </c>
      <c r="O11" s="88">
        <f t="shared" si="1"/>
        <v>0</v>
      </c>
      <c r="P11" s="88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0513 Kinda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6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92</v>
      </c>
      <c r="N16" s="55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0" t="s">
        <v>60</v>
      </c>
      <c r="B17" s="79" t="s">
        <v>63</v>
      </c>
      <c r="C17" s="49"/>
      <c r="D17" s="79" t="s">
        <v>59</v>
      </c>
      <c r="E17" s="27"/>
      <c r="F17" s="79" t="s">
        <v>61</v>
      </c>
      <c r="G17" s="27"/>
      <c r="H17" s="27"/>
      <c r="I17" s="79" t="s">
        <v>62</v>
      </c>
      <c r="J17" s="27"/>
      <c r="K17" s="27"/>
      <c r="L17" s="27"/>
      <c r="M17" s="27"/>
      <c r="N17" s="28"/>
      <c r="O17" s="28"/>
      <c r="P17" s="81" t="s">
        <v>66</v>
      </c>
      <c r="Q17" s="30"/>
      <c r="AG17" s="30"/>
      <c r="AH17" s="30"/>
    </row>
    <row r="18" spans="1:34" ht="15.75">
      <c r="A18" s="5" t="s">
        <v>18</v>
      </c>
      <c r="B18" s="107">
        <f>[2]Fjärrvärmeproduktion!$N$170</f>
        <v>0</v>
      </c>
      <c r="C18" s="108"/>
      <c r="D18" s="108">
        <f>[2]Fjärrvärmeproduktion!$N$171</f>
        <v>0</v>
      </c>
      <c r="E18" s="108">
        <f>[2]Fjärrvärmeproduktion!$Q$172</f>
        <v>0</v>
      </c>
      <c r="F18" s="108">
        <f>[2]Fjärrvärmeproduktion!$N$173</f>
        <v>0</v>
      </c>
      <c r="G18" s="108">
        <f>[2]Fjärrvärmeproduktion!$R$174</f>
        <v>0</v>
      </c>
      <c r="H18" s="108">
        <f>[2]Fjärrvärmeproduktion!$S$175</f>
        <v>0</v>
      </c>
      <c r="I18" s="108">
        <f>[2]Fjärrvärmeproduktion!$N$176</f>
        <v>0</v>
      </c>
      <c r="J18" s="108">
        <f>[2]Fjärrvärmeproduktion!$T$174</f>
        <v>0</v>
      </c>
      <c r="K18" s="108">
        <f>[2]Fjärrvärmeproduktion!$U$172</f>
        <v>0</v>
      </c>
      <c r="L18" s="108">
        <f>[2]Fjärrvärmeproduktion!$V$172</f>
        <v>0</v>
      </c>
      <c r="M18" s="108"/>
      <c r="N18" s="108"/>
      <c r="O18" s="108"/>
      <c r="P18" s="108">
        <f>SUM(C18:O18)</f>
        <v>0</v>
      </c>
      <c r="Q18" s="4"/>
      <c r="R18" s="4"/>
      <c r="S18" s="4"/>
      <c r="T18" s="4"/>
    </row>
    <row r="19" spans="1:34" ht="15.75">
      <c r="A19" s="5" t="s">
        <v>19</v>
      </c>
      <c r="B19" s="107">
        <f>[2]Fjärrvärmeproduktion!$N$178</f>
        <v>1498</v>
      </c>
      <c r="C19" s="108"/>
      <c r="D19" s="108">
        <f>[2]Fjärrvärmeproduktion!$N$179</f>
        <v>1552</v>
      </c>
      <c r="E19" s="108">
        <f>[2]Fjärrvärmeproduktion!$Q$180</f>
        <v>0</v>
      </c>
      <c r="F19" s="108">
        <f>[2]Fjärrvärmeproduktion!$N$181</f>
        <v>0</v>
      </c>
      <c r="G19" s="108">
        <f>[2]Fjärrvärmeproduktion!$R$182</f>
        <v>0</v>
      </c>
      <c r="H19" s="108">
        <f>[2]Fjärrvärmeproduktion!$S$183</f>
        <v>0</v>
      </c>
      <c r="I19" s="108">
        <f>[2]Fjärrvärmeproduktion!$N$184</f>
        <v>0</v>
      </c>
      <c r="J19" s="108">
        <f>[2]Fjärrvärmeproduktion!$T$182</f>
        <v>0</v>
      </c>
      <c r="K19" s="108">
        <f>[2]Fjärrvärmeproduktion!$U$180</f>
        <v>0</v>
      </c>
      <c r="L19" s="108">
        <f>[2]Fjärrvärmeproduktion!$V$180</f>
        <v>0</v>
      </c>
      <c r="M19" s="108"/>
      <c r="N19" s="108"/>
      <c r="O19" s="108"/>
      <c r="P19" s="108">
        <f t="shared" ref="P19:P24" si="2">SUM(C19:O19)</f>
        <v>1552</v>
      </c>
      <c r="Q19" s="4"/>
      <c r="R19" s="4"/>
      <c r="S19" s="4"/>
      <c r="T19" s="4"/>
    </row>
    <row r="20" spans="1:34" ht="15.75">
      <c r="A20" s="5" t="s">
        <v>20</v>
      </c>
      <c r="B20" s="111">
        <f>[2]Fjärrvärmeproduktion!$N$186</f>
        <v>0</v>
      </c>
      <c r="C20" s="108"/>
      <c r="D20" s="108">
        <f>[2]Fjärrvärmeproduktion!$N$187</f>
        <v>0</v>
      </c>
      <c r="E20" s="108">
        <f>[2]Fjärrvärmeproduktion!$Q$188</f>
        <v>0</v>
      </c>
      <c r="F20" s="108">
        <f>[2]Fjärrvärmeproduktion!$N$189</f>
        <v>0</v>
      </c>
      <c r="G20" s="108">
        <f>[2]Fjärrvärmeproduktion!$R$190</f>
        <v>0</v>
      </c>
      <c r="H20" s="108">
        <f>[2]Fjärrvärmeproduktion!$S$191</f>
        <v>0</v>
      </c>
      <c r="I20" s="108">
        <f>[2]Fjärrvärmeproduktion!$N$192</f>
        <v>0</v>
      </c>
      <c r="J20" s="108">
        <f>[2]Fjärrvärmeproduktion!$T$190</f>
        <v>0</v>
      </c>
      <c r="K20" s="108">
        <f>[2]Fjärrvärmeproduktion!$U$188</f>
        <v>0</v>
      </c>
      <c r="L20" s="108">
        <f>[2]Fjärrvärmeproduktion!$V$188</f>
        <v>0</v>
      </c>
      <c r="M20" s="108"/>
      <c r="N20" s="108"/>
      <c r="O20" s="108"/>
      <c r="P20" s="108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11">
        <f>[2]Fjärrvärmeproduktion!$N$194</f>
        <v>0</v>
      </c>
      <c r="C21" s="108"/>
      <c r="D21" s="108">
        <f>[2]Fjärrvärmeproduktion!$N$195</f>
        <v>0</v>
      </c>
      <c r="E21" s="108">
        <f>[2]Fjärrvärmeproduktion!$Q$196</f>
        <v>0</v>
      </c>
      <c r="F21" s="108">
        <f>[2]Fjärrvärmeproduktion!$N$197</f>
        <v>0</v>
      </c>
      <c r="G21" s="108">
        <f>[2]Fjärrvärmeproduktion!$R$198</f>
        <v>0</v>
      </c>
      <c r="H21" s="108">
        <f>[2]Fjärrvärmeproduktion!$S$199</f>
        <v>0</v>
      </c>
      <c r="I21" s="108">
        <f>[2]Fjärrvärmeproduktion!$N$200</f>
        <v>0</v>
      </c>
      <c r="J21" s="108">
        <f>[2]Fjärrvärmeproduktion!$T$198</f>
        <v>0</v>
      </c>
      <c r="K21" s="108">
        <f>[2]Fjärrvärmeproduktion!$U$196</f>
        <v>0</v>
      </c>
      <c r="L21" s="108">
        <f>[2]Fjärrvärmeproduktion!$V$196</f>
        <v>0</v>
      </c>
      <c r="M21" s="108"/>
      <c r="N21" s="108"/>
      <c r="O21" s="108"/>
      <c r="P21" s="108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07">
        <f>[2]Fjärrvärmeproduktion!$N$202</f>
        <v>20728</v>
      </c>
      <c r="C22" s="108"/>
      <c r="D22" s="108">
        <f>[2]Fjärrvärmeproduktion!$N$203</f>
        <v>0</v>
      </c>
      <c r="E22" s="108">
        <f>[2]Fjärrvärmeproduktion!$Q$204</f>
        <v>0</v>
      </c>
      <c r="F22" s="108">
        <f>[2]Fjärrvärmeproduktion!$N$205</f>
        <v>0</v>
      </c>
      <c r="G22" s="108">
        <f>[2]Fjärrvärmeproduktion!$R$206</f>
        <v>0</v>
      </c>
      <c r="H22" s="108">
        <f>[2]Fjärrvärmeproduktion!$S$207</f>
        <v>0</v>
      </c>
      <c r="I22" s="108">
        <f>[2]Fjärrvärmeproduktion!$N$208</f>
        <v>0</v>
      </c>
      <c r="J22" s="108">
        <f>[2]Fjärrvärmeproduktion!$T$206</f>
        <v>0</v>
      </c>
      <c r="K22" s="108">
        <f>[2]Fjärrvärmeproduktion!$U$204</f>
        <v>0</v>
      </c>
      <c r="L22" s="108">
        <f>[2]Fjärrvärmeproduktion!$V$204</f>
        <v>0</v>
      </c>
      <c r="M22" s="108"/>
      <c r="N22" s="108"/>
      <c r="O22" s="108"/>
      <c r="P22" s="108">
        <f t="shared" si="2"/>
        <v>0</v>
      </c>
      <c r="Q22" s="31"/>
      <c r="R22" s="43" t="s">
        <v>24</v>
      </c>
      <c r="S22" s="87" t="str">
        <f>ROUND(P43/1000,0) &amp;" GWh"</f>
        <v>463 GWh</v>
      </c>
      <c r="T22" s="38"/>
      <c r="U22" s="36"/>
    </row>
    <row r="23" spans="1:34" ht="15.75">
      <c r="A23" s="5" t="s">
        <v>23</v>
      </c>
      <c r="B23" s="111">
        <f>[2]Fjärrvärmeproduktion!$N$210</f>
        <v>0</v>
      </c>
      <c r="C23" s="108"/>
      <c r="D23" s="108">
        <f>[2]Fjärrvärmeproduktion!$N$211</f>
        <v>0</v>
      </c>
      <c r="E23" s="108">
        <f>[2]Fjärrvärmeproduktion!$Q$212</f>
        <v>0</v>
      </c>
      <c r="F23" s="108">
        <f>[2]Fjärrvärmeproduktion!$N$213</f>
        <v>0</v>
      </c>
      <c r="G23" s="108">
        <f>[2]Fjärrvärmeproduktion!$R$214</f>
        <v>0</v>
      </c>
      <c r="H23" s="108">
        <f>[2]Fjärrvärmeproduktion!$S$215</f>
        <v>0</v>
      </c>
      <c r="I23" s="108">
        <f>[2]Fjärrvärmeproduktion!$N$216</f>
        <v>0</v>
      </c>
      <c r="J23" s="108">
        <f>[2]Fjärrvärmeproduktion!$T$214</f>
        <v>0</v>
      </c>
      <c r="K23" s="108">
        <f>[2]Fjärrvärmeproduktion!$U$212</f>
        <v>0</v>
      </c>
      <c r="L23" s="108">
        <f>[2]Fjärrvärmeproduktion!$V$212</f>
        <v>0</v>
      </c>
      <c r="M23" s="108"/>
      <c r="N23" s="108"/>
      <c r="O23" s="108"/>
      <c r="P23" s="108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08">
        <f>SUM(B18:B23)</f>
        <v>22226</v>
      </c>
      <c r="C24" s="108">
        <f t="shared" ref="C24:O24" si="3">SUM(C18:C23)</f>
        <v>0</v>
      </c>
      <c r="D24" s="108">
        <f t="shared" si="3"/>
        <v>1552</v>
      </c>
      <c r="E24" s="108">
        <f t="shared" si="3"/>
        <v>0</v>
      </c>
      <c r="F24" s="108">
        <f t="shared" si="3"/>
        <v>0</v>
      </c>
      <c r="G24" s="108">
        <f t="shared" si="3"/>
        <v>0</v>
      </c>
      <c r="H24" s="108">
        <f t="shared" si="3"/>
        <v>0</v>
      </c>
      <c r="I24" s="108">
        <f t="shared" si="3"/>
        <v>0</v>
      </c>
      <c r="J24" s="108">
        <f t="shared" si="3"/>
        <v>0</v>
      </c>
      <c r="K24" s="108">
        <f t="shared" si="3"/>
        <v>0</v>
      </c>
      <c r="L24" s="108">
        <f t="shared" si="3"/>
        <v>0</v>
      </c>
      <c r="M24" s="108">
        <f t="shared" si="3"/>
        <v>0</v>
      </c>
      <c r="N24" s="108">
        <f t="shared" si="3"/>
        <v>0</v>
      </c>
      <c r="O24" s="108">
        <f t="shared" si="3"/>
        <v>0</v>
      </c>
      <c r="P24" s="108">
        <f t="shared" si="2"/>
        <v>1552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101"/>
      <c r="C25" s="101"/>
      <c r="D25" s="101"/>
      <c r="E25" s="101"/>
      <c r="F25" s="101"/>
      <c r="G25" s="101"/>
      <c r="H25" s="101"/>
      <c r="I25" s="101"/>
      <c r="J25" s="101"/>
      <c r="K25" s="101"/>
      <c r="L25" s="101"/>
      <c r="M25" s="101"/>
      <c r="N25" s="101"/>
      <c r="O25" s="101"/>
      <c r="P25" s="101"/>
      <c r="Q25" s="31"/>
      <c r="R25" s="84" t="str">
        <f>C30</f>
        <v>El</v>
      </c>
      <c r="S25" s="60" t="str">
        <f>ROUND(C43/1000,0) &amp;" GWh"</f>
        <v>188 GWh</v>
      </c>
      <c r="T25" s="42">
        <f>C$44</f>
        <v>0.4063402383917748</v>
      </c>
      <c r="U25" s="36"/>
    </row>
    <row r="26" spans="1:34" ht="15.75">
      <c r="B26" s="61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5" t="str">
        <f>D30</f>
        <v>Oljeprodukter</v>
      </c>
      <c r="S26" s="60" t="str">
        <f>ROUND(D43/1000,0) &amp;" GWh"</f>
        <v>109 GWh</v>
      </c>
      <c r="T26" s="42">
        <f>D$44</f>
        <v>0.23475588895139968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60" t="str">
        <f>ROUND(E43/1000,0)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38 GWh</v>
      </c>
      <c r="T28" s="42">
        <f>F$44</f>
        <v>8.1555808363202573E-2</v>
      </c>
      <c r="U28" s="36"/>
    </row>
    <row r="29" spans="1:34" ht="15.75">
      <c r="A29" s="78" t="str">
        <f>A2</f>
        <v>0513 Kinda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27 GWh</v>
      </c>
      <c r="T29" s="42">
        <f>G$44</f>
        <v>5.8488646463864563E-2</v>
      </c>
      <c r="U29" s="36"/>
    </row>
    <row r="30" spans="1:34" ht="30">
      <c r="A30" s="6">
        <v>2017</v>
      </c>
      <c r="B30" s="66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92</v>
      </c>
      <c r="N30" s="55" t="s">
        <v>73</v>
      </c>
      <c r="O30" s="55" t="s">
        <v>72</v>
      </c>
      <c r="P30" s="57" t="s">
        <v>29</v>
      </c>
      <c r="Q30" s="31"/>
      <c r="R30" s="84" t="str">
        <f>H30</f>
        <v>Biobränslen</v>
      </c>
      <c r="S30" s="60" t="str">
        <f>ROUND(H43/1000,0) &amp;" GWh"</f>
        <v>101 GWh</v>
      </c>
      <c r="T30" s="42">
        <f>H$44</f>
        <v>0.21885941782975848</v>
      </c>
      <c r="U30" s="36"/>
    </row>
    <row r="31" spans="1:34" s="29" customFormat="1">
      <c r="A31" s="26"/>
      <c r="B31" s="79" t="s">
        <v>65</v>
      </c>
      <c r="C31" s="82" t="s">
        <v>64</v>
      </c>
      <c r="D31" s="79" t="s">
        <v>59</v>
      </c>
      <c r="E31" s="27"/>
      <c r="F31" s="79" t="s">
        <v>61</v>
      </c>
      <c r="G31" s="79" t="s">
        <v>87</v>
      </c>
      <c r="H31" s="79" t="s">
        <v>69</v>
      </c>
      <c r="I31" s="79" t="s">
        <v>62</v>
      </c>
      <c r="J31" s="27"/>
      <c r="K31" s="27"/>
      <c r="L31" s="27"/>
      <c r="M31" s="27"/>
      <c r="N31" s="28"/>
      <c r="O31" s="28"/>
      <c r="P31" s="81" t="s">
        <v>67</v>
      </c>
      <c r="Q31" s="32"/>
      <c r="R31" s="84" t="str">
        <f>I30</f>
        <v>Biogas</v>
      </c>
      <c r="S31" s="60" t="str">
        <f>ROUND(I43/1000,0)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88">
        <f>[2]Slutanvändning!$N$251</f>
        <v>0</v>
      </c>
      <c r="C32" s="88">
        <f>[2]Slutanvändning!$N$252</f>
        <v>11936</v>
      </c>
      <c r="D32" s="88">
        <f>[2]Slutanvändning!$N$245</f>
        <v>7621</v>
      </c>
      <c r="E32" s="88">
        <f>[2]Slutanvändning!$Q$246</f>
        <v>0</v>
      </c>
      <c r="F32" s="99">
        <f>[2]Slutanvändning!$N$247</f>
        <v>0</v>
      </c>
      <c r="G32" s="88">
        <f>[2]Slutanvändning!$N$248</f>
        <v>1740</v>
      </c>
      <c r="H32" s="99">
        <f>[2]Slutanvändning!$N$249</f>
        <v>0</v>
      </c>
      <c r="I32" s="88">
        <f>[2]Slutanvändning!$N$250</f>
        <v>0</v>
      </c>
      <c r="J32" s="88"/>
      <c r="K32" s="88">
        <f>[2]Slutanvändning!$T$246</f>
        <v>0</v>
      </c>
      <c r="L32" s="88">
        <f>[2]Slutanvändning!$U$246</f>
        <v>0</v>
      </c>
      <c r="M32" s="88"/>
      <c r="N32" s="88">
        <f>[2]Slutanvändning!$W$246</f>
        <v>0</v>
      </c>
      <c r="O32" s="88"/>
      <c r="P32" s="88">
        <f t="shared" ref="P32:P38" si="4">SUM(B32:N32)</f>
        <v>21297</v>
      </c>
      <c r="Q32" s="33"/>
      <c r="R32" s="85" t="str">
        <f>J30</f>
        <v>Avlutar</v>
      </c>
      <c r="S32" s="60" t="str">
        <f>ROUND(J43/1000,0) &amp;" GWh"</f>
        <v>0 GWh</v>
      </c>
      <c r="T32" s="42">
        <f>J$44</f>
        <v>0</v>
      </c>
      <c r="U32" s="36"/>
    </row>
    <row r="33" spans="1:47" ht="15.75">
      <c r="A33" s="5" t="s">
        <v>33</v>
      </c>
      <c r="B33" s="88">
        <f>[2]Slutanvändning!$N$260</f>
        <v>1495</v>
      </c>
      <c r="C33" s="88">
        <f>[2]Slutanvändning!$N$261</f>
        <v>91074</v>
      </c>
      <c r="D33" s="88">
        <f>[2]Slutanvändning!$N$254</f>
        <v>11941</v>
      </c>
      <c r="E33" s="88">
        <f>[2]Slutanvändning!$Q$255</f>
        <v>0</v>
      </c>
      <c r="F33" s="134">
        <f>[2]Slutanvändning!$N$256</f>
        <v>37760</v>
      </c>
      <c r="G33" s="88">
        <f>[2]Slutanvändning!$N$257</f>
        <v>0</v>
      </c>
      <c r="H33" s="135">
        <f>[2]Slutanvändning!$N$258</f>
        <v>70950</v>
      </c>
      <c r="I33" s="88">
        <f>[2]Slutanvändning!$N$259</f>
        <v>0</v>
      </c>
      <c r="J33" s="88"/>
      <c r="K33" s="88">
        <f>[2]Slutanvändning!$T$255</f>
        <v>0</v>
      </c>
      <c r="L33" s="88">
        <f>[2]Slutanvändning!$U$255</f>
        <v>0</v>
      </c>
      <c r="M33" s="88"/>
      <c r="N33" s="88">
        <f>[2]Slutanvändning!$W$255</f>
        <v>0</v>
      </c>
      <c r="O33" s="88"/>
      <c r="P33" s="88">
        <f t="shared" si="4"/>
        <v>213220</v>
      </c>
      <c r="Q33" s="33"/>
      <c r="R33" s="84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34</v>
      </c>
      <c r="B34" s="88">
        <f>[2]Slutanvändning!$N$269</f>
        <v>2012</v>
      </c>
      <c r="C34" s="88">
        <f>[2]Slutanvändning!$N$270</f>
        <v>9720</v>
      </c>
      <c r="D34" s="88">
        <f>[2]Slutanvändning!$N$263</f>
        <v>14</v>
      </c>
      <c r="E34" s="88">
        <f>[2]Slutanvändning!$Q$264</f>
        <v>0</v>
      </c>
      <c r="F34" s="99">
        <f>[2]Slutanvändning!$N$265</f>
        <v>0</v>
      </c>
      <c r="G34" s="88">
        <f>[2]Slutanvändning!$N$266</f>
        <v>0</v>
      </c>
      <c r="H34" s="99">
        <f>[2]Slutanvändning!$N$267</f>
        <v>0</v>
      </c>
      <c r="I34" s="88">
        <f>[2]Slutanvändning!$N$268</f>
        <v>0</v>
      </c>
      <c r="J34" s="88"/>
      <c r="K34" s="88">
        <f>[2]Slutanvändning!$T$264</f>
        <v>0</v>
      </c>
      <c r="L34" s="88">
        <f>[2]Slutanvändning!$U$264</f>
        <v>0</v>
      </c>
      <c r="M34" s="88"/>
      <c r="N34" s="88">
        <f>[2]Slutanvändning!$W$264</f>
        <v>0</v>
      </c>
      <c r="O34" s="88"/>
      <c r="P34" s="88">
        <f t="shared" si="4"/>
        <v>11746</v>
      </c>
      <c r="Q34" s="33"/>
      <c r="R34" s="85" t="str">
        <f>L30</f>
        <v>Avfall</v>
      </c>
      <c r="S34" s="60" t="str">
        <f>ROUND(L43/1000,0) 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88">
        <f>[2]Slutanvändning!$N$278</f>
        <v>0</v>
      </c>
      <c r="C35" s="88">
        <f>[2]Slutanvändning!$N$279</f>
        <v>44</v>
      </c>
      <c r="D35" s="88">
        <f>[2]Slutanvändning!$N$272</f>
        <v>86523</v>
      </c>
      <c r="E35" s="88">
        <f>[2]Slutanvändning!$Q$273</f>
        <v>0</v>
      </c>
      <c r="F35" s="99">
        <f>[2]Slutanvändning!$N$274</f>
        <v>0</v>
      </c>
      <c r="G35" s="88">
        <f>[2]Slutanvändning!$N$275</f>
        <v>25340</v>
      </c>
      <c r="H35" s="99">
        <f>[2]Slutanvändning!$N$276</f>
        <v>0</v>
      </c>
      <c r="I35" s="88">
        <f>[2]Slutanvändning!$N$277</f>
        <v>0</v>
      </c>
      <c r="J35" s="88"/>
      <c r="K35" s="88">
        <f>[2]Slutanvändning!$T$273</f>
        <v>0</v>
      </c>
      <c r="L35" s="88">
        <f>[2]Slutanvändning!$U$273</f>
        <v>0</v>
      </c>
      <c r="M35" s="88"/>
      <c r="N35" s="88">
        <f>[2]Slutanvändning!$W$273</f>
        <v>0</v>
      </c>
      <c r="O35" s="88"/>
      <c r="P35" s="88">
        <f>SUM(B35:N35)</f>
        <v>111907</v>
      </c>
      <c r="Q35" s="33"/>
      <c r="R35" s="84" t="str">
        <f>M30</f>
        <v>RT-flis</v>
      </c>
      <c r="S35" s="60" t="str">
        <f>ROUND(M43/1000,0) &amp;" GWh"</f>
        <v>0 GWh</v>
      </c>
      <c r="T35" s="42">
        <f>M$44</f>
        <v>0</v>
      </c>
      <c r="U35" s="36"/>
    </row>
    <row r="36" spans="1:47" ht="15.75">
      <c r="A36" s="5" t="s">
        <v>36</v>
      </c>
      <c r="B36" s="88">
        <f>[2]Slutanvändning!$N$287</f>
        <v>1051</v>
      </c>
      <c r="C36" s="88">
        <f>[2]Slutanvändning!$N$288</f>
        <v>14651</v>
      </c>
      <c r="D36" s="88">
        <f>[2]Slutanvändning!$N$281</f>
        <v>709</v>
      </c>
      <c r="E36" s="88">
        <f>[2]Slutanvändning!$Q$282</f>
        <v>0</v>
      </c>
      <c r="F36" s="99">
        <f>[2]Slutanvändning!$N$283</f>
        <v>0</v>
      </c>
      <c r="G36" s="88">
        <f>[2]Slutanvändning!$N$284</f>
        <v>0</v>
      </c>
      <c r="H36" s="99">
        <f>[2]Slutanvändning!$N$285</f>
        <v>0</v>
      </c>
      <c r="I36" s="88">
        <f>[2]Slutanvändning!$N$286</f>
        <v>0</v>
      </c>
      <c r="J36" s="88"/>
      <c r="K36" s="88">
        <f>[2]Slutanvändning!$T$282</f>
        <v>0</v>
      </c>
      <c r="L36" s="88">
        <f>[2]Slutanvändning!$U$282</f>
        <v>0</v>
      </c>
      <c r="M36" s="88"/>
      <c r="N36" s="88">
        <f>[2]Slutanvändning!$W$282</f>
        <v>0</v>
      </c>
      <c r="O36" s="88"/>
      <c r="P36" s="88">
        <f t="shared" si="4"/>
        <v>16411</v>
      </c>
      <c r="Q36" s="33"/>
      <c r="R36" s="84" t="str">
        <f>N30</f>
        <v>Plastrejekt</v>
      </c>
      <c r="S36" s="60" t="str">
        <f>ROUND(N43/1000,0) &amp;" GWh"</f>
        <v>0 GWh</v>
      </c>
      <c r="T36" s="42">
        <f>N$44</f>
        <v>0</v>
      </c>
      <c r="U36" s="36"/>
    </row>
    <row r="37" spans="1:47" ht="15.75">
      <c r="A37" s="5" t="s">
        <v>37</v>
      </c>
      <c r="B37" s="88">
        <f>[2]Slutanvändning!$N$296</f>
        <v>2060</v>
      </c>
      <c r="C37" s="88">
        <f>[2]Slutanvändning!$N$297</f>
        <v>36792</v>
      </c>
      <c r="D37" s="88">
        <f>[2]Slutanvändning!$N$290</f>
        <v>265</v>
      </c>
      <c r="E37" s="88">
        <f>[2]Slutanvändning!$Q$291</f>
        <v>0</v>
      </c>
      <c r="F37" s="99">
        <f>[2]Slutanvändning!$N$292</f>
        <v>0</v>
      </c>
      <c r="G37" s="88">
        <f>[2]Slutanvändning!$N$293</f>
        <v>0</v>
      </c>
      <c r="H37" s="99">
        <f>[2]Slutanvändning!$N$294</f>
        <v>30381</v>
      </c>
      <c r="I37" s="88">
        <f>[2]Slutanvändning!$N$295</f>
        <v>0</v>
      </c>
      <c r="J37" s="88"/>
      <c r="K37" s="88">
        <f>[2]Slutanvändning!$T$291</f>
        <v>0</v>
      </c>
      <c r="L37" s="88">
        <f>[2]Slutanvändning!$U$291</f>
        <v>0</v>
      </c>
      <c r="M37" s="88"/>
      <c r="N37" s="88">
        <f>[2]Slutanvändning!$W$291</f>
        <v>0</v>
      </c>
      <c r="O37" s="88"/>
      <c r="P37" s="88">
        <f t="shared" si="4"/>
        <v>69498</v>
      </c>
      <c r="Q37" s="33"/>
      <c r="R37" s="85" t="str">
        <f>O30</f>
        <v>Ånga</v>
      </c>
      <c r="S37" s="60" t="str">
        <f>ROUND(O43/1000,0) &amp;" GWh"</f>
        <v>0 GWh</v>
      </c>
      <c r="T37" s="42">
        <f>O$44</f>
        <v>0</v>
      </c>
      <c r="U37" s="36"/>
    </row>
    <row r="38" spans="1:47" ht="15.75">
      <c r="A38" s="5" t="s">
        <v>38</v>
      </c>
      <c r="B38" s="88">
        <f>[2]Slutanvändning!$N$305</f>
        <v>11924</v>
      </c>
      <c r="C38" s="88">
        <f>[2]Slutanvändning!$N$306</f>
        <v>2346</v>
      </c>
      <c r="D38" s="88">
        <f>[2]Slutanvändning!$N$299</f>
        <v>66</v>
      </c>
      <c r="E38" s="88">
        <f>[2]Slutanvändning!$Q$300</f>
        <v>0</v>
      </c>
      <c r="F38" s="99">
        <f>[2]Slutanvändning!$N$301</f>
        <v>0</v>
      </c>
      <c r="G38" s="88">
        <f>[2]Slutanvändning!$N$302</f>
        <v>0</v>
      </c>
      <c r="H38" s="99">
        <f>[2]Slutanvändning!$N$303</f>
        <v>0</v>
      </c>
      <c r="I38" s="88">
        <f>[2]Slutanvändning!$N$304</f>
        <v>0</v>
      </c>
      <c r="J38" s="88"/>
      <c r="K38" s="88">
        <f>[2]Slutanvändning!$T$300</f>
        <v>0</v>
      </c>
      <c r="L38" s="88">
        <f>[2]Slutanvändning!$U$300</f>
        <v>0</v>
      </c>
      <c r="M38" s="88"/>
      <c r="N38" s="88">
        <f>[2]Slutanvändning!$W$300</f>
        <v>0</v>
      </c>
      <c r="O38" s="88"/>
      <c r="P38" s="88">
        <f t="shared" si="4"/>
        <v>14336</v>
      </c>
      <c r="Q38" s="33"/>
      <c r="R38" s="44"/>
      <c r="S38" s="29"/>
      <c r="T38" s="40"/>
      <c r="U38" s="36"/>
    </row>
    <row r="39" spans="1:47" ht="15.75">
      <c r="A39" s="5" t="s">
        <v>39</v>
      </c>
      <c r="B39" s="88">
        <f>[2]Slutanvändning!$N$314</f>
        <v>0</v>
      </c>
      <c r="C39" s="88">
        <f>[2]Slutanvändning!$N$315</f>
        <v>7635</v>
      </c>
      <c r="D39" s="88">
        <f>[2]Slutanvändning!$N$308</f>
        <v>0</v>
      </c>
      <c r="E39" s="88">
        <f>[2]Slutanvändning!$Q$309</f>
        <v>0</v>
      </c>
      <c r="F39" s="99">
        <f>[2]Slutanvändning!$N$310</f>
        <v>0</v>
      </c>
      <c r="G39" s="88">
        <f>[2]Slutanvändning!$N$311</f>
        <v>0</v>
      </c>
      <c r="H39" s="99">
        <f>[2]Slutanvändning!$N$312</f>
        <v>0</v>
      </c>
      <c r="I39" s="88">
        <f>[2]Slutanvändning!$N$313</f>
        <v>0</v>
      </c>
      <c r="J39" s="88"/>
      <c r="K39" s="88">
        <f>[2]Slutanvändning!$T$309</f>
        <v>0</v>
      </c>
      <c r="L39" s="88">
        <f>[2]Slutanvändning!$U$309</f>
        <v>0</v>
      </c>
      <c r="M39" s="88"/>
      <c r="N39" s="88">
        <f>[2]Slutanvändning!$W$309</f>
        <v>0</v>
      </c>
      <c r="O39" s="88"/>
      <c r="P39" s="88">
        <f>SUM(B39:N39)</f>
        <v>7635</v>
      </c>
      <c r="Q39" s="33"/>
      <c r="R39" s="41"/>
      <c r="S39" s="10"/>
      <c r="T39" s="63"/>
    </row>
    <row r="40" spans="1:47" ht="15.75">
      <c r="A40" s="5" t="s">
        <v>14</v>
      </c>
      <c r="B40" s="88">
        <f>SUM(B32:B39)</f>
        <v>18542</v>
      </c>
      <c r="C40" s="88">
        <f t="shared" ref="C40:O40" si="5">SUM(C32:C39)</f>
        <v>174198</v>
      </c>
      <c r="D40" s="88">
        <f t="shared" si="5"/>
        <v>107139</v>
      </c>
      <c r="E40" s="88">
        <f t="shared" si="5"/>
        <v>0</v>
      </c>
      <c r="F40" s="122">
        <f>SUM(F32:F39)</f>
        <v>37760</v>
      </c>
      <c r="G40" s="88">
        <f t="shared" si="5"/>
        <v>27080</v>
      </c>
      <c r="H40" s="125">
        <f t="shared" si="5"/>
        <v>101331</v>
      </c>
      <c r="I40" s="88">
        <f t="shared" si="5"/>
        <v>0</v>
      </c>
      <c r="J40" s="88">
        <f t="shared" si="5"/>
        <v>0</v>
      </c>
      <c r="K40" s="88">
        <f t="shared" si="5"/>
        <v>0</v>
      </c>
      <c r="L40" s="88">
        <f t="shared" si="5"/>
        <v>0</v>
      </c>
      <c r="M40" s="88">
        <f t="shared" si="5"/>
        <v>0</v>
      </c>
      <c r="N40" s="88">
        <f t="shared" si="5"/>
        <v>0</v>
      </c>
      <c r="O40" s="88">
        <f t="shared" si="5"/>
        <v>0</v>
      </c>
      <c r="P40" s="88">
        <f>SUM(B40:N40)</f>
        <v>466050</v>
      </c>
      <c r="Q40" s="33"/>
      <c r="R40" s="41"/>
      <c r="S40" s="10" t="s">
        <v>25</v>
      </c>
      <c r="T40" s="63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5"/>
      <c r="R41" s="41" t="s">
        <v>40</v>
      </c>
      <c r="S41" s="64" t="str">
        <f>ROUND((B46+C46)/1000,0) &amp;" GWh"</f>
        <v>18 GWh</v>
      </c>
      <c r="T41" s="63"/>
    </row>
    <row r="42" spans="1:47">
      <c r="A42" s="46" t="s">
        <v>43</v>
      </c>
      <c r="B42" s="89">
        <f>B39+B38+B37</f>
        <v>13984</v>
      </c>
      <c r="C42" s="89">
        <f>C39+C38+C37</f>
        <v>46773</v>
      </c>
      <c r="D42" s="89">
        <f>D39+D38+D37</f>
        <v>331</v>
      </c>
      <c r="E42" s="89">
        <f t="shared" ref="E42:P42" si="6">E39+E38+E37</f>
        <v>0</v>
      </c>
      <c r="F42" s="90">
        <f t="shared" si="6"/>
        <v>0</v>
      </c>
      <c r="G42" s="89">
        <f t="shared" si="6"/>
        <v>0</v>
      </c>
      <c r="H42" s="89">
        <f t="shared" si="6"/>
        <v>30381</v>
      </c>
      <c r="I42" s="90">
        <f t="shared" si="6"/>
        <v>0</v>
      </c>
      <c r="J42" s="89">
        <f t="shared" si="6"/>
        <v>0</v>
      </c>
      <c r="K42" s="89">
        <f t="shared" si="6"/>
        <v>0</v>
      </c>
      <c r="L42" s="89">
        <f t="shared" si="6"/>
        <v>0</v>
      </c>
      <c r="M42" s="89">
        <f t="shared" si="6"/>
        <v>0</v>
      </c>
      <c r="N42" s="89">
        <f t="shared" si="6"/>
        <v>0</v>
      </c>
      <c r="O42" s="89">
        <f t="shared" si="6"/>
        <v>0</v>
      </c>
      <c r="P42" s="89">
        <f t="shared" si="6"/>
        <v>91469</v>
      </c>
      <c r="Q42" s="34"/>
      <c r="R42" s="41" t="s">
        <v>41</v>
      </c>
      <c r="S42" s="11" t="str">
        <f>ROUND(P42/1000,0) &amp;" GWh"</f>
        <v>91 GWh</v>
      </c>
      <c r="T42" s="42">
        <f>P42/P40</f>
        <v>0.19626434931874262</v>
      </c>
    </row>
    <row r="43" spans="1:47">
      <c r="A43" s="47" t="s">
        <v>45</v>
      </c>
      <c r="B43" s="112"/>
      <c r="C43" s="113">
        <f>C40+C24-C7+C46</f>
        <v>188133.84</v>
      </c>
      <c r="D43" s="113">
        <f t="shared" ref="D43:O43" si="7">D11+D24+D40</f>
        <v>108691</v>
      </c>
      <c r="E43" s="113">
        <f t="shared" si="7"/>
        <v>0</v>
      </c>
      <c r="F43" s="113">
        <f t="shared" si="7"/>
        <v>37760</v>
      </c>
      <c r="G43" s="113">
        <f t="shared" si="7"/>
        <v>27080</v>
      </c>
      <c r="H43" s="113">
        <f t="shared" si="7"/>
        <v>101331</v>
      </c>
      <c r="I43" s="113">
        <f t="shared" si="7"/>
        <v>0</v>
      </c>
      <c r="J43" s="113">
        <f t="shared" si="7"/>
        <v>0</v>
      </c>
      <c r="K43" s="113">
        <f t="shared" si="7"/>
        <v>0</v>
      </c>
      <c r="L43" s="113">
        <f t="shared" si="7"/>
        <v>0</v>
      </c>
      <c r="M43" s="113">
        <f t="shared" si="7"/>
        <v>0</v>
      </c>
      <c r="N43" s="113">
        <f t="shared" si="7"/>
        <v>0</v>
      </c>
      <c r="O43" s="113">
        <f t="shared" si="7"/>
        <v>0</v>
      </c>
      <c r="P43" s="114">
        <f>SUM(C43:O43)</f>
        <v>462995.83999999997</v>
      </c>
      <c r="Q43" s="34"/>
      <c r="R43" s="41" t="s">
        <v>42</v>
      </c>
      <c r="S43" s="11" t="str">
        <f>ROUND(P36/1000,0) &amp;" GWh"</f>
        <v>16 GWh</v>
      </c>
      <c r="T43" s="62">
        <f>P36/P40</f>
        <v>3.5212959982834462E-2</v>
      </c>
    </row>
    <row r="44" spans="1:47">
      <c r="A44" s="47" t="s">
        <v>46</v>
      </c>
      <c r="B44" s="91"/>
      <c r="C44" s="98">
        <f>C43/$P$43</f>
        <v>0.4063402383917748</v>
      </c>
      <c r="D44" s="98">
        <f t="shared" ref="D44:P44" si="8">D43/$P$43</f>
        <v>0.23475588895139968</v>
      </c>
      <c r="E44" s="98">
        <f t="shared" si="8"/>
        <v>0</v>
      </c>
      <c r="F44" s="98">
        <f t="shared" si="8"/>
        <v>8.1555808363202573E-2</v>
      </c>
      <c r="G44" s="98">
        <f t="shared" si="8"/>
        <v>5.8488646463864563E-2</v>
      </c>
      <c r="H44" s="98">
        <f t="shared" si="8"/>
        <v>0.21885941782975848</v>
      </c>
      <c r="I44" s="98">
        <f t="shared" si="8"/>
        <v>0</v>
      </c>
      <c r="J44" s="98">
        <f t="shared" si="8"/>
        <v>0</v>
      </c>
      <c r="K44" s="98">
        <f t="shared" si="8"/>
        <v>0</v>
      </c>
      <c r="L44" s="98">
        <f t="shared" si="8"/>
        <v>0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34"/>
      <c r="R44" s="41" t="s">
        <v>44</v>
      </c>
      <c r="S44" s="11" t="str">
        <f>ROUND(P34/1000,0) &amp;" GWh"</f>
        <v>12 GWh</v>
      </c>
      <c r="T44" s="42">
        <f>P34/P40</f>
        <v>2.5203304366484283E-2</v>
      </c>
      <c r="U44" s="36"/>
    </row>
    <row r="45" spans="1:47">
      <c r="A45" s="48"/>
      <c r="B45" s="107"/>
      <c r="C45" s="56"/>
      <c r="D45" s="56"/>
      <c r="E45" s="56"/>
      <c r="F45" s="66"/>
      <c r="G45" s="56"/>
      <c r="H45" s="56"/>
      <c r="I45" s="66"/>
      <c r="J45" s="56"/>
      <c r="K45" s="56"/>
      <c r="L45" s="56"/>
      <c r="M45" s="56"/>
      <c r="N45" s="66"/>
      <c r="O45" s="66"/>
      <c r="P45" s="66"/>
      <c r="Q45" s="34"/>
      <c r="R45" s="41" t="s">
        <v>31</v>
      </c>
      <c r="S45" s="11" t="str">
        <f>ROUND(P32/1000,0) &amp;" GWh"</f>
        <v>21 GWh</v>
      </c>
      <c r="T45" s="42">
        <f>P32/P40</f>
        <v>4.5696813646604439E-2</v>
      </c>
      <c r="U45" s="36"/>
    </row>
    <row r="46" spans="1:47">
      <c r="A46" s="48" t="s">
        <v>49</v>
      </c>
      <c r="B46" s="67">
        <f>B24-B40</f>
        <v>3684</v>
      </c>
      <c r="C46" s="67">
        <f>(C40+C24)*0.08</f>
        <v>13935.84</v>
      </c>
      <c r="D46" s="56"/>
      <c r="E46" s="56"/>
      <c r="F46" s="66"/>
      <c r="G46" s="56"/>
      <c r="H46" s="56"/>
      <c r="I46" s="66"/>
      <c r="J46" s="56"/>
      <c r="K46" s="56"/>
      <c r="L46" s="56"/>
      <c r="M46" s="56"/>
      <c r="N46" s="66"/>
      <c r="O46" s="66"/>
      <c r="P46" s="52"/>
      <c r="Q46" s="34"/>
      <c r="R46" s="41" t="s">
        <v>47</v>
      </c>
      <c r="S46" s="11" t="str">
        <f>ROUND(P33/1000,0) &amp;" GWh"</f>
        <v>213 GWh</v>
      </c>
      <c r="T46" s="62">
        <f>P33/P40</f>
        <v>0.45750455959660979</v>
      </c>
      <c r="U46" s="36"/>
    </row>
    <row r="47" spans="1:47">
      <c r="A47" s="48" t="s">
        <v>51</v>
      </c>
      <c r="B47" s="70">
        <f>B46/B24</f>
        <v>0.16575182219022766</v>
      </c>
      <c r="C47" s="70">
        <f>C46/(C40+C24)</f>
        <v>0.08</v>
      </c>
      <c r="D47" s="56"/>
      <c r="E47" s="56"/>
      <c r="F47" s="66"/>
      <c r="G47" s="56"/>
      <c r="H47" s="56"/>
      <c r="I47" s="66"/>
      <c r="J47" s="56"/>
      <c r="K47" s="56"/>
      <c r="L47" s="56"/>
      <c r="M47" s="56"/>
      <c r="N47" s="66"/>
      <c r="O47" s="66"/>
      <c r="P47" s="66"/>
      <c r="Q47" s="34"/>
      <c r="R47" s="41" t="s">
        <v>48</v>
      </c>
      <c r="S47" s="11" t="str">
        <f>ROUND(P35/1000,0) &amp;" GWh"</f>
        <v>112 GWh</v>
      </c>
      <c r="T47" s="62">
        <f>P35/P40</f>
        <v>0.24011801308872438</v>
      </c>
    </row>
    <row r="48" spans="1:47" ht="15.75" thickBot="1">
      <c r="A48" s="13"/>
      <c r="B48" s="14"/>
      <c r="C48" s="16"/>
      <c r="D48" s="15"/>
      <c r="E48" s="15"/>
      <c r="F48" s="24"/>
      <c r="G48" s="15"/>
      <c r="H48" s="15"/>
      <c r="I48" s="24"/>
      <c r="J48" s="15"/>
      <c r="K48" s="15"/>
      <c r="L48" s="15"/>
      <c r="M48" s="16"/>
      <c r="N48" s="17"/>
      <c r="O48" s="17"/>
      <c r="P48" s="17"/>
      <c r="Q48" s="86"/>
      <c r="R48" s="68" t="s">
        <v>50</v>
      </c>
      <c r="S48" s="11" t="str">
        <f>ROUND(P40/1000,0) &amp;" GWh"</f>
        <v>466 GWh</v>
      </c>
      <c r="T48" s="69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6"/>
      <c r="G65" s="56"/>
      <c r="H65" s="56"/>
      <c r="I65" s="66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6"/>
      <c r="G66" s="56"/>
      <c r="H66" s="56"/>
      <c r="I66" s="66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6"/>
      <c r="G67" s="56"/>
      <c r="H67" s="56"/>
      <c r="I67" s="66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6"/>
      <c r="G68" s="56"/>
      <c r="H68" s="56"/>
      <c r="I68" s="66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6"/>
      <c r="G69" s="56"/>
      <c r="H69" s="56"/>
      <c r="I69" s="66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6"/>
      <c r="G70" s="56"/>
      <c r="H70" s="56"/>
      <c r="I70" s="66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pageSetup paperSize="9" orientation="portrait" horizontalDpi="300" verticalDpi="0" copies="0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6" zoomScale="60" zoomScaleNormal="60" workbookViewId="0">
      <selection activeCell="M30" sqref="M30:O3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77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0" t="s">
        <v>60</v>
      </c>
      <c r="C4" s="79" t="s">
        <v>58</v>
      </c>
      <c r="D4" s="79" t="s">
        <v>59</v>
      </c>
      <c r="E4" s="27"/>
      <c r="F4" s="79" t="s">
        <v>61</v>
      </c>
      <c r="G4" s="27"/>
      <c r="H4" s="27"/>
      <c r="I4" s="79" t="s">
        <v>62</v>
      </c>
      <c r="J4" s="27"/>
      <c r="K4" s="27"/>
      <c r="L4" s="27"/>
      <c r="M4" s="27"/>
      <c r="N4" s="28"/>
      <c r="O4" s="28"/>
      <c r="P4" s="81" t="s">
        <v>66</v>
      </c>
      <c r="Q4" s="30"/>
      <c r="AG4" s="30"/>
      <c r="AH4" s="30"/>
    </row>
    <row r="5" spans="1:34" ht="15.75">
      <c r="A5" s="5" t="s">
        <v>53</v>
      </c>
      <c r="B5" s="59"/>
      <c r="C5" s="100">
        <f>[2]Solceller!$C$11</f>
        <v>6916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>
        <f>SUM(D5:O5)</f>
        <v>0</v>
      </c>
      <c r="Q5" s="53"/>
      <c r="AG5" s="53"/>
      <c r="AH5" s="53"/>
    </row>
    <row r="6" spans="1:34" ht="15.75">
      <c r="A6" s="5"/>
      <c r="B6" s="59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127">
        <f>[2]Elproduktion!$N$322</f>
        <v>296400</v>
      </c>
      <c r="D7" s="88">
        <f>[2]Elproduktion!$N$323</f>
        <v>0</v>
      </c>
      <c r="E7" s="88">
        <f>[2]Elproduktion!$Q$324</f>
        <v>0</v>
      </c>
      <c r="F7" s="88">
        <f>[2]Elproduktion!$N$325</f>
        <v>0</v>
      </c>
      <c r="G7" s="88">
        <f>[2]Elproduktion!$R$326</f>
        <v>0</v>
      </c>
      <c r="H7" s="88">
        <f>[2]Elproduktion!$S$327</f>
        <v>0</v>
      </c>
      <c r="I7" s="88">
        <f>[2]Elproduktion!$N$328</f>
        <v>0</v>
      </c>
      <c r="J7" s="88">
        <f>[2]Elproduktion!$T$326</f>
        <v>0</v>
      </c>
      <c r="K7" s="88">
        <f>[2]Elproduktion!$U$324</f>
        <v>0</v>
      </c>
      <c r="L7" s="88">
        <f>[2]Elproduktion!$V$324</f>
        <v>0</v>
      </c>
      <c r="M7" s="88"/>
      <c r="N7" s="88"/>
      <c r="O7" s="88"/>
      <c r="P7" s="88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99">
        <f>[2]Elproduktion!$N$330</f>
        <v>0</v>
      </c>
      <c r="D8" s="88">
        <f>[2]Elproduktion!$N$331</f>
        <v>0</v>
      </c>
      <c r="E8" s="88">
        <f>[2]Elproduktion!$Q$332</f>
        <v>0</v>
      </c>
      <c r="F8" s="88">
        <f>[2]Elproduktion!$N$333</f>
        <v>0</v>
      </c>
      <c r="G8" s="88">
        <f>[2]Elproduktion!$R$334</f>
        <v>0</v>
      </c>
      <c r="H8" s="88">
        <f>[2]Elproduktion!$S$335</f>
        <v>0</v>
      </c>
      <c r="I8" s="88">
        <f>[2]Elproduktion!$N$336</f>
        <v>0</v>
      </c>
      <c r="J8" s="88">
        <f>[2]Elproduktion!$T$334</f>
        <v>0</v>
      </c>
      <c r="K8" s="88">
        <f>[2]Elproduktion!$U$332</f>
        <v>0</v>
      </c>
      <c r="L8" s="88">
        <f>[2]Elproduktion!$V$332</f>
        <v>0</v>
      </c>
      <c r="M8" s="88"/>
      <c r="N8" s="88"/>
      <c r="O8" s="88"/>
      <c r="P8" s="88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115">
        <f>[2]Elproduktion!$N$338</f>
        <v>70691.391304347839</v>
      </c>
      <c r="D9" s="88">
        <f>[2]Elproduktion!$N$339</f>
        <v>0</v>
      </c>
      <c r="E9" s="88">
        <f>[2]Elproduktion!$Q$340</f>
        <v>0</v>
      </c>
      <c r="F9" s="88">
        <f>[2]Elproduktion!$N$341</f>
        <v>0</v>
      </c>
      <c r="G9" s="88">
        <f>[2]Elproduktion!$R$342</f>
        <v>0</v>
      </c>
      <c r="H9" s="88">
        <f>[2]Elproduktion!$S$343</f>
        <v>0</v>
      </c>
      <c r="I9" s="88">
        <f>[2]Elproduktion!$N$344</f>
        <v>0</v>
      </c>
      <c r="J9" s="88">
        <f>[2]Elproduktion!$T$342</f>
        <v>0</v>
      </c>
      <c r="K9" s="88">
        <f>[2]Elproduktion!$U$340</f>
        <v>0</v>
      </c>
      <c r="L9" s="88">
        <f>[2]Elproduktion!$V$340</f>
        <v>0</v>
      </c>
      <c r="M9" s="88"/>
      <c r="N9" s="88"/>
      <c r="O9" s="88"/>
      <c r="P9" s="88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116">
        <f>[2]Elproduktion!$N$346</f>
        <v>19516.608695652176</v>
      </c>
      <c r="D10" s="88">
        <f>[2]Elproduktion!$N$347</f>
        <v>0</v>
      </c>
      <c r="E10" s="88">
        <f>[2]Elproduktion!$Q$348</f>
        <v>0</v>
      </c>
      <c r="F10" s="88">
        <f>[2]Elproduktion!$N$349</f>
        <v>0</v>
      </c>
      <c r="G10" s="88">
        <f>[2]Elproduktion!$R$350</f>
        <v>0</v>
      </c>
      <c r="H10" s="88">
        <f>[2]Elproduktion!$S$351</f>
        <v>0</v>
      </c>
      <c r="I10" s="88">
        <f>[2]Elproduktion!$N$352</f>
        <v>0</v>
      </c>
      <c r="J10" s="88">
        <f>[2]Elproduktion!$T$350</f>
        <v>0</v>
      </c>
      <c r="K10" s="88">
        <f>[2]Elproduktion!$U$348</f>
        <v>0</v>
      </c>
      <c r="L10" s="88">
        <f>[2]Elproduktion!$V$348</f>
        <v>0</v>
      </c>
      <c r="M10" s="88"/>
      <c r="N10" s="88"/>
      <c r="O10" s="88"/>
      <c r="P10" s="88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21">
        <f>SUM(C5:C10)</f>
        <v>393524</v>
      </c>
      <c r="D11" s="88">
        <f t="shared" ref="D11:O11" si="1">SUM(D5:D10)</f>
        <v>0</v>
      </c>
      <c r="E11" s="88">
        <f t="shared" si="1"/>
        <v>0</v>
      </c>
      <c r="F11" s="88">
        <f t="shared" si="1"/>
        <v>0</v>
      </c>
      <c r="G11" s="88">
        <f t="shared" si="1"/>
        <v>0</v>
      </c>
      <c r="H11" s="88">
        <f t="shared" si="1"/>
        <v>0</v>
      </c>
      <c r="I11" s="88">
        <f t="shared" si="1"/>
        <v>0</v>
      </c>
      <c r="J11" s="88">
        <f t="shared" si="1"/>
        <v>0</v>
      </c>
      <c r="K11" s="88">
        <f t="shared" si="1"/>
        <v>0</v>
      </c>
      <c r="L11" s="88">
        <f t="shared" si="1"/>
        <v>0</v>
      </c>
      <c r="M11" s="88">
        <f t="shared" si="1"/>
        <v>0</v>
      </c>
      <c r="N11" s="88">
        <f t="shared" si="1"/>
        <v>0</v>
      </c>
      <c r="O11" s="88">
        <f t="shared" si="1"/>
        <v>0</v>
      </c>
      <c r="P11" s="88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0580 Linköping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6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92</v>
      </c>
      <c r="N16" s="55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0" t="s">
        <v>60</v>
      </c>
      <c r="B17" s="79" t="s">
        <v>63</v>
      </c>
      <c r="C17" s="49"/>
      <c r="D17" s="79" t="s">
        <v>59</v>
      </c>
      <c r="E17" s="27"/>
      <c r="F17" s="79" t="s">
        <v>61</v>
      </c>
      <c r="G17" s="27"/>
      <c r="H17" s="27"/>
      <c r="I17" s="79" t="s">
        <v>62</v>
      </c>
      <c r="J17" s="27"/>
      <c r="K17" s="27"/>
      <c r="L17" s="27"/>
      <c r="M17" s="27"/>
      <c r="N17" s="28"/>
      <c r="O17" s="28"/>
      <c r="P17" s="81" t="s">
        <v>66</v>
      </c>
      <c r="Q17" s="30"/>
      <c r="AG17" s="30"/>
      <c r="AH17" s="30"/>
    </row>
    <row r="18" spans="1:34" ht="15.75">
      <c r="A18" s="5" t="s">
        <v>18</v>
      </c>
      <c r="B18" s="100">
        <f>[2]Fjärrvärmeproduktion!$N$450+[2]Fjärrvärmeproduktion!$N$490*([2]Fjärrvärmeproduktion!$N$450/([2]Fjärrvärmeproduktion!$N$450+[2]Fjärrvärmeproduktion!$N$458))</f>
        <v>1154043.1073558647</v>
      </c>
      <c r="C18" s="88"/>
      <c r="D18" s="100">
        <f>[2]Fjärrvärmeproduktion!$N$451</f>
        <v>21800</v>
      </c>
      <c r="E18" s="100">
        <f>[2]Fjärrvärmeproduktion!$Q$452</f>
        <v>19100</v>
      </c>
      <c r="F18" s="88">
        <f>[2]Fjärrvärmeproduktion!$N$453</f>
        <v>0</v>
      </c>
      <c r="G18" s="88">
        <f>[2]Fjärrvärmeproduktion!$R$454</f>
        <v>0</v>
      </c>
      <c r="H18" s="100">
        <f>[2]Fjärrvärmeproduktion!$S$455</f>
        <v>254800</v>
      </c>
      <c r="I18" s="88">
        <f>[2]Fjärrvärmeproduktion!$N$456</f>
        <v>0</v>
      </c>
      <c r="J18" s="88">
        <f>[2]Fjärrvärmeproduktion!$T$454</f>
        <v>0</v>
      </c>
      <c r="K18" s="88">
        <f>[2]Fjärrvärmeproduktion!$U$452</f>
        <v>0</v>
      </c>
      <c r="L18" s="100">
        <f>[2]Fjärrvärmeproduktion!$V$452</f>
        <v>1268700</v>
      </c>
      <c r="M18" s="88"/>
      <c r="N18" s="88"/>
      <c r="O18" s="88"/>
      <c r="P18" s="121">
        <f>SUM(C18:O18)</f>
        <v>1564400</v>
      </c>
      <c r="Q18" s="4"/>
      <c r="R18" s="4"/>
      <c r="S18" s="4"/>
      <c r="T18" s="4"/>
    </row>
    <row r="19" spans="1:34" ht="15.75">
      <c r="A19" s="5" t="s">
        <v>19</v>
      </c>
      <c r="B19" s="100">
        <f>[2]Fjärrvärmeproduktion!$N$458+[2]Fjärrvärmeproduktion!$N$490*([2]Fjärrvärmeproduktion!$N$458/([2]Fjärrvärmeproduktion!$N$458+[2]Fjärrvärmeproduktion!$N$450))</f>
        <v>444770.89264413517</v>
      </c>
      <c r="C19" s="88"/>
      <c r="D19" s="100">
        <f>[2]Fjärrvärmeproduktion!$N$459</f>
        <v>5700</v>
      </c>
      <c r="E19" s="88">
        <f>[2]Fjärrvärmeproduktion!$Q$460</f>
        <v>0</v>
      </c>
      <c r="F19" s="88">
        <f>[2]Fjärrvärmeproduktion!$N$461</f>
        <v>0</v>
      </c>
      <c r="G19" s="88">
        <f>[2]Fjärrvärmeproduktion!$R$462</f>
        <v>0</v>
      </c>
      <c r="H19" s="100">
        <f>[2]Fjärrvärmeproduktion!$S$463</f>
        <v>16000</v>
      </c>
      <c r="I19" s="88">
        <f>[2]Fjärrvärmeproduktion!$N$464</f>
        <v>0</v>
      </c>
      <c r="J19" s="88">
        <f>[2]Fjärrvärmeproduktion!$T$462</f>
        <v>0</v>
      </c>
      <c r="K19" s="88">
        <f>[2]Fjärrvärmeproduktion!$U$460</f>
        <v>0</v>
      </c>
      <c r="L19" s="88">
        <f>[2]Fjärrvärmeproduktion!$V$460</f>
        <v>490700</v>
      </c>
      <c r="M19" s="88"/>
      <c r="N19" s="88"/>
      <c r="O19" s="88"/>
      <c r="P19" s="124">
        <f t="shared" ref="P19:P24" si="2">SUM(C19:O19)</f>
        <v>512400</v>
      </c>
      <c r="Q19" s="4"/>
      <c r="R19" s="4"/>
      <c r="S19" s="4"/>
      <c r="T19" s="4"/>
    </row>
    <row r="20" spans="1:34" ht="15.75">
      <c r="A20" s="5" t="s">
        <v>20</v>
      </c>
      <c r="B20" s="88">
        <f>[2]Fjärrvärmeproduktion!$N$466</f>
        <v>0</v>
      </c>
      <c r="C20" s="88"/>
      <c r="D20" s="88">
        <f>[2]Fjärrvärmeproduktion!$N$467</f>
        <v>0</v>
      </c>
      <c r="E20" s="88">
        <f>[2]Fjärrvärmeproduktion!$Q$468</f>
        <v>0</v>
      </c>
      <c r="F20" s="88">
        <f>[2]Fjärrvärmeproduktion!$N$469</f>
        <v>0</v>
      </c>
      <c r="G20" s="88">
        <f>[2]Fjärrvärmeproduktion!$R$470</f>
        <v>0</v>
      </c>
      <c r="H20" s="88">
        <f>[2]Fjärrvärmeproduktion!$S$471</f>
        <v>0</v>
      </c>
      <c r="I20" s="88">
        <f>[2]Fjärrvärmeproduktion!$N$472</f>
        <v>0</v>
      </c>
      <c r="J20" s="88">
        <f>[2]Fjärrvärmeproduktion!$T$470</f>
        <v>0</v>
      </c>
      <c r="K20" s="88">
        <f>[2]Fjärrvärmeproduktion!$U$468</f>
        <v>0</v>
      </c>
      <c r="L20" s="100">
        <f>[2]Fjärrvärmeproduktion!$V$468</f>
        <v>0</v>
      </c>
      <c r="M20" s="88"/>
      <c r="N20" s="88"/>
      <c r="O20" s="88"/>
      <c r="P20" s="88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88">
        <f>[2]Fjärrvärmeproduktion!$N$474</f>
        <v>0</v>
      </c>
      <c r="C21" s="88"/>
      <c r="D21" s="88">
        <f>[2]Fjärrvärmeproduktion!$N$475</f>
        <v>0</v>
      </c>
      <c r="E21" s="88">
        <f>[2]Fjärrvärmeproduktion!$Q$476</f>
        <v>0</v>
      </c>
      <c r="F21" s="88">
        <f>[2]Fjärrvärmeproduktion!$N$477</f>
        <v>0</v>
      </c>
      <c r="G21" s="88">
        <f>[2]Fjärrvärmeproduktion!$R$478</f>
        <v>0</v>
      </c>
      <c r="H21" s="88">
        <f>[2]Fjärrvärmeproduktion!$S$479</f>
        <v>0</v>
      </c>
      <c r="I21" s="88">
        <f>[2]Fjärrvärmeproduktion!$N$480</f>
        <v>0</v>
      </c>
      <c r="J21" s="88">
        <f>[2]Fjärrvärmeproduktion!$T$478</f>
        <v>0</v>
      </c>
      <c r="K21" s="88">
        <f>[2]Fjärrvärmeproduktion!$U$476</f>
        <v>0</v>
      </c>
      <c r="L21" s="88">
        <f>[2]Fjärrvärmeproduktion!$V$476</f>
        <v>0</v>
      </c>
      <c r="M21" s="88"/>
      <c r="N21" s="88"/>
      <c r="O21" s="88"/>
      <c r="P21" s="88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88">
        <f>[2]Fjärrvärmeproduktion!$N$482</f>
        <v>0</v>
      </c>
      <c r="C22" s="88"/>
      <c r="D22" s="88">
        <f>[2]Fjärrvärmeproduktion!$N$483</f>
        <v>0</v>
      </c>
      <c r="E22" s="88">
        <f>[2]Fjärrvärmeproduktion!$Q$484</f>
        <v>0</v>
      </c>
      <c r="F22" s="88">
        <f>[2]Fjärrvärmeproduktion!$N$485</f>
        <v>0</v>
      </c>
      <c r="G22" s="88">
        <f>[2]Fjärrvärmeproduktion!$R$486</f>
        <v>0</v>
      </c>
      <c r="H22" s="88">
        <f>[2]Fjärrvärmeproduktion!$S$487</f>
        <v>0</v>
      </c>
      <c r="I22" s="88">
        <f>[2]Fjärrvärmeproduktion!$N$488</f>
        <v>0</v>
      </c>
      <c r="J22" s="88">
        <f>[2]Fjärrvärmeproduktion!$T$486</f>
        <v>0</v>
      </c>
      <c r="K22" s="88">
        <f>[2]Fjärrvärmeproduktion!$U$484</f>
        <v>0</v>
      </c>
      <c r="L22" s="88">
        <f>[2]Fjärrvärmeproduktion!$V$484</f>
        <v>0</v>
      </c>
      <c r="M22" s="88"/>
      <c r="N22" s="88"/>
      <c r="O22" s="88"/>
      <c r="P22" s="88">
        <f t="shared" si="2"/>
        <v>0</v>
      </c>
      <c r="Q22" s="31"/>
      <c r="R22" s="43" t="s">
        <v>24</v>
      </c>
      <c r="S22" s="87" t="str">
        <f>ROUND(P43/1000,0) &amp;" GWh"</f>
        <v>4473 GWh</v>
      </c>
      <c r="T22" s="38"/>
      <c r="U22" s="36"/>
    </row>
    <row r="23" spans="1:34" ht="15.75">
      <c r="A23" s="5" t="s">
        <v>23</v>
      </c>
      <c r="B23" s="124">
        <v>0</v>
      </c>
      <c r="C23" s="88"/>
      <c r="D23" s="88">
        <f>[2]Fjärrvärmeproduktion!$N$491</f>
        <v>0</v>
      </c>
      <c r="E23" s="88">
        <f>[2]Fjärrvärmeproduktion!$Q$492</f>
        <v>0</v>
      </c>
      <c r="F23" s="88">
        <f>[2]Fjärrvärmeproduktion!$N$493</f>
        <v>0</v>
      </c>
      <c r="G23" s="88">
        <f>[2]Fjärrvärmeproduktion!$R$494</f>
        <v>0</v>
      </c>
      <c r="H23" s="88">
        <f>[2]Fjärrvärmeproduktion!$S$495</f>
        <v>0</v>
      </c>
      <c r="I23" s="88">
        <f>[2]Fjärrvärmeproduktion!$N$496</f>
        <v>0</v>
      </c>
      <c r="J23" s="88">
        <f>[2]Fjärrvärmeproduktion!$T$494</f>
        <v>0</v>
      </c>
      <c r="K23" s="88">
        <f>[2]Fjärrvärmeproduktion!$U$492</f>
        <v>0</v>
      </c>
      <c r="L23" s="88">
        <f>[2]Fjärrvärmeproduktion!$V$492</f>
        <v>0</v>
      </c>
      <c r="M23" s="88"/>
      <c r="N23" s="88"/>
      <c r="O23" s="88"/>
      <c r="P23" s="88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88">
        <f>SUM(B18:B23)</f>
        <v>1598814</v>
      </c>
      <c r="C24" s="88">
        <f t="shared" ref="C24:O24" si="3">SUM(C18:C23)</f>
        <v>0</v>
      </c>
      <c r="D24" s="88">
        <f t="shared" si="3"/>
        <v>27500</v>
      </c>
      <c r="E24" s="88">
        <f t="shared" si="3"/>
        <v>19100</v>
      </c>
      <c r="F24" s="88">
        <f t="shared" si="3"/>
        <v>0</v>
      </c>
      <c r="G24" s="88">
        <f t="shared" si="3"/>
        <v>0</v>
      </c>
      <c r="H24" s="88">
        <f t="shared" si="3"/>
        <v>270800</v>
      </c>
      <c r="I24" s="88">
        <f t="shared" si="3"/>
        <v>0</v>
      </c>
      <c r="J24" s="88">
        <f t="shared" si="3"/>
        <v>0</v>
      </c>
      <c r="K24" s="88">
        <f t="shared" si="3"/>
        <v>0</v>
      </c>
      <c r="L24" s="88">
        <f t="shared" si="3"/>
        <v>1759400</v>
      </c>
      <c r="M24" s="88">
        <f t="shared" si="3"/>
        <v>0</v>
      </c>
      <c r="N24" s="88">
        <f t="shared" si="3"/>
        <v>0</v>
      </c>
      <c r="O24" s="88">
        <f t="shared" si="3"/>
        <v>0</v>
      </c>
      <c r="P24" s="88">
        <f t="shared" si="2"/>
        <v>2076800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4" t="str">
        <f>C30</f>
        <v>El</v>
      </c>
      <c r="S25" s="60" t="str">
        <f>ROUND(C43/1000,0) &amp;" GWh"</f>
        <v>1054 GWh</v>
      </c>
      <c r="T25" s="42">
        <f>C$44</f>
        <v>0.23562897432005361</v>
      </c>
      <c r="U25" s="36"/>
    </row>
    <row r="26" spans="1:34" ht="15.75">
      <c r="B26" s="9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5" t="str">
        <f>D30</f>
        <v>Oljeprodukter</v>
      </c>
      <c r="S26" s="60" t="str">
        <f>ROUND(D43/1000,0) &amp;" GWh"</f>
        <v>936 GWh</v>
      </c>
      <c r="T26" s="42">
        <f>D$44</f>
        <v>0.20917029166082871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60" t="str">
        <f>ROUND(E43/1000,0) &amp;" GWh"</f>
        <v>72 GWh</v>
      </c>
      <c r="T27" s="42">
        <f>E$44</f>
        <v>1.6010790215533605E-2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0 GWh</v>
      </c>
      <c r="T28" s="42">
        <f>F$44</f>
        <v>0</v>
      </c>
      <c r="U28" s="36"/>
    </row>
    <row r="29" spans="1:34" ht="15.75">
      <c r="A29" s="78" t="str">
        <f>A2</f>
        <v>0580 Linköping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247 GWh</v>
      </c>
      <c r="T29" s="42">
        <f>G$44</f>
        <v>5.5120876815727401E-2</v>
      </c>
      <c r="U29" s="36"/>
    </row>
    <row r="30" spans="1:34" ht="30">
      <c r="A30" s="6">
        <v>2017</v>
      </c>
      <c r="B30" s="66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92</v>
      </c>
      <c r="N30" s="55" t="s">
        <v>73</v>
      </c>
      <c r="O30" s="55" t="s">
        <v>72</v>
      </c>
      <c r="P30" s="57" t="s">
        <v>29</v>
      </c>
      <c r="Q30" s="31"/>
      <c r="R30" s="84" t="str">
        <f>H30</f>
        <v>Biobränslen</v>
      </c>
      <c r="S30" s="60" t="str">
        <f>ROUND(H43/1000,0) &amp;" GWh"</f>
        <v>406 GWh</v>
      </c>
      <c r="T30" s="42">
        <f>H$44</f>
        <v>9.0707838350061021E-2</v>
      </c>
      <c r="U30" s="36"/>
    </row>
    <row r="31" spans="1:34" s="29" customFormat="1">
      <c r="A31" s="26"/>
      <c r="B31" s="79" t="s">
        <v>65</v>
      </c>
      <c r="C31" s="82" t="s">
        <v>64</v>
      </c>
      <c r="D31" s="79" t="s">
        <v>59</v>
      </c>
      <c r="E31" s="27"/>
      <c r="F31" s="79" t="s">
        <v>61</v>
      </c>
      <c r="G31" s="79" t="s">
        <v>87</v>
      </c>
      <c r="H31" s="79" t="s">
        <v>69</v>
      </c>
      <c r="I31" s="79" t="s">
        <v>62</v>
      </c>
      <c r="J31" s="27"/>
      <c r="K31" s="27"/>
      <c r="L31" s="27"/>
      <c r="M31" s="27"/>
      <c r="N31" s="28"/>
      <c r="O31" s="28"/>
      <c r="P31" s="81" t="s">
        <v>67</v>
      </c>
      <c r="Q31" s="32"/>
      <c r="R31" s="84" t="str">
        <f>I30</f>
        <v>Biogas</v>
      </c>
      <c r="S31" s="60" t="str">
        <f>ROUND(I43/1000,0)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88">
        <f>[2]Slutanvändning!$N$656</f>
        <v>0</v>
      </c>
      <c r="C32" s="88">
        <f>[2]Slutanvändning!$N$657</f>
        <v>34110</v>
      </c>
      <c r="D32" s="99">
        <f>[2]Slutanvändning!$N$650</f>
        <v>33465</v>
      </c>
      <c r="E32" s="88">
        <f>[2]Slutanvändning!$Q$651</f>
        <v>0</v>
      </c>
      <c r="F32" s="99">
        <f>[2]Slutanvändning!$N$652</f>
        <v>0</v>
      </c>
      <c r="G32" s="88">
        <f>[2]Slutanvändning!$N$653</f>
        <v>7302</v>
      </c>
      <c r="H32" s="88">
        <f>[2]Slutanvändning!$N$654</f>
        <v>0</v>
      </c>
      <c r="I32" s="88">
        <f>[2]Slutanvändning!$N$655</f>
        <v>0</v>
      </c>
      <c r="J32" s="88"/>
      <c r="K32" s="88">
        <f>[2]Slutanvändning!$T$651</f>
        <v>0</v>
      </c>
      <c r="L32" s="88">
        <f>[2]Slutanvändning!$U$651</f>
        <v>0</v>
      </c>
      <c r="M32" s="88"/>
      <c r="N32" s="88">
        <f>[2]Slutanvändning!$W$651</f>
        <v>0</v>
      </c>
      <c r="O32" s="88"/>
      <c r="P32" s="88">
        <f t="shared" ref="P32:P38" si="4">SUM(B32:N32)</f>
        <v>74877</v>
      </c>
      <c r="Q32" s="33"/>
      <c r="R32" s="85" t="str">
        <f>J30</f>
        <v>Avlutar</v>
      </c>
      <c r="S32" s="60" t="str">
        <f>ROUND(J43/1000,0) &amp;" GWh"</f>
        <v>0 GWh</v>
      </c>
      <c r="T32" s="42">
        <f>J$44</f>
        <v>0</v>
      </c>
      <c r="U32" s="36"/>
    </row>
    <row r="33" spans="1:47" ht="15.75">
      <c r="A33" s="5" t="s">
        <v>33</v>
      </c>
      <c r="B33" s="88">
        <f>[2]Slutanvändning!$N$665</f>
        <v>115358</v>
      </c>
      <c r="C33" s="88">
        <f>[2]Slutanvändning!$N$666</f>
        <v>311467</v>
      </c>
      <c r="D33" s="134">
        <f>[2]Slutanvändning!$N$659</f>
        <v>25739</v>
      </c>
      <c r="E33" s="122">
        <f>[2]Slutanvändning!$Q$660</f>
        <v>52512</v>
      </c>
      <c r="F33" s="99">
        <f>[2]Slutanvändning!$N$661</f>
        <v>0</v>
      </c>
      <c r="G33" s="88">
        <f>[2]Slutanvändning!$N$662</f>
        <v>0</v>
      </c>
      <c r="H33" s="88">
        <f>[2]Slutanvändning!$N$663</f>
        <v>53435</v>
      </c>
      <c r="I33" s="88">
        <f>[2]Slutanvändning!$N$664</f>
        <v>0</v>
      </c>
      <c r="J33" s="88"/>
      <c r="K33" s="88">
        <f>[2]Slutanvändning!$T$660</f>
        <v>0</v>
      </c>
      <c r="L33" s="88">
        <f>[2]Slutanvändning!$U$660</f>
        <v>0</v>
      </c>
      <c r="M33" s="88"/>
      <c r="N33" s="88">
        <f>[2]Slutanvändning!$W$660</f>
        <v>0</v>
      </c>
      <c r="O33" s="88"/>
      <c r="P33" s="88">
        <f t="shared" si="4"/>
        <v>558511</v>
      </c>
      <c r="Q33" s="33"/>
      <c r="R33" s="84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34</v>
      </c>
      <c r="B34" s="88">
        <f>[2]Slutanvändning!$N$674</f>
        <v>157231</v>
      </c>
      <c r="C34" s="88">
        <f>[2]Slutanvändning!$N$675</f>
        <v>175227</v>
      </c>
      <c r="D34" s="99">
        <f>[2]Slutanvändning!$N$668</f>
        <v>336</v>
      </c>
      <c r="E34" s="88">
        <f>[2]Slutanvändning!$Q$669</f>
        <v>0</v>
      </c>
      <c r="F34" s="99">
        <f>[2]Slutanvändning!$N$670</f>
        <v>0</v>
      </c>
      <c r="G34" s="88">
        <f>[2]Slutanvändning!$N$671</f>
        <v>0</v>
      </c>
      <c r="H34" s="88">
        <f>[2]Slutanvändning!$N$672</f>
        <v>0</v>
      </c>
      <c r="I34" s="88">
        <f>[2]Slutanvändning!$N$673</f>
        <v>0</v>
      </c>
      <c r="J34" s="88"/>
      <c r="K34" s="88">
        <f>[2]Slutanvändning!$T$669</f>
        <v>0</v>
      </c>
      <c r="L34" s="88">
        <f>[2]Slutanvändning!$U$669</f>
        <v>0</v>
      </c>
      <c r="M34" s="88"/>
      <c r="N34" s="88">
        <f>[2]Slutanvändning!$W$669</f>
        <v>0</v>
      </c>
      <c r="O34" s="88"/>
      <c r="P34" s="88">
        <f t="shared" si="4"/>
        <v>332794</v>
      </c>
      <c r="Q34" s="33"/>
      <c r="R34" s="85" t="str">
        <f>L30</f>
        <v>Avfall</v>
      </c>
      <c r="S34" s="60" t="str">
        <f>ROUND(L43/1000,0) &amp;" GWh"</f>
        <v>1759 GWh</v>
      </c>
      <c r="T34" s="42">
        <f>L$44</f>
        <v>0.39336122863779566</v>
      </c>
      <c r="U34" s="36"/>
      <c r="V34" s="8"/>
      <c r="W34" s="58"/>
    </row>
    <row r="35" spans="1:47" ht="15.75">
      <c r="A35" s="5" t="s">
        <v>35</v>
      </c>
      <c r="B35" s="88">
        <f>[2]Slutanvändning!$N$683</f>
        <v>0</v>
      </c>
      <c r="C35" s="88">
        <f>[2]Slutanvändning!$N$684</f>
        <v>1566</v>
      </c>
      <c r="D35" s="99">
        <f>[2]Slutanvändning!$N$677</f>
        <v>824215</v>
      </c>
      <c r="E35" s="88">
        <f>[2]Slutanvändning!$Q$678</f>
        <v>0</v>
      </c>
      <c r="F35" s="99">
        <f>[2]Slutanvändning!$N$679</f>
        <v>0</v>
      </c>
      <c r="G35" s="88">
        <f>[2]Slutanvändning!$N$680</f>
        <v>239239</v>
      </c>
      <c r="H35" s="88">
        <f>[2]Slutanvändning!$N$681</f>
        <v>0</v>
      </c>
      <c r="I35" s="88">
        <f>[2]Slutanvändning!$N$682</f>
        <v>0</v>
      </c>
      <c r="J35" s="88"/>
      <c r="K35" s="88">
        <f>[2]Slutanvändning!$T$678</f>
        <v>0</v>
      </c>
      <c r="L35" s="88">
        <f>[2]Slutanvändning!$U$678</f>
        <v>0</v>
      </c>
      <c r="M35" s="88"/>
      <c r="N35" s="88">
        <f>[2]Slutanvändning!$W$678</f>
        <v>0</v>
      </c>
      <c r="O35" s="88"/>
      <c r="P35" s="88">
        <f>SUM(B35:N35)</f>
        <v>1065020</v>
      </c>
      <c r="Q35" s="33"/>
      <c r="R35" s="84" t="str">
        <f>M30</f>
        <v>RT-flis</v>
      </c>
      <c r="S35" s="60" t="str">
        <f>ROUND(M43/1000,0) &amp;" GWh"</f>
        <v>0 GWh</v>
      </c>
      <c r="T35" s="42">
        <f>M$44</f>
        <v>0</v>
      </c>
      <c r="U35" s="36"/>
    </row>
    <row r="36" spans="1:47" ht="15.75">
      <c r="A36" s="5" t="s">
        <v>36</v>
      </c>
      <c r="B36" s="88">
        <f>[2]Slutanvändning!$N$692</f>
        <v>194682</v>
      </c>
      <c r="C36" s="88">
        <f>[2]Slutanvändning!$N$693</f>
        <v>382397</v>
      </c>
      <c r="D36" s="99">
        <f>[2]Slutanvändning!$N$686</f>
        <v>23463</v>
      </c>
      <c r="E36" s="88">
        <f>[2]Slutanvändning!$Q$687</f>
        <v>0</v>
      </c>
      <c r="F36" s="99">
        <f>[2]Slutanvändning!$N$688</f>
        <v>0</v>
      </c>
      <c r="G36" s="88">
        <f>[2]Slutanvändning!$N$689</f>
        <v>0</v>
      </c>
      <c r="H36" s="88">
        <f>[2]Slutanvändning!$N$690</f>
        <v>0</v>
      </c>
      <c r="I36" s="88">
        <f>[2]Slutanvändning!$N$691</f>
        <v>0</v>
      </c>
      <c r="J36" s="88"/>
      <c r="K36" s="88">
        <f>[2]Slutanvändning!$T$687</f>
        <v>0</v>
      </c>
      <c r="L36" s="88">
        <f>[2]Slutanvändning!$U$687</f>
        <v>0</v>
      </c>
      <c r="M36" s="88"/>
      <c r="N36" s="88">
        <f>[2]Slutanvändning!$W$687</f>
        <v>0</v>
      </c>
      <c r="O36" s="88"/>
      <c r="P36" s="88">
        <f t="shared" si="4"/>
        <v>600542</v>
      </c>
      <c r="Q36" s="33"/>
      <c r="R36" s="84" t="str">
        <f>N30</f>
        <v>Plastrejekt</v>
      </c>
      <c r="S36" s="60" t="str">
        <f>ROUND(N43/1000,0) &amp;" GWh"</f>
        <v>0 GWh</v>
      </c>
      <c r="T36" s="42">
        <f>N$44</f>
        <v>0</v>
      </c>
      <c r="U36" s="36"/>
    </row>
    <row r="37" spans="1:47" ht="15.75">
      <c r="A37" s="5" t="s">
        <v>37</v>
      </c>
      <c r="B37" s="88">
        <f>[2]Slutanvändning!$N$701</f>
        <v>225461</v>
      </c>
      <c r="C37" s="88">
        <f>[2]Slutanvändning!$N$702</f>
        <v>245708</v>
      </c>
      <c r="D37" s="99">
        <f>[2]Slutanvändning!$N$695</f>
        <v>845</v>
      </c>
      <c r="E37" s="88">
        <f>[2]Slutanvändning!$Q$696</f>
        <v>0</v>
      </c>
      <c r="F37" s="99">
        <f>[2]Slutanvändning!$N$697</f>
        <v>0</v>
      </c>
      <c r="G37" s="88">
        <f>[2]Slutanvändning!$N$698</f>
        <v>0</v>
      </c>
      <c r="H37" s="88">
        <f>[2]Slutanvändning!$N$699</f>
        <v>81477</v>
      </c>
      <c r="I37" s="88">
        <f>[2]Slutanvändning!$N$700</f>
        <v>0</v>
      </c>
      <c r="J37" s="88"/>
      <c r="K37" s="88">
        <f>[2]Slutanvändning!$T$696</f>
        <v>0</v>
      </c>
      <c r="L37" s="88">
        <f>[2]Slutanvändning!$U$696</f>
        <v>0</v>
      </c>
      <c r="M37" s="88"/>
      <c r="N37" s="88">
        <f>[2]Slutanvändning!$W$696</f>
        <v>0</v>
      </c>
      <c r="O37" s="88"/>
      <c r="P37" s="88">
        <f t="shared" si="4"/>
        <v>553491</v>
      </c>
      <c r="Q37" s="33"/>
      <c r="R37" s="85" t="str">
        <f>O30</f>
        <v>Ånga</v>
      </c>
      <c r="S37" s="60" t="str">
        <f>ROUND(O43/1000,0) &amp;" GWh"</f>
        <v>0 GWh</v>
      </c>
      <c r="T37" s="42">
        <f>O$44</f>
        <v>0</v>
      </c>
      <c r="U37" s="36"/>
    </row>
    <row r="38" spans="1:47" ht="15.75">
      <c r="A38" s="5" t="s">
        <v>38</v>
      </c>
      <c r="B38" s="88">
        <f>[2]Slutanvändning!$N$710</f>
        <v>532775</v>
      </c>
      <c r="C38" s="88">
        <f>[2]Slutanvändning!$N$711</f>
        <v>84589</v>
      </c>
      <c r="D38" s="99">
        <f>[2]Slutanvändning!$N$704</f>
        <v>0</v>
      </c>
      <c r="E38" s="88">
        <f>[2]Slutanvändning!$Q$705</f>
        <v>0</v>
      </c>
      <c r="F38" s="99">
        <f>[2]Slutanvändning!$N$706</f>
        <v>0</v>
      </c>
      <c r="G38" s="88">
        <f>[2]Slutanvändning!$N$707</f>
        <v>0</v>
      </c>
      <c r="H38" s="88">
        <f>[2]Slutanvändning!$N$708</f>
        <v>0</v>
      </c>
      <c r="I38" s="88">
        <f>[2]Slutanvändning!$N$709</f>
        <v>0</v>
      </c>
      <c r="J38" s="88"/>
      <c r="K38" s="88">
        <f>[2]Slutanvändning!$T$705</f>
        <v>0</v>
      </c>
      <c r="L38" s="88">
        <f>[2]Slutanvändning!$U$705</f>
        <v>0</v>
      </c>
      <c r="M38" s="88"/>
      <c r="N38" s="88">
        <f>[2]Slutanvändning!$W$705</f>
        <v>0</v>
      </c>
      <c r="O38" s="88"/>
      <c r="P38" s="88">
        <f t="shared" si="4"/>
        <v>617364</v>
      </c>
      <c r="Q38" s="33"/>
      <c r="R38" s="44"/>
      <c r="S38" s="29"/>
      <c r="T38" s="40"/>
      <c r="U38" s="36"/>
    </row>
    <row r="39" spans="1:47" ht="15.75">
      <c r="A39" s="5" t="s">
        <v>39</v>
      </c>
      <c r="B39" s="88">
        <f>[2]Slutanvändning!$N$719</f>
        <v>0</v>
      </c>
      <c r="C39" s="88">
        <f>[2]Slutanvändning!$N$720</f>
        <v>15219</v>
      </c>
      <c r="D39" s="99">
        <f>[2]Slutanvändning!$N$713</f>
        <v>0</v>
      </c>
      <c r="E39" s="88">
        <f>[2]Slutanvändning!$Q$714</f>
        <v>0</v>
      </c>
      <c r="F39" s="99">
        <f>[2]Slutanvändning!$N$715</f>
        <v>0</v>
      </c>
      <c r="G39" s="88">
        <f>[2]Slutanvändning!$N$716</f>
        <v>0</v>
      </c>
      <c r="H39" s="88">
        <f>[2]Slutanvändning!$N$717</f>
        <v>0</v>
      </c>
      <c r="I39" s="88">
        <f>[2]Slutanvändning!$N$718</f>
        <v>0</v>
      </c>
      <c r="J39" s="88"/>
      <c r="K39" s="88">
        <f>[2]Slutanvändning!$T$714</f>
        <v>0</v>
      </c>
      <c r="L39" s="88">
        <f>[2]Slutanvändning!$U$714</f>
        <v>0</v>
      </c>
      <c r="M39" s="88"/>
      <c r="N39" s="88">
        <f>[2]Slutanvändning!$W$714</f>
        <v>0</v>
      </c>
      <c r="O39" s="88"/>
      <c r="P39" s="88">
        <f>SUM(B39:N39)</f>
        <v>15219</v>
      </c>
      <c r="Q39" s="33"/>
      <c r="R39" s="41"/>
      <c r="S39" s="10"/>
      <c r="T39" s="63"/>
    </row>
    <row r="40" spans="1:47" ht="15.75">
      <c r="A40" s="5" t="s">
        <v>14</v>
      </c>
      <c r="B40" s="88">
        <f>SUM(B32:B39)</f>
        <v>1225507</v>
      </c>
      <c r="C40" s="88">
        <f t="shared" ref="C40:O40" si="5">SUM(C32:C39)</f>
        <v>1250283</v>
      </c>
      <c r="D40" s="124">
        <f t="shared" si="5"/>
        <v>908063</v>
      </c>
      <c r="E40" s="122">
        <f t="shared" si="5"/>
        <v>52512</v>
      </c>
      <c r="F40" s="88">
        <f>SUM(F32:F39)</f>
        <v>0</v>
      </c>
      <c r="G40" s="88">
        <f t="shared" si="5"/>
        <v>246541</v>
      </c>
      <c r="H40" s="88">
        <f t="shared" si="5"/>
        <v>134912</v>
      </c>
      <c r="I40" s="88">
        <f t="shared" si="5"/>
        <v>0</v>
      </c>
      <c r="J40" s="88">
        <f t="shared" si="5"/>
        <v>0</v>
      </c>
      <c r="K40" s="88">
        <f t="shared" si="5"/>
        <v>0</v>
      </c>
      <c r="L40" s="88">
        <f t="shared" si="5"/>
        <v>0</v>
      </c>
      <c r="M40" s="88">
        <f t="shared" si="5"/>
        <v>0</v>
      </c>
      <c r="N40" s="88">
        <f t="shared" si="5"/>
        <v>0</v>
      </c>
      <c r="O40" s="88">
        <f t="shared" si="5"/>
        <v>0</v>
      </c>
      <c r="P40" s="88">
        <f>SUM(B40:N40)</f>
        <v>3817818</v>
      </c>
      <c r="Q40" s="33"/>
      <c r="R40" s="41"/>
      <c r="S40" s="10" t="s">
        <v>25</v>
      </c>
      <c r="T40" s="63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5"/>
      <c r="R41" s="41" t="s">
        <v>40</v>
      </c>
      <c r="S41" s="64" t="str">
        <f>ROUND((B46+C46)/1000,0) &amp;" GWh"</f>
        <v>387 GWh</v>
      </c>
      <c r="T41" s="63"/>
    </row>
    <row r="42" spans="1:47">
      <c r="A42" s="46" t="s">
        <v>43</v>
      </c>
      <c r="B42" s="89">
        <f>B39+B38+B37</f>
        <v>758236</v>
      </c>
      <c r="C42" s="89">
        <f>C39+C38+C37</f>
        <v>345516</v>
      </c>
      <c r="D42" s="89">
        <f>D39+D38+D37</f>
        <v>845</v>
      </c>
      <c r="E42" s="89">
        <f t="shared" ref="E42:P42" si="6">E39+E38+E37</f>
        <v>0</v>
      </c>
      <c r="F42" s="90">
        <f t="shared" si="6"/>
        <v>0</v>
      </c>
      <c r="G42" s="89">
        <f t="shared" si="6"/>
        <v>0</v>
      </c>
      <c r="H42" s="89">
        <f t="shared" si="6"/>
        <v>81477</v>
      </c>
      <c r="I42" s="90">
        <f t="shared" si="6"/>
        <v>0</v>
      </c>
      <c r="J42" s="89">
        <f t="shared" si="6"/>
        <v>0</v>
      </c>
      <c r="K42" s="89">
        <f t="shared" si="6"/>
        <v>0</v>
      </c>
      <c r="L42" s="89">
        <f t="shared" si="6"/>
        <v>0</v>
      </c>
      <c r="M42" s="89">
        <f t="shared" si="6"/>
        <v>0</v>
      </c>
      <c r="N42" s="89">
        <f t="shared" si="6"/>
        <v>0</v>
      </c>
      <c r="O42" s="89">
        <f t="shared" si="6"/>
        <v>0</v>
      </c>
      <c r="P42" s="89">
        <f t="shared" si="6"/>
        <v>1186074</v>
      </c>
      <c r="Q42" s="34"/>
      <c r="R42" s="41" t="s">
        <v>41</v>
      </c>
      <c r="S42" s="11" t="str">
        <f>ROUND(P42/1000,0) &amp;" GWh"</f>
        <v>1186 GWh</v>
      </c>
      <c r="T42" s="42">
        <f>P42/P40</f>
        <v>0.31066803079664879</v>
      </c>
    </row>
    <row r="43" spans="1:47">
      <c r="A43" s="47" t="s">
        <v>45</v>
      </c>
      <c r="B43" s="112"/>
      <c r="C43" s="113">
        <f>C40+C24-C7+C46</f>
        <v>1053905.6399999999</v>
      </c>
      <c r="D43" s="113">
        <f t="shared" ref="D43:O43" si="7">D11+D24+D40</f>
        <v>935563</v>
      </c>
      <c r="E43" s="113">
        <f t="shared" si="7"/>
        <v>71612</v>
      </c>
      <c r="F43" s="113">
        <f t="shared" si="7"/>
        <v>0</v>
      </c>
      <c r="G43" s="113">
        <f t="shared" si="7"/>
        <v>246541</v>
      </c>
      <c r="H43" s="113">
        <f t="shared" si="7"/>
        <v>405712</v>
      </c>
      <c r="I43" s="113">
        <f t="shared" si="7"/>
        <v>0</v>
      </c>
      <c r="J43" s="113">
        <f t="shared" si="7"/>
        <v>0</v>
      </c>
      <c r="K43" s="113">
        <f t="shared" si="7"/>
        <v>0</v>
      </c>
      <c r="L43" s="113">
        <f t="shared" si="7"/>
        <v>1759400</v>
      </c>
      <c r="M43" s="113">
        <f t="shared" si="7"/>
        <v>0</v>
      </c>
      <c r="N43" s="113">
        <f t="shared" si="7"/>
        <v>0</v>
      </c>
      <c r="O43" s="113">
        <f t="shared" si="7"/>
        <v>0</v>
      </c>
      <c r="P43" s="114">
        <f>SUM(C43:O43)</f>
        <v>4472733.6399999997</v>
      </c>
      <c r="Q43" s="34"/>
      <c r="R43" s="41" t="s">
        <v>42</v>
      </c>
      <c r="S43" s="11" t="str">
        <f>ROUND(P36/1000,0) &amp;" GWh"</f>
        <v>601 GWh</v>
      </c>
      <c r="T43" s="62">
        <f>P36/P40</f>
        <v>0.15729979794741394</v>
      </c>
    </row>
    <row r="44" spans="1:47">
      <c r="A44" s="47" t="s">
        <v>46</v>
      </c>
      <c r="B44" s="91"/>
      <c r="C44" s="98">
        <f>C43/$P$43</f>
        <v>0.23562897432005361</v>
      </c>
      <c r="D44" s="98">
        <f t="shared" ref="D44:P44" si="8">D43/$P$43</f>
        <v>0.20917029166082871</v>
      </c>
      <c r="E44" s="98">
        <f t="shared" si="8"/>
        <v>1.6010790215533605E-2</v>
      </c>
      <c r="F44" s="98">
        <f t="shared" si="8"/>
        <v>0</v>
      </c>
      <c r="G44" s="98">
        <f t="shared" si="8"/>
        <v>5.5120876815727401E-2</v>
      </c>
      <c r="H44" s="98">
        <f t="shared" si="8"/>
        <v>9.0707838350061021E-2</v>
      </c>
      <c r="I44" s="98">
        <f t="shared" si="8"/>
        <v>0</v>
      </c>
      <c r="J44" s="98">
        <f t="shared" si="8"/>
        <v>0</v>
      </c>
      <c r="K44" s="98">
        <f t="shared" si="8"/>
        <v>0</v>
      </c>
      <c r="L44" s="98">
        <f t="shared" si="8"/>
        <v>0.39336122863779566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34"/>
      <c r="R44" s="41" t="s">
        <v>44</v>
      </c>
      <c r="S44" s="11" t="str">
        <f>ROUND(P34/1000,0) &amp;" GWh"</f>
        <v>333 GWh</v>
      </c>
      <c r="T44" s="42">
        <f>P34/P40</f>
        <v>8.7168639259388475E-2</v>
      </c>
      <c r="U44" s="36"/>
    </row>
    <row r="45" spans="1:47">
      <c r="A45" s="48"/>
      <c r="B45" s="99"/>
      <c r="C45" s="56"/>
      <c r="D45" s="56"/>
      <c r="E45" s="56"/>
      <c r="F45" s="66"/>
      <c r="G45" s="56"/>
      <c r="H45" s="56"/>
      <c r="I45" s="66"/>
      <c r="J45" s="56"/>
      <c r="K45" s="56"/>
      <c r="L45" s="56"/>
      <c r="M45" s="56"/>
      <c r="N45" s="66"/>
      <c r="O45" s="66"/>
      <c r="P45" s="66"/>
      <c r="Q45" s="34"/>
      <c r="R45" s="41" t="s">
        <v>31</v>
      </c>
      <c r="S45" s="11" t="str">
        <f>ROUND(P32/1000,0) &amp;" GWh"</f>
        <v>75 GWh</v>
      </c>
      <c r="T45" s="42">
        <f>P32/P40</f>
        <v>1.9612511649324298E-2</v>
      </c>
      <c r="U45" s="36"/>
    </row>
    <row r="46" spans="1:47">
      <c r="A46" s="48" t="s">
        <v>49</v>
      </c>
      <c r="B46" s="67">
        <f>B24-B40-B49</f>
        <v>287307</v>
      </c>
      <c r="C46" s="67">
        <f>(C40+C24)*0.08</f>
        <v>100022.64</v>
      </c>
      <c r="D46" s="56"/>
      <c r="E46" s="56"/>
      <c r="F46" s="66"/>
      <c r="G46" s="56"/>
      <c r="H46" s="56"/>
      <c r="I46" s="66"/>
      <c r="J46" s="56"/>
      <c r="K46" s="56"/>
      <c r="L46" s="56"/>
      <c r="M46" s="56"/>
      <c r="N46" s="66"/>
      <c r="O46" s="66"/>
      <c r="P46" s="52"/>
      <c r="Q46" s="34"/>
      <c r="R46" s="41" t="s">
        <v>47</v>
      </c>
      <c r="S46" s="11" t="str">
        <f>ROUND(P33/1000,0) &amp;" GWh"</f>
        <v>559 GWh</v>
      </c>
      <c r="T46" s="62">
        <f>P33/P40</f>
        <v>0.14629062988335223</v>
      </c>
      <c r="U46" s="36"/>
    </row>
    <row r="47" spans="1:47">
      <c r="A47" s="48" t="s">
        <v>51</v>
      </c>
      <c r="B47" s="92">
        <f>B46/B24</f>
        <v>0.17970007768258223</v>
      </c>
      <c r="C47" s="92">
        <f>C46/(C40+C24)</f>
        <v>0.08</v>
      </c>
      <c r="D47" s="56"/>
      <c r="E47" s="56"/>
      <c r="F47" s="66"/>
      <c r="G47" s="56"/>
      <c r="H47" s="56"/>
      <c r="I47" s="66"/>
      <c r="J47" s="56"/>
      <c r="K47" s="56"/>
      <c r="L47" s="56"/>
      <c r="M47" s="56"/>
      <c r="N47" s="66"/>
      <c r="O47" s="66"/>
      <c r="P47" s="66"/>
      <c r="Q47" s="34"/>
      <c r="R47" s="41" t="s">
        <v>48</v>
      </c>
      <c r="S47" s="11" t="str">
        <f>ROUND(P35/1000,0) &amp;" GWh"</f>
        <v>1065 GWh</v>
      </c>
      <c r="T47" s="62">
        <f>P35/P40</f>
        <v>0.27896039046387228</v>
      </c>
    </row>
    <row r="48" spans="1:47" ht="15.75" thickBot="1">
      <c r="A48" s="13"/>
      <c r="B48" s="93"/>
      <c r="C48" s="94"/>
      <c r="D48" s="95"/>
      <c r="E48" s="95"/>
      <c r="F48" s="96"/>
      <c r="G48" s="95"/>
      <c r="H48" s="95"/>
      <c r="I48" s="96"/>
      <c r="J48" s="95"/>
      <c r="K48" s="95"/>
      <c r="L48" s="95"/>
      <c r="M48" s="94"/>
      <c r="N48" s="97"/>
      <c r="O48" s="97"/>
      <c r="P48" s="97"/>
      <c r="Q48" s="86"/>
      <c r="R48" s="68" t="s">
        <v>50</v>
      </c>
      <c r="S48" s="11" t="str">
        <f>ROUND(P40/1000,0) &amp;" GWh"</f>
        <v>3818 GWh</v>
      </c>
      <c r="T48" s="69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3" t="s">
        <v>89</v>
      </c>
      <c r="B49" s="117">
        <f>'FV imp-exp'!D5</f>
        <v>86000</v>
      </c>
      <c r="C49" s="94"/>
      <c r="D49" s="95"/>
      <c r="E49" s="95"/>
      <c r="F49" s="96"/>
      <c r="G49" s="95"/>
      <c r="H49" s="95"/>
      <c r="I49" s="96"/>
      <c r="J49" s="95"/>
      <c r="K49" s="95"/>
      <c r="L49" s="95"/>
      <c r="M49" s="94"/>
      <c r="N49" s="97"/>
      <c r="O49" s="97"/>
      <c r="P49" s="9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93"/>
      <c r="C50" s="118"/>
      <c r="D50" s="95"/>
      <c r="E50" s="95"/>
      <c r="F50" s="96"/>
      <c r="G50" s="95"/>
      <c r="H50" s="95"/>
      <c r="I50" s="96"/>
      <c r="J50" s="95"/>
      <c r="K50" s="95"/>
      <c r="L50" s="95"/>
      <c r="M50" s="94"/>
      <c r="N50" s="97"/>
      <c r="O50" s="97"/>
      <c r="P50" s="9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93"/>
      <c r="C51" s="94"/>
      <c r="D51" s="95"/>
      <c r="E51" s="95"/>
      <c r="F51" s="96"/>
      <c r="G51" s="95"/>
      <c r="H51" s="95"/>
      <c r="I51" s="96"/>
      <c r="J51" s="95"/>
      <c r="K51" s="95"/>
      <c r="L51" s="95"/>
      <c r="M51" s="94"/>
      <c r="N51" s="97"/>
      <c r="O51" s="97"/>
      <c r="P51" s="9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6"/>
      <c r="G65" s="56"/>
      <c r="H65" s="56"/>
      <c r="I65" s="66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6"/>
      <c r="G66" s="56"/>
      <c r="H66" s="56"/>
      <c r="I66" s="66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6"/>
      <c r="G67" s="56"/>
      <c r="H67" s="56"/>
      <c r="I67" s="66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6"/>
      <c r="G68" s="56"/>
      <c r="H68" s="56"/>
      <c r="I68" s="66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6"/>
      <c r="G69" s="56"/>
      <c r="H69" s="56"/>
      <c r="I69" s="66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6"/>
      <c r="G70" s="56"/>
      <c r="H70" s="56"/>
      <c r="I70" s="66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A10" zoomScale="70" zoomScaleNormal="70" workbookViewId="0">
      <selection activeCell="M30" sqref="M30:O3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78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0" t="s">
        <v>60</v>
      </c>
      <c r="C4" s="79" t="s">
        <v>58</v>
      </c>
      <c r="D4" s="79" t="s">
        <v>59</v>
      </c>
      <c r="E4" s="27"/>
      <c r="F4" s="79" t="s">
        <v>61</v>
      </c>
      <c r="G4" s="27"/>
      <c r="H4" s="27"/>
      <c r="I4" s="79" t="s">
        <v>62</v>
      </c>
      <c r="J4" s="27"/>
      <c r="K4" s="27"/>
      <c r="L4" s="27"/>
      <c r="M4" s="27"/>
      <c r="N4" s="28"/>
      <c r="O4" s="28"/>
      <c r="P4" s="81" t="s">
        <v>66</v>
      </c>
      <c r="Q4" s="30"/>
      <c r="AG4" s="30"/>
      <c r="AH4" s="30"/>
    </row>
    <row r="5" spans="1:34" ht="15.75">
      <c r="A5" s="5" t="s">
        <v>53</v>
      </c>
      <c r="B5" s="59"/>
      <c r="C5" s="100">
        <f>[2]Solceller!$C$16</f>
        <v>1453.5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>
        <f>SUM(D5:O5)</f>
        <v>0</v>
      </c>
      <c r="Q5" s="53"/>
      <c r="AG5" s="53"/>
      <c r="AH5" s="53"/>
    </row>
    <row r="6" spans="1:34" ht="15.75">
      <c r="A6" s="5"/>
      <c r="B6" s="59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88">
        <f>[2]Elproduktion!$N$522</f>
        <v>33558</v>
      </c>
      <c r="D7" s="88">
        <f>[2]Elproduktion!$N$523</f>
        <v>0</v>
      </c>
      <c r="E7" s="88">
        <f>[2]Elproduktion!$Q$524</f>
        <v>0</v>
      </c>
      <c r="F7" s="88">
        <f>[2]Elproduktion!$N$525</f>
        <v>0</v>
      </c>
      <c r="G7" s="88">
        <f>[2]Elproduktion!$R$526</f>
        <v>0</v>
      </c>
      <c r="H7" s="88">
        <f>[2]Elproduktion!$S$527</f>
        <v>0</v>
      </c>
      <c r="I7" s="88">
        <f>[2]Elproduktion!$N$528</f>
        <v>0</v>
      </c>
      <c r="J7" s="88">
        <f>[2]Elproduktion!$T$526</f>
        <v>0</v>
      </c>
      <c r="K7" s="88">
        <f>[2]Elproduktion!$U$524</f>
        <v>0</v>
      </c>
      <c r="L7" s="88">
        <f>[2]Elproduktion!$V$524</f>
        <v>0</v>
      </c>
      <c r="M7" s="88"/>
      <c r="N7" s="88"/>
      <c r="O7" s="88"/>
      <c r="P7" s="88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88">
        <f>[2]Elproduktion!$N$530</f>
        <v>0</v>
      </c>
      <c r="D8" s="88">
        <f>[2]Elproduktion!$N$531</f>
        <v>0</v>
      </c>
      <c r="E8" s="88">
        <f>[2]Elproduktion!$Q$532</f>
        <v>0</v>
      </c>
      <c r="F8" s="88">
        <f>[2]Elproduktion!$N$533</f>
        <v>0</v>
      </c>
      <c r="G8" s="88">
        <f>[2]Elproduktion!$R$534</f>
        <v>0</v>
      </c>
      <c r="H8" s="88">
        <f>[2]Elproduktion!$S$535</f>
        <v>0</v>
      </c>
      <c r="I8" s="88">
        <f>[2]Elproduktion!$N$536</f>
        <v>0</v>
      </c>
      <c r="J8" s="88">
        <f>[2]Elproduktion!$T$534</f>
        <v>0</v>
      </c>
      <c r="K8" s="88">
        <f>[2]Elproduktion!$U$532</f>
        <v>0</v>
      </c>
      <c r="L8" s="88">
        <f>[2]Elproduktion!$V$532</f>
        <v>0</v>
      </c>
      <c r="M8" s="88"/>
      <c r="N8" s="88"/>
      <c r="O8" s="88"/>
      <c r="P8" s="88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88">
        <f>[2]Elproduktion!$N$538</f>
        <v>13152</v>
      </c>
      <c r="D9" s="88">
        <f>[2]Elproduktion!$N$539</f>
        <v>0</v>
      </c>
      <c r="E9" s="88">
        <f>[2]Elproduktion!$Q$540</f>
        <v>0</v>
      </c>
      <c r="F9" s="88">
        <f>[2]Elproduktion!$N$541</f>
        <v>0</v>
      </c>
      <c r="G9" s="88">
        <f>[2]Elproduktion!$R$542</f>
        <v>0</v>
      </c>
      <c r="H9" s="88">
        <f>[2]Elproduktion!$S$543</f>
        <v>0</v>
      </c>
      <c r="I9" s="88">
        <f>[2]Elproduktion!$N$544</f>
        <v>0</v>
      </c>
      <c r="J9" s="88">
        <f>[2]Elproduktion!$T$542</f>
        <v>0</v>
      </c>
      <c r="K9" s="88">
        <f>[2]Elproduktion!$U$540</f>
        <v>0</v>
      </c>
      <c r="L9" s="88">
        <f>[2]Elproduktion!$V$540</f>
        <v>0</v>
      </c>
      <c r="M9" s="88"/>
      <c r="N9" s="88"/>
      <c r="O9" s="88"/>
      <c r="P9" s="88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88">
        <f>[2]Elproduktion!$N$546</f>
        <v>212133</v>
      </c>
      <c r="D10" s="88">
        <f>[2]Elproduktion!$N$547</f>
        <v>0</v>
      </c>
      <c r="E10" s="88">
        <f>[2]Elproduktion!$Q$548</f>
        <v>0</v>
      </c>
      <c r="F10" s="88">
        <f>[2]Elproduktion!$N$549</f>
        <v>0</v>
      </c>
      <c r="G10" s="88">
        <f>[2]Elproduktion!$R$550</f>
        <v>0</v>
      </c>
      <c r="H10" s="88">
        <f>[2]Elproduktion!$S$551</f>
        <v>0</v>
      </c>
      <c r="I10" s="88">
        <f>[2]Elproduktion!$N$552</f>
        <v>0</v>
      </c>
      <c r="J10" s="88">
        <f>[2]Elproduktion!$T$550</f>
        <v>0</v>
      </c>
      <c r="K10" s="88">
        <f>[2]Elproduktion!$U$548</f>
        <v>0</v>
      </c>
      <c r="L10" s="88">
        <f>[2]Elproduktion!$V$548</f>
        <v>0</v>
      </c>
      <c r="M10" s="88"/>
      <c r="N10" s="88"/>
      <c r="O10" s="88"/>
      <c r="P10" s="88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00">
        <f>SUM(C5:C10)</f>
        <v>260296.5</v>
      </c>
      <c r="D11" s="88">
        <f t="shared" ref="D11:O11" si="1">SUM(D5:D10)</f>
        <v>0</v>
      </c>
      <c r="E11" s="88">
        <f t="shared" si="1"/>
        <v>0</v>
      </c>
      <c r="F11" s="88">
        <f t="shared" si="1"/>
        <v>0</v>
      </c>
      <c r="G11" s="88">
        <f t="shared" si="1"/>
        <v>0</v>
      </c>
      <c r="H11" s="88">
        <f t="shared" si="1"/>
        <v>0</v>
      </c>
      <c r="I11" s="88">
        <f t="shared" si="1"/>
        <v>0</v>
      </c>
      <c r="J11" s="88">
        <f t="shared" si="1"/>
        <v>0</v>
      </c>
      <c r="K11" s="88">
        <f t="shared" si="1"/>
        <v>0</v>
      </c>
      <c r="L11" s="88">
        <f t="shared" si="1"/>
        <v>0</v>
      </c>
      <c r="M11" s="88">
        <f t="shared" si="1"/>
        <v>0</v>
      </c>
      <c r="N11" s="88">
        <f t="shared" si="1"/>
        <v>0</v>
      </c>
      <c r="O11" s="88">
        <f t="shared" si="1"/>
        <v>0</v>
      </c>
      <c r="P11" s="88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0586 Mjölby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6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92</v>
      </c>
      <c r="N16" s="55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0" t="s">
        <v>60</v>
      </c>
      <c r="B17" s="79" t="s">
        <v>63</v>
      </c>
      <c r="C17" s="49"/>
      <c r="D17" s="79" t="s">
        <v>59</v>
      </c>
      <c r="E17" s="27"/>
      <c r="F17" s="79" t="s">
        <v>61</v>
      </c>
      <c r="G17" s="27"/>
      <c r="H17" s="27"/>
      <c r="I17" s="79" t="s">
        <v>62</v>
      </c>
      <c r="J17" s="27"/>
      <c r="K17" s="27"/>
      <c r="L17" s="27"/>
      <c r="M17" s="27"/>
      <c r="N17" s="28"/>
      <c r="O17" s="28"/>
      <c r="P17" s="81" t="s">
        <v>66</v>
      </c>
      <c r="Q17" s="30"/>
      <c r="AG17" s="30"/>
      <c r="AH17" s="30"/>
    </row>
    <row r="18" spans="1:34" ht="15.75">
      <c r="A18" s="5" t="s">
        <v>18</v>
      </c>
      <c r="B18" s="119">
        <f>[2]Fjärrvärmeproduktion!$N$730</f>
        <v>87000</v>
      </c>
      <c r="C18" s="88"/>
      <c r="D18" s="88">
        <f>[2]Fjärrvärmeproduktion!$N$731</f>
        <v>965</v>
      </c>
      <c r="E18" s="88">
        <f>[2]Fjärrvärmeproduktion!$Q$732</f>
        <v>0</v>
      </c>
      <c r="F18" s="88">
        <f>[2]Fjärrvärmeproduktion!$N$733</f>
        <v>0</v>
      </c>
      <c r="G18" s="88">
        <f>[2]Fjärrvärmeproduktion!$R$734</f>
        <v>0</v>
      </c>
      <c r="H18" s="116">
        <f>[2]Fjärrvärmeproduktion!$S$735</f>
        <v>129238.54032258065</v>
      </c>
      <c r="I18" s="88">
        <f>[2]Fjärrvärmeproduktion!$N$736</f>
        <v>0</v>
      </c>
      <c r="J18" s="88">
        <f>[2]Fjärrvärmeproduktion!$T$734</f>
        <v>0</v>
      </c>
      <c r="K18" s="88">
        <f>[2]Fjärrvärmeproduktion!$U$732</f>
        <v>0</v>
      </c>
      <c r="L18" s="88">
        <f>[2]Fjärrvärmeproduktion!$V$732</f>
        <v>0</v>
      </c>
      <c r="M18" s="88"/>
      <c r="N18" s="88"/>
      <c r="O18" s="88"/>
      <c r="P18" s="124">
        <f>SUM(C18:O18)</f>
        <v>130203.54032258065</v>
      </c>
      <c r="Q18" s="4"/>
      <c r="R18" s="4"/>
      <c r="S18" s="4"/>
      <c r="T18" s="4"/>
    </row>
    <row r="19" spans="1:34" ht="15.75">
      <c r="A19" s="5" t="s">
        <v>19</v>
      </c>
      <c r="B19" s="119">
        <f>[2]Fjärrvärmeproduktion!$N$738</f>
        <v>37000</v>
      </c>
      <c r="C19" s="88"/>
      <c r="D19" s="88">
        <f>[2]Fjärrvärmeproduktion!$N$739</f>
        <v>0</v>
      </c>
      <c r="E19" s="88">
        <f>[2]Fjärrvärmeproduktion!$Q$740</f>
        <v>0</v>
      </c>
      <c r="F19" s="88">
        <f>[2]Fjärrvärmeproduktion!$N$741</f>
        <v>0</v>
      </c>
      <c r="G19" s="88">
        <f>[2]Fjärrvärmeproduktion!$R$742</f>
        <v>0</v>
      </c>
      <c r="H19" s="116">
        <f>[2]Fjärrvärmeproduktion!$S$743</f>
        <v>38561.459677419356</v>
      </c>
      <c r="I19" s="88">
        <f>[2]Fjärrvärmeproduktion!$N$744</f>
        <v>0</v>
      </c>
      <c r="J19" s="88">
        <f>[2]Fjärrvärmeproduktion!$T$742</f>
        <v>0</v>
      </c>
      <c r="K19" s="88">
        <f>[2]Fjärrvärmeproduktion!$U$740</f>
        <v>0</v>
      </c>
      <c r="L19" s="88">
        <f>[2]Fjärrvärmeproduktion!$V$740</f>
        <v>0</v>
      </c>
      <c r="M19" s="88"/>
      <c r="N19" s="88"/>
      <c r="O19" s="88"/>
      <c r="P19" s="124">
        <f t="shared" ref="P19:P24" si="2">SUM(C19:O19)</f>
        <v>38561.459677419356</v>
      </c>
      <c r="Q19" s="4"/>
      <c r="R19" s="4"/>
      <c r="S19" s="4"/>
      <c r="T19" s="4"/>
    </row>
    <row r="20" spans="1:34" ht="15.75">
      <c r="A20" s="5" t="s">
        <v>20</v>
      </c>
      <c r="B20" s="99">
        <f>[2]Fjärrvärmeproduktion!$N$746</f>
        <v>0</v>
      </c>
      <c r="C20" s="88"/>
      <c r="D20" s="88">
        <f>[2]Fjärrvärmeproduktion!$N$747</f>
        <v>0</v>
      </c>
      <c r="E20" s="88">
        <f>[2]Fjärrvärmeproduktion!$Q$748</f>
        <v>0</v>
      </c>
      <c r="F20" s="88">
        <f>[2]Fjärrvärmeproduktion!$N$749</f>
        <v>0</v>
      </c>
      <c r="G20" s="88">
        <f>[2]Fjärrvärmeproduktion!$R$750</f>
        <v>0</v>
      </c>
      <c r="H20" s="99">
        <f>[2]Fjärrvärmeproduktion!$S$751</f>
        <v>0</v>
      </c>
      <c r="I20" s="88">
        <f>[2]Fjärrvärmeproduktion!$N$752</f>
        <v>0</v>
      </c>
      <c r="J20" s="88">
        <f>[2]Fjärrvärmeproduktion!$T$750</f>
        <v>0</v>
      </c>
      <c r="K20" s="88">
        <f>[2]Fjärrvärmeproduktion!$U$748</f>
        <v>0</v>
      </c>
      <c r="L20" s="88">
        <f>[2]Fjärrvärmeproduktion!$V$748</f>
        <v>0</v>
      </c>
      <c r="M20" s="88"/>
      <c r="N20" s="88"/>
      <c r="O20" s="88"/>
      <c r="P20" s="88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115">
        <f>[2]Fjärrvärmeproduktion!$N$754</f>
        <v>0</v>
      </c>
      <c r="C21" s="88"/>
      <c r="D21" s="88">
        <f>[2]Fjärrvärmeproduktion!$N$755</f>
        <v>0</v>
      </c>
      <c r="E21" s="88">
        <f>[2]Fjärrvärmeproduktion!$Q$756</f>
        <v>0</v>
      </c>
      <c r="F21" s="88">
        <f>[2]Fjärrvärmeproduktion!$N$757</f>
        <v>0</v>
      </c>
      <c r="G21" s="88">
        <f>[2]Fjärrvärmeproduktion!$R$758</f>
        <v>0</v>
      </c>
      <c r="H21" s="99">
        <f>[2]Fjärrvärmeproduktion!$S$759</f>
        <v>0</v>
      </c>
      <c r="I21" s="88">
        <f>[2]Fjärrvärmeproduktion!$N$760</f>
        <v>0</v>
      </c>
      <c r="J21" s="88">
        <f>[2]Fjärrvärmeproduktion!$T$758</f>
        <v>0</v>
      </c>
      <c r="K21" s="88">
        <f>[2]Fjärrvärmeproduktion!$U$756</f>
        <v>0</v>
      </c>
      <c r="L21" s="88">
        <f>[2]Fjärrvärmeproduktion!$V$756</f>
        <v>0</v>
      </c>
      <c r="M21" s="88"/>
      <c r="N21" s="88"/>
      <c r="O21" s="88"/>
      <c r="P21" s="88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123">
        <f>[2]Fjärrvärmeproduktion!$N$762</f>
        <v>7444</v>
      </c>
      <c r="C22" s="88"/>
      <c r="D22" s="88">
        <f>[2]Fjärrvärmeproduktion!$N$763</f>
        <v>0</v>
      </c>
      <c r="E22" s="88">
        <f>[2]Fjärrvärmeproduktion!$Q$764</f>
        <v>0</v>
      </c>
      <c r="F22" s="88">
        <f>[2]Fjärrvärmeproduktion!$N$765</f>
        <v>0</v>
      </c>
      <c r="G22" s="88">
        <f>[2]Fjärrvärmeproduktion!$R$766</f>
        <v>0</v>
      </c>
      <c r="H22" s="99">
        <f>[2]Fjärrvärmeproduktion!$S$767</f>
        <v>0</v>
      </c>
      <c r="I22" s="88">
        <f>[2]Fjärrvärmeproduktion!$N$768</f>
        <v>0</v>
      </c>
      <c r="J22" s="88">
        <f>[2]Fjärrvärmeproduktion!$T$766</f>
        <v>0</v>
      </c>
      <c r="K22" s="88">
        <f>[2]Fjärrvärmeproduktion!$U$764</f>
        <v>0</v>
      </c>
      <c r="L22" s="88">
        <f>[2]Fjärrvärmeproduktion!$V$764</f>
        <v>0</v>
      </c>
      <c r="M22" s="88"/>
      <c r="N22" s="88"/>
      <c r="O22" s="88"/>
      <c r="P22" s="88">
        <f t="shared" si="2"/>
        <v>0</v>
      </c>
      <c r="Q22" s="31"/>
      <c r="R22" s="43" t="s">
        <v>24</v>
      </c>
      <c r="S22" s="87" t="str">
        <f>ROUND(P43/1000,0) &amp;" GWh"</f>
        <v>1046 GWh</v>
      </c>
      <c r="T22" s="38"/>
      <c r="U22" s="36"/>
    </row>
    <row r="23" spans="1:34" ht="15.75">
      <c r="A23" s="5" t="s">
        <v>23</v>
      </c>
      <c r="B23" s="119">
        <f>[2]Fjärrvärmeproduktion!$N$770</f>
        <v>0</v>
      </c>
      <c r="C23" s="88"/>
      <c r="D23" s="88">
        <f>[2]Fjärrvärmeproduktion!$N$771</f>
        <v>0</v>
      </c>
      <c r="E23" s="88">
        <f>[2]Fjärrvärmeproduktion!$Q$772</f>
        <v>0</v>
      </c>
      <c r="F23" s="88">
        <f>[2]Fjärrvärmeproduktion!$N$773</f>
        <v>0</v>
      </c>
      <c r="G23" s="88">
        <f>[2]Fjärrvärmeproduktion!$R$774</f>
        <v>0</v>
      </c>
      <c r="H23" s="99">
        <f>[2]Fjärrvärmeproduktion!$S$775</f>
        <v>0</v>
      </c>
      <c r="I23" s="88">
        <f>[2]Fjärrvärmeproduktion!$N$776</f>
        <v>0</v>
      </c>
      <c r="J23" s="88">
        <f>[2]Fjärrvärmeproduktion!$T$774</f>
        <v>0</v>
      </c>
      <c r="K23" s="88">
        <f>[2]Fjärrvärmeproduktion!$U$772</f>
        <v>0</v>
      </c>
      <c r="L23" s="88">
        <f>[2]Fjärrvärmeproduktion!$V$772</f>
        <v>0</v>
      </c>
      <c r="M23" s="88"/>
      <c r="N23" s="88"/>
      <c r="O23" s="88"/>
      <c r="P23" s="88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124">
        <f>SUM(B18:B23)</f>
        <v>131444</v>
      </c>
      <c r="C24" s="88">
        <f t="shared" ref="C24:O24" si="3">SUM(C18:C23)</f>
        <v>0</v>
      </c>
      <c r="D24" s="88">
        <f t="shared" si="3"/>
        <v>965</v>
      </c>
      <c r="E24" s="88">
        <f t="shared" si="3"/>
        <v>0</v>
      </c>
      <c r="F24" s="88">
        <f t="shared" si="3"/>
        <v>0</v>
      </c>
      <c r="G24" s="88">
        <f t="shared" si="3"/>
        <v>0</v>
      </c>
      <c r="H24" s="121">
        <f t="shared" si="3"/>
        <v>167800</v>
      </c>
      <c r="I24" s="88">
        <f t="shared" si="3"/>
        <v>0</v>
      </c>
      <c r="J24" s="88">
        <f t="shared" si="3"/>
        <v>0</v>
      </c>
      <c r="K24" s="88">
        <f t="shared" si="3"/>
        <v>0</v>
      </c>
      <c r="L24" s="88">
        <f t="shared" si="3"/>
        <v>0</v>
      </c>
      <c r="M24" s="88">
        <f t="shared" si="3"/>
        <v>0</v>
      </c>
      <c r="N24" s="88">
        <f t="shared" si="3"/>
        <v>0</v>
      </c>
      <c r="O24" s="88">
        <f t="shared" si="3"/>
        <v>0</v>
      </c>
      <c r="P24" s="124">
        <f t="shared" si="2"/>
        <v>168765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4" t="str">
        <f>C30</f>
        <v>El</v>
      </c>
      <c r="S25" s="60" t="str">
        <f>ROUND(C43/1000,0) &amp;" GWh"</f>
        <v>287 GWh</v>
      </c>
      <c r="T25" s="42">
        <f>C$44</f>
        <v>0.27420614931773368</v>
      </c>
      <c r="U25" s="36"/>
    </row>
    <row r="26" spans="1:34" ht="15.75">
      <c r="A26" s="6" t="s">
        <v>88</v>
      </c>
      <c r="B26" s="99">
        <f>'FV imp-exp'!B4</f>
        <v>86000</v>
      </c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5" t="str">
        <f>D30</f>
        <v>Oljeprodukter</v>
      </c>
      <c r="S26" s="60" t="str">
        <f>ROUND(D43/1000,0) &amp;" GWh"</f>
        <v>400 GWh</v>
      </c>
      <c r="T26" s="42">
        <f>D$44</f>
        <v>0.38211248448054563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60" t="str">
        <f>ROUND(E43/1000,0)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12 GWh</v>
      </c>
      <c r="T28" s="42">
        <f>F$44</f>
        <v>1.1365381776124778E-2</v>
      </c>
      <c r="U28" s="36"/>
    </row>
    <row r="29" spans="1:34" ht="15.75">
      <c r="A29" s="78" t="str">
        <f>A2</f>
        <v>0586 Mjölby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152 GWh</v>
      </c>
      <c r="T29" s="42">
        <f>G$44</f>
        <v>0.14520968338224186</v>
      </c>
      <c r="U29" s="36"/>
    </row>
    <row r="30" spans="1:34" ht="30">
      <c r="A30" s="6">
        <v>2017</v>
      </c>
      <c r="B30" s="66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92</v>
      </c>
      <c r="N30" s="55" t="s">
        <v>73</v>
      </c>
      <c r="O30" s="55" t="s">
        <v>72</v>
      </c>
      <c r="P30" s="57" t="s">
        <v>29</v>
      </c>
      <c r="Q30" s="31"/>
      <c r="R30" s="84" t="str">
        <f>H30</f>
        <v>Biobränslen</v>
      </c>
      <c r="S30" s="60" t="str">
        <f>ROUND(H43/1000,0) &amp;" GWh"</f>
        <v>196 GWh</v>
      </c>
      <c r="T30" s="42">
        <f>H$44</f>
        <v>0.18710630104335393</v>
      </c>
      <c r="U30" s="36"/>
    </row>
    <row r="31" spans="1:34" s="29" customFormat="1">
      <c r="A31" s="26"/>
      <c r="B31" s="79" t="s">
        <v>65</v>
      </c>
      <c r="C31" s="82" t="s">
        <v>64</v>
      </c>
      <c r="D31" s="79" t="s">
        <v>59</v>
      </c>
      <c r="E31" s="27"/>
      <c r="F31" s="79" t="s">
        <v>61</v>
      </c>
      <c r="G31" s="79" t="s">
        <v>87</v>
      </c>
      <c r="H31" s="79" t="s">
        <v>69</v>
      </c>
      <c r="I31" s="79" t="s">
        <v>62</v>
      </c>
      <c r="J31" s="27"/>
      <c r="K31" s="27"/>
      <c r="L31" s="27"/>
      <c r="M31" s="27"/>
      <c r="N31" s="28"/>
      <c r="O31" s="28"/>
      <c r="P31" s="81" t="s">
        <v>67</v>
      </c>
      <c r="Q31" s="32"/>
      <c r="R31" s="84" t="str">
        <f>I30</f>
        <v>Biogas</v>
      </c>
      <c r="S31" s="60" t="str">
        <f>ROUND(I43/1000,0)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88">
        <f>[2]Slutanvändning!$N$1061</f>
        <v>0</v>
      </c>
      <c r="C32" s="88">
        <f>[2]Slutanvändning!$N$1062</f>
        <v>29581</v>
      </c>
      <c r="D32" s="88">
        <f>[2]Slutanvändning!$N$1055</f>
        <v>19286</v>
      </c>
      <c r="E32" s="88">
        <f>[2]Slutanvändning!$Q$1056</f>
        <v>0</v>
      </c>
      <c r="F32" s="99">
        <f>[2]Slutanvändning!$N$1057</f>
        <v>0</v>
      </c>
      <c r="G32" s="88">
        <f>[2]Slutanvändning!$N$1058</f>
        <v>4143</v>
      </c>
      <c r="H32" s="88">
        <f>[2]Slutanvändning!$N$1059</f>
        <v>0</v>
      </c>
      <c r="I32" s="88">
        <f>[2]Slutanvändning!$N$1060</f>
        <v>0</v>
      </c>
      <c r="J32" s="88"/>
      <c r="K32" s="88">
        <f>[2]Slutanvändning!$T$1056</f>
        <v>0</v>
      </c>
      <c r="L32" s="88">
        <f>[2]Slutanvändning!$U$1056</f>
        <v>0</v>
      </c>
      <c r="M32" s="88"/>
      <c r="N32" s="88">
        <f>[2]Slutanvändning!$W$1056</f>
        <v>0</v>
      </c>
      <c r="O32" s="88"/>
      <c r="P32" s="88">
        <f t="shared" ref="P32:P38" si="4">SUM(B32:N32)</f>
        <v>53010</v>
      </c>
      <c r="Q32" s="33"/>
      <c r="R32" s="85" t="str">
        <f>J30</f>
        <v>Avlutar</v>
      </c>
      <c r="S32" s="60" t="str">
        <f>ROUND(J43/1000,0) &amp;" GWh"</f>
        <v>0 GWh</v>
      </c>
      <c r="T32" s="42">
        <f>J$44</f>
        <v>0</v>
      </c>
      <c r="U32" s="36"/>
    </row>
    <row r="33" spans="1:47" ht="15.75">
      <c r="A33" s="5" t="s">
        <v>33</v>
      </c>
      <c r="B33" s="88">
        <f>[2]Slutanvändning!$N$1070</f>
        <v>28284</v>
      </c>
      <c r="C33" s="88">
        <f>[2]Slutanvändning!$N$1071</f>
        <v>55627</v>
      </c>
      <c r="D33" s="88">
        <f>[2]Slutanvändning!$N$1064</f>
        <v>5382</v>
      </c>
      <c r="E33" s="88">
        <f>[2]Slutanvändning!$Q$1065</f>
        <v>0</v>
      </c>
      <c r="F33" s="135">
        <f>[2]Slutanvändning!$N$1066</f>
        <v>11890.668201965163</v>
      </c>
      <c r="G33" s="88">
        <f>[2]Slutanvändning!$N$1067</f>
        <v>0</v>
      </c>
      <c r="H33" s="88">
        <f>[2]Slutanvändning!$N$1068</f>
        <v>0</v>
      </c>
      <c r="I33" s="88">
        <f>[2]Slutanvändning!$N$1069</f>
        <v>0</v>
      </c>
      <c r="J33" s="88"/>
      <c r="K33" s="88">
        <f>[2]Slutanvändning!$T$1065</f>
        <v>0</v>
      </c>
      <c r="L33" s="88">
        <f>[2]Slutanvändning!$U$1065</f>
        <v>0</v>
      </c>
      <c r="M33" s="88"/>
      <c r="N33" s="88">
        <f>[2]Slutanvändning!$W$1065</f>
        <v>0</v>
      </c>
      <c r="O33" s="88"/>
      <c r="P33" s="124">
        <f t="shared" si="4"/>
        <v>101183.66820196516</v>
      </c>
      <c r="Q33" s="33"/>
      <c r="R33" s="84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34</v>
      </c>
      <c r="B34" s="88">
        <f>[2]Slutanvändning!$N$1079</f>
        <v>23996</v>
      </c>
      <c r="C34" s="88">
        <f>[2]Slutanvändning!$N$1080</f>
        <v>28092</v>
      </c>
      <c r="D34" s="88">
        <f>[2]Slutanvändning!$N$1073</f>
        <v>0</v>
      </c>
      <c r="E34" s="88">
        <f>[2]Slutanvändning!$Q$1074</f>
        <v>0</v>
      </c>
      <c r="F34" s="99">
        <f>[2]Slutanvändning!$N$1075</f>
        <v>0</v>
      </c>
      <c r="G34" s="88">
        <f>[2]Slutanvändning!$N$1076</f>
        <v>0</v>
      </c>
      <c r="H34" s="88">
        <f>[2]Slutanvändning!$N$1077</f>
        <v>0</v>
      </c>
      <c r="I34" s="88">
        <f>[2]Slutanvändning!$N$1078</f>
        <v>0</v>
      </c>
      <c r="J34" s="88"/>
      <c r="K34" s="88">
        <f>[2]Slutanvändning!$T$1074</f>
        <v>0</v>
      </c>
      <c r="L34" s="88">
        <f>[2]Slutanvändning!$U$1074</f>
        <v>0</v>
      </c>
      <c r="M34" s="88"/>
      <c r="N34" s="88">
        <f>[2]Slutanvändning!$W$1074</f>
        <v>0</v>
      </c>
      <c r="O34" s="88"/>
      <c r="P34" s="88">
        <f t="shared" si="4"/>
        <v>52088</v>
      </c>
      <c r="Q34" s="33"/>
      <c r="R34" s="85" t="str">
        <f>L30</f>
        <v>Avfall</v>
      </c>
      <c r="S34" s="60" t="str">
        <f>ROUND(L43/1000,0) 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88">
        <f>[2]Slutanvändning!$N$1088</f>
        <v>0</v>
      </c>
      <c r="C35" s="124">
        <f>[2]Slutanvändning!$N$1089</f>
        <v>50142.331798034807</v>
      </c>
      <c r="D35" s="88">
        <f>[2]Slutanvändning!$N$1082</f>
        <v>372983</v>
      </c>
      <c r="E35" s="88">
        <f>[2]Slutanvändning!$Q$1083</f>
        <v>0</v>
      </c>
      <c r="F35" s="99">
        <f>[2]Slutanvändning!$N$1084</f>
        <v>0</v>
      </c>
      <c r="G35" s="88">
        <f>[2]Slutanvändning!$N$1085</f>
        <v>147778</v>
      </c>
      <c r="H35" s="88">
        <f>[2]Slutanvändning!$N$1086</f>
        <v>0</v>
      </c>
      <c r="I35" s="88">
        <f>[2]Slutanvändning!$N$1087</f>
        <v>0</v>
      </c>
      <c r="J35" s="88"/>
      <c r="K35" s="88">
        <f>[2]Slutanvändning!$T$1083</f>
        <v>0</v>
      </c>
      <c r="L35" s="88">
        <f>[2]Slutanvändning!$U$1083</f>
        <v>0</v>
      </c>
      <c r="M35" s="88"/>
      <c r="N35" s="88">
        <f>[2]Slutanvändning!$W$1083</f>
        <v>0</v>
      </c>
      <c r="O35" s="88"/>
      <c r="P35" s="124">
        <f>SUM(B35:N35)</f>
        <v>570903.33179803484</v>
      </c>
      <c r="Q35" s="33"/>
      <c r="R35" s="84" t="str">
        <f>M30</f>
        <v>RT-flis</v>
      </c>
      <c r="S35" s="60" t="str">
        <f>ROUND(M43/1000,0) &amp;" GWh"</f>
        <v>0 GWh</v>
      </c>
      <c r="T35" s="42">
        <f>M$44</f>
        <v>0</v>
      </c>
      <c r="U35" s="36"/>
    </row>
    <row r="36" spans="1:47" ht="15.75">
      <c r="A36" s="5" t="s">
        <v>36</v>
      </c>
      <c r="B36" s="88">
        <f>[2]Slutanvändning!$N$1097</f>
        <v>22054</v>
      </c>
      <c r="C36" s="88">
        <f>[2]Slutanvändning!$N$1098</f>
        <v>49812</v>
      </c>
      <c r="D36" s="88">
        <f>[2]Slutanvändning!$N$1091</f>
        <v>911</v>
      </c>
      <c r="E36" s="88">
        <f>[2]Slutanvändning!$Q$1092</f>
        <v>0</v>
      </c>
      <c r="F36" s="99">
        <f>[2]Slutanvändning!$N$1093</f>
        <v>0</v>
      </c>
      <c r="G36" s="88">
        <f>[2]Slutanvändning!$N$1094</f>
        <v>0</v>
      </c>
      <c r="H36" s="88">
        <f>[2]Slutanvändning!$N$1095</f>
        <v>0</v>
      </c>
      <c r="I36" s="88">
        <f>[2]Slutanvändning!$N$1096</f>
        <v>0</v>
      </c>
      <c r="J36" s="88"/>
      <c r="K36" s="88">
        <f>[2]Slutanvändning!$T$1092</f>
        <v>0</v>
      </c>
      <c r="L36" s="88">
        <f>[2]Slutanvändning!$U$1092</f>
        <v>0</v>
      </c>
      <c r="M36" s="88"/>
      <c r="N36" s="88">
        <f>[2]Slutanvändning!$W$1092</f>
        <v>0</v>
      </c>
      <c r="O36" s="88"/>
      <c r="P36" s="88">
        <f t="shared" si="4"/>
        <v>72777</v>
      </c>
      <c r="Q36" s="33"/>
      <c r="R36" s="84" t="str">
        <f>N30</f>
        <v>Plastrejekt</v>
      </c>
      <c r="S36" s="60" t="str">
        <f>ROUND(N43/1000,0) &amp;" GWh"</f>
        <v>0 GWh</v>
      </c>
      <c r="T36" s="42">
        <f>N$44</f>
        <v>0</v>
      </c>
      <c r="U36" s="36"/>
    </row>
    <row r="37" spans="1:47" ht="15.75">
      <c r="A37" s="5" t="s">
        <v>37</v>
      </c>
      <c r="B37" s="88">
        <f>[2]Slutanvändning!$N$1106</f>
        <v>37497</v>
      </c>
      <c r="C37" s="88">
        <f>[2]Slutanvändning!$N$1107</f>
        <v>68421</v>
      </c>
      <c r="D37" s="88">
        <f>[2]Slutanvändning!$N$1100</f>
        <v>246</v>
      </c>
      <c r="E37" s="88">
        <f>[2]Slutanvändning!$Q$1101</f>
        <v>0</v>
      </c>
      <c r="F37" s="99">
        <f>[2]Slutanvändning!$N$1102</f>
        <v>0</v>
      </c>
      <c r="G37" s="88">
        <f>[2]Slutanvändning!$N$1103</f>
        <v>0</v>
      </c>
      <c r="H37" s="88">
        <f>[2]Slutanvändning!$N$1104</f>
        <v>27954</v>
      </c>
      <c r="I37" s="88">
        <f>[2]Slutanvändning!$N$1105</f>
        <v>0</v>
      </c>
      <c r="J37" s="88"/>
      <c r="K37" s="88">
        <f>[2]Slutanvändning!$T$1101</f>
        <v>0</v>
      </c>
      <c r="L37" s="88">
        <f>[2]Slutanvändning!$U$1101</f>
        <v>0</v>
      </c>
      <c r="M37" s="88"/>
      <c r="N37" s="88">
        <f>[2]Slutanvändning!$W$1101</f>
        <v>0</v>
      </c>
      <c r="O37" s="88"/>
      <c r="P37" s="88">
        <f t="shared" si="4"/>
        <v>134118</v>
      </c>
      <c r="Q37" s="33"/>
      <c r="R37" s="85" t="str">
        <f>O30</f>
        <v>Ånga</v>
      </c>
      <c r="S37" s="60" t="str">
        <f>ROUND(O43/1000,0) &amp;" GWh"</f>
        <v>0 GWh</v>
      </c>
      <c r="T37" s="42">
        <f>O$44</f>
        <v>0</v>
      </c>
      <c r="U37" s="36"/>
    </row>
    <row r="38" spans="1:47" ht="15.75">
      <c r="A38" s="5" t="s">
        <v>38</v>
      </c>
      <c r="B38" s="88">
        <f>[2]Slutanvändning!$N$1115</f>
        <v>63233</v>
      </c>
      <c r="C38" s="88">
        <f>[2]Slutanvändning!$N$1116</f>
        <v>11953</v>
      </c>
      <c r="D38" s="88">
        <f>[2]Slutanvändning!$N$1109</f>
        <v>0</v>
      </c>
      <c r="E38" s="88">
        <f>[2]Slutanvändning!$Q$1110</f>
        <v>0</v>
      </c>
      <c r="F38" s="99">
        <f>[2]Slutanvändning!$N$1111</f>
        <v>0</v>
      </c>
      <c r="G38" s="88">
        <f>[2]Slutanvändning!$N$1112</f>
        <v>0</v>
      </c>
      <c r="H38" s="88">
        <f>[2]Slutanvändning!$N$1113</f>
        <v>0</v>
      </c>
      <c r="I38" s="88">
        <f>[2]Slutanvändning!$N$1114</f>
        <v>0</v>
      </c>
      <c r="J38" s="88"/>
      <c r="K38" s="88">
        <f>[2]Slutanvändning!$T$1110</f>
        <v>0</v>
      </c>
      <c r="L38" s="88">
        <f>[2]Slutanvändning!$U$1110</f>
        <v>0</v>
      </c>
      <c r="M38" s="88"/>
      <c r="N38" s="88">
        <f>[2]Slutanvändning!$W$1110</f>
        <v>0</v>
      </c>
      <c r="O38" s="88"/>
      <c r="P38" s="88">
        <f t="shared" si="4"/>
        <v>75186</v>
      </c>
      <c r="Q38" s="33"/>
      <c r="R38" s="44"/>
      <c r="S38" s="29"/>
      <c r="T38" s="40"/>
      <c r="U38" s="36"/>
    </row>
    <row r="39" spans="1:47" ht="15.75">
      <c r="A39" s="5" t="s">
        <v>39</v>
      </c>
      <c r="B39" s="88">
        <f>[2]Slutanvändning!$N$1124</f>
        <v>0</v>
      </c>
      <c r="C39" s="88">
        <f>[2]Slutanvändning!$N$1125</f>
        <v>3073</v>
      </c>
      <c r="D39" s="88">
        <f>[2]Slutanvändning!$N$1118</f>
        <v>0</v>
      </c>
      <c r="E39" s="88">
        <f>[2]Slutanvändning!$Q$1119</f>
        <v>0</v>
      </c>
      <c r="F39" s="99">
        <f>[2]Slutanvändning!$N$1120</f>
        <v>0</v>
      </c>
      <c r="G39" s="88">
        <f>[2]Slutanvändning!$N$1121</f>
        <v>0</v>
      </c>
      <c r="H39" s="88">
        <f>[2]Slutanvändning!$N$1122</f>
        <v>0</v>
      </c>
      <c r="I39" s="88">
        <f>[2]Slutanvändning!$N$1123</f>
        <v>0</v>
      </c>
      <c r="J39" s="88"/>
      <c r="K39" s="88">
        <f>[2]Slutanvändning!$T$1119</f>
        <v>0</v>
      </c>
      <c r="L39" s="88">
        <f>[2]Slutanvändning!$U$1119</f>
        <v>0</v>
      </c>
      <c r="M39" s="88"/>
      <c r="N39" s="88">
        <f>[2]Slutanvändning!$W$1119</f>
        <v>0</v>
      </c>
      <c r="O39" s="88"/>
      <c r="P39" s="88">
        <f>SUM(B39:N39)</f>
        <v>3073</v>
      </c>
      <c r="Q39" s="33"/>
      <c r="R39" s="41"/>
      <c r="S39" s="10"/>
      <c r="T39" s="63"/>
    </row>
    <row r="40" spans="1:47" ht="15.75">
      <c r="A40" s="5" t="s">
        <v>14</v>
      </c>
      <c r="B40" s="88">
        <f>SUM(B32:B39)</f>
        <v>175064</v>
      </c>
      <c r="C40" s="124">
        <f t="shared" ref="C40:O40" si="5">SUM(C32:C39)</f>
        <v>296701.33179803484</v>
      </c>
      <c r="D40" s="88">
        <f t="shared" si="5"/>
        <v>398808</v>
      </c>
      <c r="E40" s="88">
        <f t="shared" si="5"/>
        <v>0</v>
      </c>
      <c r="F40" s="125">
        <f>SUM(F32:F39)</f>
        <v>11890.668201965163</v>
      </c>
      <c r="G40" s="88">
        <f t="shared" si="5"/>
        <v>151921</v>
      </c>
      <c r="H40" s="88">
        <f t="shared" si="5"/>
        <v>27954</v>
      </c>
      <c r="I40" s="88">
        <f t="shared" si="5"/>
        <v>0</v>
      </c>
      <c r="J40" s="88">
        <f t="shared" si="5"/>
        <v>0</v>
      </c>
      <c r="K40" s="88">
        <f t="shared" si="5"/>
        <v>0</v>
      </c>
      <c r="L40" s="88">
        <f t="shared" si="5"/>
        <v>0</v>
      </c>
      <c r="M40" s="88">
        <f t="shared" si="5"/>
        <v>0</v>
      </c>
      <c r="N40" s="88">
        <f t="shared" si="5"/>
        <v>0</v>
      </c>
      <c r="O40" s="88">
        <f t="shared" si="5"/>
        <v>0</v>
      </c>
      <c r="P40" s="88">
        <f>SUM(B40:N40)</f>
        <v>1062339</v>
      </c>
      <c r="Q40" s="33"/>
      <c r="R40" s="41"/>
      <c r="S40" s="10" t="s">
        <v>25</v>
      </c>
      <c r="T40" s="63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5"/>
      <c r="R41" s="41" t="s">
        <v>40</v>
      </c>
      <c r="S41" s="64" t="str">
        <f>ROUND((B46+C46)/1000,0) &amp;" GWh"</f>
        <v>66 GWh</v>
      </c>
      <c r="T41" s="63"/>
    </row>
    <row r="42" spans="1:47">
      <c r="A42" s="46" t="s">
        <v>43</v>
      </c>
      <c r="B42" s="89">
        <f>B39+B38+B37</f>
        <v>100730</v>
      </c>
      <c r="C42" s="89">
        <f>C39+C38+C37</f>
        <v>83447</v>
      </c>
      <c r="D42" s="89">
        <f>D39+D38+D37</f>
        <v>246</v>
      </c>
      <c r="E42" s="89">
        <f t="shared" ref="E42:P42" si="6">E39+E38+E37</f>
        <v>0</v>
      </c>
      <c r="F42" s="90">
        <f t="shared" si="6"/>
        <v>0</v>
      </c>
      <c r="G42" s="89">
        <f t="shared" si="6"/>
        <v>0</v>
      </c>
      <c r="H42" s="89">
        <f t="shared" si="6"/>
        <v>27954</v>
      </c>
      <c r="I42" s="90">
        <f t="shared" si="6"/>
        <v>0</v>
      </c>
      <c r="J42" s="89">
        <f t="shared" si="6"/>
        <v>0</v>
      </c>
      <c r="K42" s="89">
        <f t="shared" si="6"/>
        <v>0</v>
      </c>
      <c r="L42" s="89">
        <f t="shared" si="6"/>
        <v>0</v>
      </c>
      <c r="M42" s="89">
        <f t="shared" si="6"/>
        <v>0</v>
      </c>
      <c r="N42" s="89">
        <f t="shared" si="6"/>
        <v>0</v>
      </c>
      <c r="O42" s="89">
        <f t="shared" si="6"/>
        <v>0</v>
      </c>
      <c r="P42" s="89">
        <f t="shared" si="6"/>
        <v>212377</v>
      </c>
      <c r="Q42" s="34"/>
      <c r="R42" s="41" t="s">
        <v>41</v>
      </c>
      <c r="S42" s="11" t="str">
        <f>ROUND(P42/1000,0) &amp;" GWh"</f>
        <v>212 GWh</v>
      </c>
      <c r="T42" s="42">
        <f>P42/P40</f>
        <v>0.19991452822498279</v>
      </c>
    </row>
    <row r="43" spans="1:47">
      <c r="A43" s="47" t="s">
        <v>45</v>
      </c>
      <c r="B43" s="112"/>
      <c r="C43" s="113">
        <f>C40+C24-C7+C46</f>
        <v>286879.4383418776</v>
      </c>
      <c r="D43" s="113">
        <f t="shared" ref="D43:O43" si="7">D11+D24+D40</f>
        <v>399773</v>
      </c>
      <c r="E43" s="113">
        <f t="shared" si="7"/>
        <v>0</v>
      </c>
      <c r="F43" s="113">
        <f t="shared" si="7"/>
        <v>11890.668201965163</v>
      </c>
      <c r="G43" s="113">
        <f t="shared" si="7"/>
        <v>151921</v>
      </c>
      <c r="H43" s="113">
        <f t="shared" si="7"/>
        <v>195754</v>
      </c>
      <c r="I43" s="113">
        <f t="shared" si="7"/>
        <v>0</v>
      </c>
      <c r="J43" s="113">
        <f t="shared" si="7"/>
        <v>0</v>
      </c>
      <c r="K43" s="113">
        <f t="shared" si="7"/>
        <v>0</v>
      </c>
      <c r="L43" s="113">
        <f t="shared" si="7"/>
        <v>0</v>
      </c>
      <c r="M43" s="113">
        <f t="shared" si="7"/>
        <v>0</v>
      </c>
      <c r="N43" s="113">
        <f t="shared" si="7"/>
        <v>0</v>
      </c>
      <c r="O43" s="113">
        <f t="shared" si="7"/>
        <v>0</v>
      </c>
      <c r="P43" s="114">
        <f>SUM(C43:O43)</f>
        <v>1046218.1065438428</v>
      </c>
      <c r="Q43" s="34"/>
      <c r="R43" s="41" t="s">
        <v>42</v>
      </c>
      <c r="S43" s="11" t="str">
        <f>ROUND(P36/1000,0) &amp;" GWh"</f>
        <v>73 GWh</v>
      </c>
      <c r="T43" s="62">
        <f>P36/P40</f>
        <v>6.850638073157439E-2</v>
      </c>
    </row>
    <row r="44" spans="1:47">
      <c r="A44" s="47" t="s">
        <v>46</v>
      </c>
      <c r="B44" s="91"/>
      <c r="C44" s="98">
        <f>C43/$P$43</f>
        <v>0.27420614931773368</v>
      </c>
      <c r="D44" s="98">
        <f t="shared" ref="D44:P44" si="8">D43/$P$43</f>
        <v>0.38211248448054563</v>
      </c>
      <c r="E44" s="98">
        <f t="shared" si="8"/>
        <v>0</v>
      </c>
      <c r="F44" s="98">
        <f t="shared" si="8"/>
        <v>1.1365381776124778E-2</v>
      </c>
      <c r="G44" s="98">
        <f t="shared" si="8"/>
        <v>0.14520968338224186</v>
      </c>
      <c r="H44" s="98">
        <f t="shared" si="8"/>
        <v>0.18710630104335393</v>
      </c>
      <c r="I44" s="98">
        <f t="shared" si="8"/>
        <v>0</v>
      </c>
      <c r="J44" s="98">
        <f t="shared" si="8"/>
        <v>0</v>
      </c>
      <c r="K44" s="98">
        <f t="shared" si="8"/>
        <v>0</v>
      </c>
      <c r="L44" s="98">
        <f t="shared" si="8"/>
        <v>0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34"/>
      <c r="R44" s="41" t="s">
        <v>44</v>
      </c>
      <c r="S44" s="11" t="str">
        <f>ROUND(P34/1000,0) &amp;" GWh"</f>
        <v>52 GWh</v>
      </c>
      <c r="T44" s="42">
        <f>P34/P40</f>
        <v>4.9031429703700988E-2</v>
      </c>
      <c r="U44" s="36"/>
    </row>
    <row r="45" spans="1:47">
      <c r="A45" s="48"/>
      <c r="B45" s="107"/>
      <c r="C45" s="56"/>
      <c r="D45" s="56"/>
      <c r="E45" s="56"/>
      <c r="F45" s="66"/>
      <c r="G45" s="56"/>
      <c r="H45" s="56"/>
      <c r="I45" s="66"/>
      <c r="J45" s="56"/>
      <c r="K45" s="56"/>
      <c r="L45" s="56"/>
      <c r="M45" s="56"/>
      <c r="N45" s="66"/>
      <c r="O45" s="66"/>
      <c r="P45" s="66"/>
      <c r="Q45" s="34"/>
      <c r="R45" s="41" t="s">
        <v>31</v>
      </c>
      <c r="S45" s="11" t="str">
        <f>ROUND(P32/1000,0) &amp;" GWh"</f>
        <v>53 GWh</v>
      </c>
      <c r="T45" s="42">
        <f>P32/P40</f>
        <v>4.9899325921386677E-2</v>
      </c>
      <c r="U45" s="36"/>
    </row>
    <row r="46" spans="1:47">
      <c r="A46" s="48" t="s">
        <v>49</v>
      </c>
      <c r="B46" s="67">
        <f>B24+B26-B40</f>
        <v>42380</v>
      </c>
      <c r="C46" s="67">
        <f>(C40+C24)*0.08</f>
        <v>23736.106543842787</v>
      </c>
      <c r="D46" s="56"/>
      <c r="E46" s="56"/>
      <c r="F46" s="66"/>
      <c r="G46" s="56"/>
      <c r="H46" s="56"/>
      <c r="I46" s="66"/>
      <c r="J46" s="56"/>
      <c r="K46" s="56"/>
      <c r="L46" s="56"/>
      <c r="M46" s="56"/>
      <c r="N46" s="66"/>
      <c r="O46" s="66"/>
      <c r="P46" s="52"/>
      <c r="Q46" s="34"/>
      <c r="R46" s="41" t="s">
        <v>47</v>
      </c>
      <c r="S46" s="11" t="str">
        <f>ROUND(P33/1000,0) &amp;" GWh"</f>
        <v>101 GWh</v>
      </c>
      <c r="T46" s="62">
        <f>P33/P40</f>
        <v>9.5246120308079774E-2</v>
      </c>
      <c r="U46" s="36"/>
    </row>
    <row r="47" spans="1:47">
      <c r="A47" s="48" t="s">
        <v>51</v>
      </c>
      <c r="B47" s="70">
        <f>B46/(B24+B26)</f>
        <v>0.19490075605673185</v>
      </c>
      <c r="C47" s="70">
        <f>C46/(C40+C24)</f>
        <v>0.08</v>
      </c>
      <c r="D47" s="56"/>
      <c r="E47" s="56"/>
      <c r="F47" s="66"/>
      <c r="G47" s="56"/>
      <c r="H47" s="56"/>
      <c r="I47" s="66"/>
      <c r="J47" s="56"/>
      <c r="K47" s="56"/>
      <c r="L47" s="56"/>
      <c r="M47" s="56"/>
      <c r="N47" s="66"/>
      <c r="O47" s="66"/>
      <c r="P47" s="66"/>
      <c r="Q47" s="34"/>
      <c r="R47" s="41" t="s">
        <v>48</v>
      </c>
      <c r="S47" s="11" t="str">
        <f>ROUND(P35/1000,0) &amp;" GWh"</f>
        <v>571 GWh</v>
      </c>
      <c r="T47" s="62">
        <f>P35/P40</f>
        <v>0.53740221511027542</v>
      </c>
    </row>
    <row r="48" spans="1:47" ht="15.75" thickBot="1">
      <c r="A48" s="13"/>
      <c r="B48" s="14"/>
      <c r="C48" s="16"/>
      <c r="D48" s="15"/>
      <c r="E48" s="15"/>
      <c r="F48" s="24"/>
      <c r="G48" s="15"/>
      <c r="H48" s="15"/>
      <c r="I48" s="24"/>
      <c r="J48" s="15"/>
      <c r="K48" s="15"/>
      <c r="L48" s="15"/>
      <c r="M48" s="16"/>
      <c r="N48" s="17"/>
      <c r="O48" s="17"/>
      <c r="P48" s="17"/>
      <c r="Q48" s="86"/>
      <c r="R48" s="68" t="s">
        <v>50</v>
      </c>
      <c r="S48" s="11" t="str">
        <f>ROUND(P40/1000,0) &amp;" GWh"</f>
        <v>1062 GWh</v>
      </c>
      <c r="T48" s="69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6"/>
      <c r="G65" s="56"/>
      <c r="H65" s="56"/>
      <c r="I65" s="66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6"/>
      <c r="G66" s="56"/>
      <c r="H66" s="56"/>
      <c r="I66" s="66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6"/>
      <c r="G67" s="56"/>
      <c r="H67" s="56"/>
      <c r="I67" s="66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6"/>
      <c r="G68" s="56"/>
      <c r="H68" s="56"/>
      <c r="I68" s="66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6"/>
      <c r="G69" s="56"/>
      <c r="H69" s="56"/>
      <c r="I69" s="66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6"/>
      <c r="G70" s="56"/>
      <c r="H70" s="56"/>
      <c r="I70" s="66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71"/>
  <sheetViews>
    <sheetView topLeftCell="B16" zoomScale="80" zoomScaleNormal="80" workbookViewId="0">
      <selection activeCell="M30" sqref="M30:O30"/>
    </sheetView>
  </sheetViews>
  <sheetFormatPr defaultColWidth="8.625" defaultRowHeight="15"/>
  <cols>
    <col min="1" max="1" width="49.5" style="12" customWidth="1"/>
    <col min="2" max="2" width="17.625" style="52" customWidth="1"/>
    <col min="3" max="3" width="17.625" style="12" customWidth="1"/>
    <col min="4" max="12" width="17.625" style="52" customWidth="1"/>
    <col min="13" max="20" width="17.625" style="12" customWidth="1"/>
    <col min="21" max="16384" width="8.625" style="12"/>
  </cols>
  <sheetData>
    <row r="1" spans="1:34" ht="18.75">
      <c r="A1" s="3" t="s">
        <v>0</v>
      </c>
      <c r="Q1" s="4"/>
      <c r="R1" s="4"/>
      <c r="S1" s="4"/>
      <c r="T1" s="4"/>
    </row>
    <row r="2" spans="1:34" ht="15.75">
      <c r="A2" s="78" t="s">
        <v>79</v>
      </c>
      <c r="Q2" s="5"/>
      <c r="AG2" s="53"/>
      <c r="AH2" s="5"/>
    </row>
    <row r="3" spans="1:34" ht="30">
      <c r="A3" s="6">
        <v>2017</v>
      </c>
      <c r="C3" s="54" t="s">
        <v>1</v>
      </c>
      <c r="D3" s="54" t="s">
        <v>32</v>
      </c>
      <c r="E3" s="54" t="s">
        <v>2</v>
      </c>
      <c r="F3" s="55" t="s">
        <v>3</v>
      </c>
      <c r="G3" s="54" t="s">
        <v>17</v>
      </c>
      <c r="H3" s="54" t="s">
        <v>52</v>
      </c>
      <c r="I3" s="55" t="s">
        <v>5</v>
      </c>
      <c r="J3" s="54" t="s">
        <v>4</v>
      </c>
      <c r="K3" s="54" t="s">
        <v>6</v>
      </c>
      <c r="L3" s="54" t="s">
        <v>7</v>
      </c>
      <c r="M3" s="54" t="s">
        <v>68</v>
      </c>
      <c r="N3" s="55" t="s">
        <v>68</v>
      </c>
      <c r="O3" s="55" t="s">
        <v>68</v>
      </c>
      <c r="P3" s="57" t="s">
        <v>9</v>
      </c>
      <c r="Q3" s="53"/>
      <c r="AG3" s="53"/>
      <c r="AH3" s="53"/>
    </row>
    <row r="4" spans="1:34" s="29" customFormat="1" ht="11.25">
      <c r="A4" s="80" t="s">
        <v>60</v>
      </c>
      <c r="C4" s="79" t="s">
        <v>58</v>
      </c>
      <c r="D4" s="79" t="s">
        <v>59</v>
      </c>
      <c r="E4" s="27"/>
      <c r="F4" s="79" t="s">
        <v>61</v>
      </c>
      <c r="G4" s="27"/>
      <c r="H4" s="27"/>
      <c r="I4" s="79" t="s">
        <v>62</v>
      </c>
      <c r="J4" s="27"/>
      <c r="K4" s="27"/>
      <c r="L4" s="27"/>
      <c r="M4" s="27"/>
      <c r="N4" s="28"/>
      <c r="O4" s="28"/>
      <c r="P4" s="81" t="s">
        <v>66</v>
      </c>
      <c r="Q4" s="30"/>
      <c r="AG4" s="30"/>
      <c r="AH4" s="30"/>
    </row>
    <row r="5" spans="1:34" ht="15.75">
      <c r="A5" s="5" t="s">
        <v>53</v>
      </c>
      <c r="B5" s="59"/>
      <c r="C5" s="100">
        <f>[2]Solceller!$C$14</f>
        <v>1976</v>
      </c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>
        <f>SUM(D5:O5)</f>
        <v>0</v>
      </c>
      <c r="Q5" s="53"/>
      <c r="AG5" s="53"/>
      <c r="AH5" s="53"/>
    </row>
    <row r="6" spans="1:34" ht="15.75">
      <c r="A6" s="5"/>
      <c r="B6" s="59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>
        <f t="shared" ref="P6:P11" si="0">SUM(D6:O6)</f>
        <v>0</v>
      </c>
      <c r="Q6" s="53"/>
      <c r="AG6" s="53"/>
      <c r="AH6" s="53"/>
    </row>
    <row r="7" spans="1:34" ht="15.75">
      <c r="A7" s="5" t="s">
        <v>10</v>
      </c>
      <c r="B7" s="59"/>
      <c r="C7" s="99">
        <f>[2]Elproduktion!$N$442</f>
        <v>18430</v>
      </c>
      <c r="D7" s="88">
        <f>[2]Elproduktion!$N$443</f>
        <v>0</v>
      </c>
      <c r="E7" s="88">
        <f>[2]Elproduktion!$Q$444</f>
        <v>0</v>
      </c>
      <c r="F7" s="88">
        <f>[2]Elproduktion!$N$445</f>
        <v>0</v>
      </c>
      <c r="G7" s="88">
        <f>[2]Elproduktion!$R$446</f>
        <v>0</v>
      </c>
      <c r="H7" s="88">
        <f>[2]Elproduktion!$S$447</f>
        <v>0</v>
      </c>
      <c r="I7" s="88">
        <f>[2]Elproduktion!$N$448</f>
        <v>0</v>
      </c>
      <c r="J7" s="88">
        <f>[2]Elproduktion!$T$446</f>
        <v>0</v>
      </c>
      <c r="K7" s="88">
        <f>[2]Elproduktion!$U$444</f>
        <v>0</v>
      </c>
      <c r="L7" s="88">
        <f>[2]Elproduktion!$V$444</f>
        <v>0</v>
      </c>
      <c r="M7" s="88"/>
      <c r="N7" s="88"/>
      <c r="O7" s="88"/>
      <c r="P7" s="88">
        <f t="shared" si="0"/>
        <v>0</v>
      </c>
      <c r="Q7" s="53"/>
      <c r="AG7" s="53"/>
      <c r="AH7" s="53"/>
    </row>
    <row r="8" spans="1:34" ht="15.75">
      <c r="A8" s="5" t="s">
        <v>11</v>
      </c>
      <c r="B8" s="59"/>
      <c r="C8" s="99">
        <f>[2]Elproduktion!$N$450</f>
        <v>0</v>
      </c>
      <c r="D8" s="88">
        <f>[2]Elproduktion!$N$451</f>
        <v>0</v>
      </c>
      <c r="E8" s="88">
        <f>[2]Elproduktion!$Q$452</f>
        <v>0</v>
      </c>
      <c r="F8" s="88">
        <f>[2]Elproduktion!$N$453</f>
        <v>0</v>
      </c>
      <c r="G8" s="88">
        <f>[2]Elproduktion!$R$454</f>
        <v>0</v>
      </c>
      <c r="H8" s="88">
        <f>[2]Elproduktion!$S$455</f>
        <v>0</v>
      </c>
      <c r="I8" s="88">
        <f>[2]Elproduktion!$N$456</f>
        <v>0</v>
      </c>
      <c r="J8" s="88">
        <f>[2]Elproduktion!$T$454</f>
        <v>0</v>
      </c>
      <c r="K8" s="88">
        <f>[2]Elproduktion!$U$452</f>
        <v>0</v>
      </c>
      <c r="L8" s="88">
        <f>[2]Elproduktion!$V$452</f>
        <v>0</v>
      </c>
      <c r="M8" s="88"/>
      <c r="N8" s="88"/>
      <c r="O8" s="88"/>
      <c r="P8" s="88">
        <f t="shared" si="0"/>
        <v>0</v>
      </c>
      <c r="Q8" s="53"/>
      <c r="AG8" s="53"/>
      <c r="AH8" s="53"/>
    </row>
    <row r="9" spans="1:34" ht="15.75">
      <c r="A9" s="5" t="s">
        <v>12</v>
      </c>
      <c r="B9" s="59"/>
      <c r="C9" s="115">
        <f>[2]Elproduktion!$N$458</f>
        <v>20650.265226031599</v>
      </c>
      <c r="D9" s="88">
        <f>[2]Elproduktion!$N$459</f>
        <v>0</v>
      </c>
      <c r="E9" s="88">
        <f>[2]Elproduktion!$Q$460</f>
        <v>0</v>
      </c>
      <c r="F9" s="88">
        <f>[2]Elproduktion!$N$461</f>
        <v>0</v>
      </c>
      <c r="G9" s="88">
        <f>[2]Elproduktion!$R$462</f>
        <v>0</v>
      </c>
      <c r="H9" s="88">
        <f>[2]Elproduktion!$S$463</f>
        <v>0</v>
      </c>
      <c r="I9" s="88">
        <f>[2]Elproduktion!$N$464</f>
        <v>0</v>
      </c>
      <c r="J9" s="88">
        <f>[2]Elproduktion!$T$462</f>
        <v>0</v>
      </c>
      <c r="K9" s="88">
        <f>[2]Elproduktion!$U$460</f>
        <v>0</v>
      </c>
      <c r="L9" s="88">
        <f>[2]Elproduktion!$V$460</f>
        <v>0</v>
      </c>
      <c r="M9" s="88"/>
      <c r="N9" s="88"/>
      <c r="O9" s="88"/>
      <c r="P9" s="88">
        <f t="shared" si="0"/>
        <v>0</v>
      </c>
      <c r="Q9" s="53"/>
      <c r="AG9" s="53"/>
      <c r="AH9" s="53"/>
    </row>
    <row r="10" spans="1:34" ht="15.75">
      <c r="A10" s="5" t="s">
        <v>13</v>
      </c>
      <c r="B10" s="59"/>
      <c r="C10" s="116">
        <f>[2]Elproduktion!$N$466</f>
        <v>108735.39130434782</v>
      </c>
      <c r="D10" s="88">
        <f>[2]Elproduktion!$N$467</f>
        <v>0</v>
      </c>
      <c r="E10" s="88">
        <f>[2]Elproduktion!$Q$468</f>
        <v>0</v>
      </c>
      <c r="F10" s="88">
        <f>[2]Elproduktion!$N$469</f>
        <v>0</v>
      </c>
      <c r="G10" s="88">
        <f>[2]Elproduktion!$R$470</f>
        <v>0</v>
      </c>
      <c r="H10" s="88">
        <f>[2]Elproduktion!$S$471</f>
        <v>0</v>
      </c>
      <c r="I10" s="88">
        <f>[2]Elproduktion!$N$472</f>
        <v>0</v>
      </c>
      <c r="J10" s="88">
        <f>[2]Elproduktion!$T$470</f>
        <v>0</v>
      </c>
      <c r="K10" s="88">
        <f>[2]Elproduktion!$U$468</f>
        <v>0</v>
      </c>
      <c r="L10" s="88">
        <f>[2]Elproduktion!$V$468</f>
        <v>0</v>
      </c>
      <c r="M10" s="88"/>
      <c r="N10" s="88"/>
      <c r="O10" s="88"/>
      <c r="P10" s="88">
        <f t="shared" si="0"/>
        <v>0</v>
      </c>
      <c r="Q10" s="53"/>
      <c r="R10" s="5"/>
      <c r="S10" s="58"/>
      <c r="T10" s="58"/>
      <c r="U10" s="58"/>
      <c r="V10" s="58"/>
      <c r="W10" s="58"/>
      <c r="X10" s="58"/>
      <c r="Y10" s="58"/>
      <c r="Z10" s="58"/>
      <c r="AA10" s="58"/>
      <c r="AB10" s="58"/>
      <c r="AC10" s="58"/>
      <c r="AD10" s="58"/>
      <c r="AE10" s="58"/>
      <c r="AF10" s="58"/>
      <c r="AG10" s="53"/>
      <c r="AH10" s="53"/>
    </row>
    <row r="11" spans="1:34" ht="15.75">
      <c r="A11" s="5" t="s">
        <v>14</v>
      </c>
      <c r="B11" s="59"/>
      <c r="C11" s="121">
        <f>SUM(C5:C10)</f>
        <v>149791.65653037943</v>
      </c>
      <c r="D11" s="88">
        <f t="shared" ref="D11:O11" si="1">SUM(D5:D10)</f>
        <v>0</v>
      </c>
      <c r="E11" s="88">
        <f t="shared" si="1"/>
        <v>0</v>
      </c>
      <c r="F11" s="88">
        <f t="shared" si="1"/>
        <v>0</v>
      </c>
      <c r="G11" s="88">
        <f t="shared" si="1"/>
        <v>0</v>
      </c>
      <c r="H11" s="88">
        <f t="shared" si="1"/>
        <v>0</v>
      </c>
      <c r="I11" s="88">
        <f t="shared" si="1"/>
        <v>0</v>
      </c>
      <c r="J11" s="88">
        <f t="shared" si="1"/>
        <v>0</v>
      </c>
      <c r="K11" s="88">
        <f t="shared" si="1"/>
        <v>0</v>
      </c>
      <c r="L11" s="88">
        <f t="shared" si="1"/>
        <v>0</v>
      </c>
      <c r="M11" s="88">
        <f t="shared" si="1"/>
        <v>0</v>
      </c>
      <c r="N11" s="88">
        <f t="shared" si="1"/>
        <v>0</v>
      </c>
      <c r="O11" s="88">
        <f t="shared" si="1"/>
        <v>0</v>
      </c>
      <c r="P11" s="88">
        <f t="shared" si="0"/>
        <v>0</v>
      </c>
      <c r="Q11" s="53"/>
      <c r="R11" s="5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3"/>
      <c r="AH11" s="53"/>
    </row>
    <row r="12" spans="1:34" ht="15.75">
      <c r="B12" s="59"/>
      <c r="C12" s="59"/>
      <c r="D12" s="59"/>
      <c r="E12" s="59"/>
      <c r="F12" s="59"/>
      <c r="G12" s="59"/>
      <c r="H12" s="59"/>
      <c r="I12" s="59"/>
      <c r="J12" s="59"/>
      <c r="K12" s="59"/>
      <c r="L12" s="59"/>
      <c r="M12" s="59"/>
      <c r="N12" s="59"/>
      <c r="O12" s="59"/>
      <c r="P12" s="59"/>
      <c r="Q12" s="4"/>
      <c r="R12" s="4"/>
      <c r="S12" s="4"/>
      <c r="T12" s="4"/>
    </row>
    <row r="13" spans="1:34" ht="15.75">
      <c r="B13" s="59"/>
      <c r="C13" s="59"/>
      <c r="D13" s="59"/>
      <c r="E13" s="59"/>
      <c r="F13" s="59"/>
      <c r="G13" s="59"/>
      <c r="H13" s="59"/>
      <c r="I13" s="59"/>
      <c r="J13" s="59"/>
      <c r="K13" s="59"/>
      <c r="L13" s="59"/>
      <c r="M13" s="59"/>
      <c r="N13" s="59"/>
      <c r="O13" s="59"/>
      <c r="P13" s="59"/>
      <c r="Q13" s="4"/>
      <c r="R13" s="4"/>
      <c r="S13" s="4"/>
      <c r="T13" s="4"/>
    </row>
    <row r="14" spans="1:34" ht="18.75">
      <c r="A14" s="3" t="s">
        <v>15</v>
      </c>
      <c r="B14" s="7"/>
      <c r="C14" s="59"/>
      <c r="D14" s="7"/>
      <c r="E14" s="7"/>
      <c r="F14" s="7"/>
      <c r="G14" s="7"/>
      <c r="H14" s="7"/>
      <c r="I14" s="7"/>
      <c r="J14" s="59"/>
      <c r="K14" s="59"/>
      <c r="L14" s="59"/>
      <c r="M14" s="59"/>
      <c r="N14" s="59"/>
      <c r="O14" s="59"/>
      <c r="P14" s="7"/>
      <c r="Q14" s="4"/>
      <c r="R14" s="4"/>
      <c r="S14" s="4"/>
      <c r="T14" s="4"/>
    </row>
    <row r="15" spans="1:34" ht="15.75">
      <c r="A15" s="78" t="str">
        <f>A2</f>
        <v>0583 Motala</v>
      </c>
      <c r="B15" s="59"/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4"/>
      <c r="R15" s="4"/>
      <c r="S15" s="4"/>
      <c r="T15" s="4"/>
    </row>
    <row r="16" spans="1:34" ht="30">
      <c r="A16" s="6">
        <v>2017</v>
      </c>
      <c r="B16" s="54" t="s">
        <v>16</v>
      </c>
      <c r="C16" s="66" t="s">
        <v>8</v>
      </c>
      <c r="D16" s="54" t="s">
        <v>32</v>
      </c>
      <c r="E16" s="54" t="s">
        <v>2</v>
      </c>
      <c r="F16" s="55" t="s">
        <v>3</v>
      </c>
      <c r="G16" s="54" t="s">
        <v>17</v>
      </c>
      <c r="H16" s="54" t="s">
        <v>52</v>
      </c>
      <c r="I16" s="55" t="s">
        <v>5</v>
      </c>
      <c r="J16" s="54" t="s">
        <v>4</v>
      </c>
      <c r="K16" s="54" t="s">
        <v>6</v>
      </c>
      <c r="L16" s="54" t="s">
        <v>7</v>
      </c>
      <c r="M16" s="54" t="s">
        <v>92</v>
      </c>
      <c r="N16" s="55" t="s">
        <v>68</v>
      </c>
      <c r="O16" s="55" t="s">
        <v>68</v>
      </c>
      <c r="P16" s="57" t="s">
        <v>9</v>
      </c>
      <c r="Q16" s="53"/>
      <c r="AG16" s="53"/>
      <c r="AH16" s="53"/>
    </row>
    <row r="17" spans="1:34" s="29" customFormat="1" ht="11.25">
      <c r="A17" s="80" t="s">
        <v>60</v>
      </c>
      <c r="B17" s="79" t="s">
        <v>63</v>
      </c>
      <c r="C17" s="49"/>
      <c r="D17" s="79" t="s">
        <v>59</v>
      </c>
      <c r="E17" s="27"/>
      <c r="F17" s="79" t="s">
        <v>61</v>
      </c>
      <c r="G17" s="27"/>
      <c r="H17" s="27"/>
      <c r="I17" s="79" t="s">
        <v>62</v>
      </c>
      <c r="J17" s="27"/>
      <c r="K17" s="27"/>
      <c r="L17" s="27"/>
      <c r="M17" s="27"/>
      <c r="N17" s="28"/>
      <c r="O17" s="28"/>
      <c r="P17" s="81" t="s">
        <v>66</v>
      </c>
      <c r="Q17" s="30"/>
      <c r="AG17" s="30"/>
      <c r="AH17" s="30"/>
    </row>
    <row r="18" spans="1:34" ht="15.75">
      <c r="A18" s="5" t="s">
        <v>18</v>
      </c>
      <c r="B18" s="88">
        <f>[2]Fjärrvärmeproduktion!$N$618+[2]Fjärrvärmeproduktion!$N$658*([2]Fjärrvärmeproduktion!$N$618/([2]Fjärrvärmeproduktion!$N$618+[2]Fjärrvärmeproduktion!$N$626))</f>
        <v>170069.20066155781</v>
      </c>
      <c r="C18" s="88"/>
      <c r="D18" s="88">
        <f>[2]Fjärrvärmeproduktion!$N$619</f>
        <v>4430</v>
      </c>
      <c r="E18" s="88">
        <f>[2]Fjärrvärmeproduktion!$Q$620</f>
        <v>0</v>
      </c>
      <c r="F18" s="88">
        <f>[2]Fjärrvärmeproduktion!$N$621</f>
        <v>0</v>
      </c>
      <c r="G18" s="88">
        <f>[2]Fjärrvärmeproduktion!$R$622</f>
        <v>0</v>
      </c>
      <c r="H18" s="88">
        <f>[2]Fjärrvärmeproduktion!$S$623</f>
        <v>181214</v>
      </c>
      <c r="I18" s="88">
        <f>[2]Fjärrvärmeproduktion!$N$624</f>
        <v>0</v>
      </c>
      <c r="J18" s="88">
        <f>[2]Fjärrvärmeproduktion!$T$622</f>
        <v>0</v>
      </c>
      <c r="K18" s="88">
        <f>[2]Fjärrvärmeproduktion!$U$620</f>
        <v>0</v>
      </c>
      <c r="L18" s="88">
        <f>[2]Fjärrvärmeproduktion!$V$620</f>
        <v>0</v>
      </c>
      <c r="M18" s="88"/>
      <c r="N18" s="88"/>
      <c r="O18" s="88"/>
      <c r="P18" s="88">
        <f>SUM(C18:O18)</f>
        <v>185644</v>
      </c>
      <c r="Q18" s="4"/>
      <c r="R18" s="4"/>
      <c r="S18" s="4"/>
      <c r="T18" s="4"/>
    </row>
    <row r="19" spans="1:34" ht="15.75">
      <c r="A19" s="5" t="s">
        <v>19</v>
      </c>
      <c r="B19" s="88">
        <f>[2]Fjärrvärmeproduktion!$N$626+[2]Fjärrvärmeproduktion!$N$658*([2]Fjärrvärmeproduktion!$N$626/([2]Fjärrvärmeproduktion!$N$626+[2]Fjärrvärmeproduktion!$N$618))</f>
        <v>17198.799338442175</v>
      </c>
      <c r="C19" s="88"/>
      <c r="D19" s="88">
        <f>[2]Fjärrvärmeproduktion!$N$627</f>
        <v>0</v>
      </c>
      <c r="E19" s="88">
        <f>[2]Fjärrvärmeproduktion!$Q$628</f>
        <v>0</v>
      </c>
      <c r="F19" s="88">
        <f>[2]Fjärrvärmeproduktion!$N$629</f>
        <v>0</v>
      </c>
      <c r="G19" s="124">
        <f>[2]Fjärrvärmeproduktion!$R$630</f>
        <v>747</v>
      </c>
      <c r="H19" s="124">
        <f>[2]Fjärrvärmeproduktion!$S$631</f>
        <v>16228</v>
      </c>
      <c r="I19" s="88">
        <f>[2]Fjärrvärmeproduktion!$N$632</f>
        <v>0</v>
      </c>
      <c r="J19" s="124">
        <f>[2]Fjärrvärmeproduktion!$T$630</f>
        <v>0</v>
      </c>
      <c r="K19" s="88">
        <f>[2]Fjärrvärmeproduktion!$U$628</f>
        <v>0</v>
      </c>
      <c r="L19" s="88">
        <f>[2]Fjärrvärmeproduktion!$V$628</f>
        <v>0</v>
      </c>
      <c r="M19" s="88"/>
      <c r="N19" s="88"/>
      <c r="O19" s="88"/>
      <c r="P19" s="88">
        <f t="shared" ref="P19:P24" si="2">SUM(C19:O19)</f>
        <v>16975</v>
      </c>
      <c r="Q19" s="4"/>
      <c r="R19" s="4"/>
      <c r="S19" s="4"/>
      <c r="T19" s="4"/>
    </row>
    <row r="20" spans="1:34" ht="15.75">
      <c r="A20" s="5" t="s">
        <v>20</v>
      </c>
      <c r="B20" s="88">
        <f>[2]Fjärrvärmeproduktion!$N$634</f>
        <v>0</v>
      </c>
      <c r="C20" s="88"/>
      <c r="D20" s="88">
        <f>[2]Fjärrvärmeproduktion!$N$635</f>
        <v>0</v>
      </c>
      <c r="E20" s="88">
        <f>[2]Fjärrvärmeproduktion!$Q$636</f>
        <v>0</v>
      </c>
      <c r="F20" s="88">
        <f>[2]Fjärrvärmeproduktion!$N$637</f>
        <v>0</v>
      </c>
      <c r="G20" s="88">
        <f>[2]Fjärrvärmeproduktion!$R$638</f>
        <v>0</v>
      </c>
      <c r="H20" s="88">
        <f>[2]Fjärrvärmeproduktion!$S$639</f>
        <v>0</v>
      </c>
      <c r="I20" s="88">
        <f>[2]Fjärrvärmeproduktion!$N$640</f>
        <v>0</v>
      </c>
      <c r="J20" s="88">
        <f>[2]Fjärrvärmeproduktion!$T$638</f>
        <v>0</v>
      </c>
      <c r="K20" s="88">
        <f>[2]Fjärrvärmeproduktion!$U$636</f>
        <v>0</v>
      </c>
      <c r="L20" s="88">
        <f>[2]Fjärrvärmeproduktion!$V$636</f>
        <v>0</v>
      </c>
      <c r="M20" s="88"/>
      <c r="N20" s="88"/>
      <c r="O20" s="88"/>
      <c r="P20" s="88">
        <f t="shared" si="2"/>
        <v>0</v>
      </c>
      <c r="Q20" s="4"/>
      <c r="R20" s="4"/>
      <c r="S20" s="4"/>
      <c r="T20" s="4"/>
    </row>
    <row r="21" spans="1:34" ht="16.5" thickBot="1">
      <c r="A21" s="5" t="s">
        <v>21</v>
      </c>
      <c r="B21" s="88">
        <f>[2]Fjärrvärmeproduktion!$N$642</f>
        <v>0</v>
      </c>
      <c r="C21" s="88"/>
      <c r="D21" s="88">
        <f>[2]Fjärrvärmeproduktion!$N$643</f>
        <v>0</v>
      </c>
      <c r="E21" s="88">
        <f>[2]Fjärrvärmeproduktion!$Q$644</f>
        <v>0</v>
      </c>
      <c r="F21" s="88">
        <f>[2]Fjärrvärmeproduktion!$N$645</f>
        <v>0</v>
      </c>
      <c r="G21" s="88">
        <f>[2]Fjärrvärmeproduktion!$R$646</f>
        <v>0</v>
      </c>
      <c r="H21" s="88">
        <f>[2]Fjärrvärmeproduktion!$S$647</f>
        <v>0</v>
      </c>
      <c r="I21" s="88">
        <f>[2]Fjärrvärmeproduktion!$N$648</f>
        <v>0</v>
      </c>
      <c r="J21" s="88">
        <f>[2]Fjärrvärmeproduktion!$T$646</f>
        <v>0</v>
      </c>
      <c r="K21" s="88">
        <f>[2]Fjärrvärmeproduktion!$U$644</f>
        <v>0</v>
      </c>
      <c r="L21" s="88">
        <f>[2]Fjärrvärmeproduktion!$V$644</f>
        <v>0</v>
      </c>
      <c r="M21" s="88"/>
      <c r="N21" s="88"/>
      <c r="O21" s="88"/>
      <c r="P21" s="88">
        <f t="shared" si="2"/>
        <v>0</v>
      </c>
      <c r="Q21" s="4"/>
      <c r="R21" s="37"/>
      <c r="S21" s="37"/>
      <c r="T21" s="37"/>
    </row>
    <row r="22" spans="1:34" ht="15.75">
      <c r="A22" s="5" t="s">
        <v>22</v>
      </c>
      <c r="B22" s="88">
        <f>[2]Fjärrvärmeproduktion!$N$650</f>
        <v>0</v>
      </c>
      <c r="C22" s="88"/>
      <c r="D22" s="88">
        <f>[2]Fjärrvärmeproduktion!$N$651</f>
        <v>0</v>
      </c>
      <c r="E22" s="88">
        <f>[2]Fjärrvärmeproduktion!$Q$652</f>
        <v>0</v>
      </c>
      <c r="F22" s="88">
        <f>[2]Fjärrvärmeproduktion!$N$653</f>
        <v>0</v>
      </c>
      <c r="G22" s="88">
        <f>[2]Fjärrvärmeproduktion!$R$654</f>
        <v>0</v>
      </c>
      <c r="H22" s="88">
        <f>[2]Fjärrvärmeproduktion!$S$655</f>
        <v>0</v>
      </c>
      <c r="I22" s="88">
        <f>[2]Fjärrvärmeproduktion!$N$656</f>
        <v>0</v>
      </c>
      <c r="J22" s="88">
        <f>[2]Fjärrvärmeproduktion!$T$654</f>
        <v>0</v>
      </c>
      <c r="K22" s="88">
        <f>[2]Fjärrvärmeproduktion!$U$652</f>
        <v>0</v>
      </c>
      <c r="L22" s="88">
        <f>[2]Fjärrvärmeproduktion!$V$652</f>
        <v>0</v>
      </c>
      <c r="M22" s="88"/>
      <c r="N22" s="88"/>
      <c r="O22" s="88"/>
      <c r="P22" s="88">
        <f t="shared" si="2"/>
        <v>0</v>
      </c>
      <c r="Q22" s="31"/>
      <c r="R22" s="43" t="s">
        <v>24</v>
      </c>
      <c r="S22" s="87" t="str">
        <f>ROUND(P43/1000,0) &amp;" GWh"</f>
        <v>998 GWh</v>
      </c>
      <c r="T22" s="38"/>
      <c r="U22" s="36"/>
    </row>
    <row r="23" spans="1:34" ht="15.75">
      <c r="A23" s="5" t="s">
        <v>23</v>
      </c>
      <c r="B23" s="124">
        <v>0</v>
      </c>
      <c r="C23" s="88"/>
      <c r="D23" s="88">
        <f>[2]Fjärrvärmeproduktion!$N$659</f>
        <v>0</v>
      </c>
      <c r="E23" s="88">
        <f>[2]Fjärrvärmeproduktion!$Q$660</f>
        <v>0</v>
      </c>
      <c r="F23" s="88">
        <f>[2]Fjärrvärmeproduktion!$N$661</f>
        <v>0</v>
      </c>
      <c r="G23" s="88">
        <f>[2]Fjärrvärmeproduktion!$R$662</f>
        <v>0</v>
      </c>
      <c r="H23" s="88">
        <f>[2]Fjärrvärmeproduktion!$S$663</f>
        <v>0</v>
      </c>
      <c r="I23" s="88">
        <f>[2]Fjärrvärmeproduktion!$N$664</f>
        <v>0</v>
      </c>
      <c r="J23" s="88">
        <f>[2]Fjärrvärmeproduktion!$T$662</f>
        <v>0</v>
      </c>
      <c r="K23" s="88">
        <f>[2]Fjärrvärmeproduktion!$U$660</f>
        <v>0</v>
      </c>
      <c r="L23" s="88">
        <f>[2]Fjärrvärmeproduktion!$V$660</f>
        <v>0</v>
      </c>
      <c r="M23" s="88"/>
      <c r="N23" s="88"/>
      <c r="O23" s="88"/>
      <c r="P23" s="88">
        <f t="shared" si="2"/>
        <v>0</v>
      </c>
      <c r="Q23" s="31"/>
      <c r="R23" s="41"/>
      <c r="S23" s="4"/>
      <c r="T23" s="39"/>
      <c r="U23" s="36"/>
    </row>
    <row r="24" spans="1:34" ht="15.75">
      <c r="A24" s="5" t="s">
        <v>14</v>
      </c>
      <c r="B24" s="88">
        <f>SUM(B18:B23)</f>
        <v>187268</v>
      </c>
      <c r="C24" s="88">
        <f t="shared" ref="C24:O24" si="3">SUM(C18:C23)</f>
        <v>0</v>
      </c>
      <c r="D24" s="88">
        <f t="shared" si="3"/>
        <v>4430</v>
      </c>
      <c r="E24" s="88">
        <f t="shared" si="3"/>
        <v>0</v>
      </c>
      <c r="F24" s="88">
        <f t="shared" si="3"/>
        <v>0</v>
      </c>
      <c r="G24" s="88">
        <f t="shared" si="3"/>
        <v>747</v>
      </c>
      <c r="H24" s="88">
        <f t="shared" si="3"/>
        <v>197442</v>
      </c>
      <c r="I24" s="88">
        <f t="shared" si="3"/>
        <v>0</v>
      </c>
      <c r="J24" s="88">
        <f t="shared" si="3"/>
        <v>0</v>
      </c>
      <c r="K24" s="88">
        <f t="shared" si="3"/>
        <v>0</v>
      </c>
      <c r="L24" s="88">
        <f t="shared" si="3"/>
        <v>0</v>
      </c>
      <c r="M24" s="88">
        <f t="shared" si="3"/>
        <v>0</v>
      </c>
      <c r="N24" s="88">
        <f t="shared" si="3"/>
        <v>0</v>
      </c>
      <c r="O24" s="88">
        <f t="shared" si="3"/>
        <v>0</v>
      </c>
      <c r="P24" s="88">
        <f t="shared" si="2"/>
        <v>202619</v>
      </c>
      <c r="Q24" s="31"/>
      <c r="R24" s="41"/>
      <c r="S24" s="4" t="s">
        <v>25</v>
      </c>
      <c r="T24" s="39" t="s">
        <v>26</v>
      </c>
      <c r="U24" s="36"/>
    </row>
    <row r="25" spans="1:34" ht="15.75">
      <c r="B25" s="59"/>
      <c r="C25" s="59"/>
      <c r="D25" s="59"/>
      <c r="E25" s="59"/>
      <c r="F25" s="59"/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31"/>
      <c r="R25" s="84" t="str">
        <f>C30</f>
        <v>El</v>
      </c>
      <c r="S25" s="60" t="str">
        <f>ROUND(C43/1000,0) &amp;" GWh"</f>
        <v>406 GWh</v>
      </c>
      <c r="T25" s="42">
        <f>C$44</f>
        <v>0.40683106769451244</v>
      </c>
      <c r="U25" s="36"/>
    </row>
    <row r="26" spans="1:34" ht="15.75">
      <c r="A26" s="6"/>
      <c r="B26" s="99"/>
      <c r="C26" s="59"/>
      <c r="D26" s="59"/>
      <c r="E26" s="59"/>
      <c r="F26" s="59"/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31"/>
      <c r="R26" s="85" t="str">
        <f>D30</f>
        <v>Oljeprodukter</v>
      </c>
      <c r="S26" s="60" t="str">
        <f>ROUND(D43/1000,0) &amp;" GWh"</f>
        <v>256 GWh</v>
      </c>
      <c r="T26" s="42">
        <f>D$44</f>
        <v>0.25670668038458727</v>
      </c>
      <c r="U26" s="36"/>
    </row>
    <row r="27" spans="1:34" ht="15.75">
      <c r="B27" s="59"/>
      <c r="C27" s="59"/>
      <c r="D27" s="59"/>
      <c r="E27" s="59"/>
      <c r="F27" s="59"/>
      <c r="G27" s="59"/>
      <c r="H27" s="59"/>
      <c r="I27" s="59"/>
      <c r="J27" s="59"/>
      <c r="K27" s="59"/>
      <c r="L27" s="59"/>
      <c r="M27" s="59"/>
      <c r="N27" s="59"/>
      <c r="O27" s="59"/>
      <c r="P27" s="59"/>
      <c r="Q27" s="31"/>
      <c r="R27" s="85" t="str">
        <f>E30</f>
        <v>Kol och koks</v>
      </c>
      <c r="S27" s="60" t="str">
        <f>ROUND(E43/1000,0) &amp;" GWh"</f>
        <v>0 GWh</v>
      </c>
      <c r="T27" s="42">
        <f>E$44</f>
        <v>0</v>
      </c>
      <c r="U27" s="36"/>
    </row>
    <row r="28" spans="1:34" ht="18.75">
      <c r="A28" s="3" t="s">
        <v>27</v>
      </c>
      <c r="B28" s="7"/>
      <c r="C28" s="59"/>
      <c r="D28" s="7"/>
      <c r="E28" s="7"/>
      <c r="F28" s="7"/>
      <c r="G28" s="7"/>
      <c r="H28" s="7"/>
      <c r="I28" s="59"/>
      <c r="J28" s="59"/>
      <c r="K28" s="59"/>
      <c r="L28" s="59"/>
      <c r="M28" s="59"/>
      <c r="N28" s="59"/>
      <c r="O28" s="59"/>
      <c r="P28" s="59"/>
      <c r="Q28" s="31"/>
      <c r="R28" s="85" t="str">
        <f>F30</f>
        <v>Gasol/naturgas</v>
      </c>
      <c r="S28" s="60" t="str">
        <f>ROUND(F43/1000,0) &amp;" GWh"</f>
        <v>3 GWh</v>
      </c>
      <c r="T28" s="42">
        <f>F$44</f>
        <v>3.2253106352264321E-3</v>
      </c>
      <c r="U28" s="36"/>
    </row>
    <row r="29" spans="1:34" ht="15.75">
      <c r="A29" s="78" t="str">
        <f>A2</f>
        <v>0583 Motala</v>
      </c>
      <c r="B29" s="59"/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  <c r="Q29" s="31"/>
      <c r="R29" s="85" t="str">
        <f>G30</f>
        <v>Biodrivmedel</v>
      </c>
      <c r="S29" s="60" t="str">
        <f>ROUND(G43/1000,0) &amp;" GWh"</f>
        <v>66 GWh</v>
      </c>
      <c r="T29" s="42">
        <f>G$44</f>
        <v>6.6356258898088646E-2</v>
      </c>
      <c r="U29" s="36"/>
    </row>
    <row r="30" spans="1:34" ht="30">
      <c r="A30" s="6">
        <v>2017</v>
      </c>
      <c r="B30" s="66" t="s">
        <v>70</v>
      </c>
      <c r="C30" s="56" t="s">
        <v>8</v>
      </c>
      <c r="D30" s="54" t="s">
        <v>32</v>
      </c>
      <c r="E30" s="54" t="s">
        <v>2</v>
      </c>
      <c r="F30" s="55" t="s">
        <v>3</v>
      </c>
      <c r="G30" s="54" t="s">
        <v>28</v>
      </c>
      <c r="H30" s="54" t="s">
        <v>52</v>
      </c>
      <c r="I30" s="55" t="s">
        <v>5</v>
      </c>
      <c r="J30" s="54" t="s">
        <v>4</v>
      </c>
      <c r="K30" s="54" t="s">
        <v>6</v>
      </c>
      <c r="L30" s="54" t="s">
        <v>7</v>
      </c>
      <c r="M30" s="54" t="s">
        <v>92</v>
      </c>
      <c r="N30" s="55" t="s">
        <v>73</v>
      </c>
      <c r="O30" s="55" t="s">
        <v>72</v>
      </c>
      <c r="P30" s="57" t="s">
        <v>29</v>
      </c>
      <c r="Q30" s="31"/>
      <c r="R30" s="84" t="str">
        <f>H30</f>
        <v>Biobränslen</v>
      </c>
      <c r="S30" s="60" t="str">
        <f>ROUND(H43/1000,0) &amp;" GWh"</f>
        <v>266 GWh</v>
      </c>
      <c r="T30" s="42">
        <f>H$44</f>
        <v>0.26688068238758528</v>
      </c>
      <c r="U30" s="36"/>
    </row>
    <row r="31" spans="1:34" s="29" customFormat="1">
      <c r="A31" s="26"/>
      <c r="B31" s="79" t="s">
        <v>65</v>
      </c>
      <c r="C31" s="82" t="s">
        <v>64</v>
      </c>
      <c r="D31" s="79" t="s">
        <v>59</v>
      </c>
      <c r="E31" s="27"/>
      <c r="F31" s="79" t="s">
        <v>61</v>
      </c>
      <c r="G31" s="79" t="s">
        <v>87</v>
      </c>
      <c r="H31" s="79" t="s">
        <v>69</v>
      </c>
      <c r="I31" s="79" t="s">
        <v>62</v>
      </c>
      <c r="J31" s="27"/>
      <c r="K31" s="27"/>
      <c r="L31" s="27"/>
      <c r="M31" s="27"/>
      <c r="N31" s="28"/>
      <c r="O31" s="28"/>
      <c r="P31" s="81" t="s">
        <v>67</v>
      </c>
      <c r="Q31" s="32"/>
      <c r="R31" s="84" t="str">
        <f>I30</f>
        <v>Biogas</v>
      </c>
      <c r="S31" s="60" t="str">
        <f>ROUND(I43/1000,0) &amp;" GWh"</f>
        <v>0 GWh</v>
      </c>
      <c r="T31" s="42">
        <f>I$44</f>
        <v>0</v>
      </c>
      <c r="U31" s="35"/>
      <c r="AG31" s="30"/>
      <c r="AH31" s="30"/>
    </row>
    <row r="32" spans="1:34" ht="15.75">
      <c r="A32" s="5" t="s">
        <v>30</v>
      </c>
      <c r="B32" s="88">
        <f>[2]Slutanvändning!$N$899</f>
        <v>0</v>
      </c>
      <c r="C32" s="99">
        <f>[2]Slutanvändning!$N$900</f>
        <v>15406</v>
      </c>
      <c r="D32" s="88">
        <f>[2]Slutanvändning!$N$893</f>
        <v>18545</v>
      </c>
      <c r="E32" s="88">
        <f>[2]Slutanvändning!$Q$894</f>
        <v>0</v>
      </c>
      <c r="F32" s="88">
        <f>[2]Slutanvändning!$N$895</f>
        <v>0</v>
      </c>
      <c r="G32" s="99">
        <f>[2]Slutanvändning!$N$896</f>
        <v>3967</v>
      </c>
      <c r="H32" s="99">
        <f>[2]Slutanvändning!$N$897</f>
        <v>0</v>
      </c>
      <c r="I32" s="88">
        <f>[2]Slutanvändning!$N$898</f>
        <v>0</v>
      </c>
      <c r="J32" s="88"/>
      <c r="K32" s="88">
        <f>[2]Slutanvändning!$T$894</f>
        <v>0</v>
      </c>
      <c r="L32" s="88">
        <f>[2]Slutanvändning!$U$894</f>
        <v>0</v>
      </c>
      <c r="M32" s="88"/>
      <c r="N32" s="88">
        <f>[2]Slutanvändning!$W$894</f>
        <v>0</v>
      </c>
      <c r="O32" s="88"/>
      <c r="P32" s="88">
        <f t="shared" ref="P32:P38" si="4">SUM(B32:N32)</f>
        <v>37918</v>
      </c>
      <c r="Q32" s="33"/>
      <c r="R32" s="85" t="str">
        <f>J30</f>
        <v>Avlutar</v>
      </c>
      <c r="S32" s="60" t="str">
        <f>ROUND(J43/1000,0) &amp;" GWh"</f>
        <v>0 GWh</v>
      </c>
      <c r="T32" s="42">
        <f>J$44</f>
        <v>0</v>
      </c>
      <c r="U32" s="36"/>
    </row>
    <row r="33" spans="1:47" ht="15.75">
      <c r="A33" s="5" t="s">
        <v>33</v>
      </c>
      <c r="B33" s="88">
        <f>[2]Slutanvändning!$N$908</f>
        <v>12023</v>
      </c>
      <c r="C33" s="115">
        <f>[2]Slutanvändning!$N$909</f>
        <v>78721.331798034516</v>
      </c>
      <c r="D33" s="88">
        <f>[2]Slutanvändning!$N$902</f>
        <v>3861</v>
      </c>
      <c r="E33" s="88">
        <f>[2]Slutanvändning!$Q$903</f>
        <v>0</v>
      </c>
      <c r="F33" s="88">
        <f>[2]Slutanvändning!$N$904</f>
        <v>3220</v>
      </c>
      <c r="G33" s="115">
        <f>[2]Slutanvändning!$N$905</f>
        <v>0</v>
      </c>
      <c r="H33" s="115">
        <f>[2]Slutanvändning!$N$906</f>
        <v>1944.25</v>
      </c>
      <c r="I33" s="88">
        <f>[2]Slutanvändning!$N$907</f>
        <v>0</v>
      </c>
      <c r="J33" s="88"/>
      <c r="K33" s="88">
        <f>[2]Slutanvändning!$T$903</f>
        <v>0</v>
      </c>
      <c r="L33" s="88">
        <f>[2]Slutanvändning!$U$903</f>
        <v>0</v>
      </c>
      <c r="M33" s="88"/>
      <c r="N33" s="88">
        <f>[2]Slutanvändning!$W$903</f>
        <v>0</v>
      </c>
      <c r="O33" s="88"/>
      <c r="P33" s="124">
        <f t="shared" si="4"/>
        <v>99769.581798034516</v>
      </c>
      <c r="Q33" s="33"/>
      <c r="R33" s="84" t="str">
        <f>K30</f>
        <v>Torv</v>
      </c>
      <c r="S33" s="60" t="str">
        <f>ROUND(K43/1000,0) &amp;" GWh"</f>
        <v>0 GWh</v>
      </c>
      <c r="T33" s="42">
        <f>K$44</f>
        <v>0</v>
      </c>
      <c r="U33" s="36"/>
    </row>
    <row r="34" spans="1:47" ht="15.75">
      <c r="A34" s="5" t="s">
        <v>34</v>
      </c>
      <c r="B34" s="88">
        <f>[2]Slutanvändning!$N$917</f>
        <v>51337</v>
      </c>
      <c r="C34" s="99">
        <f>[2]Slutanvändning!$N$918</f>
        <v>38788</v>
      </c>
      <c r="D34" s="88">
        <f>[2]Slutanvändning!$N$911</f>
        <v>2256</v>
      </c>
      <c r="E34" s="88">
        <f>[2]Slutanvändning!$Q$912</f>
        <v>0</v>
      </c>
      <c r="F34" s="88">
        <f>[2]Slutanvändning!$N$913</f>
        <v>0</v>
      </c>
      <c r="G34" s="99">
        <f>[2]Slutanvändning!$N$914</f>
        <v>0</v>
      </c>
      <c r="H34" s="99">
        <f>[2]Slutanvändning!$N$915</f>
        <v>0</v>
      </c>
      <c r="I34" s="88">
        <f>[2]Slutanvändning!$N$916</f>
        <v>0</v>
      </c>
      <c r="J34" s="88"/>
      <c r="K34" s="88">
        <f>[2]Slutanvändning!$T$912</f>
        <v>0</v>
      </c>
      <c r="L34" s="88">
        <f>[2]Slutanvändning!$U$912</f>
        <v>0</v>
      </c>
      <c r="M34" s="88"/>
      <c r="N34" s="88">
        <f>[2]Slutanvändning!$W$912</f>
        <v>0</v>
      </c>
      <c r="O34" s="88"/>
      <c r="P34" s="88">
        <f t="shared" si="4"/>
        <v>92381</v>
      </c>
      <c r="Q34" s="33"/>
      <c r="R34" s="85" t="str">
        <f>L30</f>
        <v>Avfall</v>
      </c>
      <c r="S34" s="60" t="str">
        <f>ROUND(L43/1000,0) &amp;" GWh"</f>
        <v>0 GWh</v>
      </c>
      <c r="T34" s="42">
        <f>L$44</f>
        <v>0</v>
      </c>
      <c r="U34" s="36"/>
      <c r="V34" s="8"/>
      <c r="W34" s="58"/>
    </row>
    <row r="35" spans="1:47" ht="15.75">
      <c r="A35" s="5" t="s">
        <v>35</v>
      </c>
      <c r="B35" s="88">
        <f>[2]Slutanvändning!$N$926</f>
        <v>0</v>
      </c>
      <c r="C35" s="99">
        <f>[2]Slutanvändning!$N$927</f>
        <v>326</v>
      </c>
      <c r="D35" s="88">
        <f>[2]Slutanvändning!$N$920</f>
        <v>219817</v>
      </c>
      <c r="E35" s="88">
        <f>[2]Slutanvändning!$Q$921</f>
        <v>0</v>
      </c>
      <c r="F35" s="88">
        <f>[2]Slutanvändning!$N$922</f>
        <v>0</v>
      </c>
      <c r="G35" s="99">
        <f>[2]Slutanvändning!$N$923</f>
        <v>61533</v>
      </c>
      <c r="H35" s="99">
        <f>[2]Slutanvändning!$N$924</f>
        <v>0</v>
      </c>
      <c r="I35" s="88">
        <f>[2]Slutanvändning!$N$925</f>
        <v>0</v>
      </c>
      <c r="J35" s="88"/>
      <c r="K35" s="88">
        <f>[2]Slutanvändning!$T$921</f>
        <v>0</v>
      </c>
      <c r="L35" s="88">
        <f>[2]Slutanvändning!$U$921</f>
        <v>0</v>
      </c>
      <c r="M35" s="88"/>
      <c r="N35" s="88">
        <f>[2]Slutanvändning!$W$921</f>
        <v>0</v>
      </c>
      <c r="O35" s="88"/>
      <c r="P35" s="88">
        <f>SUM(B35:N35)</f>
        <v>281676</v>
      </c>
      <c r="Q35" s="33"/>
      <c r="R35" s="84" t="str">
        <f>M30</f>
        <v>RT-flis</v>
      </c>
      <c r="S35" s="60" t="str">
        <f>ROUND(M43/1000,0) &amp;" GWh"</f>
        <v>0 GWh</v>
      </c>
      <c r="T35" s="42">
        <f>M$44</f>
        <v>0</v>
      </c>
      <c r="U35" s="36"/>
    </row>
    <row r="36" spans="1:47" ht="15.75">
      <c r="A36" s="5" t="s">
        <v>36</v>
      </c>
      <c r="B36" s="88">
        <f>[2]Slutanvändning!$N$935</f>
        <v>25</v>
      </c>
      <c r="C36" s="99">
        <f>[2]Slutanvändning!$N$936</f>
        <v>83891</v>
      </c>
      <c r="D36" s="88">
        <f>[2]Slutanvändning!$N$929</f>
        <v>5792</v>
      </c>
      <c r="E36" s="88">
        <f>[2]Slutanvändning!$Q$930</f>
        <v>0</v>
      </c>
      <c r="F36" s="88">
        <f>[2]Slutanvändning!$N$931</f>
        <v>0</v>
      </c>
      <c r="G36" s="99">
        <f>[2]Slutanvändning!$N$932</f>
        <v>0</v>
      </c>
      <c r="H36" s="99">
        <f>[2]Slutanvändning!$N$933</f>
        <v>0</v>
      </c>
      <c r="I36" s="88">
        <f>[2]Slutanvändning!$N$934</f>
        <v>0</v>
      </c>
      <c r="J36" s="88"/>
      <c r="K36" s="88">
        <f>[2]Slutanvändning!$T$930</f>
        <v>0</v>
      </c>
      <c r="L36" s="88">
        <f>[2]Slutanvändning!$U$930</f>
        <v>0</v>
      </c>
      <c r="M36" s="88"/>
      <c r="N36" s="88">
        <f>[2]Slutanvändning!$W$930</f>
        <v>0</v>
      </c>
      <c r="O36" s="88"/>
      <c r="P36" s="88">
        <f t="shared" si="4"/>
        <v>89708</v>
      </c>
      <c r="Q36" s="33"/>
      <c r="R36" s="84" t="str">
        <f>N30</f>
        <v>Plastrejekt</v>
      </c>
      <c r="S36" s="60" t="str">
        <f>ROUND(N43/1000,0) &amp;" GWh"</f>
        <v>0 GWh</v>
      </c>
      <c r="T36" s="42">
        <f>N$44</f>
        <v>0</v>
      </c>
      <c r="U36" s="36"/>
    </row>
    <row r="37" spans="1:47" ht="15.75">
      <c r="A37" s="5" t="s">
        <v>37</v>
      </c>
      <c r="B37" s="88">
        <f>[2]Slutanvändning!$N$944</f>
        <v>8966</v>
      </c>
      <c r="C37" s="115">
        <f>[2]Slutanvändning!$N$945</f>
        <v>137292.66820196548</v>
      </c>
      <c r="D37" s="88">
        <f>[2]Slutanvändning!$N$938</f>
        <v>1208</v>
      </c>
      <c r="E37" s="88">
        <f>[2]Slutanvändning!$Q$939</f>
        <v>0</v>
      </c>
      <c r="F37" s="88">
        <f>[2]Slutanvändning!$N$940</f>
        <v>0</v>
      </c>
      <c r="G37" s="99">
        <f>[2]Slutanvändning!$N$941</f>
        <v>0</v>
      </c>
      <c r="H37" s="99">
        <f>[2]Slutanvändning!$N$942</f>
        <v>67055</v>
      </c>
      <c r="I37" s="88">
        <f>[2]Slutanvändning!$N$943</f>
        <v>0</v>
      </c>
      <c r="J37" s="88"/>
      <c r="K37" s="88">
        <f>[2]Slutanvändning!$T$939</f>
        <v>0</v>
      </c>
      <c r="L37" s="88">
        <f>[2]Slutanvändning!$U$939</f>
        <v>0</v>
      </c>
      <c r="M37" s="88"/>
      <c r="N37" s="88">
        <f>[2]Slutanvändning!$W$939</f>
        <v>0</v>
      </c>
      <c r="O37" s="88"/>
      <c r="P37" s="124">
        <f t="shared" si="4"/>
        <v>214521.66820196548</v>
      </c>
      <c r="Q37" s="33"/>
      <c r="R37" s="85" t="str">
        <f>O30</f>
        <v>Ånga</v>
      </c>
      <c r="S37" s="60" t="str">
        <f>ROUND(O43/1000,0) &amp;" GWh"</f>
        <v>0 GWh</v>
      </c>
      <c r="T37" s="42">
        <f>O$44</f>
        <v>0</v>
      </c>
      <c r="U37" s="36"/>
    </row>
    <row r="38" spans="1:47" ht="15.75">
      <c r="A38" s="5" t="s">
        <v>38</v>
      </c>
      <c r="B38" s="88">
        <f>[2]Slutanvändning!$N$953</f>
        <v>89820</v>
      </c>
      <c r="C38" s="99">
        <f>[2]Slutanvändning!$N$954</f>
        <v>25760</v>
      </c>
      <c r="D38" s="88">
        <f>[2]Slutanvändning!$N$947</f>
        <v>375</v>
      </c>
      <c r="E38" s="88">
        <f>[2]Slutanvändning!$Q$948</f>
        <v>0</v>
      </c>
      <c r="F38" s="88">
        <f>[2]Slutanvändning!$N$949</f>
        <v>0</v>
      </c>
      <c r="G38" s="99">
        <f>[2]Slutanvändning!$N$950</f>
        <v>0</v>
      </c>
      <c r="H38" s="99">
        <f>[2]Slutanvändning!$N$951</f>
        <v>0</v>
      </c>
      <c r="I38" s="88">
        <f>[2]Slutanvändning!$N$952</f>
        <v>0</v>
      </c>
      <c r="J38" s="88"/>
      <c r="K38" s="88">
        <f>[2]Slutanvändning!$T$948</f>
        <v>0</v>
      </c>
      <c r="L38" s="88">
        <f>[2]Slutanvändning!$U$948</f>
        <v>0</v>
      </c>
      <c r="M38" s="88"/>
      <c r="N38" s="88">
        <f>[2]Slutanvändning!$W$948</f>
        <v>0</v>
      </c>
      <c r="O38" s="88"/>
      <c r="P38" s="88">
        <f t="shared" si="4"/>
        <v>115955</v>
      </c>
      <c r="Q38" s="33"/>
      <c r="R38" s="44"/>
      <c r="S38" s="29"/>
      <c r="T38" s="40"/>
      <c r="U38" s="36"/>
    </row>
    <row r="39" spans="1:47" ht="15.75">
      <c r="A39" s="5" t="s">
        <v>39</v>
      </c>
      <c r="B39" s="88">
        <f>[2]Slutanvändning!$N$962</f>
        <v>0</v>
      </c>
      <c r="C39" s="99">
        <f>[2]Slutanvändning!$N$963</f>
        <v>12955</v>
      </c>
      <c r="D39" s="88">
        <f>[2]Slutanvändning!$N$956</f>
        <v>0</v>
      </c>
      <c r="E39" s="88">
        <f>[2]Slutanvändning!$Q$957</f>
        <v>0</v>
      </c>
      <c r="F39" s="88">
        <f>[2]Slutanvändning!$N$958</f>
        <v>0</v>
      </c>
      <c r="G39" s="99">
        <f>[2]Slutanvändning!$N$959</f>
        <v>0</v>
      </c>
      <c r="H39" s="99">
        <f>[2]Slutanvändning!$N$960</f>
        <v>0</v>
      </c>
      <c r="I39" s="88">
        <f>[2]Slutanvändning!$N$961</f>
        <v>0</v>
      </c>
      <c r="J39" s="88"/>
      <c r="K39" s="88">
        <f>[2]Slutanvändning!$T$957</f>
        <v>0</v>
      </c>
      <c r="L39" s="88">
        <f>[2]Slutanvändning!$U$957</f>
        <v>0</v>
      </c>
      <c r="M39" s="88"/>
      <c r="N39" s="88">
        <f>[2]Slutanvändning!$W$957</f>
        <v>0</v>
      </c>
      <c r="O39" s="88"/>
      <c r="P39" s="88">
        <f>SUM(B39:N39)</f>
        <v>12955</v>
      </c>
      <c r="Q39" s="33"/>
      <c r="R39" s="41"/>
      <c r="S39" s="10"/>
      <c r="T39" s="63"/>
    </row>
    <row r="40" spans="1:47" ht="15.75">
      <c r="A40" s="5" t="s">
        <v>14</v>
      </c>
      <c r="B40" s="88">
        <f>SUM(B32:B39)</f>
        <v>162171</v>
      </c>
      <c r="C40" s="88">
        <f t="shared" ref="C40:O40" si="5">SUM(C32:C39)</f>
        <v>393140</v>
      </c>
      <c r="D40" s="88">
        <f t="shared" si="5"/>
        <v>251854</v>
      </c>
      <c r="E40" s="88">
        <f t="shared" si="5"/>
        <v>0</v>
      </c>
      <c r="F40" s="88">
        <f>SUM(F32:F39)</f>
        <v>3220</v>
      </c>
      <c r="G40" s="124">
        <f t="shared" si="5"/>
        <v>65500</v>
      </c>
      <c r="H40" s="124">
        <f t="shared" si="5"/>
        <v>68999.25</v>
      </c>
      <c r="I40" s="88">
        <f t="shared" si="5"/>
        <v>0</v>
      </c>
      <c r="J40" s="88">
        <f t="shared" si="5"/>
        <v>0</v>
      </c>
      <c r="K40" s="88">
        <f t="shared" si="5"/>
        <v>0</v>
      </c>
      <c r="L40" s="88">
        <f t="shared" si="5"/>
        <v>0</v>
      </c>
      <c r="M40" s="88">
        <f t="shared" si="5"/>
        <v>0</v>
      </c>
      <c r="N40" s="88">
        <f t="shared" si="5"/>
        <v>0</v>
      </c>
      <c r="O40" s="88">
        <f t="shared" si="5"/>
        <v>0</v>
      </c>
      <c r="P40" s="124">
        <f>SUM(B40:N40)</f>
        <v>944884.25</v>
      </c>
      <c r="Q40" s="33"/>
      <c r="R40" s="41"/>
      <c r="S40" s="10" t="s">
        <v>25</v>
      </c>
      <c r="T40" s="63" t="s">
        <v>26</v>
      </c>
    </row>
    <row r="41" spans="1:47">
      <c r="B41" s="59"/>
      <c r="C41" s="59"/>
      <c r="D41" s="59"/>
      <c r="E41" s="59"/>
      <c r="F41" s="59"/>
      <c r="G41" s="59"/>
      <c r="H41" s="59"/>
      <c r="I41" s="59"/>
      <c r="J41" s="59"/>
      <c r="K41" s="59"/>
      <c r="L41" s="59"/>
      <c r="M41" s="59"/>
      <c r="N41" s="59"/>
      <c r="O41" s="59"/>
      <c r="P41" s="59"/>
      <c r="Q41" s="65"/>
      <c r="R41" s="41" t="s">
        <v>40</v>
      </c>
      <c r="S41" s="64" t="str">
        <f>ROUND((B46+C46)/1000,0) &amp;" GWh"</f>
        <v>57 GWh</v>
      </c>
      <c r="T41" s="63"/>
    </row>
    <row r="42" spans="1:47">
      <c r="A42" s="46" t="s">
        <v>43</v>
      </c>
      <c r="B42" s="89">
        <f>B39+B38+B37</f>
        <v>98786</v>
      </c>
      <c r="C42" s="89">
        <f>C39+C38+C37</f>
        <v>176007.66820196548</v>
      </c>
      <c r="D42" s="89">
        <f>D39+D38+D37</f>
        <v>1583</v>
      </c>
      <c r="E42" s="89">
        <f t="shared" ref="E42:P42" si="6">E39+E38+E37</f>
        <v>0</v>
      </c>
      <c r="F42" s="90">
        <f t="shared" si="6"/>
        <v>0</v>
      </c>
      <c r="G42" s="89">
        <f t="shared" si="6"/>
        <v>0</v>
      </c>
      <c r="H42" s="89">
        <f t="shared" si="6"/>
        <v>67055</v>
      </c>
      <c r="I42" s="90">
        <f t="shared" si="6"/>
        <v>0</v>
      </c>
      <c r="J42" s="89">
        <f t="shared" si="6"/>
        <v>0</v>
      </c>
      <c r="K42" s="89">
        <f t="shared" si="6"/>
        <v>0</v>
      </c>
      <c r="L42" s="89">
        <f t="shared" si="6"/>
        <v>0</v>
      </c>
      <c r="M42" s="89">
        <f t="shared" si="6"/>
        <v>0</v>
      </c>
      <c r="N42" s="89">
        <f t="shared" si="6"/>
        <v>0</v>
      </c>
      <c r="O42" s="89">
        <f t="shared" si="6"/>
        <v>0</v>
      </c>
      <c r="P42" s="89">
        <f t="shared" si="6"/>
        <v>343431.66820196551</v>
      </c>
      <c r="Q42" s="34"/>
      <c r="R42" s="41" t="s">
        <v>41</v>
      </c>
      <c r="S42" s="11" t="str">
        <f>ROUND(P42/1000,0) &amp;" GWh"</f>
        <v>343 GWh</v>
      </c>
      <c r="T42" s="42">
        <f>P42/P40</f>
        <v>0.36346427427694505</v>
      </c>
    </row>
    <row r="43" spans="1:47">
      <c r="A43" s="47" t="s">
        <v>45</v>
      </c>
      <c r="B43" s="90"/>
      <c r="C43" s="113">
        <f>C40+C24-C7+C46</f>
        <v>406161.2</v>
      </c>
      <c r="D43" s="113">
        <f t="shared" ref="D43:O43" si="7">D11+D24+D40</f>
        <v>256284</v>
      </c>
      <c r="E43" s="113">
        <f t="shared" si="7"/>
        <v>0</v>
      </c>
      <c r="F43" s="113">
        <f t="shared" si="7"/>
        <v>3220</v>
      </c>
      <c r="G43" s="113">
        <f t="shared" si="7"/>
        <v>66247</v>
      </c>
      <c r="H43" s="113">
        <f t="shared" si="7"/>
        <v>266441.25</v>
      </c>
      <c r="I43" s="113">
        <f t="shared" si="7"/>
        <v>0</v>
      </c>
      <c r="J43" s="113">
        <f t="shared" si="7"/>
        <v>0</v>
      </c>
      <c r="K43" s="113">
        <f t="shared" si="7"/>
        <v>0</v>
      </c>
      <c r="L43" s="113">
        <f t="shared" si="7"/>
        <v>0</v>
      </c>
      <c r="M43" s="113">
        <f t="shared" si="7"/>
        <v>0</v>
      </c>
      <c r="N43" s="113">
        <f t="shared" si="7"/>
        <v>0</v>
      </c>
      <c r="O43" s="113">
        <f t="shared" si="7"/>
        <v>0</v>
      </c>
      <c r="P43" s="114">
        <f>SUM(C43:O43)</f>
        <v>998353.45</v>
      </c>
      <c r="Q43" s="34"/>
      <c r="R43" s="41" t="s">
        <v>42</v>
      </c>
      <c r="S43" s="11" t="str">
        <f>ROUND(P36/1000,0) &amp;" GWh"</f>
        <v>90 GWh</v>
      </c>
      <c r="T43" s="62">
        <f>P36/P40</f>
        <v>9.4940729512636074E-2</v>
      </c>
    </row>
    <row r="44" spans="1:47">
      <c r="A44" s="47" t="s">
        <v>46</v>
      </c>
      <c r="B44" s="136"/>
      <c r="C44" s="98">
        <f>C43/$P$43</f>
        <v>0.40683106769451244</v>
      </c>
      <c r="D44" s="98">
        <f t="shared" ref="D44:P44" si="8">D43/$P$43</f>
        <v>0.25670668038458727</v>
      </c>
      <c r="E44" s="98">
        <f t="shared" si="8"/>
        <v>0</v>
      </c>
      <c r="F44" s="98">
        <f t="shared" si="8"/>
        <v>3.2253106352264321E-3</v>
      </c>
      <c r="G44" s="98">
        <f t="shared" si="8"/>
        <v>6.6356258898088646E-2</v>
      </c>
      <c r="H44" s="98">
        <f t="shared" si="8"/>
        <v>0.26688068238758528</v>
      </c>
      <c r="I44" s="98">
        <f t="shared" si="8"/>
        <v>0</v>
      </c>
      <c r="J44" s="98">
        <f t="shared" si="8"/>
        <v>0</v>
      </c>
      <c r="K44" s="98">
        <f t="shared" si="8"/>
        <v>0</v>
      </c>
      <c r="L44" s="98">
        <f t="shared" si="8"/>
        <v>0</v>
      </c>
      <c r="M44" s="98">
        <f t="shared" si="8"/>
        <v>0</v>
      </c>
      <c r="N44" s="98">
        <f t="shared" si="8"/>
        <v>0</v>
      </c>
      <c r="O44" s="98">
        <f t="shared" si="8"/>
        <v>0</v>
      </c>
      <c r="P44" s="98">
        <f t="shared" si="8"/>
        <v>1</v>
      </c>
      <c r="Q44" s="34"/>
      <c r="R44" s="41" t="s">
        <v>44</v>
      </c>
      <c r="S44" s="11" t="str">
        <f>ROUND(P34/1000,0) &amp;" GWh"</f>
        <v>92 GWh</v>
      </c>
      <c r="T44" s="42">
        <f>P34/P40</f>
        <v>9.7769647446234814E-2</v>
      </c>
      <c r="U44" s="36"/>
    </row>
    <row r="45" spans="1:47">
      <c r="A45" s="48"/>
      <c r="B45" s="107"/>
      <c r="C45" s="56"/>
      <c r="D45" s="56"/>
      <c r="E45" s="56"/>
      <c r="F45" s="66"/>
      <c r="G45" s="56"/>
      <c r="H45" s="56"/>
      <c r="I45" s="66"/>
      <c r="J45" s="56"/>
      <c r="K45" s="56"/>
      <c r="L45" s="56"/>
      <c r="M45" s="56"/>
      <c r="N45" s="66"/>
      <c r="O45" s="66"/>
      <c r="P45" s="66"/>
      <c r="Q45" s="34"/>
      <c r="R45" s="41" t="s">
        <v>31</v>
      </c>
      <c r="S45" s="11" t="str">
        <f>ROUND(P32/1000,0) &amp;" GWh"</f>
        <v>38 GWh</v>
      </c>
      <c r="T45" s="42">
        <f>P32/P40</f>
        <v>4.0129783092479318E-2</v>
      </c>
      <c r="U45" s="36"/>
    </row>
    <row r="46" spans="1:47">
      <c r="A46" s="48" t="s">
        <v>49</v>
      </c>
      <c r="B46" s="67">
        <f>B24+B26-B40</f>
        <v>25097</v>
      </c>
      <c r="C46" s="67">
        <f>(C40+C24)*0.08</f>
        <v>31451.200000000001</v>
      </c>
      <c r="D46" s="56"/>
      <c r="E46" s="56"/>
      <c r="F46" s="66"/>
      <c r="G46" s="56"/>
      <c r="H46" s="56"/>
      <c r="I46" s="66"/>
      <c r="J46" s="56"/>
      <c r="K46" s="56"/>
      <c r="L46" s="56"/>
      <c r="M46" s="56"/>
      <c r="N46" s="66"/>
      <c r="O46" s="66"/>
      <c r="P46" s="52"/>
      <c r="Q46" s="34"/>
      <c r="R46" s="41" t="s">
        <v>47</v>
      </c>
      <c r="S46" s="11" t="str">
        <f>ROUND(P33/1000,0) &amp;" GWh"</f>
        <v>100 GWh</v>
      </c>
      <c r="T46" s="62">
        <f>P33/P40</f>
        <v>0.10558921031653826</v>
      </c>
      <c r="U46" s="36"/>
    </row>
    <row r="47" spans="1:47">
      <c r="A47" s="48" t="s">
        <v>51</v>
      </c>
      <c r="B47" s="70">
        <f>B46/B24</f>
        <v>0.13401648973663413</v>
      </c>
      <c r="C47" s="70">
        <f>C46/(C40+C24)</f>
        <v>0.08</v>
      </c>
      <c r="D47" s="56"/>
      <c r="E47" s="56"/>
      <c r="F47" s="66"/>
      <c r="G47" s="56"/>
      <c r="H47" s="56"/>
      <c r="I47" s="66"/>
      <c r="J47" s="56"/>
      <c r="K47" s="56"/>
      <c r="L47" s="56"/>
      <c r="M47" s="56"/>
      <c r="N47" s="66"/>
      <c r="O47" s="66"/>
      <c r="P47" s="66"/>
      <c r="Q47" s="34"/>
      <c r="R47" s="41" t="s">
        <v>48</v>
      </c>
      <c r="S47" s="11" t="str">
        <f>ROUND(P35/1000,0) &amp;" GWh"</f>
        <v>282 GWh</v>
      </c>
      <c r="T47" s="62">
        <f>P35/P40</f>
        <v>0.2981063553551665</v>
      </c>
    </row>
    <row r="48" spans="1:47" ht="15.75" thickBot="1">
      <c r="A48" s="13"/>
      <c r="B48" s="14"/>
      <c r="C48" s="16"/>
      <c r="D48" s="15"/>
      <c r="E48" s="15"/>
      <c r="F48" s="24"/>
      <c r="G48" s="15"/>
      <c r="H48" s="15"/>
      <c r="I48" s="24"/>
      <c r="J48" s="15"/>
      <c r="K48" s="15"/>
      <c r="L48" s="15"/>
      <c r="M48" s="16"/>
      <c r="N48" s="17"/>
      <c r="O48" s="17"/>
      <c r="P48" s="17"/>
      <c r="Q48" s="86"/>
      <c r="R48" s="68" t="s">
        <v>50</v>
      </c>
      <c r="S48" s="11" t="str">
        <f>ROUND(P40/1000,0) &amp;" GWh"</f>
        <v>945 GWh</v>
      </c>
      <c r="T48" s="69"/>
      <c r="U48" s="16"/>
      <c r="V48" s="16"/>
      <c r="W48" s="16"/>
      <c r="X48" s="16"/>
      <c r="Y48" s="16"/>
      <c r="Z48" s="16"/>
      <c r="AA48" s="16"/>
      <c r="AB48" s="16"/>
      <c r="AC48" s="16"/>
      <c r="AD48" s="16"/>
      <c r="AE48" s="16"/>
      <c r="AF48" s="16"/>
      <c r="AG48" s="13"/>
      <c r="AH48" s="13"/>
      <c r="AI48" s="16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</row>
    <row r="49" spans="1:47">
      <c r="A49" s="16"/>
      <c r="B49" s="14"/>
      <c r="C49" s="16"/>
      <c r="D49" s="15"/>
      <c r="E49" s="15"/>
      <c r="F49" s="24"/>
      <c r="G49" s="15"/>
      <c r="H49" s="15"/>
      <c r="I49" s="24"/>
      <c r="J49" s="15"/>
      <c r="K49" s="15"/>
      <c r="L49" s="15"/>
      <c r="M49" s="16"/>
      <c r="N49" s="17"/>
      <c r="O49" s="17"/>
      <c r="P49" s="17"/>
      <c r="Q49" s="16"/>
      <c r="R49" s="13"/>
      <c r="S49" s="16"/>
      <c r="T49" s="16"/>
      <c r="U49" s="16"/>
      <c r="V49" s="16"/>
      <c r="W49" s="16"/>
      <c r="X49" s="16"/>
      <c r="Y49" s="16"/>
      <c r="Z49" s="16"/>
      <c r="AA49" s="16"/>
      <c r="AB49" s="16"/>
      <c r="AC49" s="16"/>
      <c r="AD49" s="16"/>
      <c r="AE49" s="16"/>
      <c r="AF49" s="16"/>
      <c r="AG49" s="16"/>
      <c r="AH49" s="13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</row>
    <row r="50" spans="1:47">
      <c r="A50" s="16"/>
      <c r="B50" s="14"/>
      <c r="C50" s="18"/>
      <c r="D50" s="15"/>
      <c r="E50" s="15"/>
      <c r="F50" s="24"/>
      <c r="G50" s="15"/>
      <c r="H50" s="15"/>
      <c r="I50" s="24"/>
      <c r="J50" s="15"/>
      <c r="K50" s="15"/>
      <c r="L50" s="15"/>
      <c r="M50" s="16"/>
      <c r="N50" s="17"/>
      <c r="O50" s="17"/>
      <c r="P50" s="17"/>
      <c r="Q50" s="16"/>
      <c r="R50" s="13"/>
      <c r="S50" s="16"/>
      <c r="T50" s="16"/>
      <c r="U50" s="16"/>
      <c r="V50" s="16"/>
      <c r="W50" s="16"/>
      <c r="X50" s="16"/>
      <c r="Y50" s="16"/>
      <c r="Z50" s="16"/>
      <c r="AA50" s="16"/>
      <c r="AB50" s="16"/>
      <c r="AC50" s="16"/>
      <c r="AD50" s="16"/>
      <c r="AE50" s="16"/>
      <c r="AF50" s="16"/>
      <c r="AG50" s="16"/>
      <c r="AH50" s="13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</row>
    <row r="51" spans="1:47">
      <c r="A51" s="16"/>
      <c r="B51" s="14"/>
      <c r="C51" s="16"/>
      <c r="D51" s="15"/>
      <c r="E51" s="15"/>
      <c r="F51" s="24"/>
      <c r="G51" s="15"/>
      <c r="H51" s="15"/>
      <c r="I51" s="24"/>
      <c r="J51" s="15"/>
      <c r="K51" s="15"/>
      <c r="L51" s="15"/>
      <c r="M51" s="16"/>
      <c r="N51" s="17"/>
      <c r="O51" s="17"/>
      <c r="P51" s="17"/>
      <c r="Q51" s="16"/>
      <c r="R51" s="13"/>
      <c r="S51" s="16"/>
      <c r="T51" s="16"/>
      <c r="U51" s="16"/>
      <c r="V51" s="16"/>
      <c r="W51" s="16"/>
      <c r="X51" s="16"/>
      <c r="Y51" s="16"/>
      <c r="Z51" s="16"/>
      <c r="AA51" s="16"/>
      <c r="AB51" s="16"/>
      <c r="AC51" s="16"/>
      <c r="AD51" s="16"/>
      <c r="AE51" s="16"/>
      <c r="AF51" s="16"/>
      <c r="AG51" s="16"/>
      <c r="AH51" s="13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</row>
    <row r="52" spans="1:47">
      <c r="A52" s="16"/>
      <c r="B52" s="14"/>
      <c r="C52" s="16"/>
      <c r="D52" s="15"/>
      <c r="E52" s="15"/>
      <c r="F52" s="24"/>
      <c r="G52" s="15"/>
      <c r="H52" s="15"/>
      <c r="I52" s="24"/>
      <c r="J52" s="15"/>
      <c r="K52" s="15"/>
      <c r="L52" s="15"/>
      <c r="M52" s="16"/>
      <c r="N52" s="17"/>
      <c r="O52" s="17"/>
      <c r="P52" s="17"/>
      <c r="Q52" s="16"/>
      <c r="R52" s="13"/>
      <c r="S52" s="16"/>
      <c r="T52" s="16"/>
      <c r="U52" s="16"/>
      <c r="V52" s="16"/>
      <c r="W52" s="16"/>
      <c r="X52" s="16"/>
      <c r="Y52" s="16"/>
      <c r="Z52" s="16"/>
      <c r="AA52" s="16"/>
      <c r="AB52" s="16"/>
      <c r="AC52" s="16"/>
      <c r="AD52" s="16"/>
      <c r="AE52" s="16"/>
      <c r="AF52" s="16"/>
      <c r="AG52" s="16"/>
      <c r="AH52" s="13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</row>
    <row r="53" spans="1:47">
      <c r="A53" s="16"/>
      <c r="B53" s="14"/>
      <c r="C53" s="16"/>
      <c r="D53" s="15"/>
      <c r="E53" s="15"/>
      <c r="F53" s="24"/>
      <c r="G53" s="15"/>
      <c r="H53" s="15"/>
      <c r="I53" s="24"/>
      <c r="J53" s="15"/>
      <c r="K53" s="15"/>
      <c r="L53" s="15"/>
      <c r="M53" s="16"/>
      <c r="N53" s="17"/>
      <c r="O53" s="17"/>
      <c r="P53" s="17"/>
      <c r="Q53" s="16"/>
      <c r="R53" s="13"/>
      <c r="S53" s="16"/>
      <c r="T53" s="16"/>
      <c r="U53" s="16"/>
      <c r="V53" s="16"/>
      <c r="W53" s="16"/>
      <c r="X53" s="16"/>
      <c r="Y53" s="16"/>
      <c r="Z53" s="16"/>
      <c r="AA53" s="16"/>
      <c r="AB53" s="16"/>
      <c r="AC53" s="16"/>
      <c r="AD53" s="16"/>
      <c r="AE53" s="16"/>
      <c r="AF53" s="16"/>
      <c r="AG53" s="16"/>
      <c r="AH53" s="13"/>
      <c r="AI53" s="16"/>
      <c r="AJ53" s="16"/>
      <c r="AK53" s="16"/>
      <c r="AL53" s="16"/>
      <c r="AM53" s="16"/>
      <c r="AN53" s="16"/>
      <c r="AO53" s="16"/>
      <c r="AP53" s="16"/>
      <c r="AQ53" s="16"/>
      <c r="AR53" s="16"/>
      <c r="AS53" s="16"/>
      <c r="AT53" s="16"/>
      <c r="AU53" s="16"/>
    </row>
    <row r="54" spans="1:47">
      <c r="A54" s="16"/>
      <c r="B54" s="14"/>
      <c r="C54" s="16"/>
      <c r="D54" s="15"/>
      <c r="E54" s="15"/>
      <c r="F54" s="24"/>
      <c r="G54" s="15"/>
      <c r="H54" s="15"/>
      <c r="I54" s="24"/>
      <c r="J54" s="15"/>
      <c r="K54" s="15"/>
      <c r="L54" s="15"/>
      <c r="M54" s="16"/>
      <c r="N54" s="17"/>
      <c r="O54" s="17"/>
      <c r="P54" s="17"/>
      <c r="Q54" s="16"/>
      <c r="R54" s="13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  <c r="AH54" s="13"/>
      <c r="AI54" s="16"/>
      <c r="AJ54" s="16"/>
      <c r="AK54" s="16"/>
      <c r="AL54" s="16"/>
      <c r="AM54" s="16"/>
      <c r="AN54" s="16"/>
      <c r="AO54" s="16"/>
      <c r="AP54" s="16"/>
      <c r="AQ54" s="16"/>
      <c r="AR54" s="16"/>
      <c r="AS54" s="16"/>
      <c r="AT54" s="16"/>
      <c r="AU54" s="16"/>
    </row>
    <row r="55" spans="1:47" ht="15.75">
      <c r="A55" s="16"/>
      <c r="B55" s="14"/>
      <c r="C55" s="16"/>
      <c r="D55" s="15"/>
      <c r="E55" s="15"/>
      <c r="F55" s="24"/>
      <c r="G55" s="15"/>
      <c r="H55" s="15"/>
      <c r="I55" s="24"/>
      <c r="J55" s="15"/>
      <c r="K55" s="15"/>
      <c r="L55" s="15"/>
      <c r="M55" s="16"/>
      <c r="N55" s="17"/>
      <c r="O55" s="17"/>
      <c r="P55" s="17"/>
      <c r="Q55" s="16"/>
      <c r="R55" s="10"/>
      <c r="S55" s="45"/>
      <c r="T55" s="50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  <c r="AH55" s="13"/>
      <c r="AI55" s="16"/>
      <c r="AJ55" s="16"/>
      <c r="AK55" s="16"/>
      <c r="AL55" s="16"/>
      <c r="AM55" s="16"/>
      <c r="AN55" s="16"/>
      <c r="AO55" s="16"/>
      <c r="AP55" s="16"/>
      <c r="AQ55" s="16"/>
      <c r="AR55" s="16"/>
      <c r="AS55" s="16"/>
      <c r="AT55" s="16"/>
      <c r="AU55" s="16"/>
    </row>
    <row r="56" spans="1:47" ht="15.75">
      <c r="A56" s="16"/>
      <c r="B56" s="14"/>
      <c r="C56" s="16"/>
      <c r="D56" s="15"/>
      <c r="E56" s="15"/>
      <c r="F56" s="24"/>
      <c r="G56" s="15"/>
      <c r="H56" s="15"/>
      <c r="I56" s="24"/>
      <c r="J56" s="15"/>
      <c r="K56" s="15"/>
      <c r="L56" s="15"/>
      <c r="M56" s="16"/>
      <c r="N56" s="17"/>
      <c r="O56" s="17"/>
      <c r="P56" s="17"/>
      <c r="Q56" s="16"/>
      <c r="R56" s="10"/>
      <c r="S56" s="45"/>
      <c r="T56" s="50"/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3"/>
      <c r="AI56" s="16"/>
      <c r="AJ56" s="16"/>
      <c r="AK56" s="16"/>
      <c r="AL56" s="16"/>
      <c r="AM56" s="16"/>
      <c r="AN56" s="16"/>
      <c r="AO56" s="16"/>
      <c r="AP56" s="16"/>
      <c r="AQ56" s="16"/>
      <c r="AR56" s="16"/>
      <c r="AS56" s="16"/>
      <c r="AT56" s="16"/>
      <c r="AU56" s="16"/>
    </row>
    <row r="57" spans="1:47" ht="15.75">
      <c r="A57" s="16"/>
      <c r="B57" s="14"/>
      <c r="C57" s="16"/>
      <c r="D57" s="15"/>
      <c r="E57" s="15"/>
      <c r="F57" s="24"/>
      <c r="G57" s="15"/>
      <c r="H57" s="15"/>
      <c r="I57" s="24"/>
      <c r="J57" s="15"/>
      <c r="K57" s="15"/>
      <c r="L57" s="15"/>
      <c r="M57" s="16"/>
      <c r="N57" s="17"/>
      <c r="O57" s="17"/>
      <c r="P57" s="17"/>
      <c r="Q57" s="16"/>
      <c r="R57" s="10"/>
      <c r="S57" s="45"/>
      <c r="T57" s="50"/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3"/>
      <c r="AI57" s="16"/>
      <c r="AJ57" s="16"/>
      <c r="AK57" s="16"/>
      <c r="AL57" s="16"/>
      <c r="AM57" s="16"/>
      <c r="AN57" s="16"/>
      <c r="AO57" s="16"/>
      <c r="AP57" s="16"/>
      <c r="AQ57" s="16"/>
      <c r="AR57" s="16"/>
      <c r="AS57" s="16"/>
      <c r="AT57" s="16"/>
      <c r="AU57" s="16"/>
    </row>
    <row r="58" spans="1:47" ht="15.75">
      <c r="A58" s="10"/>
      <c r="B58" s="71"/>
      <c r="C58" s="19"/>
      <c r="D58" s="72"/>
      <c r="E58" s="72"/>
      <c r="F58" s="73"/>
      <c r="G58" s="72"/>
      <c r="H58" s="72"/>
      <c r="I58" s="73"/>
      <c r="J58" s="72"/>
      <c r="K58" s="72"/>
      <c r="L58" s="72"/>
      <c r="M58" s="45"/>
      <c r="N58" s="83"/>
      <c r="O58" s="83"/>
      <c r="P58" s="74"/>
      <c r="Q58" s="10"/>
      <c r="R58" s="10"/>
      <c r="S58" s="45"/>
      <c r="T58" s="50"/>
    </row>
    <row r="59" spans="1:47" ht="15.75">
      <c r="A59" s="10"/>
      <c r="B59" s="71"/>
      <c r="C59" s="19"/>
      <c r="D59" s="72"/>
      <c r="E59" s="72"/>
      <c r="F59" s="73"/>
      <c r="G59" s="72"/>
      <c r="H59" s="72"/>
      <c r="I59" s="73"/>
      <c r="J59" s="72"/>
      <c r="K59" s="72"/>
      <c r="L59" s="72"/>
      <c r="M59" s="45"/>
      <c r="N59" s="83"/>
      <c r="O59" s="83"/>
      <c r="P59" s="74"/>
      <c r="Q59" s="10"/>
      <c r="R59" s="10"/>
      <c r="S59" s="20"/>
      <c r="T59" s="21"/>
    </row>
    <row r="60" spans="1:47" ht="15.75">
      <c r="A60" s="10"/>
      <c r="B60" s="71"/>
      <c r="C60" s="19"/>
      <c r="D60" s="72"/>
      <c r="E60" s="72"/>
      <c r="F60" s="73"/>
      <c r="G60" s="72"/>
      <c r="H60" s="72"/>
      <c r="I60" s="73"/>
      <c r="J60" s="72"/>
      <c r="K60" s="72"/>
      <c r="L60" s="72"/>
      <c r="M60" s="45"/>
      <c r="N60" s="83"/>
      <c r="O60" s="83"/>
      <c r="P60" s="74"/>
      <c r="Q60" s="10"/>
      <c r="R60" s="10"/>
      <c r="S60" s="10"/>
      <c r="T60" s="45"/>
    </row>
    <row r="61" spans="1:47" ht="15.75">
      <c r="A61" s="9"/>
      <c r="B61" s="71"/>
      <c r="C61" s="19"/>
      <c r="D61" s="72"/>
      <c r="E61" s="72"/>
      <c r="F61" s="73"/>
      <c r="G61" s="72"/>
      <c r="H61" s="72"/>
      <c r="I61" s="73"/>
      <c r="J61" s="72"/>
      <c r="K61" s="72"/>
      <c r="L61" s="72"/>
      <c r="M61" s="45"/>
      <c r="N61" s="83"/>
      <c r="O61" s="83"/>
      <c r="P61" s="74"/>
      <c r="Q61" s="10"/>
      <c r="R61" s="10"/>
      <c r="S61" s="76"/>
      <c r="T61" s="77"/>
    </row>
    <row r="62" spans="1:47" ht="15.75">
      <c r="A62" s="10"/>
      <c r="B62" s="71"/>
      <c r="C62" s="19"/>
      <c r="D62" s="71"/>
      <c r="E62" s="71"/>
      <c r="F62" s="75"/>
      <c r="G62" s="71"/>
      <c r="H62" s="71"/>
      <c r="I62" s="75"/>
      <c r="J62" s="71"/>
      <c r="K62" s="71"/>
      <c r="L62" s="71"/>
      <c r="M62" s="45"/>
      <c r="N62" s="83"/>
      <c r="O62" s="83"/>
      <c r="P62" s="74"/>
      <c r="Q62" s="10"/>
      <c r="R62" s="10"/>
      <c r="S62" s="45"/>
      <c r="T62" s="50"/>
    </row>
    <row r="63" spans="1:47" ht="15.75">
      <c r="A63" s="10"/>
      <c r="B63" s="71"/>
      <c r="C63" s="10"/>
      <c r="D63" s="71"/>
      <c r="E63" s="71"/>
      <c r="F63" s="75"/>
      <c r="G63" s="71"/>
      <c r="H63" s="71"/>
      <c r="I63" s="75"/>
      <c r="J63" s="71"/>
      <c r="K63" s="71"/>
      <c r="L63" s="71"/>
      <c r="M63" s="10"/>
      <c r="N63" s="74"/>
      <c r="O63" s="74"/>
      <c r="P63" s="74"/>
      <c r="Q63" s="10"/>
      <c r="R63" s="10"/>
      <c r="S63" s="45"/>
      <c r="T63" s="50"/>
    </row>
    <row r="64" spans="1:47" ht="15.75">
      <c r="A64" s="10"/>
      <c r="B64" s="71"/>
      <c r="C64" s="10"/>
      <c r="D64" s="71"/>
      <c r="E64" s="71"/>
      <c r="F64" s="75"/>
      <c r="G64" s="71"/>
      <c r="H64" s="71"/>
      <c r="I64" s="75"/>
      <c r="J64" s="71"/>
      <c r="K64" s="71"/>
      <c r="L64" s="71"/>
      <c r="M64" s="10"/>
      <c r="N64" s="74"/>
      <c r="O64" s="74"/>
      <c r="P64" s="74"/>
      <c r="Q64" s="10"/>
      <c r="R64" s="10"/>
      <c r="S64" s="45"/>
      <c r="T64" s="50"/>
    </row>
    <row r="65" spans="1:20" ht="15.75">
      <c r="A65" s="10"/>
      <c r="B65" s="56"/>
      <c r="C65" s="10"/>
      <c r="D65" s="56"/>
      <c r="E65" s="56"/>
      <c r="F65" s="66"/>
      <c r="G65" s="56"/>
      <c r="H65" s="56"/>
      <c r="I65" s="66"/>
      <c r="J65" s="56"/>
      <c r="K65" s="71"/>
      <c r="L65" s="71"/>
      <c r="M65" s="10"/>
      <c r="N65" s="74"/>
      <c r="O65" s="74"/>
      <c r="P65" s="74"/>
      <c r="Q65" s="10"/>
      <c r="R65" s="10"/>
      <c r="S65" s="45"/>
      <c r="T65" s="50"/>
    </row>
    <row r="66" spans="1:20" ht="15.75">
      <c r="A66" s="10"/>
      <c r="B66" s="56"/>
      <c r="C66" s="10"/>
      <c r="D66" s="56"/>
      <c r="E66" s="56"/>
      <c r="F66" s="66"/>
      <c r="G66" s="56"/>
      <c r="H66" s="56"/>
      <c r="I66" s="66"/>
      <c r="J66" s="56"/>
      <c r="K66" s="71"/>
      <c r="L66" s="71"/>
      <c r="M66" s="10"/>
      <c r="N66" s="74"/>
      <c r="O66" s="74"/>
      <c r="P66" s="74"/>
      <c r="Q66" s="10"/>
      <c r="R66" s="10"/>
      <c r="S66" s="45"/>
      <c r="T66" s="50"/>
    </row>
    <row r="67" spans="1:20" ht="15.75">
      <c r="A67" s="10"/>
      <c r="B67" s="56"/>
      <c r="C67" s="10"/>
      <c r="D67" s="56"/>
      <c r="E67" s="56"/>
      <c r="F67" s="66"/>
      <c r="G67" s="56"/>
      <c r="H67" s="56"/>
      <c r="I67" s="66"/>
      <c r="J67" s="56"/>
      <c r="K67" s="71"/>
      <c r="L67" s="71"/>
      <c r="M67" s="10"/>
      <c r="N67" s="74"/>
      <c r="O67" s="74"/>
      <c r="P67" s="74"/>
      <c r="Q67" s="10"/>
      <c r="R67" s="10"/>
      <c r="S67" s="45"/>
      <c r="T67" s="50"/>
    </row>
    <row r="68" spans="1:20" ht="15.75">
      <c r="A68" s="10"/>
      <c r="B68" s="56"/>
      <c r="C68" s="10"/>
      <c r="D68" s="56"/>
      <c r="E68" s="56"/>
      <c r="F68" s="66"/>
      <c r="G68" s="56"/>
      <c r="H68" s="56"/>
      <c r="I68" s="66"/>
      <c r="J68" s="56"/>
      <c r="K68" s="71"/>
      <c r="L68" s="71"/>
      <c r="M68" s="10"/>
      <c r="N68" s="74"/>
      <c r="O68" s="74"/>
      <c r="P68" s="74"/>
      <c r="Q68" s="10"/>
      <c r="R68" s="51"/>
      <c r="S68" s="20"/>
      <c r="T68" s="23"/>
    </row>
    <row r="69" spans="1:20">
      <c r="A69" s="10"/>
      <c r="B69" s="56"/>
      <c r="C69" s="10"/>
      <c r="D69" s="56"/>
      <c r="E69" s="56"/>
      <c r="F69" s="66"/>
      <c r="G69" s="56"/>
      <c r="H69" s="56"/>
      <c r="I69" s="66"/>
      <c r="J69" s="56"/>
      <c r="K69" s="71"/>
      <c r="L69" s="71"/>
      <c r="M69" s="10"/>
      <c r="N69" s="74"/>
      <c r="O69" s="74"/>
      <c r="P69" s="74"/>
      <c r="Q69" s="10"/>
    </row>
    <row r="70" spans="1:20">
      <c r="A70" s="10"/>
      <c r="B70" s="56"/>
      <c r="C70" s="10"/>
      <c r="D70" s="56"/>
      <c r="E70" s="56"/>
      <c r="F70" s="66"/>
      <c r="G70" s="56"/>
      <c r="H70" s="56"/>
      <c r="I70" s="66"/>
      <c r="J70" s="56"/>
      <c r="K70" s="71"/>
      <c r="L70" s="71"/>
      <c r="M70" s="10"/>
      <c r="N70" s="74"/>
      <c r="O70" s="74"/>
      <c r="P70" s="74"/>
      <c r="Q70" s="10"/>
    </row>
    <row r="71" spans="1:20" ht="15.75">
      <c r="A71" s="10"/>
      <c r="B71" s="22"/>
      <c r="C71" s="10"/>
      <c r="D71" s="22"/>
      <c r="E71" s="22"/>
      <c r="F71" s="25"/>
      <c r="G71" s="22"/>
      <c r="H71" s="22"/>
      <c r="I71" s="25"/>
      <c r="J71" s="22"/>
      <c r="K71" s="71"/>
      <c r="L71" s="71"/>
      <c r="M71" s="10"/>
      <c r="N71" s="74"/>
      <c r="O71" s="74"/>
      <c r="P71" s="74"/>
      <c r="Q71" s="10"/>
    </row>
  </sheetData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Standarddokument" ma:contentTypeID="0x010100F3AFF667EC9D4557811DA86F1C6D7EFB00A394280B47F27144A57240EB8744E34D" ma:contentTypeVersion="0" ma:contentTypeDescription="" ma:contentTypeScope="" ma:versionID="242afe56b86c01acef31207d8be03892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bd2847b9bd8b948a15fb83a70db4bc4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VSWSDocName" minOccurs="0"/>
                <xsd:element ref="ns1:PVSWSDocAssign1" minOccurs="0"/>
                <xsd:element ref="ns1:PVSWSDocAssign2" minOccurs="0"/>
                <xsd:element ref="ns1:PVSWSDocAssign3" minOccurs="0"/>
                <xsd:element ref="ns1:PVSWSDocAssign4" minOccurs="0"/>
                <xsd:element ref="ns1:PVSWSDocDate" minOccurs="0"/>
                <xsd:element ref="ns1:PVSWSDocEstablishBy" minOccurs="0"/>
                <xsd:element ref="ns1:PVSWSDocType" minOccurs="0"/>
                <xsd:element ref="ns1:PVSWSDocPhase" minOccurs="0"/>
                <xsd:element ref="ns1:PVSWSDocStatus" minOccurs="0"/>
                <xsd:element ref="ns1:PVSWSDocRevBy" minOccurs="0"/>
                <xsd:element ref="ns1:PVSWSDocApproveBy" minOccurs="0"/>
                <xsd:element ref="ns1:PVSWSDocLocation" minOccurs="0"/>
                <xsd:element ref="ns1:PVSWSDocRevDate" minOccurs="0"/>
                <xsd:element ref="ns1:PVSWSDocChangeLabel" minOccurs="0"/>
                <xsd:element ref="ns1:PVSWSDocAssignment" minOccurs="0"/>
                <xsd:element ref="ns1:PVSWSDocAssignNr" minOccurs="0"/>
                <xsd:element ref="ns1:PVSWSDocAssignmentResponsible" minOccurs="0"/>
                <xsd:element ref="ns1:PVSWSDocCompany" minOccurs="0"/>
                <xsd:element ref="ns1:PVSWSDocItemVersion" minOccurs="0"/>
                <xsd:element ref="ns1:PVSWSDocProjName" minOccurs="0"/>
                <xsd:element ref="ns1:PVSWSDocToolName" minOccurs="0"/>
                <xsd:element ref="ns1:PVSWSDocToolVersion" minOccurs="0"/>
                <xsd:element ref="ns1:PVSWSDocToolPublishedDate" minOccurs="0"/>
                <xsd:element ref="ns1:PVSWSDocToolResponsible" minOccurs="0"/>
                <xsd:element ref="ns1:PVSWSDocToolModifiedBy" minOccurs="0"/>
                <xsd:element ref="ns1:PVSWSDocToolProces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VSWSDocName" ma:index="8" nillable="true" ma:displayName="Dokumentnamn" ma:description="" ma:hidden="true" ma:internalName="PVSWSDocName" ma:readOnly="false">
      <xsd:simpleType>
        <xsd:restriction base="dms:Text"/>
      </xsd:simpleType>
    </xsd:element>
    <xsd:element name="PVSWSDocAssign1" ma:index="9" nillable="true" ma:displayName="Titel" ma:description="" ma:internalName="PVSWSDocAssign1" ma:readOnly="false">
      <xsd:simpleType>
        <xsd:restriction base="dms:Text"/>
      </xsd:simpleType>
    </xsd:element>
    <xsd:element name="PVSWSDocAssign2" ma:index="10" nillable="true" ma:displayName="Titel rad 2" ma:description="" ma:internalName="PVSWSDocAssign2" ma:readOnly="false">
      <xsd:simpleType>
        <xsd:restriction base="dms:Text"/>
      </xsd:simpleType>
    </xsd:element>
    <xsd:element name="PVSWSDocAssign3" ma:index="11" nillable="true" ma:displayName="Titel rad 3" ma:description="" ma:internalName="PVSWSDocAssign3" ma:readOnly="false">
      <xsd:simpleType>
        <xsd:restriction base="dms:Text"/>
      </xsd:simpleType>
    </xsd:element>
    <xsd:element name="PVSWSDocAssign4" ma:index="12" nillable="true" ma:displayName="Titel rad 4" ma:description="" ma:internalName="PVSWSDocAssign4" ma:readOnly="false">
      <xsd:simpleType>
        <xsd:restriction base="dms:Text"/>
      </xsd:simpleType>
    </xsd:element>
    <xsd:element name="PVSWSDocDate" ma:index="13" nillable="true" ma:displayName="Datum" ma:default="[today]" ma:description="" ma:format="DateOnly" ma:internalName="PVSWSDocDate">
      <xsd:simpleType>
        <xsd:restriction base="dms:DateTime"/>
      </xsd:simpleType>
    </xsd:element>
    <xsd:element name="PVSWSDocEstablishBy" ma:index="14" nillable="true" ma:displayName="Författare" ma:description="" ma:internalName="PVSWSDocEstablishBy" ma:readOnly="false">
      <xsd:simpleType>
        <xsd:restriction base="dms:Text"/>
      </xsd:simpleType>
    </xsd:element>
    <xsd:element name="PVSWSDocType" ma:index="15" nillable="true" ma:displayName="Dokumenttyp" ma:default="" ma:description="" ma:format="Dropdown" ma:internalName="PVSWSDocType">
      <xsd:simpleType>
        <xsd:restriction base="dms:Choice">
          <xsd:enumeration value="Rapport"/>
          <xsd:enumeration value="Administrativa föreskrifter"/>
          <xsd:enumeration value="Avtal och kontrakt"/>
          <xsd:enumeration value="Beräkningar"/>
          <xsd:enumeration value="Bilder"/>
          <xsd:enumeration value="Korrespondens"/>
          <xsd:enumeration value="Beskrivningar"/>
          <xsd:enumeration value="Ekonomi"/>
          <xsd:enumeration value="Handlingsförteckning"/>
          <xsd:enumeration value="Listor"/>
          <xsd:enumeration value="Mallar och instruktioner"/>
          <xsd:enumeration value="Mängdförteckning"/>
          <xsd:enumeration value="Organisation"/>
          <xsd:enumeration value="PM"/>
          <xsd:enumeration value="Mötesdokument"/>
          <xsd:enumeration value="Ritningsförteckning"/>
          <xsd:enumeration value="Styrande dokument"/>
          <xsd:enumeration value="Skiss"/>
          <xsd:enumeration value="Teknisk beskrivning"/>
          <xsd:enumeration value="Tidplaner"/>
          <xsd:enumeration value="Upphandling"/>
          <xsd:enumeration value="Utlåtanden och granskning"/>
        </xsd:restriction>
      </xsd:simpleType>
    </xsd:element>
    <xsd:element name="PVSWSDocPhase" ma:index="16" nillable="true" ma:displayName="Skede" ma:default="" ma:description="" ma:format="Dropdown" ma:internalName="PVSWSDocPhase">
      <xsd:simpleType>
        <xsd:restriction base="dms:Choice">
          <xsd:enumeration value="Förstudiehandling"/>
          <xsd:enumeration value="Preliminär handling"/>
          <xsd:enumeration value="Programhandling"/>
          <xsd:enumeration value="Informationshandling"/>
          <xsd:enumeration value="Systemhandling"/>
          <xsd:enumeration value="Förfrågningsunderlag"/>
          <xsd:enumeration value="Bygghandling"/>
          <xsd:enumeration value="Relationshandling"/>
          <xsd:enumeration value="Förvaltningshandling"/>
          <xsd:enumeration value="Upphandlingsdokument"/>
        </xsd:restriction>
      </xsd:simpleType>
    </xsd:element>
    <xsd:element name="PVSWSDocStatus" ma:index="17" nillable="true" ma:displayName="Granskningsstatus" ma:default="" ma:description="" ma:format="Dropdown" ma:internalName="PVSWSDocStatus">
      <xsd:simpleType>
        <xsd:restriction base="dms:Choice">
          <xsd:enumeration value="Under arbete"/>
          <xsd:enumeration value="För information"/>
          <xsd:enumeration value="Preliminär"/>
          <xsd:enumeration value="Förhandskopia"/>
          <xsd:enumeration value="För granskning"/>
          <xsd:enumeration value="För godkännande"/>
          <xsd:enumeration value="Godkänd"/>
          <xsd:enumeration value="Ej giltigt"/>
          <xsd:enumeration value="Ersatt"/>
        </xsd:restriction>
      </xsd:simpleType>
    </xsd:element>
    <xsd:element name="PVSWSDocRevBy" ma:index="18" nillable="true" ma:displayName="Granskad av" ma:description="" ma:internalName="PVSWSDocRevBy" ma:readOnly="false">
      <xsd:simpleType>
        <xsd:restriction base="dms:Text"/>
      </xsd:simpleType>
    </xsd:element>
    <xsd:element name="PVSWSDocApproveBy" ma:index="19" nillable="true" ma:displayName="Godkänd av" ma:description="" ma:internalName="PVSWSDocApproveBy" ma:readOnly="false">
      <xsd:simpleType>
        <xsd:restriction base="dms:Text"/>
      </xsd:simpleType>
    </xsd:element>
    <xsd:element name="PVSWSDocLocation" ma:index="20" nillable="true" ma:displayName="Ansvarig part" ma:description="" ma:internalName="PVSWSDocLocation" ma:readOnly="false">
      <xsd:simpleType>
        <xsd:restriction base="dms:Text"/>
      </xsd:simpleType>
    </xsd:element>
    <xsd:element name="PVSWSDocRevDate" ma:index="21" nillable="true" ma:displayName="Ändringsdatum" ma:description="" ma:format="DateOnly" ma:internalName="PVSWSDocRevDate">
      <xsd:simpleType>
        <xsd:restriction base="dms:DateTime"/>
      </xsd:simpleType>
    </xsd:element>
    <xsd:element name="PVSWSDocChangeLabel" ma:index="22" nillable="true" ma:displayName="Ändringsbeteckning" ma:description="Ändringsbeteckning bör vara 2 tecken (siffror eller bokstäver)" ma:internalName="PVSWSDocChangeLabel">
      <xsd:simpleType>
        <xsd:restriction base="dms:Text">
          <xsd:maxLength value="20"/>
        </xsd:restriction>
      </xsd:simpleType>
    </xsd:element>
    <xsd:element name="PVSWSDocAssignment" ma:index="23" nillable="true" ma:displayName="Uppdragsnamn" ma:default="Energistatistik, kommunal och regional energistatistik" ma:description="" ma:internalName="PVSWSDocAssignment" ma:readOnly="false">
      <xsd:simpleType>
        <xsd:restriction base="dms:Text"/>
      </xsd:simpleType>
    </xsd:element>
    <xsd:element name="PVSWSDocAssignNr" ma:index="24" nillable="true" ma:displayName="Uppdragsnummer" ma:default="10288367" ma:description="" ma:internalName="PVSWSDocAssignNr" ma:readOnly="false">
      <xsd:simpleType>
        <xsd:restriction base="dms:Text"/>
      </xsd:simpleType>
    </xsd:element>
    <xsd:element name="PVSWSDocAssignmentResponsible" ma:index="25" nillable="true" ma:displayName="Uppdragsansvarig" ma:internalName="PVSWSDocAssignmentResponsible">
      <xsd:simpleType>
        <xsd:restriction base="dms:Text"/>
      </xsd:simpleType>
    </xsd:element>
    <xsd:element name="PVSWSDocCompany" ma:index="26" nillable="true" ma:displayName="Företag" ma:default="WSP Sverige AB" ma:internalName="PVSWSDocCompany">
      <xsd:simpleType>
        <xsd:restriction base="dms:Text"/>
      </xsd:simpleType>
    </xsd:element>
    <xsd:element name="PVSWSDocItemVersion" ma:index="27" nillable="true" ma:displayName="Version" ma:internalName="PVSWSDocItemVersion">
      <xsd:simpleType>
        <xsd:restriction base="dms:Text"/>
      </xsd:simpleType>
    </xsd:element>
    <xsd:element name="PVSWSDocProjName" ma:index="28" nillable="true" ma:displayName="Projektnamn" ma:description="" ma:internalName="PVSWSDocProjName" ma:readOnly="false">
      <xsd:simpleType>
        <xsd:restriction base="dms:Text"/>
      </xsd:simpleType>
    </xsd:element>
    <xsd:element name="PVSWSDocToolName" ma:index="29" nillable="true" ma:displayName="Mallnamn" ma:description="Namnet på den använda mallen" ma:internalName="PVSWSDocToolName" ma:readOnly="false">
      <xsd:simpleType>
        <xsd:restriction base="dms:Text"/>
      </xsd:simpleType>
    </xsd:element>
    <xsd:element name="PVSWSDocToolVersion" ma:index="30" nillable="true" ma:displayName="Mallversion" ma:description="Versionen på den använda mallen" ma:internalName="PVSWSDocToolVersion" ma:readOnly="false">
      <xsd:simpleType>
        <xsd:restriction base="dms:Text"/>
      </xsd:simpleType>
    </xsd:element>
    <xsd:element name="PVSWSDocToolPublishedDate" ma:index="31" nillable="true" ma:displayName="Mall publicerad" ma:description="Publiceringsdatum för den använda mallen" ma:format="DateOnly" ma:internalName="PVSWSDocToolPublishedDate" ma:readOnly="false">
      <xsd:simpleType>
        <xsd:restriction base="dms:DateTime"/>
      </xsd:simpleType>
    </xsd:element>
    <xsd:element name="PVSWSDocToolResponsible" ma:index="32" nillable="true" ma:displayName="Mallansvarig" ma:description="Den ansvariga för den använda mallen" ma:internalName="PVSWSDocToolResponsible" ma:readOnly="false">
      <xsd:simpleType>
        <xsd:restriction base="dms:Text"/>
      </xsd:simpleType>
    </xsd:element>
    <xsd:element name="PVSWSDocToolModifiedBy" ma:index="33" nillable="true" ma:displayName="Mall ändrad av" ma:description="Personen som ändrade den använda mallen" ma:internalName="PVSWSDocToolModifiedBy" ma:readOnly="false">
      <xsd:simpleType>
        <xsd:restriction base="dms:Text"/>
      </xsd:simpleType>
    </xsd:element>
    <xsd:element name="PVSWSDocToolProcess" ma:index="34" nillable="true" ma:displayName="Uppdragstyp för mall" ma:description="Uppdragstypen för den använda mallen" ma:internalName="PVSWSDocToolProcess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B3671CCF634687448DEC526603310536" ma:contentTypeVersion="1" ma:contentTypeDescription="Skapa ett nytt dokument." ma:contentTypeScope="" ma:versionID="f617f05334a7fc63b31667a5c32e9cb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c3bb40938d256bc12f87662b528d19e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malagt startdatum" ma:description="Schemalagt startdatum är en webbplatskolumn som skapas via publiceringsfunktionen. Den används för att ange datum och tid för när sidan ska visas för besökare på webbplatsen för första gången." ma:hidden="true" ma:internalName="PublishingStartDate">
      <xsd:simpleType>
        <xsd:restriction base="dms:Unknown"/>
      </xsd:simpleType>
    </xsd:element>
    <xsd:element name="PublishingExpirationDate" ma:index="9" nillable="true" ma:displayName="Schemalagt slutdatum" ma:description="Schemalagt slutdatum är en webbplatskolumn som skapas via publiceringsfunktionen. Den används för att ange datum och tid för när sidan inte längre ska visas för besökare på webbplatsen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E7D7E67-1C4A-402F-9F98-8C69774F237D}"/>
</file>

<file path=customXml/itemProps2.xml><?xml version="1.0" encoding="utf-8"?>
<ds:datastoreItem xmlns:ds="http://schemas.openxmlformats.org/officeDocument/2006/customXml" ds:itemID="{70738083-536C-48E5-B091-E0B18A553C06}"/>
</file>

<file path=customXml/itemProps3.xml><?xml version="1.0" encoding="utf-8"?>
<ds:datastoreItem xmlns:ds="http://schemas.openxmlformats.org/officeDocument/2006/customXml" ds:itemID="{26775692-EEB9-457C-9F41-4018AE6E29BE}"/>
</file>

<file path=customXml/itemProps4.xml><?xml version="1.0" encoding="utf-8"?>
<ds:datastoreItem xmlns:ds="http://schemas.openxmlformats.org/officeDocument/2006/customXml" ds:itemID="{6BB45583-220F-4D42-A3B7-08F4E9EB33C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INSTRUKTIONER</vt:lpstr>
      <vt:lpstr>FV imp-exp</vt:lpstr>
      <vt:lpstr>Östergötlands län</vt:lpstr>
      <vt:lpstr>Boxholm</vt:lpstr>
      <vt:lpstr>Finspång</vt:lpstr>
      <vt:lpstr>Kinda</vt:lpstr>
      <vt:lpstr>Linköping</vt:lpstr>
      <vt:lpstr>Mjölby</vt:lpstr>
      <vt:lpstr>Motala</vt:lpstr>
      <vt:lpstr>Norrköping</vt:lpstr>
      <vt:lpstr>Söderköping</vt:lpstr>
      <vt:lpstr>Vadstena</vt:lpstr>
      <vt:lpstr>Valdermarsvik</vt:lpstr>
      <vt:lpstr>Ydre</vt:lpstr>
      <vt:lpstr>Åtvidaberg</vt:lpstr>
      <vt:lpstr>Ödeshög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Kaj</dc:creator>
  <cp:lastModifiedBy>Beijer Englund, Ronja</cp:lastModifiedBy>
  <dcterms:created xsi:type="dcterms:W3CDTF">2016-02-06T11:09:18Z</dcterms:created>
  <dcterms:modified xsi:type="dcterms:W3CDTF">2019-11-15T12:22:32Z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0x010100B3671CCF634687448DEC526603310536</vt:lpwstr>
  </property>
</Properties>
</file>