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Södermanlands län (9 kommuner)\"/>
    </mc:Choice>
  </mc:AlternateContent>
  <bookViews>
    <workbookView xWindow="0" yWindow="0" windowWidth="19200" windowHeight="6396" tabRatio="842" activeTab="2"/>
  </bookViews>
  <sheets>
    <sheet name="INSTRUKTIONER" sheetId="53" r:id="rId1"/>
    <sheet name="FV imp-exp" sheetId="40" r:id="rId2"/>
    <sheet name="Södermanlands län" sheetId="37" r:id="rId3"/>
    <sheet name="Eskilstuna" sheetId="2" r:id="rId4"/>
    <sheet name="Flen" sheetId="3" r:id="rId5"/>
    <sheet name="Gnesta" sheetId="51" r:id="rId6"/>
    <sheet name="Katrineholm" sheetId="41" r:id="rId7"/>
    <sheet name="Nyköping" sheetId="42" r:id="rId8"/>
    <sheet name="Oxelösund" sheetId="43" r:id="rId9"/>
    <sheet name="Strängnäs" sheetId="44" r:id="rId10"/>
    <sheet name="Trosa" sheetId="52" r:id="rId11"/>
    <sheet name="Vingåker" sheetId="45" r:id="rId12"/>
  </sheets>
  <externalReferences>
    <externalReference r:id="rId13"/>
  </externalReferences>
  <calcPr calcId="171027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8" i="37" l="1"/>
  <c r="T48" i="2"/>
  <c r="T48" i="3"/>
  <c r="T48" i="51"/>
  <c r="T48" i="41"/>
  <c r="T48" i="42"/>
  <c r="T48" i="43"/>
  <c r="T48" i="44"/>
  <c r="T48" i="52"/>
  <c r="T48" i="45"/>
  <c r="C32" i="2"/>
  <c r="C33" i="2"/>
  <c r="C34" i="2"/>
  <c r="C35" i="2"/>
  <c r="C36" i="2"/>
  <c r="C37" i="2"/>
  <c r="C38" i="2"/>
  <c r="C39" i="2"/>
  <c r="C40" i="2"/>
  <c r="C7" i="2"/>
  <c r="C46" i="2"/>
  <c r="C43" i="2"/>
  <c r="C32" i="3"/>
  <c r="C33" i="3"/>
  <c r="C34" i="3"/>
  <c r="C35" i="3"/>
  <c r="C36" i="3"/>
  <c r="C37" i="3"/>
  <c r="C38" i="3"/>
  <c r="C39" i="3"/>
  <c r="C40" i="3"/>
  <c r="C7" i="3"/>
  <c r="C46" i="3"/>
  <c r="C43" i="3"/>
  <c r="C32" i="51"/>
  <c r="C33" i="51"/>
  <c r="C34" i="51"/>
  <c r="C35" i="51"/>
  <c r="C36" i="51"/>
  <c r="C37" i="51"/>
  <c r="C38" i="51"/>
  <c r="C39" i="51"/>
  <c r="C40" i="51"/>
  <c r="C7" i="51"/>
  <c r="C46" i="51"/>
  <c r="C43" i="51"/>
  <c r="C32" i="41"/>
  <c r="C33" i="41"/>
  <c r="C34" i="41"/>
  <c r="C35" i="41"/>
  <c r="C36" i="41"/>
  <c r="C37" i="41"/>
  <c r="C38" i="41"/>
  <c r="C39" i="41"/>
  <c r="C40" i="41"/>
  <c r="C7" i="41"/>
  <c r="C46" i="41"/>
  <c r="C43" i="41"/>
  <c r="C32" i="42"/>
  <c r="C33" i="42"/>
  <c r="C34" i="42"/>
  <c r="C35" i="42"/>
  <c r="C36" i="42"/>
  <c r="C37" i="42"/>
  <c r="C38" i="42"/>
  <c r="C39" i="42"/>
  <c r="C40" i="42"/>
  <c r="C7" i="42"/>
  <c r="C46" i="42"/>
  <c r="C43" i="42"/>
  <c r="C32" i="43"/>
  <c r="C33" i="43"/>
  <c r="C34" i="43"/>
  <c r="C35" i="43"/>
  <c r="C36" i="43"/>
  <c r="C37" i="43"/>
  <c r="C38" i="43"/>
  <c r="C39" i="43"/>
  <c r="C40" i="43"/>
  <c r="C46" i="43"/>
  <c r="C43" i="43"/>
  <c r="C32" i="44"/>
  <c r="C33" i="44"/>
  <c r="C34" i="44"/>
  <c r="C35" i="44"/>
  <c r="C36" i="44"/>
  <c r="C37" i="44"/>
  <c r="C38" i="44"/>
  <c r="C39" i="44"/>
  <c r="C40" i="44"/>
  <c r="C7" i="44"/>
  <c r="C46" i="44"/>
  <c r="C43" i="44"/>
  <c r="C32" i="52"/>
  <c r="C33" i="52"/>
  <c r="C34" i="52"/>
  <c r="C35" i="52"/>
  <c r="C36" i="52"/>
  <c r="C37" i="52"/>
  <c r="C38" i="52"/>
  <c r="C39" i="52"/>
  <c r="C40" i="52"/>
  <c r="C7" i="52"/>
  <c r="C46" i="52"/>
  <c r="C43" i="52"/>
  <c r="C32" i="45"/>
  <c r="C33" i="45"/>
  <c r="C34" i="45"/>
  <c r="C35" i="45"/>
  <c r="C36" i="45"/>
  <c r="C37" i="45"/>
  <c r="C38" i="45"/>
  <c r="C39" i="45"/>
  <c r="C40" i="45"/>
  <c r="C7" i="45"/>
  <c r="C46" i="45"/>
  <c r="C43" i="45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32" i="2"/>
  <c r="D33" i="2"/>
  <c r="D34" i="2"/>
  <c r="D35" i="2"/>
  <c r="D36" i="2"/>
  <c r="D37" i="2"/>
  <c r="D38" i="2"/>
  <c r="D39" i="2"/>
  <c r="D40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32" i="3"/>
  <c r="D33" i="3"/>
  <c r="D34" i="3"/>
  <c r="D35" i="3"/>
  <c r="D36" i="3"/>
  <c r="D37" i="3"/>
  <c r="D38" i="3"/>
  <c r="D39" i="3"/>
  <c r="D40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32" i="51"/>
  <c r="D33" i="51"/>
  <c r="D34" i="51"/>
  <c r="D35" i="51"/>
  <c r="D36" i="51"/>
  <c r="D37" i="51"/>
  <c r="D38" i="51"/>
  <c r="D39" i="51"/>
  <c r="D40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32" i="41"/>
  <c r="D33" i="41"/>
  <c r="D34" i="41"/>
  <c r="D35" i="41"/>
  <c r="D36" i="41"/>
  <c r="D37" i="41"/>
  <c r="D38" i="41"/>
  <c r="D39" i="41"/>
  <c r="D40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32" i="42"/>
  <c r="D33" i="42"/>
  <c r="D34" i="42"/>
  <c r="D35" i="42"/>
  <c r="D36" i="42"/>
  <c r="D37" i="42"/>
  <c r="D38" i="42"/>
  <c r="D39" i="42"/>
  <c r="D40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32" i="43"/>
  <c r="D33" i="43"/>
  <c r="D34" i="43"/>
  <c r="D35" i="43"/>
  <c r="D36" i="43"/>
  <c r="D37" i="43"/>
  <c r="D38" i="43"/>
  <c r="D39" i="43"/>
  <c r="D40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32" i="44"/>
  <c r="D33" i="44"/>
  <c r="D34" i="44"/>
  <c r="D35" i="44"/>
  <c r="D36" i="44"/>
  <c r="D37" i="44"/>
  <c r="D38" i="44"/>
  <c r="D39" i="44"/>
  <c r="D40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32" i="52"/>
  <c r="D33" i="52"/>
  <c r="D34" i="52"/>
  <c r="D35" i="52"/>
  <c r="D36" i="52"/>
  <c r="D37" i="52"/>
  <c r="D38" i="52"/>
  <c r="D39" i="52"/>
  <c r="D40" i="52"/>
  <c r="D43" i="52"/>
  <c r="D7" i="45"/>
  <c r="D8" i="45"/>
  <c r="D9" i="45"/>
  <c r="D10" i="45"/>
  <c r="D11" i="45"/>
  <c r="D18" i="45"/>
  <c r="D19" i="45"/>
  <c r="D20" i="45"/>
  <c r="D21" i="45"/>
  <c r="D22" i="45"/>
  <c r="D23" i="45"/>
  <c r="D24" i="45"/>
  <c r="D32" i="45"/>
  <c r="D33" i="45"/>
  <c r="D34" i="45"/>
  <c r="D35" i="45"/>
  <c r="D36" i="45"/>
  <c r="D37" i="45"/>
  <c r="D38" i="45"/>
  <c r="D39" i="45"/>
  <c r="D40" i="45"/>
  <c r="D43" i="45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32" i="2"/>
  <c r="E33" i="2"/>
  <c r="E34" i="2"/>
  <c r="E35" i="2"/>
  <c r="E36" i="2"/>
  <c r="E37" i="2"/>
  <c r="E38" i="2"/>
  <c r="E39" i="2"/>
  <c r="E40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32" i="3"/>
  <c r="E33" i="3"/>
  <c r="E34" i="3"/>
  <c r="E35" i="3"/>
  <c r="E36" i="3"/>
  <c r="E37" i="3"/>
  <c r="E38" i="3"/>
  <c r="E39" i="3"/>
  <c r="E40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32" i="51"/>
  <c r="E33" i="51"/>
  <c r="E34" i="51"/>
  <c r="E35" i="51"/>
  <c r="E36" i="51"/>
  <c r="E37" i="51"/>
  <c r="E38" i="51"/>
  <c r="E39" i="51"/>
  <c r="E40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32" i="41"/>
  <c r="E33" i="41"/>
  <c r="E34" i="41"/>
  <c r="E35" i="41"/>
  <c r="E36" i="41"/>
  <c r="E37" i="41"/>
  <c r="E38" i="41"/>
  <c r="E39" i="41"/>
  <c r="E40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32" i="42"/>
  <c r="E33" i="42"/>
  <c r="E34" i="42"/>
  <c r="E35" i="42"/>
  <c r="E36" i="42"/>
  <c r="E37" i="42"/>
  <c r="E38" i="42"/>
  <c r="E39" i="42"/>
  <c r="E40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32" i="43"/>
  <c r="E33" i="43"/>
  <c r="E34" i="43"/>
  <c r="E35" i="43"/>
  <c r="E36" i="43"/>
  <c r="E37" i="43"/>
  <c r="E38" i="43"/>
  <c r="E39" i="43"/>
  <c r="E40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32" i="44"/>
  <c r="E33" i="44"/>
  <c r="E34" i="44"/>
  <c r="E35" i="44"/>
  <c r="E36" i="44"/>
  <c r="E37" i="44"/>
  <c r="E38" i="44"/>
  <c r="E39" i="44"/>
  <c r="E40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32" i="52"/>
  <c r="E33" i="52"/>
  <c r="E34" i="52"/>
  <c r="E35" i="52"/>
  <c r="E36" i="52"/>
  <c r="E37" i="52"/>
  <c r="E38" i="52"/>
  <c r="E39" i="52"/>
  <c r="E40" i="52"/>
  <c r="E43" i="52"/>
  <c r="E7" i="45"/>
  <c r="E8" i="45"/>
  <c r="E9" i="45"/>
  <c r="E10" i="45"/>
  <c r="E11" i="45"/>
  <c r="E18" i="45"/>
  <c r="E19" i="45"/>
  <c r="E20" i="45"/>
  <c r="E21" i="45"/>
  <c r="E22" i="45"/>
  <c r="E23" i="45"/>
  <c r="E24" i="45"/>
  <c r="E32" i="45"/>
  <c r="E33" i="45"/>
  <c r="E34" i="45"/>
  <c r="E35" i="45"/>
  <c r="E36" i="45"/>
  <c r="E37" i="45"/>
  <c r="E38" i="45"/>
  <c r="E39" i="45"/>
  <c r="E40" i="45"/>
  <c r="E43" i="45"/>
  <c r="E43" i="37"/>
  <c r="F32" i="2"/>
  <c r="F32" i="3"/>
  <c r="F32" i="51"/>
  <c r="F32" i="41"/>
  <c r="F32" i="42"/>
  <c r="F32" i="43"/>
  <c r="F32" i="44"/>
  <c r="F32" i="52"/>
  <c r="F32" i="45"/>
  <c r="F32" i="37"/>
  <c r="F33" i="2"/>
  <c r="F33" i="3"/>
  <c r="F33" i="51"/>
  <c r="F33" i="41"/>
  <c r="F33" i="42"/>
  <c r="F33" i="43"/>
  <c r="F33" i="44"/>
  <c r="F33" i="52"/>
  <c r="F33" i="45"/>
  <c r="F33" i="37"/>
  <c r="F34" i="2"/>
  <c r="F34" i="3"/>
  <c r="F34" i="51"/>
  <c r="F34" i="41"/>
  <c r="F34" i="42"/>
  <c r="F34" i="43"/>
  <c r="F34" i="44"/>
  <c r="F34" i="52"/>
  <c r="F34" i="45"/>
  <c r="F34" i="37"/>
  <c r="F35" i="2"/>
  <c r="F35" i="3"/>
  <c r="F35" i="51"/>
  <c r="F35" i="41"/>
  <c r="F35" i="42"/>
  <c r="F35" i="43"/>
  <c r="F35" i="44"/>
  <c r="F35" i="52"/>
  <c r="F35" i="45"/>
  <c r="F35" i="37"/>
  <c r="F36" i="2"/>
  <c r="F36" i="3"/>
  <c r="F36" i="51"/>
  <c r="F36" i="41"/>
  <c r="F36" i="42"/>
  <c r="F36" i="43"/>
  <c r="F36" i="44"/>
  <c r="F36" i="52"/>
  <c r="F36" i="45"/>
  <c r="F36" i="37"/>
  <c r="F37" i="2"/>
  <c r="F37" i="3"/>
  <c r="F37" i="51"/>
  <c r="F37" i="41"/>
  <c r="F37" i="42"/>
  <c r="F37" i="43"/>
  <c r="F37" i="44"/>
  <c r="F37" i="52"/>
  <c r="F37" i="45"/>
  <c r="F37" i="37"/>
  <c r="F38" i="2"/>
  <c r="F38" i="3"/>
  <c r="F38" i="51"/>
  <c r="F38" i="41"/>
  <c r="F38" i="42"/>
  <c r="F38" i="43"/>
  <c r="F38" i="44"/>
  <c r="F38" i="52"/>
  <c r="F38" i="45"/>
  <c r="F38" i="37"/>
  <c r="F39" i="2"/>
  <c r="F39" i="3"/>
  <c r="F39" i="51"/>
  <c r="F39" i="41"/>
  <c r="F39" i="42"/>
  <c r="F39" i="43"/>
  <c r="F39" i="44"/>
  <c r="F39" i="52"/>
  <c r="F39" i="45"/>
  <c r="F39" i="37"/>
  <c r="F40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45"/>
  <c r="F19" i="45"/>
  <c r="F20" i="45"/>
  <c r="F21" i="45"/>
  <c r="F22" i="45"/>
  <c r="F23" i="45"/>
  <c r="F24" i="45"/>
  <c r="F24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45"/>
  <c r="F8" i="45"/>
  <c r="F9" i="45"/>
  <c r="F10" i="45"/>
  <c r="F11" i="45"/>
  <c r="F11" i="37"/>
  <c r="F43" i="37"/>
  <c r="G7" i="2"/>
  <c r="G8" i="2"/>
  <c r="G9" i="2"/>
  <c r="G10" i="2"/>
  <c r="G11" i="2"/>
  <c r="G18" i="2"/>
  <c r="G19" i="2"/>
  <c r="G20" i="2"/>
  <c r="G21" i="2"/>
  <c r="G22" i="2"/>
  <c r="G23" i="2"/>
  <c r="G24" i="2"/>
  <c r="G32" i="2"/>
  <c r="G33" i="2"/>
  <c r="G34" i="2"/>
  <c r="G35" i="2"/>
  <c r="G36" i="2"/>
  <c r="G37" i="2"/>
  <c r="G38" i="2"/>
  <c r="G39" i="2"/>
  <c r="G40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32" i="3"/>
  <c r="G33" i="3"/>
  <c r="G34" i="3"/>
  <c r="G35" i="3"/>
  <c r="G36" i="3"/>
  <c r="G37" i="3"/>
  <c r="G38" i="3"/>
  <c r="G39" i="3"/>
  <c r="G40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32" i="51"/>
  <c r="G33" i="51"/>
  <c r="G34" i="51"/>
  <c r="G35" i="51"/>
  <c r="G36" i="51"/>
  <c r="G37" i="51"/>
  <c r="G38" i="51"/>
  <c r="G39" i="51"/>
  <c r="G40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32" i="41"/>
  <c r="G33" i="41"/>
  <c r="G34" i="41"/>
  <c r="G35" i="41"/>
  <c r="G36" i="41"/>
  <c r="G37" i="41"/>
  <c r="G38" i="41"/>
  <c r="G39" i="41"/>
  <c r="G40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32" i="42"/>
  <c r="G33" i="42"/>
  <c r="G34" i="42"/>
  <c r="G35" i="42"/>
  <c r="G36" i="42"/>
  <c r="G37" i="42"/>
  <c r="G38" i="42"/>
  <c r="G39" i="42"/>
  <c r="G40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32" i="43"/>
  <c r="G33" i="43"/>
  <c r="G34" i="43"/>
  <c r="G35" i="43"/>
  <c r="G36" i="43"/>
  <c r="G37" i="43"/>
  <c r="G38" i="43"/>
  <c r="G39" i="43"/>
  <c r="G40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32" i="44"/>
  <c r="G33" i="44"/>
  <c r="G34" i="44"/>
  <c r="G35" i="44"/>
  <c r="G36" i="44"/>
  <c r="G37" i="44"/>
  <c r="G38" i="44"/>
  <c r="G39" i="44"/>
  <c r="G40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32" i="52"/>
  <c r="G33" i="52"/>
  <c r="G34" i="52"/>
  <c r="G35" i="52"/>
  <c r="G36" i="52"/>
  <c r="G37" i="52"/>
  <c r="G38" i="52"/>
  <c r="G39" i="52"/>
  <c r="G40" i="52"/>
  <c r="G43" i="52"/>
  <c r="G7" i="45"/>
  <c r="G8" i="45"/>
  <c r="G9" i="45"/>
  <c r="G10" i="45"/>
  <c r="G11" i="45"/>
  <c r="G18" i="45"/>
  <c r="G19" i="45"/>
  <c r="G20" i="45"/>
  <c r="G21" i="45"/>
  <c r="G22" i="45"/>
  <c r="G23" i="45"/>
  <c r="G24" i="45"/>
  <c r="G32" i="45"/>
  <c r="G33" i="45"/>
  <c r="G34" i="45"/>
  <c r="G35" i="45"/>
  <c r="G36" i="45"/>
  <c r="G37" i="45"/>
  <c r="G38" i="45"/>
  <c r="G39" i="45"/>
  <c r="G40" i="45"/>
  <c r="G43" i="45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32" i="2"/>
  <c r="H33" i="2"/>
  <c r="H34" i="2"/>
  <c r="H35" i="2"/>
  <c r="H36" i="2"/>
  <c r="H37" i="2"/>
  <c r="H38" i="2"/>
  <c r="H39" i="2"/>
  <c r="H40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32" i="3"/>
  <c r="H33" i="3"/>
  <c r="H34" i="3"/>
  <c r="H35" i="3"/>
  <c r="H36" i="3"/>
  <c r="H37" i="3"/>
  <c r="H38" i="3"/>
  <c r="H39" i="3"/>
  <c r="H40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32" i="51"/>
  <c r="H33" i="51"/>
  <c r="H34" i="51"/>
  <c r="H35" i="51"/>
  <c r="H36" i="51"/>
  <c r="H37" i="51"/>
  <c r="H38" i="51"/>
  <c r="H39" i="51"/>
  <c r="H40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32" i="41"/>
  <c r="H33" i="41"/>
  <c r="H34" i="41"/>
  <c r="H35" i="41"/>
  <c r="H36" i="41"/>
  <c r="H37" i="41"/>
  <c r="H38" i="41"/>
  <c r="H39" i="41"/>
  <c r="H40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32" i="42"/>
  <c r="H33" i="42"/>
  <c r="H34" i="42"/>
  <c r="H35" i="42"/>
  <c r="H36" i="42"/>
  <c r="H37" i="42"/>
  <c r="H38" i="42"/>
  <c r="H39" i="42"/>
  <c r="H40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32" i="43"/>
  <c r="H33" i="43"/>
  <c r="H34" i="43"/>
  <c r="H35" i="43"/>
  <c r="H36" i="43"/>
  <c r="H37" i="43"/>
  <c r="H38" i="43"/>
  <c r="H39" i="43"/>
  <c r="H40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32" i="44"/>
  <c r="H33" i="44"/>
  <c r="H34" i="44"/>
  <c r="H35" i="44"/>
  <c r="H36" i="44"/>
  <c r="H37" i="44"/>
  <c r="H38" i="44"/>
  <c r="H39" i="44"/>
  <c r="H40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32" i="52"/>
  <c r="H33" i="52"/>
  <c r="H34" i="52"/>
  <c r="H35" i="52"/>
  <c r="H36" i="52"/>
  <c r="H37" i="52"/>
  <c r="H38" i="52"/>
  <c r="H39" i="52"/>
  <c r="H40" i="52"/>
  <c r="H43" i="52"/>
  <c r="H7" i="45"/>
  <c r="H8" i="45"/>
  <c r="H9" i="45"/>
  <c r="H10" i="45"/>
  <c r="H11" i="45"/>
  <c r="H18" i="45"/>
  <c r="H19" i="45"/>
  <c r="H20" i="45"/>
  <c r="H21" i="45"/>
  <c r="H22" i="45"/>
  <c r="H23" i="45"/>
  <c r="H24" i="45"/>
  <c r="H32" i="45"/>
  <c r="H33" i="45"/>
  <c r="H34" i="45"/>
  <c r="H35" i="45"/>
  <c r="H36" i="45"/>
  <c r="H37" i="45"/>
  <c r="H38" i="45"/>
  <c r="H39" i="45"/>
  <c r="H40" i="45"/>
  <c r="H43" i="45"/>
  <c r="H43" i="37"/>
  <c r="I32" i="2"/>
  <c r="I32" i="3"/>
  <c r="I32" i="51"/>
  <c r="I32" i="41"/>
  <c r="I32" i="42"/>
  <c r="I32" i="43"/>
  <c r="I32" i="44"/>
  <c r="I32" i="52"/>
  <c r="I32" i="45"/>
  <c r="I32" i="37"/>
  <c r="I33" i="2"/>
  <c r="I33" i="3"/>
  <c r="I33" i="51"/>
  <c r="I33" i="41"/>
  <c r="I33" i="42"/>
  <c r="I33" i="43"/>
  <c r="I33" i="44"/>
  <c r="I33" i="52"/>
  <c r="I33" i="45"/>
  <c r="I33" i="37"/>
  <c r="I34" i="2"/>
  <c r="I34" i="3"/>
  <c r="I34" i="51"/>
  <c r="I34" i="41"/>
  <c r="I34" i="42"/>
  <c r="I34" i="43"/>
  <c r="I34" i="44"/>
  <c r="I34" i="52"/>
  <c r="I34" i="45"/>
  <c r="I34" i="37"/>
  <c r="I35" i="2"/>
  <c r="I35" i="3"/>
  <c r="I35" i="51"/>
  <c r="I35" i="41"/>
  <c r="I35" i="42"/>
  <c r="I35" i="43"/>
  <c r="I35" i="44"/>
  <c r="I35" i="52"/>
  <c r="I35" i="45"/>
  <c r="I35" i="37"/>
  <c r="I36" i="2"/>
  <c r="I36" i="3"/>
  <c r="I36" i="51"/>
  <c r="I36" i="41"/>
  <c r="I36" i="42"/>
  <c r="I36" i="43"/>
  <c r="I36" i="44"/>
  <c r="I36" i="52"/>
  <c r="I36" i="45"/>
  <c r="I36" i="37"/>
  <c r="I37" i="2"/>
  <c r="I37" i="3"/>
  <c r="I37" i="51"/>
  <c r="I37" i="41"/>
  <c r="I37" i="42"/>
  <c r="I37" i="43"/>
  <c r="I37" i="44"/>
  <c r="I37" i="52"/>
  <c r="I37" i="45"/>
  <c r="I37" i="37"/>
  <c r="I38" i="2"/>
  <c r="I38" i="3"/>
  <c r="I38" i="51"/>
  <c r="I38" i="41"/>
  <c r="I38" i="42"/>
  <c r="I38" i="43"/>
  <c r="I38" i="44"/>
  <c r="I38" i="52"/>
  <c r="I38" i="45"/>
  <c r="I38" i="37"/>
  <c r="I39" i="2"/>
  <c r="I39" i="3"/>
  <c r="I39" i="51"/>
  <c r="I39" i="41"/>
  <c r="I39" i="42"/>
  <c r="I39" i="43"/>
  <c r="I39" i="44"/>
  <c r="I39" i="52"/>
  <c r="I39" i="45"/>
  <c r="I39" i="37"/>
  <c r="I40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45"/>
  <c r="I19" i="45"/>
  <c r="I20" i="45"/>
  <c r="I21" i="45"/>
  <c r="I22" i="45"/>
  <c r="I23" i="45"/>
  <c r="I24" i="45"/>
  <c r="I24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45"/>
  <c r="I8" i="45"/>
  <c r="I9" i="45"/>
  <c r="I10" i="45"/>
  <c r="I11" i="45"/>
  <c r="I11" i="37"/>
  <c r="I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7" i="44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32" i="2"/>
  <c r="K33" i="2"/>
  <c r="K34" i="2"/>
  <c r="K35" i="2"/>
  <c r="K36" i="2"/>
  <c r="K37" i="2"/>
  <c r="K38" i="2"/>
  <c r="K39" i="2"/>
  <c r="K40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32" i="3"/>
  <c r="K33" i="3"/>
  <c r="K34" i="3"/>
  <c r="K35" i="3"/>
  <c r="K36" i="3"/>
  <c r="K37" i="3"/>
  <c r="K38" i="3"/>
  <c r="K39" i="3"/>
  <c r="K40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32" i="51"/>
  <c r="K33" i="51"/>
  <c r="K34" i="51"/>
  <c r="K35" i="51"/>
  <c r="K36" i="51"/>
  <c r="K37" i="51"/>
  <c r="K38" i="51"/>
  <c r="K39" i="51"/>
  <c r="K40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32" i="41"/>
  <c r="K33" i="41"/>
  <c r="K34" i="41"/>
  <c r="K35" i="41"/>
  <c r="K36" i="41"/>
  <c r="K37" i="41"/>
  <c r="K38" i="41"/>
  <c r="K39" i="41"/>
  <c r="K40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32" i="42"/>
  <c r="K33" i="42"/>
  <c r="K34" i="42"/>
  <c r="K35" i="42"/>
  <c r="K36" i="42"/>
  <c r="K37" i="42"/>
  <c r="K38" i="42"/>
  <c r="K39" i="42"/>
  <c r="K40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0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32" i="44"/>
  <c r="K33" i="44"/>
  <c r="K34" i="44"/>
  <c r="K35" i="44"/>
  <c r="K36" i="44"/>
  <c r="K37" i="44"/>
  <c r="K38" i="44"/>
  <c r="K39" i="44"/>
  <c r="K40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32" i="52"/>
  <c r="K33" i="52"/>
  <c r="K34" i="52"/>
  <c r="K35" i="52"/>
  <c r="K36" i="52"/>
  <c r="K37" i="52"/>
  <c r="K38" i="52"/>
  <c r="K39" i="52"/>
  <c r="K40" i="52"/>
  <c r="K43" i="52"/>
  <c r="K7" i="45"/>
  <c r="K8" i="45"/>
  <c r="K9" i="45"/>
  <c r="K10" i="45"/>
  <c r="K11" i="45"/>
  <c r="K18" i="45"/>
  <c r="K19" i="45"/>
  <c r="K20" i="45"/>
  <c r="K21" i="45"/>
  <c r="K22" i="45"/>
  <c r="K23" i="45"/>
  <c r="K24" i="45"/>
  <c r="K32" i="45"/>
  <c r="K33" i="45"/>
  <c r="K34" i="45"/>
  <c r="K35" i="45"/>
  <c r="K36" i="45"/>
  <c r="K37" i="45"/>
  <c r="K38" i="45"/>
  <c r="K39" i="45"/>
  <c r="K40" i="45"/>
  <c r="K43" i="45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32" i="2"/>
  <c r="L33" i="2"/>
  <c r="L34" i="2"/>
  <c r="L35" i="2"/>
  <c r="L36" i="2"/>
  <c r="L37" i="2"/>
  <c r="L38" i="2"/>
  <c r="L39" i="2"/>
  <c r="L40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32" i="3"/>
  <c r="L33" i="3"/>
  <c r="L34" i="3"/>
  <c r="L35" i="3"/>
  <c r="L36" i="3"/>
  <c r="L37" i="3"/>
  <c r="L38" i="3"/>
  <c r="L39" i="3"/>
  <c r="L40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32" i="51"/>
  <c r="L33" i="51"/>
  <c r="L34" i="51"/>
  <c r="L35" i="51"/>
  <c r="L36" i="51"/>
  <c r="L37" i="51"/>
  <c r="L38" i="51"/>
  <c r="L39" i="51"/>
  <c r="L40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32" i="41"/>
  <c r="L33" i="41"/>
  <c r="L34" i="41"/>
  <c r="L35" i="41"/>
  <c r="L36" i="41"/>
  <c r="L37" i="41"/>
  <c r="L38" i="41"/>
  <c r="L39" i="41"/>
  <c r="L40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32" i="42"/>
  <c r="L33" i="42"/>
  <c r="L34" i="42"/>
  <c r="L35" i="42"/>
  <c r="L36" i="42"/>
  <c r="L37" i="42"/>
  <c r="L38" i="42"/>
  <c r="L39" i="42"/>
  <c r="L40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0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32" i="44"/>
  <c r="L33" i="44"/>
  <c r="L34" i="44"/>
  <c r="L35" i="44"/>
  <c r="L36" i="44"/>
  <c r="L37" i="44"/>
  <c r="L38" i="44"/>
  <c r="L39" i="44"/>
  <c r="L40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32" i="52"/>
  <c r="L33" i="52"/>
  <c r="L34" i="52"/>
  <c r="L35" i="52"/>
  <c r="L36" i="52"/>
  <c r="L37" i="52"/>
  <c r="L38" i="52"/>
  <c r="L39" i="52"/>
  <c r="L40" i="52"/>
  <c r="L43" i="52"/>
  <c r="L7" i="45"/>
  <c r="L8" i="45"/>
  <c r="L9" i="45"/>
  <c r="L10" i="45"/>
  <c r="L11" i="45"/>
  <c r="L18" i="45"/>
  <c r="L19" i="45"/>
  <c r="L20" i="45"/>
  <c r="L21" i="45"/>
  <c r="L22" i="45"/>
  <c r="L23" i="45"/>
  <c r="L24" i="45"/>
  <c r="L32" i="45"/>
  <c r="L33" i="45"/>
  <c r="L34" i="45"/>
  <c r="L35" i="45"/>
  <c r="L36" i="45"/>
  <c r="L37" i="45"/>
  <c r="L38" i="45"/>
  <c r="L39" i="45"/>
  <c r="L40" i="45"/>
  <c r="L43" i="45"/>
  <c r="L43" i="37"/>
  <c r="M18" i="2"/>
  <c r="M19" i="2"/>
  <c r="M20" i="2"/>
  <c r="M21" i="2"/>
  <c r="M22" i="2"/>
  <c r="M23" i="2"/>
  <c r="M24" i="2"/>
  <c r="M43" i="2"/>
  <c r="M18" i="3"/>
  <c r="M19" i="3"/>
  <c r="M20" i="3"/>
  <c r="M21" i="3"/>
  <c r="M22" i="3"/>
  <c r="M23" i="3"/>
  <c r="M24" i="3"/>
  <c r="M43" i="3"/>
  <c r="M18" i="51"/>
  <c r="M19" i="51"/>
  <c r="M20" i="51"/>
  <c r="M21" i="51"/>
  <c r="M22" i="51"/>
  <c r="M23" i="51"/>
  <c r="M24" i="51"/>
  <c r="M43" i="51"/>
  <c r="M18" i="41"/>
  <c r="M19" i="41"/>
  <c r="M20" i="41"/>
  <c r="M21" i="41"/>
  <c r="M22" i="41"/>
  <c r="M23" i="41"/>
  <c r="M24" i="41"/>
  <c r="M43" i="41"/>
  <c r="M18" i="42"/>
  <c r="M19" i="42"/>
  <c r="M20" i="42"/>
  <c r="M21" i="42"/>
  <c r="M22" i="42"/>
  <c r="M23" i="42"/>
  <c r="M24" i="42"/>
  <c r="M43" i="42"/>
  <c r="M18" i="43"/>
  <c r="M19" i="43"/>
  <c r="M20" i="43"/>
  <c r="M21" i="43"/>
  <c r="M22" i="43"/>
  <c r="M23" i="43"/>
  <c r="M24" i="43"/>
  <c r="M43" i="43"/>
  <c r="M18" i="44"/>
  <c r="M19" i="44"/>
  <c r="M20" i="44"/>
  <c r="M21" i="44"/>
  <c r="M22" i="44"/>
  <c r="M23" i="44"/>
  <c r="M24" i="44"/>
  <c r="M43" i="44"/>
  <c r="M18" i="52"/>
  <c r="M19" i="52"/>
  <c r="M20" i="52"/>
  <c r="M21" i="52"/>
  <c r="M22" i="52"/>
  <c r="M23" i="52"/>
  <c r="M24" i="52"/>
  <c r="M43" i="52"/>
  <c r="M18" i="45"/>
  <c r="M19" i="45"/>
  <c r="M20" i="45"/>
  <c r="M21" i="45"/>
  <c r="M22" i="45"/>
  <c r="M23" i="45"/>
  <c r="M24" i="45"/>
  <c r="M43" i="45"/>
  <c r="M43" i="37"/>
  <c r="N33" i="44"/>
  <c r="N40" i="44"/>
  <c r="N43" i="44"/>
  <c r="N43" i="37"/>
  <c r="P43" i="37"/>
  <c r="B32" i="2"/>
  <c r="B33" i="2"/>
  <c r="B34" i="2"/>
  <c r="B35" i="2"/>
  <c r="B36" i="2"/>
  <c r="B37" i="2"/>
  <c r="B38" i="2"/>
  <c r="B39" i="2"/>
  <c r="B40" i="2"/>
  <c r="B40" i="3"/>
  <c r="B32" i="51"/>
  <c r="B33" i="51"/>
  <c r="B34" i="51"/>
  <c r="B35" i="51"/>
  <c r="B36" i="51"/>
  <c r="B37" i="51"/>
  <c r="B38" i="51"/>
  <c r="B39" i="51"/>
  <c r="B40" i="51"/>
  <c r="B32" i="41"/>
  <c r="B33" i="41"/>
  <c r="B34" i="41"/>
  <c r="B35" i="41"/>
  <c r="B36" i="41"/>
  <c r="B37" i="41"/>
  <c r="B38" i="41"/>
  <c r="B39" i="41"/>
  <c r="B40" i="41"/>
  <c r="B32" i="42"/>
  <c r="B33" i="42"/>
  <c r="B34" i="42"/>
  <c r="B35" i="42"/>
  <c r="B36" i="42"/>
  <c r="B37" i="42"/>
  <c r="B38" i="42"/>
  <c r="B39" i="42"/>
  <c r="B40" i="42"/>
  <c r="B32" i="43"/>
  <c r="B33" i="43"/>
  <c r="B34" i="43"/>
  <c r="B35" i="43"/>
  <c r="B36" i="43"/>
  <c r="B37" i="43"/>
  <c r="B38" i="43"/>
  <c r="B39" i="43"/>
  <c r="B40" i="43"/>
  <c r="B32" i="44"/>
  <c r="B33" i="44"/>
  <c r="B34" i="44"/>
  <c r="B35" i="44"/>
  <c r="B36" i="44"/>
  <c r="B37" i="44"/>
  <c r="B38" i="44"/>
  <c r="B39" i="44"/>
  <c r="B40" i="44"/>
  <c r="B32" i="52"/>
  <c r="B33" i="52"/>
  <c r="B34" i="52"/>
  <c r="B35" i="52"/>
  <c r="B36" i="52"/>
  <c r="B37" i="52"/>
  <c r="B38" i="52"/>
  <c r="B39" i="52"/>
  <c r="B40" i="52"/>
  <c r="B32" i="45"/>
  <c r="B33" i="45"/>
  <c r="B34" i="45"/>
  <c r="B35" i="45"/>
  <c r="B36" i="45"/>
  <c r="B37" i="45"/>
  <c r="B38" i="45"/>
  <c r="B39" i="45"/>
  <c r="B40" i="45"/>
  <c r="B40" i="37"/>
  <c r="C40" i="37"/>
  <c r="D40" i="37"/>
  <c r="E40" i="37"/>
  <c r="G40" i="37"/>
  <c r="H40" i="37"/>
  <c r="K40" i="37"/>
  <c r="L40" i="37"/>
  <c r="N40" i="37"/>
  <c r="P40" i="37"/>
  <c r="B35" i="3"/>
  <c r="B35" i="37"/>
  <c r="C35" i="37"/>
  <c r="D35" i="37"/>
  <c r="E35" i="37"/>
  <c r="G35" i="37"/>
  <c r="H35" i="37"/>
  <c r="K35" i="43"/>
  <c r="K35" i="37"/>
  <c r="L35" i="43"/>
  <c r="L35" i="37"/>
  <c r="P35" i="37"/>
  <c r="B18" i="44"/>
  <c r="B19" i="44"/>
  <c r="B20" i="44"/>
  <c r="B21" i="44"/>
  <c r="B22" i="44"/>
  <c r="B24" i="44"/>
  <c r="B46" i="44"/>
  <c r="B47" i="44"/>
  <c r="F40" i="41"/>
  <c r="F43" i="41"/>
  <c r="I40" i="41"/>
  <c r="I43" i="41"/>
  <c r="P43" i="41"/>
  <c r="F40" i="44"/>
  <c r="F43" i="44"/>
  <c r="I40" i="44"/>
  <c r="I43" i="44"/>
  <c r="P43" i="44"/>
  <c r="D19" i="37"/>
  <c r="C6" i="43"/>
  <c r="C6" i="37"/>
  <c r="P18" i="3"/>
  <c r="P18" i="2"/>
  <c r="P5" i="2"/>
  <c r="B36" i="3"/>
  <c r="P36" i="3"/>
  <c r="B19" i="3"/>
  <c r="B18" i="45"/>
  <c r="B19" i="45"/>
  <c r="B20" i="45"/>
  <c r="B21" i="45"/>
  <c r="B22" i="45"/>
  <c r="B24" i="45"/>
  <c r="B46" i="45"/>
  <c r="B47" i="45"/>
  <c r="B18" i="52"/>
  <c r="B19" i="52"/>
  <c r="B20" i="52"/>
  <c r="B21" i="52"/>
  <c r="B22" i="52"/>
  <c r="B24" i="52"/>
  <c r="B46" i="52"/>
  <c r="B47" i="52"/>
  <c r="B18" i="43"/>
  <c r="B19" i="43"/>
  <c r="B20" i="43"/>
  <c r="B21" i="43"/>
  <c r="B22" i="43"/>
  <c r="B23" i="43"/>
  <c r="B24" i="43"/>
  <c r="B46" i="43"/>
  <c r="B47" i="43"/>
  <c r="B18" i="42"/>
  <c r="B19" i="42"/>
  <c r="B20" i="42"/>
  <c r="B21" i="42"/>
  <c r="B22" i="42"/>
  <c r="B24" i="42"/>
  <c r="B46" i="42"/>
  <c r="B47" i="42"/>
  <c r="B18" i="41"/>
  <c r="B19" i="41"/>
  <c r="B20" i="41"/>
  <c r="B21" i="41"/>
  <c r="B22" i="41"/>
  <c r="B23" i="41"/>
  <c r="B24" i="41"/>
  <c r="B46" i="41"/>
  <c r="B47" i="41"/>
  <c r="B18" i="51"/>
  <c r="B19" i="51"/>
  <c r="B20" i="51"/>
  <c r="B21" i="51"/>
  <c r="B22" i="51"/>
  <c r="B24" i="51"/>
  <c r="B46" i="51"/>
  <c r="B47" i="51"/>
  <c r="B18" i="3"/>
  <c r="B20" i="3"/>
  <c r="B21" i="3"/>
  <c r="B22" i="3"/>
  <c r="B24" i="3"/>
  <c r="B46" i="3"/>
  <c r="B47" i="3"/>
  <c r="B18" i="2"/>
  <c r="B19" i="2"/>
  <c r="B24" i="2"/>
  <c r="B46" i="2"/>
  <c r="B47" i="2"/>
  <c r="P34" i="42"/>
  <c r="P32" i="42"/>
  <c r="P33" i="42"/>
  <c r="P35" i="42"/>
  <c r="P36" i="42"/>
  <c r="P37" i="42"/>
  <c r="P38" i="42"/>
  <c r="P39" i="42"/>
  <c r="J40" i="42"/>
  <c r="N40" i="42"/>
  <c r="F40" i="42"/>
  <c r="I40" i="42"/>
  <c r="P40" i="42"/>
  <c r="P19" i="45"/>
  <c r="P20" i="45"/>
  <c r="P21" i="45"/>
  <c r="P22" i="45"/>
  <c r="P23" i="45"/>
  <c r="P24" i="45"/>
  <c r="P19" i="52"/>
  <c r="P20" i="52"/>
  <c r="P21" i="52"/>
  <c r="P22" i="52"/>
  <c r="P23" i="52"/>
  <c r="P24" i="52"/>
  <c r="P19" i="41"/>
  <c r="P20" i="41"/>
  <c r="P21" i="41"/>
  <c r="P22" i="41"/>
  <c r="P23" i="41"/>
  <c r="P24" i="41"/>
  <c r="P19" i="51"/>
  <c r="P20" i="51"/>
  <c r="P21" i="51"/>
  <c r="P22" i="51"/>
  <c r="P23" i="51"/>
  <c r="P24" i="51"/>
  <c r="P19" i="3"/>
  <c r="P20" i="3"/>
  <c r="P21" i="3"/>
  <c r="P22" i="3"/>
  <c r="P23" i="3"/>
  <c r="P24" i="3"/>
  <c r="P19" i="2"/>
  <c r="P20" i="2"/>
  <c r="P21" i="2"/>
  <c r="P22" i="2"/>
  <c r="P23" i="2"/>
  <c r="P24" i="2"/>
  <c r="P18" i="45"/>
  <c r="P18" i="52"/>
  <c r="P19" i="44"/>
  <c r="P20" i="44"/>
  <c r="P21" i="44"/>
  <c r="P22" i="44"/>
  <c r="P23" i="44"/>
  <c r="P24" i="44"/>
  <c r="P18" i="44"/>
  <c r="P19" i="43"/>
  <c r="P20" i="43"/>
  <c r="P21" i="43"/>
  <c r="P22" i="43"/>
  <c r="P23" i="43"/>
  <c r="P24" i="43"/>
  <c r="P18" i="43"/>
  <c r="P18" i="42"/>
  <c r="P18" i="41"/>
  <c r="P18" i="51"/>
  <c r="C24" i="51"/>
  <c r="N24" i="51"/>
  <c r="O24" i="51"/>
  <c r="P5" i="51"/>
  <c r="P32" i="51"/>
  <c r="P19" i="42"/>
  <c r="P20" i="42"/>
  <c r="P21" i="42"/>
  <c r="P22" i="42"/>
  <c r="P23" i="42"/>
  <c r="C24" i="42"/>
  <c r="N24" i="42"/>
  <c r="O24" i="42"/>
  <c r="P24" i="42"/>
  <c r="P5" i="42"/>
  <c r="N24" i="45"/>
  <c r="O24" i="45"/>
  <c r="P6" i="45"/>
  <c r="P7" i="45"/>
  <c r="P8" i="45"/>
  <c r="P9" i="45"/>
  <c r="P10" i="45"/>
  <c r="M11" i="45"/>
  <c r="N11" i="45"/>
  <c r="O11" i="45"/>
  <c r="P11" i="45"/>
  <c r="N24" i="52"/>
  <c r="O24" i="52"/>
  <c r="P6" i="52"/>
  <c r="P7" i="52"/>
  <c r="P8" i="52"/>
  <c r="P9" i="52"/>
  <c r="P10" i="52"/>
  <c r="M11" i="52"/>
  <c r="N11" i="52"/>
  <c r="O11" i="52"/>
  <c r="P11" i="52"/>
  <c r="N24" i="44"/>
  <c r="O24" i="44"/>
  <c r="P6" i="44"/>
  <c r="P7" i="44"/>
  <c r="P8" i="44"/>
  <c r="P9" i="44"/>
  <c r="P10" i="44"/>
  <c r="M11" i="44"/>
  <c r="N11" i="44"/>
  <c r="O11" i="44"/>
  <c r="P11" i="44"/>
  <c r="N24" i="43"/>
  <c r="O24" i="43"/>
  <c r="P6" i="43"/>
  <c r="P7" i="43"/>
  <c r="P8" i="43"/>
  <c r="P9" i="43"/>
  <c r="P10" i="43"/>
  <c r="M11" i="43"/>
  <c r="N11" i="43"/>
  <c r="O11" i="43"/>
  <c r="P11" i="43"/>
  <c r="P6" i="42"/>
  <c r="P7" i="42"/>
  <c r="P8" i="42"/>
  <c r="P9" i="42"/>
  <c r="P10" i="42"/>
  <c r="M11" i="42"/>
  <c r="N11" i="42"/>
  <c r="O11" i="42"/>
  <c r="P11" i="42"/>
  <c r="N24" i="41"/>
  <c r="O24" i="41"/>
  <c r="P6" i="41"/>
  <c r="P7" i="41"/>
  <c r="P8" i="41"/>
  <c r="P9" i="41"/>
  <c r="P10" i="41"/>
  <c r="M11" i="41"/>
  <c r="N11" i="41"/>
  <c r="O11" i="41"/>
  <c r="P11" i="41"/>
  <c r="P6" i="51"/>
  <c r="P7" i="51"/>
  <c r="P8" i="51"/>
  <c r="P9" i="51"/>
  <c r="P10" i="51"/>
  <c r="M11" i="51"/>
  <c r="N11" i="51"/>
  <c r="O11" i="51"/>
  <c r="P11" i="51"/>
  <c r="N24" i="3"/>
  <c r="O24" i="3"/>
  <c r="P6" i="3"/>
  <c r="P7" i="3"/>
  <c r="P8" i="3"/>
  <c r="P9" i="3"/>
  <c r="P10" i="3"/>
  <c r="M11" i="3"/>
  <c r="N11" i="3"/>
  <c r="O11" i="3"/>
  <c r="P11" i="3"/>
  <c r="N24" i="2"/>
  <c r="O24" i="2"/>
  <c r="P6" i="2"/>
  <c r="P7" i="2"/>
  <c r="P8" i="2"/>
  <c r="P9" i="2"/>
  <c r="P10" i="2"/>
  <c r="M11" i="2"/>
  <c r="N11" i="2"/>
  <c r="O11" i="2"/>
  <c r="P11" i="2"/>
  <c r="P5" i="45"/>
  <c r="P5" i="52"/>
  <c r="P5" i="44"/>
  <c r="P5" i="43"/>
  <c r="P5" i="41"/>
  <c r="P5" i="3"/>
  <c r="C10" i="45"/>
  <c r="C9" i="45"/>
  <c r="C8" i="45"/>
  <c r="C10" i="52"/>
  <c r="C9" i="52"/>
  <c r="C8" i="52"/>
  <c r="C10" i="44"/>
  <c r="C9" i="44"/>
  <c r="C8" i="44"/>
  <c r="K39" i="43"/>
  <c r="L39" i="43"/>
  <c r="K38" i="43"/>
  <c r="L38" i="43"/>
  <c r="K37" i="43"/>
  <c r="L37" i="43"/>
  <c r="K36" i="43"/>
  <c r="L36" i="43"/>
  <c r="K34" i="43"/>
  <c r="L34" i="43"/>
  <c r="K33" i="43"/>
  <c r="L33" i="43"/>
  <c r="K32" i="43"/>
  <c r="L32" i="43"/>
  <c r="C10" i="43"/>
  <c r="C9" i="43"/>
  <c r="C8" i="43"/>
  <c r="C10" i="42"/>
  <c r="C9" i="42"/>
  <c r="C8" i="42"/>
  <c r="C10" i="41"/>
  <c r="C8" i="41"/>
  <c r="C10" i="51"/>
  <c r="C9" i="51"/>
  <c r="C8" i="51"/>
  <c r="B39" i="3"/>
  <c r="B38" i="3"/>
  <c r="B37" i="3"/>
  <c r="B34" i="3"/>
  <c r="B33" i="3"/>
  <c r="B32" i="3"/>
  <c r="C24" i="2"/>
  <c r="C10" i="3"/>
  <c r="C9" i="3"/>
  <c r="C8" i="3"/>
  <c r="C9" i="41"/>
  <c r="C10" i="2"/>
  <c r="C9" i="2"/>
  <c r="C8" i="2"/>
  <c r="C5" i="45"/>
  <c r="C5" i="52"/>
  <c r="C5" i="44"/>
  <c r="C5" i="43"/>
  <c r="C5" i="42"/>
  <c r="C5" i="41"/>
  <c r="C5" i="51"/>
  <c r="C5" i="3"/>
  <c r="C5" i="2"/>
  <c r="F40" i="45"/>
  <c r="I40" i="45"/>
  <c r="J40" i="45"/>
  <c r="M40" i="45"/>
  <c r="N40" i="45"/>
  <c r="P35" i="45"/>
  <c r="P33" i="45"/>
  <c r="P32" i="45"/>
  <c r="S45" i="45"/>
  <c r="P34" i="45"/>
  <c r="C24" i="45"/>
  <c r="N43" i="45"/>
  <c r="S36" i="45"/>
  <c r="O40" i="45"/>
  <c r="O43" i="45"/>
  <c r="S37" i="45"/>
  <c r="P36" i="45"/>
  <c r="P39" i="45"/>
  <c r="P38" i="45"/>
  <c r="P37" i="45"/>
  <c r="O42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B42" i="45"/>
  <c r="C11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F40" i="52"/>
  <c r="I40" i="52"/>
  <c r="J40" i="52"/>
  <c r="M40" i="52"/>
  <c r="N40" i="52"/>
  <c r="P35" i="52"/>
  <c r="S47" i="52"/>
  <c r="P33" i="52"/>
  <c r="P32" i="52"/>
  <c r="S45" i="52"/>
  <c r="P34" i="52"/>
  <c r="S44" i="52"/>
  <c r="C24" i="52"/>
  <c r="S35" i="52"/>
  <c r="N43" i="52"/>
  <c r="S36" i="52"/>
  <c r="O40" i="52"/>
  <c r="O43" i="52"/>
  <c r="S37" i="52"/>
  <c r="P36" i="52"/>
  <c r="P39" i="52"/>
  <c r="P38" i="52"/>
  <c r="P37" i="52"/>
  <c r="O42" i="52"/>
  <c r="N42" i="52"/>
  <c r="M42" i="52"/>
  <c r="L42" i="52"/>
  <c r="K42" i="52"/>
  <c r="J42" i="52"/>
  <c r="I42" i="52"/>
  <c r="H42" i="52"/>
  <c r="G42" i="52"/>
  <c r="F42" i="52"/>
  <c r="E42" i="52"/>
  <c r="D42" i="52"/>
  <c r="C42" i="52"/>
  <c r="B42" i="52"/>
  <c r="C11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C24" i="44"/>
  <c r="C47" i="44"/>
  <c r="J40" i="44"/>
  <c r="M40" i="44"/>
  <c r="P35" i="44"/>
  <c r="P33" i="44"/>
  <c r="S46" i="44"/>
  <c r="P32" i="44"/>
  <c r="S45" i="44"/>
  <c r="P34" i="44"/>
  <c r="S36" i="44"/>
  <c r="O40" i="44"/>
  <c r="O43" i="44"/>
  <c r="P36" i="44"/>
  <c r="P39" i="44"/>
  <c r="P38" i="44"/>
  <c r="P37" i="44"/>
  <c r="O42" i="44"/>
  <c r="N42" i="44"/>
  <c r="M42" i="44"/>
  <c r="L42" i="44"/>
  <c r="K42" i="44"/>
  <c r="J42" i="44"/>
  <c r="I42" i="44"/>
  <c r="H42" i="44"/>
  <c r="G42" i="44"/>
  <c r="F42" i="44"/>
  <c r="E42" i="44"/>
  <c r="D42" i="44"/>
  <c r="C42" i="44"/>
  <c r="B42" i="44"/>
  <c r="C11" i="44"/>
  <c r="S37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F40" i="43"/>
  <c r="I40" i="43"/>
  <c r="J40" i="43"/>
  <c r="M40" i="43"/>
  <c r="N40" i="43"/>
  <c r="P35" i="43"/>
  <c r="P33" i="43"/>
  <c r="S46" i="43"/>
  <c r="P32" i="43"/>
  <c r="S45" i="43"/>
  <c r="P34" i="43"/>
  <c r="S44" i="43"/>
  <c r="C24" i="43"/>
  <c r="C24" i="3"/>
  <c r="C24" i="41"/>
  <c r="C24" i="37"/>
  <c r="S35" i="43"/>
  <c r="N43" i="43"/>
  <c r="S36" i="43"/>
  <c r="O40" i="43"/>
  <c r="O43" i="43"/>
  <c r="S37" i="43"/>
  <c r="P36" i="43"/>
  <c r="S43" i="43"/>
  <c r="P39" i="43"/>
  <c r="P38" i="43"/>
  <c r="P37" i="43"/>
  <c r="O42" i="43"/>
  <c r="N42" i="43"/>
  <c r="M42" i="43"/>
  <c r="L42" i="43"/>
  <c r="K42" i="43"/>
  <c r="J42" i="43"/>
  <c r="I42" i="43"/>
  <c r="H42" i="43"/>
  <c r="G42" i="43"/>
  <c r="F42" i="43"/>
  <c r="E42" i="43"/>
  <c r="D42" i="43"/>
  <c r="C42" i="43"/>
  <c r="B42" i="43"/>
  <c r="C11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C47" i="42"/>
  <c r="M40" i="42"/>
  <c r="S47" i="42"/>
  <c r="S46" i="42"/>
  <c r="S44" i="42"/>
  <c r="N43" i="42"/>
  <c r="S36" i="42"/>
  <c r="O40" i="42"/>
  <c r="O43" i="42"/>
  <c r="S43" i="42"/>
  <c r="O42" i="42"/>
  <c r="N42" i="42"/>
  <c r="M42" i="42"/>
  <c r="L42" i="42"/>
  <c r="K42" i="42"/>
  <c r="J42" i="42"/>
  <c r="I42" i="42"/>
  <c r="H42" i="42"/>
  <c r="G42" i="42"/>
  <c r="F42" i="42"/>
  <c r="E42" i="42"/>
  <c r="D42" i="42"/>
  <c r="C42" i="42"/>
  <c r="B42" i="42"/>
  <c r="C11" i="42"/>
  <c r="S37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J40" i="41"/>
  <c r="M40" i="41"/>
  <c r="N40" i="41"/>
  <c r="P35" i="41"/>
  <c r="S47" i="41"/>
  <c r="P33" i="41"/>
  <c r="S46" i="41"/>
  <c r="P32" i="41"/>
  <c r="P34" i="41"/>
  <c r="S44" i="41"/>
  <c r="N43" i="41"/>
  <c r="S36" i="41"/>
  <c r="O40" i="41"/>
  <c r="O43" i="41"/>
  <c r="S37" i="41"/>
  <c r="P36" i="41"/>
  <c r="S43" i="41"/>
  <c r="P39" i="41"/>
  <c r="P38" i="41"/>
  <c r="P37" i="41"/>
  <c r="O42" i="41"/>
  <c r="N42" i="41"/>
  <c r="M42" i="41"/>
  <c r="L42" i="41"/>
  <c r="K42" i="41"/>
  <c r="J42" i="41"/>
  <c r="I42" i="41"/>
  <c r="H42" i="41"/>
  <c r="G42" i="41"/>
  <c r="F42" i="41"/>
  <c r="E42" i="41"/>
  <c r="D42" i="41"/>
  <c r="C42" i="41"/>
  <c r="B42" i="41"/>
  <c r="C11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F40" i="51"/>
  <c r="I40" i="51"/>
  <c r="J40" i="51"/>
  <c r="J40" i="2"/>
  <c r="J40" i="3"/>
  <c r="J40" i="37"/>
  <c r="M40" i="51"/>
  <c r="N40" i="51"/>
  <c r="P35" i="51"/>
  <c r="S47" i="51"/>
  <c r="P33" i="51"/>
  <c r="S46" i="51"/>
  <c r="P34" i="51"/>
  <c r="N43" i="51"/>
  <c r="S36" i="51"/>
  <c r="O40" i="51"/>
  <c r="O43" i="51"/>
  <c r="S37" i="51"/>
  <c r="P36" i="51"/>
  <c r="P39" i="51"/>
  <c r="P38" i="51"/>
  <c r="P37" i="51"/>
  <c r="O42" i="51"/>
  <c r="N42" i="51"/>
  <c r="M42" i="51"/>
  <c r="L42" i="51"/>
  <c r="K42" i="51"/>
  <c r="J42" i="51"/>
  <c r="I42" i="51"/>
  <c r="H42" i="51"/>
  <c r="G42" i="51"/>
  <c r="F42" i="51"/>
  <c r="E42" i="51"/>
  <c r="D42" i="51"/>
  <c r="C42" i="51"/>
  <c r="B42" i="51"/>
  <c r="C11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F40" i="3"/>
  <c r="I40" i="3"/>
  <c r="M40" i="3"/>
  <c r="N40" i="3"/>
  <c r="P35" i="3"/>
  <c r="P33" i="3"/>
  <c r="S46" i="3"/>
  <c r="P32" i="3"/>
  <c r="S45" i="3"/>
  <c r="P34" i="3"/>
  <c r="S26" i="3"/>
  <c r="N43" i="3"/>
  <c r="S36" i="3"/>
  <c r="O40" i="3"/>
  <c r="O43" i="3"/>
  <c r="P39" i="3"/>
  <c r="P38" i="3"/>
  <c r="P37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C11" i="3"/>
  <c r="S37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C11" i="2"/>
  <c r="R28" i="37"/>
  <c r="O11" i="37"/>
  <c r="O40" i="2"/>
  <c r="O43" i="2"/>
  <c r="R37" i="37"/>
  <c r="N11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38" i="37"/>
  <c r="N37" i="37"/>
  <c r="N42" i="37"/>
  <c r="O39" i="37"/>
  <c r="O38" i="37"/>
  <c r="O37" i="37"/>
  <c r="O42" i="37"/>
  <c r="B33" i="37"/>
  <c r="C33" i="37"/>
  <c r="D33" i="37"/>
  <c r="E33" i="37"/>
  <c r="G33" i="37"/>
  <c r="H33" i="37"/>
  <c r="J33" i="37"/>
  <c r="K33" i="37"/>
  <c r="L33" i="37"/>
  <c r="M33" i="37"/>
  <c r="N33" i="37"/>
  <c r="O33" i="37"/>
  <c r="B34" i="37"/>
  <c r="C34" i="37"/>
  <c r="D34" i="37"/>
  <c r="E34" i="37"/>
  <c r="G34" i="37"/>
  <c r="H34" i="37"/>
  <c r="J34" i="37"/>
  <c r="K34" i="37"/>
  <c r="L34" i="37"/>
  <c r="M34" i="37"/>
  <c r="N34" i="37"/>
  <c r="O34" i="37"/>
  <c r="J35" i="37"/>
  <c r="M35" i="37"/>
  <c r="N35" i="37"/>
  <c r="O35" i="37"/>
  <c r="B36" i="37"/>
  <c r="C36" i="37"/>
  <c r="D36" i="37"/>
  <c r="E36" i="37"/>
  <c r="G36" i="37"/>
  <c r="H36" i="37"/>
  <c r="J36" i="37"/>
  <c r="K36" i="37"/>
  <c r="L36" i="37"/>
  <c r="M36" i="37"/>
  <c r="N36" i="37"/>
  <c r="O36" i="37"/>
  <c r="B37" i="37"/>
  <c r="C37" i="37"/>
  <c r="D37" i="37"/>
  <c r="E37" i="37"/>
  <c r="G37" i="37"/>
  <c r="H37" i="37"/>
  <c r="J37" i="37"/>
  <c r="K37" i="37"/>
  <c r="L37" i="37"/>
  <c r="M37" i="37"/>
  <c r="B38" i="37"/>
  <c r="C38" i="37"/>
  <c r="D38" i="37"/>
  <c r="E38" i="37"/>
  <c r="G38" i="37"/>
  <c r="H38" i="37"/>
  <c r="J38" i="37"/>
  <c r="K38" i="37"/>
  <c r="L38" i="37"/>
  <c r="M38" i="37"/>
  <c r="B39" i="37"/>
  <c r="B42" i="37"/>
  <c r="C39" i="37"/>
  <c r="D39" i="37"/>
  <c r="E39" i="37"/>
  <c r="F42" i="37"/>
  <c r="G39" i="37"/>
  <c r="G42" i="37"/>
  <c r="H39" i="37"/>
  <c r="J39" i="37"/>
  <c r="K39" i="37"/>
  <c r="K42" i="37"/>
  <c r="L39" i="37"/>
  <c r="M39" i="37"/>
  <c r="M40" i="2"/>
  <c r="M40" i="37"/>
  <c r="C32" i="37"/>
  <c r="D32" i="37"/>
  <c r="E32" i="37"/>
  <c r="G32" i="37"/>
  <c r="H32" i="37"/>
  <c r="J32" i="37"/>
  <c r="K32" i="37"/>
  <c r="L32" i="37"/>
  <c r="M32" i="37"/>
  <c r="N32" i="37"/>
  <c r="O32" i="37"/>
  <c r="B32" i="37"/>
  <c r="B19" i="37"/>
  <c r="C19" i="37"/>
  <c r="E19" i="37"/>
  <c r="F19" i="37"/>
  <c r="G19" i="37"/>
  <c r="H19" i="37"/>
  <c r="I19" i="37"/>
  <c r="J19" i="37"/>
  <c r="K19" i="37"/>
  <c r="L19" i="37"/>
  <c r="M19" i="37"/>
  <c r="N19" i="37"/>
  <c r="O19" i="37"/>
  <c r="B20" i="37"/>
  <c r="C20" i="37"/>
  <c r="D20" i="37"/>
  <c r="E20" i="37"/>
  <c r="F20" i="37"/>
  <c r="G20" i="37"/>
  <c r="H20" i="37"/>
  <c r="I20" i="37"/>
  <c r="J20" i="37"/>
  <c r="K20" i="37"/>
  <c r="L20" i="37"/>
  <c r="M20" i="37"/>
  <c r="N20" i="37"/>
  <c r="O20" i="37"/>
  <c r="B21" i="37"/>
  <c r="C21" i="37"/>
  <c r="D21" i="37"/>
  <c r="E21" i="37"/>
  <c r="F21" i="37"/>
  <c r="G21" i="37"/>
  <c r="H21" i="37"/>
  <c r="I21" i="37"/>
  <c r="J21" i="37"/>
  <c r="K21" i="37"/>
  <c r="L21" i="37"/>
  <c r="M21" i="37"/>
  <c r="N21" i="37"/>
  <c r="O21" i="37"/>
  <c r="B22" i="37"/>
  <c r="C22" i="37"/>
  <c r="D22" i="37"/>
  <c r="E22" i="37"/>
  <c r="F22" i="37"/>
  <c r="G22" i="37"/>
  <c r="H22" i="37"/>
  <c r="I22" i="37"/>
  <c r="J22" i="37"/>
  <c r="K22" i="37"/>
  <c r="L22" i="37"/>
  <c r="M22" i="37"/>
  <c r="N22" i="37"/>
  <c r="O22" i="37"/>
  <c r="B23" i="37"/>
  <c r="C23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C18" i="37"/>
  <c r="D18" i="37"/>
  <c r="E18" i="37"/>
  <c r="F18" i="37"/>
  <c r="G18" i="37"/>
  <c r="H18" i="37"/>
  <c r="I18" i="37"/>
  <c r="J18" i="37"/>
  <c r="K18" i="37"/>
  <c r="L18" i="37"/>
  <c r="M18" i="37"/>
  <c r="N18" i="37"/>
  <c r="O18" i="37"/>
  <c r="B18" i="37"/>
  <c r="E7" i="37"/>
  <c r="F7" i="37"/>
  <c r="G7" i="37"/>
  <c r="H7" i="37"/>
  <c r="I7" i="37"/>
  <c r="J7" i="37"/>
  <c r="K7" i="37"/>
  <c r="L7" i="37"/>
  <c r="M7" i="37"/>
  <c r="N7" i="37"/>
  <c r="O7" i="37"/>
  <c r="E8" i="37"/>
  <c r="F8" i="37"/>
  <c r="G8" i="37"/>
  <c r="H8" i="37"/>
  <c r="I8" i="37"/>
  <c r="J8" i="37"/>
  <c r="K8" i="37"/>
  <c r="L8" i="37"/>
  <c r="M8" i="37"/>
  <c r="N8" i="37"/>
  <c r="O8" i="37"/>
  <c r="E9" i="37"/>
  <c r="F9" i="37"/>
  <c r="G9" i="37"/>
  <c r="H9" i="37"/>
  <c r="I9" i="37"/>
  <c r="J9" i="37"/>
  <c r="K9" i="37"/>
  <c r="L9" i="37"/>
  <c r="M9" i="37"/>
  <c r="N9" i="37"/>
  <c r="O9" i="37"/>
  <c r="E10" i="37"/>
  <c r="F10" i="37"/>
  <c r="G10" i="37"/>
  <c r="H10" i="37"/>
  <c r="I10" i="37"/>
  <c r="J10" i="37"/>
  <c r="K10" i="37"/>
  <c r="L10" i="37"/>
  <c r="M10" i="37"/>
  <c r="N10" i="37"/>
  <c r="O10" i="37"/>
  <c r="M11" i="37"/>
  <c r="F5" i="37"/>
  <c r="G5" i="37"/>
  <c r="H5" i="37"/>
  <c r="I5" i="37"/>
  <c r="J5" i="37"/>
  <c r="K5" i="37"/>
  <c r="L5" i="37"/>
  <c r="M5" i="37"/>
  <c r="N5" i="37"/>
  <c r="O5" i="37"/>
  <c r="E5" i="37"/>
  <c r="D7" i="37"/>
  <c r="D8" i="37"/>
  <c r="D9" i="37"/>
  <c r="D10" i="37"/>
  <c r="D5" i="37"/>
  <c r="C7" i="37"/>
  <c r="C8" i="37"/>
  <c r="C9" i="37"/>
  <c r="C10" i="37"/>
  <c r="C5" i="37"/>
  <c r="C42" i="2"/>
  <c r="B42" i="2"/>
  <c r="P35" i="2"/>
  <c r="S47" i="2"/>
  <c r="P39" i="2"/>
  <c r="O24" i="37"/>
  <c r="O40" i="37"/>
  <c r="N40" i="2"/>
  <c r="S35" i="2"/>
  <c r="R37" i="2"/>
  <c r="R36" i="2"/>
  <c r="R35" i="2"/>
  <c r="R34" i="2"/>
  <c r="R33" i="2"/>
  <c r="R32" i="2"/>
  <c r="R31" i="2"/>
  <c r="R30" i="2"/>
  <c r="R29" i="2"/>
  <c r="F40" i="2"/>
  <c r="R28" i="2"/>
  <c r="R27" i="2"/>
  <c r="R26" i="2"/>
  <c r="R25" i="2"/>
  <c r="C47" i="2"/>
  <c r="P38" i="2"/>
  <c r="P37" i="2"/>
  <c r="P36" i="2"/>
  <c r="P34" i="2"/>
  <c r="P32" i="2"/>
  <c r="P33" i="2"/>
  <c r="I40" i="2"/>
  <c r="O42" i="2"/>
  <c r="N42" i="2"/>
  <c r="M42" i="2"/>
  <c r="A29" i="2"/>
  <c r="A15" i="2"/>
  <c r="L42" i="2"/>
  <c r="K42" i="2"/>
  <c r="J42" i="2"/>
  <c r="I42" i="2"/>
  <c r="H42" i="2"/>
  <c r="G42" i="2"/>
  <c r="F42" i="2"/>
  <c r="E42" i="2"/>
  <c r="D42" i="2"/>
  <c r="M42" i="37"/>
  <c r="D9" i="40"/>
  <c r="B9" i="40"/>
  <c r="A29" i="37"/>
  <c r="A15" i="37"/>
  <c r="J42" i="37"/>
  <c r="O43" i="37"/>
  <c r="S37" i="37"/>
  <c r="S37" i="2"/>
  <c r="N24" i="37"/>
  <c r="N43" i="2"/>
  <c r="C47" i="52"/>
  <c r="S35" i="45"/>
  <c r="C47" i="3"/>
  <c r="S35" i="51"/>
  <c r="C47" i="51"/>
  <c r="S35" i="41"/>
  <c r="C47" i="45"/>
  <c r="S35" i="3"/>
  <c r="C47" i="41"/>
  <c r="S35" i="42"/>
  <c r="C47" i="43"/>
  <c r="S35" i="44"/>
  <c r="P40" i="45"/>
  <c r="S48" i="45"/>
  <c r="T44" i="45"/>
  <c r="T45" i="45"/>
  <c r="S46" i="45"/>
  <c r="P42" i="45"/>
  <c r="S44" i="45"/>
  <c r="S47" i="45"/>
  <c r="S43" i="45"/>
  <c r="I43" i="45"/>
  <c r="S31" i="45"/>
  <c r="F43" i="45"/>
  <c r="S26" i="45"/>
  <c r="S30" i="45"/>
  <c r="S34" i="45"/>
  <c r="S33" i="45"/>
  <c r="S27" i="45"/>
  <c r="S32" i="45"/>
  <c r="S29" i="45"/>
  <c r="S28" i="45"/>
  <c r="S26" i="52"/>
  <c r="S25" i="52"/>
  <c r="F43" i="52"/>
  <c r="S28" i="52"/>
  <c r="P40" i="52"/>
  <c r="S48" i="52"/>
  <c r="P42" i="52"/>
  <c r="S42" i="52"/>
  <c r="S43" i="52"/>
  <c r="S46" i="52"/>
  <c r="S32" i="52"/>
  <c r="S29" i="52"/>
  <c r="S30" i="52"/>
  <c r="S34" i="52"/>
  <c r="S33" i="52"/>
  <c r="S27" i="52"/>
  <c r="I43" i="52"/>
  <c r="S31" i="52"/>
  <c r="S41" i="44"/>
  <c r="S29" i="44"/>
  <c r="E42" i="37"/>
  <c r="S25" i="44"/>
  <c r="L42" i="37"/>
  <c r="P40" i="44"/>
  <c r="S48" i="44"/>
  <c r="P42" i="44"/>
  <c r="S42" i="44"/>
  <c r="S43" i="44"/>
  <c r="S44" i="44"/>
  <c r="S47" i="44"/>
  <c r="S31" i="44"/>
  <c r="S28" i="44"/>
  <c r="S26" i="44"/>
  <c r="S34" i="44"/>
  <c r="S32" i="44"/>
  <c r="S33" i="44"/>
  <c r="S27" i="44"/>
  <c r="S30" i="44"/>
  <c r="S32" i="43"/>
  <c r="F43" i="43"/>
  <c r="S28" i="43"/>
  <c r="S27" i="43"/>
  <c r="S29" i="43"/>
  <c r="C42" i="37"/>
  <c r="P40" i="43"/>
  <c r="T43" i="43"/>
  <c r="P42" i="43"/>
  <c r="S47" i="43"/>
  <c r="S30" i="43"/>
  <c r="S33" i="43"/>
  <c r="S34" i="43"/>
  <c r="S26" i="43"/>
  <c r="I43" i="43"/>
  <c r="S31" i="43"/>
  <c r="S30" i="42"/>
  <c r="H24" i="37"/>
  <c r="S41" i="42"/>
  <c r="S25" i="42"/>
  <c r="P42" i="42"/>
  <c r="S42" i="42"/>
  <c r="T44" i="42"/>
  <c r="S45" i="42"/>
  <c r="I43" i="42"/>
  <c r="S31" i="42"/>
  <c r="S26" i="42"/>
  <c r="S29" i="42"/>
  <c r="G24" i="37"/>
  <c r="S27" i="42"/>
  <c r="S33" i="42"/>
  <c r="S32" i="42"/>
  <c r="S34" i="42"/>
  <c r="F43" i="42"/>
  <c r="S28" i="42"/>
  <c r="S31" i="41"/>
  <c r="S29" i="41"/>
  <c r="S30" i="41"/>
  <c r="S41" i="41"/>
  <c r="S25" i="41"/>
  <c r="P42" i="41"/>
  <c r="S42" i="41"/>
  <c r="P40" i="41"/>
  <c r="T45" i="41"/>
  <c r="S45" i="41"/>
  <c r="S27" i="41"/>
  <c r="S32" i="41"/>
  <c r="S34" i="41"/>
  <c r="S33" i="41"/>
  <c r="E24" i="37"/>
  <c r="S28" i="41"/>
  <c r="S26" i="41"/>
  <c r="D24" i="37"/>
  <c r="S41" i="51"/>
  <c r="S25" i="51"/>
  <c r="D42" i="37"/>
  <c r="S26" i="51"/>
  <c r="S30" i="3"/>
  <c r="S30" i="51"/>
  <c r="P40" i="51"/>
  <c r="T47" i="51"/>
  <c r="S29" i="3"/>
  <c r="H42" i="37"/>
  <c r="P42" i="51"/>
  <c r="S42" i="51"/>
  <c r="S43" i="51"/>
  <c r="S44" i="51"/>
  <c r="P37" i="37"/>
  <c r="S45" i="51"/>
  <c r="F43" i="51"/>
  <c r="S28" i="51"/>
  <c r="I43" i="51"/>
  <c r="S31" i="51"/>
  <c r="S29" i="51"/>
  <c r="B24" i="37"/>
  <c r="S32" i="51"/>
  <c r="J24" i="37"/>
  <c r="S27" i="51"/>
  <c r="L24" i="37"/>
  <c r="S34" i="51"/>
  <c r="S33" i="51"/>
  <c r="P21" i="37"/>
  <c r="I43" i="3"/>
  <c r="S31" i="3"/>
  <c r="E11" i="37"/>
  <c r="S34" i="3"/>
  <c r="F43" i="3"/>
  <c r="S28" i="3"/>
  <c r="I42" i="37"/>
  <c r="P33" i="37"/>
  <c r="S46" i="37"/>
  <c r="S41" i="3"/>
  <c r="P40" i="3"/>
  <c r="S48" i="3"/>
  <c r="P42" i="3"/>
  <c r="S42" i="3"/>
  <c r="P32" i="37"/>
  <c r="S45" i="37"/>
  <c r="P38" i="37"/>
  <c r="P39" i="37"/>
  <c r="P34" i="37"/>
  <c r="S44" i="37"/>
  <c r="P36" i="37"/>
  <c r="S43" i="37"/>
  <c r="S43" i="3"/>
  <c r="S44" i="3"/>
  <c r="S47" i="3"/>
  <c r="M24" i="37"/>
  <c r="K24" i="37"/>
  <c r="P19" i="37"/>
  <c r="S32" i="3"/>
  <c r="P18" i="37"/>
  <c r="S33" i="3"/>
  <c r="S27" i="3"/>
  <c r="P20" i="37"/>
  <c r="P23" i="37"/>
  <c r="P22" i="37"/>
  <c r="P8" i="37"/>
  <c r="P9" i="37"/>
  <c r="G11" i="37"/>
  <c r="P10" i="37"/>
  <c r="P7" i="37"/>
  <c r="S33" i="2"/>
  <c r="I43" i="2"/>
  <c r="S31" i="2"/>
  <c r="S30" i="2"/>
  <c r="S29" i="2"/>
  <c r="S26" i="2"/>
  <c r="F43" i="2"/>
  <c r="S45" i="2"/>
  <c r="S25" i="37"/>
  <c r="S46" i="2"/>
  <c r="S43" i="2"/>
  <c r="P42" i="2"/>
  <c r="P40" i="2"/>
  <c r="T47" i="2"/>
  <c r="S47" i="37"/>
  <c r="S44" i="2"/>
  <c r="D11" i="37"/>
  <c r="H11" i="37"/>
  <c r="J11" i="37"/>
  <c r="S32" i="2"/>
  <c r="L11" i="37"/>
  <c r="K11" i="37"/>
  <c r="C11" i="37"/>
  <c r="P5" i="37"/>
  <c r="S25" i="43"/>
  <c r="T42" i="45"/>
  <c r="S25" i="45"/>
  <c r="S36" i="2"/>
  <c r="S36" i="37"/>
  <c r="S35" i="37"/>
  <c r="S25" i="3"/>
  <c r="S41" i="43"/>
  <c r="S41" i="45"/>
  <c r="P42" i="37"/>
  <c r="S42" i="37"/>
  <c r="T46" i="45"/>
  <c r="T43" i="45"/>
  <c r="T47" i="45"/>
  <c r="S42" i="45"/>
  <c r="P43" i="45"/>
  <c r="P44" i="45"/>
  <c r="S41" i="52"/>
  <c r="I44" i="45"/>
  <c r="T31" i="45"/>
  <c r="T46" i="52"/>
  <c r="T47" i="52"/>
  <c r="T45" i="52"/>
  <c r="T44" i="52"/>
  <c r="T43" i="52"/>
  <c r="T42" i="52"/>
  <c r="P43" i="52"/>
  <c r="H44" i="52"/>
  <c r="T30" i="52"/>
  <c r="T47" i="44"/>
  <c r="T42" i="44"/>
  <c r="T45" i="44"/>
  <c r="T44" i="44"/>
  <c r="T46" i="44"/>
  <c r="T43" i="44"/>
  <c r="P44" i="44"/>
  <c r="T46" i="43"/>
  <c r="T47" i="43"/>
  <c r="S48" i="43"/>
  <c r="T45" i="43"/>
  <c r="T42" i="43"/>
  <c r="T44" i="43"/>
  <c r="S42" i="43"/>
  <c r="P43" i="43"/>
  <c r="H44" i="43"/>
  <c r="T30" i="43"/>
  <c r="T43" i="42"/>
  <c r="T42" i="42"/>
  <c r="T47" i="42"/>
  <c r="T46" i="42"/>
  <c r="S48" i="42"/>
  <c r="T45" i="42"/>
  <c r="P43" i="42"/>
  <c r="I44" i="42"/>
  <c r="T31" i="42"/>
  <c r="B46" i="37"/>
  <c r="T46" i="41"/>
  <c r="T44" i="41"/>
  <c r="T47" i="41"/>
  <c r="T43" i="41"/>
  <c r="T42" i="41"/>
  <c r="S48" i="41"/>
  <c r="H44" i="41"/>
  <c r="T30" i="41"/>
  <c r="S48" i="51"/>
  <c r="T43" i="51"/>
  <c r="T44" i="51"/>
  <c r="T46" i="51"/>
  <c r="T45" i="51"/>
  <c r="T42" i="51"/>
  <c r="S28" i="37"/>
  <c r="P43" i="51"/>
  <c r="I44" i="51"/>
  <c r="T31" i="51"/>
  <c r="P24" i="37"/>
  <c r="S34" i="37"/>
  <c r="S31" i="37"/>
  <c r="T42" i="3"/>
  <c r="T47" i="3"/>
  <c r="T44" i="3"/>
  <c r="T46" i="3"/>
  <c r="T45" i="3"/>
  <c r="T43" i="3"/>
  <c r="S33" i="37"/>
  <c r="S27" i="37"/>
  <c r="S32" i="37"/>
  <c r="P43" i="3"/>
  <c r="P44" i="3"/>
  <c r="S29" i="37"/>
  <c r="S34" i="2"/>
  <c r="S30" i="37"/>
  <c r="S28" i="2"/>
  <c r="S26" i="37"/>
  <c r="S25" i="2"/>
  <c r="C46" i="37"/>
  <c r="C47" i="37"/>
  <c r="T46" i="2"/>
  <c r="S41" i="2"/>
  <c r="S42" i="2"/>
  <c r="T42" i="2"/>
  <c r="S48" i="2"/>
  <c r="T43" i="2"/>
  <c r="T45" i="2"/>
  <c r="S48" i="37"/>
  <c r="T44" i="2"/>
  <c r="P43" i="2"/>
  <c r="M44" i="2"/>
  <c r="T35" i="2"/>
  <c r="S27" i="2"/>
  <c r="P11" i="37"/>
  <c r="B47" i="37"/>
  <c r="S41" i="37"/>
  <c r="H44" i="45"/>
  <c r="T30" i="45"/>
  <c r="K44" i="45"/>
  <c r="T33" i="45"/>
  <c r="N44" i="45"/>
  <c r="T36" i="45"/>
  <c r="J44" i="45"/>
  <c r="T32" i="45"/>
  <c r="C44" i="45"/>
  <c r="T25" i="45"/>
  <c r="M44" i="45"/>
  <c r="T35" i="45"/>
  <c r="O44" i="45"/>
  <c r="T37" i="45"/>
  <c r="D44" i="45"/>
  <c r="T26" i="45"/>
  <c r="L44" i="45"/>
  <c r="T34" i="45"/>
  <c r="F44" i="45"/>
  <c r="T28" i="45"/>
  <c r="E44" i="45"/>
  <c r="T27" i="45"/>
  <c r="G44" i="45"/>
  <c r="T29" i="45"/>
  <c r="S22" i="45"/>
  <c r="N44" i="52"/>
  <c r="T36" i="52"/>
  <c r="O44" i="52"/>
  <c r="T37" i="52"/>
  <c r="S22" i="52"/>
  <c r="C44" i="52"/>
  <c r="T25" i="52"/>
  <c r="I44" i="52"/>
  <c r="T31" i="52"/>
  <c r="D44" i="52"/>
  <c r="T26" i="52"/>
  <c r="M44" i="52"/>
  <c r="T35" i="52"/>
  <c r="L44" i="52"/>
  <c r="T34" i="52"/>
  <c r="K44" i="52"/>
  <c r="T33" i="52"/>
  <c r="F44" i="52"/>
  <c r="T28" i="52"/>
  <c r="G44" i="52"/>
  <c r="T29" i="52"/>
  <c r="P44" i="52"/>
  <c r="E44" i="52"/>
  <c r="T27" i="52"/>
  <c r="J44" i="52"/>
  <c r="T32" i="52"/>
  <c r="E44" i="44"/>
  <c r="T27" i="44"/>
  <c r="N44" i="44"/>
  <c r="T36" i="44"/>
  <c r="H44" i="44"/>
  <c r="T30" i="44"/>
  <c r="F44" i="44"/>
  <c r="T28" i="44"/>
  <c r="K44" i="44"/>
  <c r="T33" i="44"/>
  <c r="D44" i="44"/>
  <c r="T26" i="44"/>
  <c r="L44" i="44"/>
  <c r="T34" i="44"/>
  <c r="O44" i="44"/>
  <c r="T37" i="44"/>
  <c r="G44" i="44"/>
  <c r="T29" i="44"/>
  <c r="I44" i="44"/>
  <c r="T31" i="44"/>
  <c r="C44" i="44"/>
  <c r="T25" i="44"/>
  <c r="S22" i="44"/>
  <c r="J44" i="44"/>
  <c r="T32" i="44"/>
  <c r="M44" i="44"/>
  <c r="T35" i="44"/>
  <c r="S22" i="43"/>
  <c r="F44" i="43"/>
  <c r="T28" i="43"/>
  <c r="K44" i="43"/>
  <c r="T33" i="43"/>
  <c r="O44" i="43"/>
  <c r="T37" i="43"/>
  <c r="I44" i="43"/>
  <c r="T31" i="43"/>
  <c r="E44" i="43"/>
  <c r="T27" i="43"/>
  <c r="P44" i="43"/>
  <c r="C44" i="43"/>
  <c r="T25" i="43"/>
  <c r="D44" i="43"/>
  <c r="T26" i="43"/>
  <c r="J44" i="43"/>
  <c r="T32" i="43"/>
  <c r="M44" i="43"/>
  <c r="T35" i="43"/>
  <c r="G44" i="43"/>
  <c r="T29" i="43"/>
  <c r="L44" i="43"/>
  <c r="T34" i="43"/>
  <c r="N44" i="43"/>
  <c r="T36" i="43"/>
  <c r="E44" i="42"/>
  <c r="T27" i="42"/>
  <c r="N44" i="42"/>
  <c r="T36" i="42"/>
  <c r="C44" i="42"/>
  <c r="T25" i="42"/>
  <c r="M44" i="42"/>
  <c r="T35" i="42"/>
  <c r="H44" i="42"/>
  <c r="T30" i="42"/>
  <c r="G44" i="42"/>
  <c r="T29" i="42"/>
  <c r="D44" i="42"/>
  <c r="T26" i="42"/>
  <c r="F44" i="42"/>
  <c r="T28" i="42"/>
  <c r="P44" i="42"/>
  <c r="K44" i="42"/>
  <c r="T33" i="42"/>
  <c r="L44" i="42"/>
  <c r="T34" i="42"/>
  <c r="J44" i="42"/>
  <c r="T32" i="42"/>
  <c r="S22" i="42"/>
  <c r="O44" i="42"/>
  <c r="T37" i="42"/>
  <c r="S22" i="41"/>
  <c r="C44" i="41"/>
  <c r="T25" i="41"/>
  <c r="O44" i="41"/>
  <c r="T37" i="41"/>
  <c r="F44" i="41"/>
  <c r="T28" i="41"/>
  <c r="K44" i="41"/>
  <c r="T33" i="41"/>
  <c r="N44" i="41"/>
  <c r="T36" i="41"/>
  <c r="L44" i="41"/>
  <c r="T34" i="41"/>
  <c r="D44" i="41"/>
  <c r="T26" i="41"/>
  <c r="G44" i="41"/>
  <c r="T29" i="41"/>
  <c r="J44" i="41"/>
  <c r="T32" i="41"/>
  <c r="P44" i="41"/>
  <c r="E44" i="41"/>
  <c r="T27" i="41"/>
  <c r="I44" i="41"/>
  <c r="T31" i="41"/>
  <c r="M44" i="41"/>
  <c r="T35" i="41"/>
  <c r="E44" i="51"/>
  <c r="T27" i="51"/>
  <c r="C44" i="51"/>
  <c r="T25" i="51"/>
  <c r="D44" i="51"/>
  <c r="T26" i="51"/>
  <c r="F44" i="51"/>
  <c r="T28" i="51"/>
  <c r="G44" i="51"/>
  <c r="T29" i="51"/>
  <c r="L44" i="51"/>
  <c r="T34" i="51"/>
  <c r="J44" i="51"/>
  <c r="T32" i="51"/>
  <c r="P44" i="51"/>
  <c r="N44" i="51"/>
  <c r="T36" i="51"/>
  <c r="K44" i="51"/>
  <c r="T33" i="51"/>
  <c r="H44" i="51"/>
  <c r="T30" i="51"/>
  <c r="M44" i="51"/>
  <c r="T35" i="51"/>
  <c r="S22" i="51"/>
  <c r="O44" i="51"/>
  <c r="T37" i="51"/>
  <c r="E44" i="3"/>
  <c r="T27" i="3"/>
  <c r="S22" i="3"/>
  <c r="C44" i="3"/>
  <c r="T25" i="3"/>
  <c r="M44" i="3"/>
  <c r="T35" i="3"/>
  <c r="J44" i="3"/>
  <c r="T32" i="3"/>
  <c r="K44" i="3"/>
  <c r="T33" i="3"/>
  <c r="L44" i="3"/>
  <c r="T34" i="3"/>
  <c r="F44" i="3"/>
  <c r="T28" i="3"/>
  <c r="O44" i="3"/>
  <c r="T37" i="3"/>
  <c r="D44" i="3"/>
  <c r="T26" i="3"/>
  <c r="G44" i="3"/>
  <c r="T29" i="3"/>
  <c r="H44" i="3"/>
  <c r="T30" i="3"/>
  <c r="N44" i="3"/>
  <c r="T36" i="3"/>
  <c r="I44" i="3"/>
  <c r="T31" i="3"/>
  <c r="T42" i="37"/>
  <c r="T45" i="37"/>
  <c r="T46" i="37"/>
  <c r="T43" i="37"/>
  <c r="T44" i="37"/>
  <c r="T47" i="37"/>
  <c r="E44" i="2"/>
  <c r="T27" i="2"/>
  <c r="F44" i="2"/>
  <c r="T28" i="2"/>
  <c r="P44" i="2"/>
  <c r="K44" i="2"/>
  <c r="T33" i="2"/>
  <c r="H44" i="2"/>
  <c r="T30" i="2"/>
  <c r="S22" i="2"/>
  <c r="J44" i="2"/>
  <c r="T32" i="2"/>
  <c r="O44" i="2"/>
  <c r="T37" i="2"/>
  <c r="N44" i="2"/>
  <c r="T36" i="2"/>
  <c r="I44" i="2"/>
  <c r="T31" i="2"/>
  <c r="L44" i="2"/>
  <c r="T34" i="2"/>
  <c r="D44" i="2"/>
  <c r="T26" i="2"/>
  <c r="G44" i="2"/>
  <c r="T29" i="2"/>
  <c r="C44" i="2"/>
  <c r="T25" i="2"/>
  <c r="J44" i="37"/>
  <c r="T32" i="37"/>
  <c r="S22" i="37"/>
  <c r="K44" i="37"/>
  <c r="T33" i="37"/>
  <c r="L44" i="37"/>
  <c r="T34" i="37"/>
  <c r="O44" i="37"/>
  <c r="T37" i="37"/>
  <c r="H44" i="37"/>
  <c r="T30" i="37"/>
  <c r="E44" i="37"/>
  <c r="T27" i="37"/>
  <c r="N44" i="37"/>
  <c r="T36" i="37"/>
  <c r="M44" i="37"/>
  <c r="T35" i="37"/>
  <c r="I44" i="37"/>
  <c r="T31" i="37"/>
  <c r="P44" i="37"/>
  <c r="C44" i="37"/>
  <c r="T25" i="37"/>
  <c r="F44" i="37"/>
  <c r="T28" i="37"/>
  <c r="G44" i="37"/>
  <c r="T29" i="37"/>
  <c r="D44" i="37"/>
  <c r="T26" i="37"/>
</calcChain>
</file>

<file path=xl/comments1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>
      <text>
        <r>
          <rPr>
            <b/>
            <sz val="9"/>
            <color indexed="81"/>
            <rFont val="Tahoma"/>
            <charset val="1"/>
          </rPr>
          <t>Beijer Englund, Ronja:</t>
        </r>
        <r>
          <rPr>
            <sz val="9"/>
            <color indexed="81"/>
            <rFont val="Tahoma"/>
            <charset val="1"/>
          </rPr>
          <t xml:space="preserve">
1 600 MWh fordonsgas (naturgas) enligt SCB. Ingår ej i KRE.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129 260 MWh fordonsgas (biogas) enligt SCB. Ingår ej i KRE.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Beijer Englund, Ronja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43" authorId="1" shapeId="0">
      <text>
        <r>
          <rPr>
            <b/>
            <sz val="9"/>
            <color indexed="81"/>
            <rFont val="Tahoma"/>
            <charset val="1"/>
          </rPr>
          <t>Beijer Englund, Ronja:</t>
        </r>
        <r>
          <rPr>
            <sz val="9"/>
            <color indexed="81"/>
            <rFont val="Tahoma"/>
            <charset val="1"/>
          </rPr>
          <t xml:space="preserve">
Ånga ska inte vara med i den totala energitilförseln av samma anledning som att fjärrvärmen inte är med. Istället är bränslen inkluderade.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<sst xmlns="http://schemas.openxmlformats.org/spreadsheetml/2006/main" count="1126" uniqueCount="102">
  <si>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</si>
  <si>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</si>
  <si>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</si>
  <si>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</si>
  <si>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</si>
  <si>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</si>
  <si>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</si>
  <si>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</si>
  <si>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</si>
  <si>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</si>
  <si>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</si>
  <si>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</si>
  <si>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</si>
  <si>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</si>
  <si>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</si>
  <si>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</si>
  <si>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</si>
  <si>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</si>
  <si>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</si>
  <si>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</si>
  <si>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</si>
  <si>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</si>
  <si>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</si>
  <si>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</si>
  <si>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</si>
  <si>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</si>
  <si>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</si>
  <si>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</si>
  <si>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</si>
  <si>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</si>
  <si>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</si>
  <si>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</si>
  <si>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</si>
  <si>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</si>
  <si>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</si>
  <si>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</si>
  <si>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</si>
  <si>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</si>
  <si>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</si>
  <si>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</si>
  <si>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</si>
  <si>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</si>
  <si>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</si>
  <si>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</si>
  <si>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</si>
  <si>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</si>
  <si>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</si>
  <si>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</si>
  <si>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</si>
  <si>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</si>
  <si>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</si>
  <si>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</si>
  <si>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</si>
  <si>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</si>
  <si>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</si>
  <si>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</si>
  <si>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</si>
  <si>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</si>
  <si>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x</t>
  </si>
  <si>
    <t>xx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</si>
  <si>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</si>
  <si>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</si>
  <si>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</si>
  <si>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</si>
  <si>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</si>
  <si>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</si>
  <si>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</si>
  <si>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</si>
  <si>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</si>
  <si>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</si>
  <si>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</si>
  <si>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</si>
  <si>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</si>
  <si>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Södermanlands län</t>
  </si>
  <si>
    <t>RT-flis</t>
  </si>
  <si>
    <t>Ånga</t>
  </si>
  <si>
    <t>0484 Eskilstuna</t>
  </si>
  <si>
    <t>0482 Flen</t>
  </si>
  <si>
    <t>0461 Gnesta</t>
  </si>
  <si>
    <t>0483 Katrineholm</t>
  </si>
  <si>
    <t>0480 Nyköping</t>
  </si>
  <si>
    <t>0481 Oxelösund</t>
  </si>
  <si>
    <t>0486 Strängnäs</t>
  </si>
  <si>
    <t>0488 Trosa</t>
  </si>
  <si>
    <t>0428 Vingåker</t>
  </si>
  <si>
    <t>flytande (förnybara)</t>
  </si>
  <si>
    <t>Industriellt mottryck</t>
  </si>
  <si>
    <t>Kraftvärmeverk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</si>
  <si>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</si>
  <si>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</si>
  <si>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</si>
  <si>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</si>
  <si>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</si>
  <si>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</si>
  <si>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</si>
  <si>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</si>
  <si>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</si>
  <si>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</si>
  <si>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</si>
  <si>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</si>
  <si>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Olivia Gustafson, Thérèse Hamilton</t>
  </si>
  <si>
    <t>olivia.gustafsson@lansstyrelsen.se; therese.hamilton@lansstyrelsen.se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</si>
</sst>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7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u/>
      <sz val="11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u/>
      <sz val="11"/>
      <color rgb="FFFF0000"/>
      <name val="Calibri"/>
      <family val="2"/>
    </font>
    <font>
      <sz val="11"/>
      <color theme="1"/>
      <name val="Calibri"/>
      <family val="2"/>
    </font>
    <font>
      <i/>
      <sz val="11"/>
      <color rgb="FFFF0000"/>
      <name val="Calibri"/>
      <family val="2"/>
    </font>
    <font>
      <i/>
      <u/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u/>
      <sz val="11"/>
      <color theme="1"/>
      <name val="Calibri"/>
      <family val="2"/>
    </font>
    <font>
      <u/>
      <sz val="11"/>
      <color rgb="FF00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i/>
      <u/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4">
    <xf numFmtId="0" fontId="0" fillId="0" borderId="0"/>
    <xf numFmtId="0" fontId="10" fillId="0" borderId="0" applyNumberFormat="0" applyBorder="0" applyAlignment="0"/>
    <xf numFmtId="9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0" fontId="23" fillId="3" borderId="0" applyNumberFormat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5">
    <xf numFmtId="0" fontId="0" fillId="0" borderId="0" xfId="0"/>
    <xf numFmtId="3" fontId="0" fillId="0" borderId="0" xfId="0" applyNumberFormat="1"/>
    <xf numFmtId="0" fontId="24" fillId="0" borderId="0" xfId="0" applyFont="1"/>
    <xf numFmtId="0" fontId="11" fillId="0" borderId="1" xfId="1" applyFont="1" applyFill="1" applyBorder="1" applyProtection="1"/>
    <xf numFmtId="0" fontId="12" fillId="0" borderId="1" xfId="1" applyFont="1" applyBorder="1"/>
    <xf numFmtId="0" fontId="14" fillId="0" borderId="1" xfId="0" applyFont="1" applyFill="1" applyBorder="1" applyProtection="1"/>
    <xf numFmtId="0" fontId="14" fillId="0" borderId="1" xfId="1" applyFont="1" applyFill="1" applyBorder="1" applyProtection="1"/>
    <xf numFmtId="3" fontId="16" fillId="0" borderId="1" xfId="1" applyNumberFormat="1" applyFont="1" applyFill="1" applyBorder="1" applyAlignment="1" applyProtection="1">
      <alignment horizontal="center"/>
    </xf>
    <xf numFmtId="3" fontId="21" fillId="0" borderId="1" xfId="1" applyNumberFormat="1" applyFont="1" applyFill="1" applyBorder="1" applyProtection="1"/>
    <xf numFmtId="3" fontId="17" fillId="0" borderId="1" xfId="1" applyNumberFormat="1" applyFont="1" applyBorder="1" applyAlignment="1">
      <alignment horizontal="center"/>
    </xf>
    <xf numFmtId="3" fontId="17" fillId="0" borderId="1" xfId="1" applyNumberFormat="1" applyFont="1" applyBorder="1"/>
    <xf numFmtId="0" fontId="10" fillId="0" borderId="1" xfId="1" applyFont="1" applyBorder="1"/>
    <xf numFmtId="2" fontId="10" fillId="0" borderId="1" xfId="1" applyNumberFormat="1" applyFont="1" applyBorder="1"/>
    <xf numFmtId="0" fontId="10" fillId="0" borderId="1" xfId="1" applyFont="1" applyFill="1" applyBorder="1" applyProtection="1"/>
    <xf numFmtId="3" fontId="17" fillId="2" borderId="1" xfId="1" applyNumberFormat="1" applyFont="1" applyFill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Fill="1" applyBorder="1"/>
    <xf numFmtId="3" fontId="15" fillId="0" borderId="1" xfId="0" applyNumberFormat="1" applyFont="1" applyBorder="1"/>
    <xf numFmtId="165" fontId="17" fillId="0" borderId="1" xfId="2" applyNumberFormat="1" applyFont="1" applyBorder="1"/>
    <xf numFmtId="3" fontId="18" fillId="0" borderId="1" xfId="1" applyNumberFormat="1" applyFont="1" applyBorder="1"/>
    <xf numFmtId="9" fontId="18" fillId="0" borderId="1" xfId="2" applyFont="1" applyBorder="1"/>
    <xf numFmtId="3" fontId="18" fillId="0" borderId="1" xfId="1" applyNumberFormat="1" applyFont="1" applyBorder="1" applyAlignment="1">
      <alignment horizontal="center"/>
    </xf>
    <xf numFmtId="9" fontId="18" fillId="0" borderId="1" xfId="2" applyNumberFormat="1" applyFont="1" applyBorder="1"/>
    <xf numFmtId="3" fontId="17" fillId="0" borderId="1" xfId="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3" fontId="18" fillId="0" borderId="1" xfId="1" applyNumberFormat="1" applyFont="1" applyFill="1" applyBorder="1" applyAlignment="1">
      <alignment horizontal="center"/>
    </xf>
    <xf numFmtId="0" fontId="29" fillId="0" borderId="1" xfId="1" applyFont="1" applyFill="1" applyBorder="1" applyProtection="1"/>
    <xf numFmtId="3" fontId="28" fillId="0" borderId="1" xfId="1" applyNumberFormat="1" applyFont="1" applyBorder="1" applyAlignment="1">
      <alignment horizontal="center" wrapText="1"/>
    </xf>
    <xf numFmtId="3" fontId="28" fillId="0" borderId="1" xfId="1" applyNumberFormat="1" applyFont="1" applyFill="1" applyBorder="1" applyAlignment="1">
      <alignment horizontal="center" wrapText="1"/>
    </xf>
    <xf numFmtId="0" fontId="28" fillId="0" borderId="1" xfId="1" applyFont="1" applyFill="1" applyBorder="1" applyProtection="1"/>
    <xf numFmtId="0" fontId="30" fillId="0" borderId="1" xfId="0" applyFont="1" applyFill="1" applyBorder="1" applyProtection="1"/>
    <xf numFmtId="0" fontId="12" fillId="0" borderId="2" xfId="1" applyFont="1" applyBorder="1"/>
    <xf numFmtId="0" fontId="30" fillId="0" borderId="2" xfId="0" applyFont="1" applyFill="1" applyBorder="1" applyProtection="1"/>
    <xf numFmtId="3" fontId="12" fillId="0" borderId="2" xfId="1" applyNumberFormat="1" applyFont="1" applyBorder="1"/>
    <xf numFmtId="0" fontId="10" fillId="0" borderId="2" xfId="1" applyFont="1" applyBorder="1"/>
    <xf numFmtId="0" fontId="28" fillId="0" borderId="3" xfId="1" applyFont="1" applyFill="1" applyBorder="1" applyProtection="1"/>
    <xf numFmtId="0" fontId="10" fillId="0" borderId="3" xfId="1" applyFont="1" applyFill="1" applyBorder="1" applyProtection="1"/>
    <xf numFmtId="0" fontId="12" fillId="0" borderId="4" xfId="1" applyFont="1" applyBorder="1"/>
    <xf numFmtId="0" fontId="12" fillId="0" borderId="7" xfId="1" applyFont="1" applyBorder="1"/>
    <xf numFmtId="0" fontId="12" fillId="0" borderId="9" xfId="1" applyFont="1" applyBorder="1"/>
    <xf numFmtId="0" fontId="28" fillId="0" borderId="9" xfId="1" applyFont="1" applyFill="1" applyBorder="1" applyProtection="1"/>
    <xf numFmtId="0" fontId="10" fillId="0" borderId="8" xfId="1" applyFont="1" applyBorder="1"/>
    <xf numFmtId="165" fontId="10" fillId="0" borderId="9" xfId="1" applyNumberFormat="1" applyFont="1" applyBorder="1"/>
    <xf numFmtId="0" fontId="10" fillId="0" borderId="5" xfId="1" applyFont="1" applyBorder="1"/>
    <xf numFmtId="0" fontId="10" fillId="0" borderId="8" xfId="1" applyFont="1" applyFill="1" applyBorder="1" applyProtection="1"/>
    <xf numFmtId="3" fontId="10" fillId="0" borderId="1" xfId="1" applyNumberFormat="1" applyFont="1" applyBorder="1"/>
    <xf numFmtId="0" fontId="31" fillId="0" borderId="1" xfId="1" applyFont="1" applyBorder="1"/>
    <xf numFmtId="3" fontId="31" fillId="0" borderId="1" xfId="1" applyNumberFormat="1" applyFont="1" applyBorder="1"/>
    <xf numFmtId="3" fontId="14" fillId="0" borderId="1" xfId="1" applyNumberFormat="1" applyFont="1" applyBorder="1"/>
    <xf numFmtId="3" fontId="28" fillId="0" borderId="1" xfId="1" applyNumberFormat="1" applyFont="1" applyBorder="1" applyAlignment="1">
      <alignment horizontal="center"/>
    </xf>
    <xf numFmtId="165" fontId="7" fillId="0" borderId="1" xfId="2" applyNumberFormat="1" applyFont="1" applyBorder="1"/>
    <xf numFmtId="9" fontId="7" fillId="0" borderId="1" xfId="2" applyFont="1" applyBorder="1"/>
    <xf numFmtId="0" fontId="10" fillId="0" borderId="1" xfId="1" applyFont="1" applyFill="1" applyBorder="1" applyAlignment="1" applyProtection="1">
      <alignment horizontal="center"/>
    </xf>
    <xf numFmtId="0" fontId="7" fillId="0" borderId="1" xfId="0" applyFont="1" applyFill="1" applyBorder="1" applyProtection="1"/>
    <xf numFmtId="3" fontId="10" fillId="0" borderId="1" xfId="1" applyNumberFormat="1" applyFont="1" applyBorder="1" applyAlignment="1">
      <alignment horizontal="center" wrapText="1"/>
    </xf>
    <xf numFmtId="3" fontId="10" fillId="0" borderId="1" xfId="1" applyNumberFormat="1" applyFont="1" applyFill="1" applyBorder="1" applyAlignment="1">
      <alignment horizontal="center" wrapText="1"/>
    </xf>
    <xf numFmtId="3" fontId="10" fillId="0" borderId="1" xfId="1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center" wrapText="1"/>
    </xf>
    <xf numFmtId="3" fontId="7" fillId="0" borderId="1" xfId="0" applyNumberFormat="1" applyFont="1" applyFill="1" applyBorder="1" applyProtection="1"/>
    <xf numFmtId="3" fontId="10" fillId="0" borderId="1" xfId="1" applyNumberFormat="1" applyFont="1" applyFill="1" applyBorder="1" applyAlignment="1" applyProtection="1">
      <alignment horizontal="center"/>
    </xf>
    <xf numFmtId="4" fontId="10" fillId="0" borderId="1" xfId="1" applyNumberFormat="1" applyFont="1" applyBorder="1"/>
    <xf numFmtId="3" fontId="7" fillId="0" borderId="1" xfId="0" applyNumberFormat="1" applyFont="1" applyFill="1" applyBorder="1" applyAlignment="1" applyProtection="1">
      <alignment horizontal="center"/>
    </xf>
    <xf numFmtId="10" fontId="10" fillId="0" borderId="9" xfId="1" applyNumberFormat="1" applyFont="1" applyBorder="1"/>
    <xf numFmtId="164" fontId="10" fillId="0" borderId="1" xfId="1" applyNumberFormat="1" applyFont="1" applyBorder="1"/>
    <xf numFmtId="0" fontId="10" fillId="0" borderId="9" xfId="1" applyFont="1" applyBorder="1"/>
    <xf numFmtId="166" fontId="10" fillId="0" borderId="1" xfId="1" applyNumberFormat="1" applyFont="1" applyBorder="1"/>
    <xf numFmtId="0" fontId="10" fillId="0" borderId="2" xfId="1" applyFont="1" applyFill="1" applyBorder="1" applyProtection="1"/>
    <xf numFmtId="3" fontId="10" fillId="0" borderId="1" xfId="1" applyNumberFormat="1" applyFont="1" applyFill="1" applyBorder="1" applyAlignment="1">
      <alignment horizontal="center"/>
    </xf>
    <xf numFmtId="3" fontId="10" fillId="2" borderId="1" xfId="1" applyNumberFormat="1" applyFont="1" applyFill="1" applyBorder="1" applyAlignment="1">
      <alignment horizontal="center"/>
    </xf>
    <xf numFmtId="0" fontId="10" fillId="0" borderId="10" xfId="1" applyFont="1" applyBorder="1"/>
    <xf numFmtId="2" fontId="10" fillId="0" borderId="11" xfId="1" applyNumberFormat="1" applyFont="1" applyBorder="1"/>
    <xf numFmtId="165" fontId="10" fillId="0" borderId="12" xfId="1" applyNumberFormat="1" applyFont="1" applyBorder="1"/>
    <xf numFmtId="9" fontId="23" fillId="3" borderId="1" xfId="233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right"/>
    </xf>
    <xf numFmtId="3" fontId="10" fillId="0" borderId="1" xfId="1" applyNumberFormat="1" applyFont="1" applyBorder="1" applyAlignment="1">
      <alignment horizontal="right"/>
    </xf>
    <xf numFmtId="0" fontId="27" fillId="0" borderId="1" xfId="0" applyFont="1" applyFill="1" applyBorder="1" applyProtection="1"/>
    <xf numFmtId="3" fontId="28" fillId="4" borderId="1" xfId="1" applyNumberFormat="1" applyFont="1" applyFill="1" applyBorder="1" applyAlignment="1">
      <alignment horizontal="center" wrapText="1"/>
    </xf>
    <xf numFmtId="0" fontId="29" fillId="0" borderId="1" xfId="1" applyFont="1" applyFill="1" applyBorder="1" applyAlignment="1" applyProtection="1">
      <alignment horizontal="right"/>
    </xf>
    <xf numFmtId="0" fontId="28" fillId="4" borderId="1" xfId="1" applyFont="1" applyFill="1" applyBorder="1" applyAlignment="1">
      <alignment horizontal="center" wrapText="1"/>
    </xf>
    <xf numFmtId="3" fontId="28" fillId="4" borderId="1" xfId="1" applyNumberFormat="1" applyFont="1" applyFill="1" applyBorder="1" applyAlignment="1">
      <alignment horizontal="center"/>
    </xf>
    <xf numFmtId="3" fontId="10" fillId="0" borderId="1" xfId="1" applyNumberFormat="1" applyFont="1" applyFill="1" applyBorder="1"/>
    <xf numFmtId="3" fontId="10" fillId="0" borderId="8" xfId="1" applyNumberFormat="1" applyFont="1" applyBorder="1"/>
    <xf numFmtId="3" fontId="17" fillId="5" borderId="1" xfId="1" applyNumberFormat="1" applyFont="1" applyFill="1" applyBorder="1" applyAlignment="1">
      <alignment horizontal="center"/>
    </xf>
    <xf numFmtId="3" fontId="10" fillId="0" borderId="8" xfId="1" applyNumberFormat="1" applyFont="1" applyFill="1" applyBorder="1" applyProtection="1"/>
    <xf numFmtId="0" fontId="13" fillId="0" borderId="2" xfId="0" applyFont="1" applyBorder="1"/>
    <xf numFmtId="4" fontId="10" fillId="0" borderId="6" xfId="1" applyNumberFormat="1" applyFont="1" applyBorder="1"/>
    <xf numFmtId="0" fontId="34" fillId="0" borderId="1" xfId="0" applyFont="1" applyFill="1" applyBorder="1" applyProtection="1"/>
    <xf numFmtId="0" fontId="33" fillId="0" borderId="1" xfId="1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3" fontId="15" fillId="0" borderId="1" xfId="1" applyNumberFormat="1" applyFont="1" applyFill="1" applyBorder="1" applyAlignment="1" applyProtection="1">
      <alignment horizontal="center"/>
    </xf>
    <xf numFmtId="165" fontId="10" fillId="0" borderId="1" xfId="1" applyNumberFormat="1" applyFont="1" applyBorder="1"/>
    <xf numFmtId="3" fontId="10" fillId="0" borderId="1" xfId="1" applyNumberFormat="1" applyFont="1" applyFill="1" applyBorder="1" applyProtection="1"/>
    <xf numFmtId="3" fontId="12" fillId="0" borderId="1" xfId="1" applyNumberFormat="1" applyFont="1" applyBorder="1"/>
    <xf numFmtId="10" fontId="10" fillId="0" borderId="1" xfId="1" applyNumberFormat="1" applyFont="1" applyBorder="1"/>
    <xf numFmtId="3" fontId="41" fillId="0" borderId="1" xfId="1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33" fillId="0" borderId="1" xfId="1" applyNumberFormat="1" applyFont="1" applyFill="1" applyBorder="1" applyAlignment="1" applyProtection="1">
      <alignment horizontal="center"/>
    </xf>
    <xf numFmtId="3" fontId="35" fillId="0" borderId="1" xfId="1" applyNumberFormat="1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3" fontId="38" fillId="0" borderId="1" xfId="0" applyNumberFormat="1" applyFont="1" applyFill="1" applyBorder="1" applyAlignment="1" applyProtection="1">
      <alignment horizontal="center"/>
    </xf>
    <xf numFmtId="0" fontId="10" fillId="0" borderId="4" xfId="1" applyFont="1" applyBorder="1"/>
    <xf numFmtId="3" fontId="42" fillId="0" borderId="1" xfId="1" applyNumberFormat="1" applyFont="1" applyBorder="1" applyAlignment="1">
      <alignment horizontal="center"/>
    </xf>
    <xf numFmtId="3" fontId="42" fillId="0" borderId="1" xfId="1" applyNumberFormat="1" applyFont="1" applyFill="1" applyBorder="1" applyAlignment="1">
      <alignment horizontal="center"/>
    </xf>
    <xf numFmtId="3" fontId="10" fillId="0" borderId="3" xfId="1" applyNumberFormat="1" applyFont="1" applyFill="1" applyBorder="1" applyProtection="1"/>
    <xf numFmtId="3" fontId="10" fillId="0" borderId="3" xfId="1" applyNumberFormat="1" applyFont="1" applyBorder="1"/>
    <xf numFmtId="0" fontId="10" fillId="0" borderId="3" xfId="1" applyFont="1" applyBorder="1"/>
    <xf numFmtId="3" fontId="37" fillId="0" borderId="1" xfId="0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28" fillId="0" borderId="1" xfId="1" applyNumberFormat="1" applyFont="1" applyBorder="1" applyAlignment="1">
      <alignment wrapText="1"/>
    </xf>
    <xf numFmtId="3" fontId="10" fillId="0" borderId="1" xfId="1" applyNumberFormat="1" applyFont="1" applyFill="1" applyBorder="1" applyAlignment="1" applyProtection="1"/>
    <xf numFmtId="0" fontId="14" fillId="0" borderId="1" xfId="0" applyFont="1" applyFill="1" applyBorder="1" applyAlignment="1" applyProtection="1">
      <alignment horizontal="left"/>
    </xf>
    <xf numFmtId="3" fontId="44" fillId="0" borderId="1" xfId="0" applyNumberFormat="1" applyFont="1" applyFill="1" applyBorder="1" applyAlignment="1" applyProtection="1">
      <alignment horizontal="center"/>
    </xf>
    <xf numFmtId="3" fontId="33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39" fillId="0" borderId="1" xfId="1" applyNumberFormat="1" applyFont="1" applyFill="1" applyBorder="1" applyAlignment="1" applyProtection="1">
      <alignment horizontal="center"/>
    </xf>
    <xf numFmtId="3" fontId="40" fillId="0" borderId="1" xfId="1" applyNumberFormat="1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36" fillId="0" borderId="1" xfId="0" applyNumberFormat="1" applyFont="1" applyFill="1" applyBorder="1" applyAlignment="1" applyProtection="1">
      <alignment horizontal="center"/>
    </xf>
    <xf numFmtId="3" fontId="42" fillId="5" borderId="1" xfId="1" applyNumberFormat="1" applyFont="1" applyFill="1" applyBorder="1" applyAlignment="1">
      <alignment horizontal="center"/>
    </xf>
    <xf numFmtId="3" fontId="42" fillId="2" borderId="1" xfId="1" applyNumberFormat="1" applyFont="1" applyFill="1" applyBorder="1" applyAlignment="1">
      <alignment horizontal="center"/>
    </xf>
    <xf numFmtId="3" fontId="31" fillId="0" borderId="1" xfId="1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3" fontId="45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Border="1" applyAlignment="1">
      <alignment horizontal="center"/>
    </xf>
    <xf numFmtId="9" fontId="49" fillId="3" borderId="1" xfId="233" applyNumberFormat="1" applyFont="1" applyBorder="1" applyAlignment="1">
      <alignment horizontal="center"/>
    </xf>
    <xf numFmtId="165" fontId="42" fillId="0" borderId="1" xfId="1" applyNumberFormat="1" applyFont="1" applyBorder="1" applyAlignment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3" fontId="51" fillId="0" borderId="1" xfId="0" applyNumberFormat="1" applyFont="1" applyFill="1" applyBorder="1" applyAlignment="1" applyProtection="1">
      <alignment horizontal="center"/>
    </xf>
    <xf numFmtId="3" fontId="52" fillId="0" borderId="1" xfId="1" applyNumberFormat="1" applyFont="1" applyFill="1" applyBorder="1" applyAlignment="1" applyProtection="1">
      <alignment horizontal="center"/>
    </xf>
    <xf numFmtId="3" fontId="53" fillId="0" borderId="1" xfId="1" applyNumberFormat="1" applyFont="1" applyBorder="1" applyAlignment="1">
      <alignment horizontal="center"/>
    </xf>
    <xf numFmtId="3" fontId="53" fillId="0" borderId="1" xfId="1" applyNumberFormat="1" applyFont="1" applyFill="1" applyBorder="1" applyAlignment="1">
      <alignment horizontal="center"/>
    </xf>
    <xf numFmtId="3" fontId="53" fillId="5" borderId="1" xfId="1" applyNumberFormat="1" applyFont="1" applyFill="1" applyBorder="1" applyAlignment="1">
      <alignment horizontal="center"/>
    </xf>
    <xf numFmtId="3" fontId="53" fillId="2" borderId="1" xfId="1" applyNumberFormat="1" applyFont="1" applyFill="1" applyBorder="1" applyAlignment="1">
      <alignment horizontal="center"/>
    </xf>
    <xf numFmtId="3" fontId="54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/>
    <xf numFmtId="3" fontId="32" fillId="0" borderId="1" xfId="0" applyNumberFormat="1" applyFont="1" applyFill="1" applyBorder="1" applyAlignment="1" applyProtection="1">
      <alignment horizontal="center"/>
    </xf>
    <xf numFmtId="3" fontId="2" fillId="0" borderId="1" xfId="0" applyNumberFormat="1" applyFont="1" applyFill="1" applyBorder="1" applyAlignment="1" applyProtection="1">
      <alignment horizontal="center"/>
    </xf>
    <xf numFmtId="3" fontId="39" fillId="0" borderId="1" xfId="0" applyNumberFormat="1" applyFont="1" applyFill="1" applyBorder="1" applyAlignment="1" applyProtection="1">
      <alignment horizontal="center"/>
    </xf>
    <xf numFmtId="3" fontId="52" fillId="0" borderId="1" xfId="0" applyNumberFormat="1" applyFont="1" applyFill="1" applyBorder="1" applyAlignment="1" applyProtection="1">
      <alignment horizontal="center"/>
    </xf>
    <xf numFmtId="3" fontId="40" fillId="0" borderId="1" xfId="0" applyNumberFormat="1" applyFont="1" applyFill="1" applyBorder="1" applyAlignment="1" applyProtection="1">
      <alignment horizontal="center"/>
    </xf>
    <xf numFmtId="3" fontId="35" fillId="0" borderId="1" xfId="0" applyNumberFormat="1" applyFont="1" applyFill="1" applyBorder="1" applyAlignment="1" applyProtection="1">
      <alignment horizontal="center"/>
    </xf>
    <xf numFmtId="0" fontId="55" fillId="0" borderId="1" xfId="0" applyFont="1" applyFill="1" applyBorder="1" applyProtection="1"/>
    <xf numFmtId="3" fontId="56" fillId="0" borderId="1" xfId="1" applyNumberFormat="1" applyFont="1" applyFill="1" applyBorder="1" applyAlignment="1" applyProtection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right"/>
    </xf>
    <xf numFmtId="14" fontId="0" fillId="0" borderId="14" xfId="0" applyNumberFormat="1" applyBorder="1" applyAlignment="1">
      <alignment horizontal="left"/>
    </xf>
    <xf numFmtId="0" fontId="39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5" borderId="15" xfId="0" applyFill="1" applyBorder="1"/>
    <xf numFmtId="0" fontId="0" fillId="5" borderId="16" xfId="0" applyFill="1" applyBorder="1"/>
    <xf numFmtId="0" fontId="62" fillId="5" borderId="15" xfId="0" applyFont="1" applyFill="1" applyBorder="1"/>
    <xf numFmtId="0" fontId="19" fillId="5" borderId="17" xfId="243" applyFill="1" applyBorder="1"/>
    <xf numFmtId="0" fontId="0" fillId="5" borderId="18" xfId="0" applyFill="1" applyBorder="1"/>
    <xf numFmtId="0" fontId="19" fillId="0" borderId="0" xfId="243"/>
    <xf numFmtId="0" fontId="67" fillId="0" borderId="0" xfId="0" applyFont="1" applyAlignment="1">
      <alignment vertical="center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9" fillId="0" borderId="16" xfId="243" applyFill="1" applyBorder="1" applyAlignment="1">
      <alignment horizontal="left"/>
    </xf>
    <xf numFmtId="0" fontId="0" fillId="0" borderId="18" xfId="0" applyFill="1" applyBorder="1"/>
    <xf numFmtId="0" fontId="60" fillId="5" borderId="13" xfId="0" applyFont="1" applyFill="1" applyBorder="1" applyAlignment="1">
      <alignment vertical="center" wrapText="1"/>
    </xf>
    <xf numFmtId="0" fontId="60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60" fillId="0" borderId="21" xfId="0" applyFont="1" applyBorder="1" applyAlignment="1">
      <alignment vertical="center" wrapText="1"/>
    </xf>
    <xf numFmtId="0" fontId="60" fillId="0" borderId="22" xfId="0" applyFont="1" applyBorder="1" applyAlignment="1"/>
  </cellXfs>
  <cellStyles count="244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3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S&#246;dermanlands%20l&#228;n%20(9%20kommuner)/L&#228;nsdata%20S&#246;derman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"/>
      <sheetName val="Miljörapporter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404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11302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98508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3948.660550458716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106000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26942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1002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2698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172256.47999999998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7087.3394495412849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28586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125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P60"/>
          <cell r="T60"/>
          <cell r="U60"/>
        </row>
        <row r="61">
          <cell r="N61">
            <v>0</v>
          </cell>
        </row>
        <row r="62">
          <cell r="Q62"/>
          <cell r="S62"/>
        </row>
        <row r="63">
          <cell r="R63"/>
          <cell r="V63"/>
        </row>
        <row r="64">
          <cell r="N64">
            <v>0</v>
          </cell>
        </row>
        <row r="66">
          <cell r="N66">
            <v>18949</v>
          </cell>
        </row>
        <row r="67">
          <cell r="N67">
            <v>308</v>
          </cell>
        </row>
        <row r="68">
          <cell r="P68"/>
          <cell r="T68"/>
          <cell r="U68"/>
        </row>
        <row r="69">
          <cell r="N69">
            <v>0</v>
          </cell>
        </row>
        <row r="70">
          <cell r="Q70"/>
          <cell r="S70"/>
        </row>
        <row r="71">
          <cell r="R71">
            <v>22688</v>
          </cell>
          <cell r="V71"/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P76"/>
          <cell r="T76"/>
          <cell r="U76"/>
        </row>
        <row r="77">
          <cell r="N77">
            <v>0</v>
          </cell>
        </row>
        <row r="78">
          <cell r="Q78"/>
          <cell r="S78"/>
        </row>
        <row r="79">
          <cell r="R79"/>
          <cell r="V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P84"/>
          <cell r="T84"/>
          <cell r="U84"/>
        </row>
        <row r="85">
          <cell r="N85">
            <v>0</v>
          </cell>
        </row>
        <row r="86">
          <cell r="Q86"/>
          <cell r="S86"/>
        </row>
        <row r="87">
          <cell r="R87"/>
          <cell r="V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P92"/>
          <cell r="T92"/>
          <cell r="U92"/>
        </row>
        <row r="93">
          <cell r="N93">
            <v>0</v>
          </cell>
        </row>
        <row r="94">
          <cell r="Q94"/>
          <cell r="S94"/>
        </row>
        <row r="95">
          <cell r="R95"/>
          <cell r="V95"/>
        </row>
        <row r="96">
          <cell r="N96">
            <v>0</v>
          </cell>
        </row>
        <row r="98">
          <cell r="N98">
            <v>5325</v>
          </cell>
        </row>
        <row r="99">
          <cell r="N99">
            <v>0</v>
          </cell>
        </row>
        <row r="100">
          <cell r="P100"/>
          <cell r="T100"/>
          <cell r="U100"/>
        </row>
        <row r="101">
          <cell r="N101">
            <v>0</v>
          </cell>
        </row>
        <row r="102">
          <cell r="Q102"/>
          <cell r="S102"/>
        </row>
        <row r="103">
          <cell r="R103"/>
          <cell r="V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P116"/>
          <cell r="T116"/>
          <cell r="U116"/>
        </row>
        <row r="117">
          <cell r="N117">
            <v>0</v>
          </cell>
        </row>
        <row r="118">
          <cell r="Q118"/>
          <cell r="S118"/>
        </row>
        <row r="119">
          <cell r="R119"/>
          <cell r="V119"/>
        </row>
        <row r="120">
          <cell r="N120">
            <v>0</v>
          </cell>
        </row>
        <row r="122">
          <cell r="N122">
            <v>20069</v>
          </cell>
        </row>
        <row r="123">
          <cell r="N123">
            <v>279</v>
          </cell>
        </row>
        <row r="124">
          <cell r="P124"/>
          <cell r="T124"/>
          <cell r="U124"/>
        </row>
        <row r="125">
          <cell r="N125">
            <v>0</v>
          </cell>
        </row>
        <row r="126">
          <cell r="Q126"/>
          <cell r="S126"/>
        </row>
        <row r="127">
          <cell r="R127">
            <v>20436</v>
          </cell>
          <cell r="V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P132"/>
          <cell r="T132"/>
          <cell r="U132"/>
        </row>
        <row r="133">
          <cell r="N133">
            <v>0</v>
          </cell>
        </row>
        <row r="134">
          <cell r="Q134"/>
          <cell r="S134"/>
        </row>
        <row r="135">
          <cell r="R135"/>
          <cell r="V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P140"/>
          <cell r="T140"/>
          <cell r="U140"/>
        </row>
        <row r="141">
          <cell r="N141">
            <v>0</v>
          </cell>
        </row>
        <row r="142">
          <cell r="Q142"/>
          <cell r="S142"/>
        </row>
        <row r="143">
          <cell r="R143"/>
          <cell r="V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P148"/>
          <cell r="T148"/>
          <cell r="U148"/>
        </row>
        <row r="149">
          <cell r="N149">
            <v>0</v>
          </cell>
        </row>
        <row r="150">
          <cell r="Q150"/>
          <cell r="S150"/>
        </row>
        <row r="151">
          <cell r="R151"/>
          <cell r="V151"/>
        </row>
        <row r="152">
          <cell r="N152">
            <v>0</v>
          </cell>
        </row>
        <row r="154">
          <cell r="N154">
            <v>2120</v>
          </cell>
        </row>
        <row r="155">
          <cell r="N155">
            <v>0</v>
          </cell>
        </row>
        <row r="156">
          <cell r="P156"/>
          <cell r="T156"/>
          <cell r="U156"/>
        </row>
        <row r="157">
          <cell r="N157">
            <v>0</v>
          </cell>
        </row>
        <row r="158">
          <cell r="Q158"/>
          <cell r="S158"/>
        </row>
        <row r="159">
          <cell r="R159"/>
          <cell r="V159"/>
        </row>
        <row r="160">
          <cell r="N160">
            <v>0</v>
          </cell>
        </row>
        <row r="170">
          <cell r="N170">
            <v>231682</v>
          </cell>
        </row>
        <row r="171">
          <cell r="N171">
            <v>1444.6623893499309</v>
          </cell>
        </row>
        <row r="172">
          <cell r="P172"/>
          <cell r="T172"/>
          <cell r="U172"/>
        </row>
        <row r="173">
          <cell r="N173">
            <v>0</v>
          </cell>
        </row>
        <row r="174">
          <cell r="Q174"/>
          <cell r="S174"/>
        </row>
        <row r="175">
          <cell r="R175">
            <v>661</v>
          </cell>
          <cell r="V175">
            <v>406059</v>
          </cell>
        </row>
        <row r="176">
          <cell r="N176">
            <v>2291</v>
          </cell>
        </row>
        <row r="178">
          <cell r="N178">
            <v>22814</v>
          </cell>
        </row>
        <row r="179">
          <cell r="N179">
            <v>142.25761065006915</v>
          </cell>
        </row>
        <row r="180">
          <cell r="P180"/>
          <cell r="T180"/>
          <cell r="U180"/>
        </row>
        <row r="181">
          <cell r="N181">
            <v>0</v>
          </cell>
        </row>
        <row r="182">
          <cell r="Q182"/>
          <cell r="S182"/>
        </row>
        <row r="183">
          <cell r="R183">
            <v>31123</v>
          </cell>
          <cell r="V183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P188"/>
          <cell r="T188"/>
          <cell r="U188"/>
        </row>
        <row r="189">
          <cell r="N189">
            <v>0</v>
          </cell>
        </row>
        <row r="190">
          <cell r="Q190"/>
          <cell r="S190"/>
        </row>
        <row r="191">
          <cell r="R191"/>
          <cell r="V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P196"/>
          <cell r="T196"/>
          <cell r="U196"/>
        </row>
        <row r="197">
          <cell r="N197">
            <v>0</v>
          </cell>
        </row>
        <row r="198">
          <cell r="Q198"/>
          <cell r="S198"/>
        </row>
        <row r="199">
          <cell r="R199"/>
          <cell r="V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P204"/>
          <cell r="T204"/>
          <cell r="U204"/>
        </row>
        <row r="205">
          <cell r="N205">
            <v>0</v>
          </cell>
        </row>
        <row r="206">
          <cell r="Q206"/>
          <cell r="S206"/>
        </row>
        <row r="207">
          <cell r="R207"/>
          <cell r="V207"/>
        </row>
        <row r="208">
          <cell r="N208">
            <v>0</v>
          </cell>
        </row>
        <row r="210">
          <cell r="N210">
            <v>56881</v>
          </cell>
        </row>
        <row r="211">
          <cell r="N211">
            <v>0</v>
          </cell>
        </row>
        <row r="212">
          <cell r="P212"/>
          <cell r="T212"/>
          <cell r="U212"/>
        </row>
        <row r="213">
          <cell r="N213">
            <v>0</v>
          </cell>
        </row>
        <row r="214">
          <cell r="Q214"/>
          <cell r="S214"/>
        </row>
        <row r="215">
          <cell r="R215"/>
          <cell r="V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P228"/>
          <cell r="T228"/>
          <cell r="U228"/>
        </row>
        <row r="229">
          <cell r="N229">
            <v>0</v>
          </cell>
        </row>
        <row r="230">
          <cell r="Q230"/>
          <cell r="S230"/>
        </row>
        <row r="231">
          <cell r="R231"/>
          <cell r="V231"/>
        </row>
        <row r="232">
          <cell r="N232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P236"/>
          <cell r="T236"/>
          <cell r="U236"/>
        </row>
        <row r="237">
          <cell r="N237">
            <v>0</v>
          </cell>
        </row>
        <row r="238">
          <cell r="Q238"/>
          <cell r="S238"/>
        </row>
        <row r="239">
          <cell r="R239"/>
          <cell r="V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P244"/>
          <cell r="T244"/>
          <cell r="U244"/>
        </row>
        <row r="245">
          <cell r="N245">
            <v>0</v>
          </cell>
        </row>
        <row r="246">
          <cell r="Q246"/>
          <cell r="S246"/>
        </row>
        <row r="247">
          <cell r="R247"/>
          <cell r="V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P252"/>
          <cell r="T252"/>
          <cell r="U252"/>
        </row>
        <row r="253">
          <cell r="N253">
            <v>0</v>
          </cell>
        </row>
        <row r="254">
          <cell r="Q254"/>
          <cell r="S254"/>
        </row>
        <row r="255">
          <cell r="R255"/>
          <cell r="V255"/>
        </row>
        <row r="256">
          <cell r="N256">
            <v>0</v>
          </cell>
        </row>
        <row r="258">
          <cell r="N258">
            <v>98564</v>
          </cell>
        </row>
        <row r="259">
          <cell r="N259">
            <v>0</v>
          </cell>
        </row>
        <row r="260">
          <cell r="P260"/>
          <cell r="T260"/>
          <cell r="U260"/>
        </row>
        <row r="261">
          <cell r="N261">
            <v>0</v>
          </cell>
        </row>
        <row r="262">
          <cell r="Q262"/>
          <cell r="S262"/>
        </row>
        <row r="263">
          <cell r="R263"/>
          <cell r="V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P268"/>
          <cell r="T268"/>
          <cell r="U268"/>
        </row>
        <row r="269">
          <cell r="N269">
            <v>0</v>
          </cell>
        </row>
        <row r="270">
          <cell r="Q270"/>
          <cell r="S270"/>
        </row>
        <row r="271">
          <cell r="R271"/>
          <cell r="V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P284"/>
          <cell r="T284"/>
          <cell r="U284"/>
        </row>
        <row r="285">
          <cell r="N285">
            <v>0</v>
          </cell>
        </row>
        <row r="286">
          <cell r="Q286"/>
          <cell r="S286"/>
        </row>
        <row r="287">
          <cell r="R287"/>
          <cell r="V287"/>
        </row>
        <row r="288">
          <cell r="N288">
            <v>0</v>
          </cell>
        </row>
        <row r="290">
          <cell r="N290">
            <v>45600</v>
          </cell>
        </row>
        <row r="291">
          <cell r="N291">
            <v>647</v>
          </cell>
        </row>
        <row r="292">
          <cell r="P292"/>
          <cell r="T292"/>
          <cell r="U292"/>
        </row>
        <row r="293">
          <cell r="N293">
            <v>0</v>
          </cell>
        </row>
        <row r="294">
          <cell r="Q294"/>
          <cell r="S294"/>
        </row>
        <row r="295">
          <cell r="R295">
            <v>51300</v>
          </cell>
          <cell r="V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P300"/>
          <cell r="T300"/>
          <cell r="U300"/>
        </row>
        <row r="301">
          <cell r="N301">
            <v>0</v>
          </cell>
        </row>
        <row r="302">
          <cell r="Q302"/>
          <cell r="S302"/>
        </row>
        <row r="303">
          <cell r="R303"/>
          <cell r="V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P308"/>
          <cell r="T308"/>
          <cell r="U308"/>
        </row>
        <row r="309">
          <cell r="N309">
            <v>0</v>
          </cell>
        </row>
        <row r="310">
          <cell r="Q310"/>
          <cell r="S310"/>
        </row>
        <row r="311">
          <cell r="R311"/>
          <cell r="V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P316"/>
          <cell r="T316"/>
          <cell r="U316"/>
        </row>
        <row r="317">
          <cell r="N317">
            <v>0</v>
          </cell>
        </row>
        <row r="318">
          <cell r="Q318"/>
          <cell r="S318"/>
        </row>
        <row r="319">
          <cell r="R319"/>
          <cell r="V319"/>
        </row>
        <row r="320">
          <cell r="N320">
            <v>0</v>
          </cell>
        </row>
        <row r="322">
          <cell r="N322">
            <v>12200</v>
          </cell>
        </row>
        <row r="323">
          <cell r="N323">
            <v>0</v>
          </cell>
        </row>
        <row r="324">
          <cell r="P324"/>
          <cell r="T324"/>
          <cell r="U324"/>
        </row>
        <row r="325">
          <cell r="N325">
            <v>0</v>
          </cell>
        </row>
        <row r="326">
          <cell r="Q326"/>
          <cell r="S326"/>
        </row>
        <row r="327">
          <cell r="R327"/>
          <cell r="V327"/>
        </row>
        <row r="328">
          <cell r="N328">
            <v>0</v>
          </cell>
        </row>
        <row r="338">
          <cell r="N338">
            <v>188548</v>
          </cell>
        </row>
        <row r="339">
          <cell r="N339">
            <v>1401</v>
          </cell>
        </row>
        <row r="340">
          <cell r="P340"/>
          <cell r="T340"/>
          <cell r="U340"/>
        </row>
        <row r="341">
          <cell r="N341">
            <v>0</v>
          </cell>
        </row>
        <row r="342">
          <cell r="Q342">
            <v>476</v>
          </cell>
          <cell r="S342"/>
        </row>
        <row r="343">
          <cell r="R343">
            <v>225236</v>
          </cell>
          <cell r="V343">
            <v>7500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P348"/>
          <cell r="T348"/>
          <cell r="U348"/>
        </row>
        <row r="349">
          <cell r="N349">
            <v>0</v>
          </cell>
        </row>
        <row r="350">
          <cell r="Q350"/>
          <cell r="S350"/>
        </row>
        <row r="351">
          <cell r="R351"/>
          <cell r="V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P356"/>
          <cell r="T356"/>
          <cell r="U356"/>
        </row>
        <row r="357">
          <cell r="N357">
            <v>0</v>
          </cell>
        </row>
        <row r="358">
          <cell r="Q358"/>
          <cell r="S358"/>
        </row>
        <row r="359">
          <cell r="R359"/>
          <cell r="V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P364"/>
          <cell r="T364"/>
          <cell r="U364"/>
        </row>
        <row r="365">
          <cell r="N365">
            <v>0</v>
          </cell>
        </row>
        <row r="366">
          <cell r="Q366"/>
          <cell r="S366"/>
        </row>
        <row r="367">
          <cell r="R367"/>
          <cell r="V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P372"/>
          <cell r="T372"/>
          <cell r="U372"/>
        </row>
        <row r="373">
          <cell r="N373">
            <v>0</v>
          </cell>
        </row>
        <row r="374">
          <cell r="Q374"/>
          <cell r="S374"/>
        </row>
        <row r="375">
          <cell r="R375"/>
          <cell r="V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P380"/>
          <cell r="T380"/>
          <cell r="U380"/>
        </row>
        <row r="381">
          <cell r="N381">
            <v>0</v>
          </cell>
        </row>
        <row r="382">
          <cell r="Q382"/>
          <cell r="S382"/>
        </row>
        <row r="383">
          <cell r="R383"/>
          <cell r="V383"/>
        </row>
        <row r="384">
          <cell r="N384">
            <v>0</v>
          </cell>
        </row>
        <row r="394">
          <cell r="N394">
            <v>436197</v>
          </cell>
        </row>
        <row r="395">
          <cell r="N395">
            <v>894</v>
          </cell>
        </row>
        <row r="396">
          <cell r="P396"/>
          <cell r="T396"/>
          <cell r="U396"/>
        </row>
        <row r="397">
          <cell r="N397">
            <v>0</v>
          </cell>
        </row>
        <row r="398">
          <cell r="Q398">
            <v>0</v>
          </cell>
          <cell r="S398"/>
        </row>
        <row r="399">
          <cell r="R399">
            <v>687227</v>
          </cell>
          <cell r="V399">
            <v>0</v>
          </cell>
        </row>
        <row r="400">
          <cell r="N400">
            <v>0</v>
          </cell>
        </row>
        <row r="402">
          <cell r="N402">
            <v>161131</v>
          </cell>
        </row>
        <row r="403">
          <cell r="N403">
            <v>11071</v>
          </cell>
        </row>
        <row r="404">
          <cell r="P404">
            <v>0</v>
          </cell>
          <cell r="T404">
            <v>0</v>
          </cell>
          <cell r="U404">
            <v>0</v>
          </cell>
        </row>
        <row r="405">
          <cell r="N405">
            <v>0</v>
          </cell>
        </row>
        <row r="406">
          <cell r="Q406">
            <v>10773</v>
          </cell>
          <cell r="S406"/>
        </row>
        <row r="407">
          <cell r="R407">
            <v>157948</v>
          </cell>
          <cell r="V407">
            <v>0</v>
          </cell>
        </row>
        <row r="408">
          <cell r="N408">
            <v>0</v>
          </cell>
        </row>
        <row r="411">
          <cell r="N411">
            <v>0</v>
          </cell>
        </row>
        <row r="412">
          <cell r="P412"/>
          <cell r="T412"/>
          <cell r="U412"/>
        </row>
        <row r="413">
          <cell r="N413">
            <v>0</v>
          </cell>
        </row>
        <row r="414">
          <cell r="Q414"/>
          <cell r="S414"/>
        </row>
        <row r="415">
          <cell r="R415"/>
          <cell r="V415"/>
        </row>
        <row r="416">
          <cell r="N416">
            <v>0</v>
          </cell>
        </row>
        <row r="419">
          <cell r="N419">
            <v>0</v>
          </cell>
        </row>
        <row r="420">
          <cell r="P420"/>
          <cell r="T420"/>
          <cell r="U420"/>
        </row>
        <row r="421">
          <cell r="N421">
            <v>0</v>
          </cell>
        </row>
        <row r="422">
          <cell r="Q422"/>
          <cell r="S422"/>
        </row>
        <row r="423">
          <cell r="R423"/>
          <cell r="V423"/>
        </row>
        <row r="424">
          <cell r="N424">
            <v>0</v>
          </cell>
        </row>
        <row r="427">
          <cell r="N427">
            <v>0</v>
          </cell>
        </row>
        <row r="428">
          <cell r="P428"/>
          <cell r="T428"/>
          <cell r="U428"/>
        </row>
        <row r="429">
          <cell r="N429">
            <v>0</v>
          </cell>
        </row>
        <row r="430">
          <cell r="Q430"/>
          <cell r="S430"/>
        </row>
        <row r="431">
          <cell r="R431"/>
          <cell r="V431"/>
        </row>
        <row r="432">
          <cell r="N432">
            <v>0</v>
          </cell>
        </row>
        <row r="434">
          <cell r="N434">
            <v>146932</v>
          </cell>
        </row>
        <row r="435">
          <cell r="N435">
            <v>0</v>
          </cell>
        </row>
        <row r="436">
          <cell r="P436"/>
          <cell r="T436"/>
          <cell r="U436"/>
        </row>
        <row r="437">
          <cell r="N437">
            <v>0</v>
          </cell>
        </row>
        <row r="438">
          <cell r="Q438"/>
          <cell r="S438"/>
        </row>
        <row r="439">
          <cell r="R439"/>
          <cell r="V439"/>
        </row>
        <row r="440">
          <cell r="N440">
            <v>0</v>
          </cell>
        </row>
        <row r="450">
          <cell r="N450">
            <v>144580</v>
          </cell>
        </row>
        <row r="451">
          <cell r="N451">
            <v>0</v>
          </cell>
        </row>
        <row r="452">
          <cell r="P452"/>
          <cell r="T452"/>
          <cell r="U452"/>
        </row>
        <row r="453">
          <cell r="N453">
            <v>0</v>
          </cell>
        </row>
        <row r="454">
          <cell r="Q454"/>
          <cell r="S454"/>
        </row>
        <row r="455">
          <cell r="R455">
            <v>24965.760000000009</v>
          </cell>
          <cell r="V455">
            <v>183082.23999999999</v>
          </cell>
        </row>
        <row r="456">
          <cell r="N456">
            <v>0</v>
          </cell>
        </row>
        <row r="458">
          <cell r="N458">
            <v>26087</v>
          </cell>
        </row>
        <row r="459">
          <cell r="N459">
            <v>4428</v>
          </cell>
        </row>
        <row r="460">
          <cell r="P460"/>
          <cell r="T460"/>
          <cell r="U460"/>
        </row>
        <row r="461">
          <cell r="N461">
            <v>0</v>
          </cell>
        </row>
        <row r="462">
          <cell r="Q462"/>
          <cell r="S462"/>
        </row>
        <row r="463">
          <cell r="R463">
            <v>29473</v>
          </cell>
          <cell r="V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P468"/>
          <cell r="T468"/>
          <cell r="U468"/>
        </row>
        <row r="469">
          <cell r="N469">
            <v>0</v>
          </cell>
        </row>
        <row r="470">
          <cell r="Q470"/>
          <cell r="S470"/>
        </row>
        <row r="471">
          <cell r="R471"/>
          <cell r="V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P476"/>
          <cell r="T476"/>
          <cell r="U476"/>
        </row>
        <row r="477">
          <cell r="N477">
            <v>0</v>
          </cell>
        </row>
        <row r="478">
          <cell r="Q478"/>
          <cell r="S478"/>
        </row>
        <row r="479">
          <cell r="R479"/>
          <cell r="V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P484"/>
          <cell r="T484"/>
          <cell r="U484"/>
        </row>
        <row r="485">
          <cell r="N485">
            <v>0</v>
          </cell>
        </row>
        <row r="486">
          <cell r="Q486"/>
          <cell r="S486"/>
        </row>
        <row r="487">
          <cell r="R487"/>
          <cell r="V487"/>
        </row>
        <row r="488">
          <cell r="N488">
            <v>0</v>
          </cell>
        </row>
        <row r="490">
          <cell r="N490">
            <v>20704</v>
          </cell>
        </row>
        <row r="491">
          <cell r="N491">
            <v>0</v>
          </cell>
        </row>
        <row r="492">
          <cell r="P492"/>
          <cell r="T492"/>
          <cell r="U492"/>
        </row>
        <row r="493">
          <cell r="N493">
            <v>0</v>
          </cell>
        </row>
        <row r="494">
          <cell r="Q494"/>
          <cell r="S494"/>
        </row>
        <row r="495">
          <cell r="R495"/>
          <cell r="V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P508"/>
          <cell r="T508"/>
          <cell r="U508"/>
        </row>
        <row r="509">
          <cell r="N509">
            <v>0</v>
          </cell>
        </row>
        <row r="510">
          <cell r="Q510"/>
          <cell r="S510"/>
        </row>
        <row r="511">
          <cell r="R511"/>
          <cell r="V511"/>
        </row>
        <row r="512">
          <cell r="N512">
            <v>0</v>
          </cell>
        </row>
        <row r="514">
          <cell r="N514">
            <v>28830</v>
          </cell>
        </row>
        <row r="515">
          <cell r="N515">
            <v>308</v>
          </cell>
        </row>
        <row r="516">
          <cell r="P516"/>
          <cell r="T516"/>
          <cell r="U516"/>
        </row>
        <row r="517">
          <cell r="N517">
            <v>0</v>
          </cell>
        </row>
        <row r="518">
          <cell r="Q518">
            <v>252</v>
          </cell>
          <cell r="S518"/>
        </row>
        <row r="519">
          <cell r="R519">
            <v>33942</v>
          </cell>
          <cell r="V519"/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P524"/>
          <cell r="T524"/>
          <cell r="U524"/>
        </row>
        <row r="525">
          <cell r="N525">
            <v>0</v>
          </cell>
        </row>
        <row r="526">
          <cell r="Q526"/>
          <cell r="S526"/>
        </row>
        <row r="527">
          <cell r="R527"/>
          <cell r="V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P532"/>
          <cell r="T532"/>
          <cell r="U532"/>
        </row>
        <row r="533">
          <cell r="N533">
            <v>0</v>
          </cell>
        </row>
        <row r="534">
          <cell r="Q534"/>
          <cell r="S534"/>
        </row>
        <row r="535">
          <cell r="R535"/>
          <cell r="V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P540"/>
          <cell r="T540"/>
          <cell r="U540"/>
        </row>
        <row r="541">
          <cell r="N541">
            <v>0</v>
          </cell>
        </row>
        <row r="542">
          <cell r="Q542"/>
          <cell r="S542"/>
        </row>
        <row r="543">
          <cell r="R543"/>
          <cell r="V543"/>
        </row>
        <row r="544">
          <cell r="N544">
            <v>0</v>
          </cell>
        </row>
        <row r="546">
          <cell r="N546">
            <v>6699</v>
          </cell>
        </row>
        <row r="547">
          <cell r="N547">
            <v>0</v>
          </cell>
        </row>
        <row r="548">
          <cell r="P548"/>
          <cell r="T548"/>
          <cell r="U548"/>
        </row>
        <row r="549">
          <cell r="N549">
            <v>0</v>
          </cell>
        </row>
        <row r="550">
          <cell r="Q550"/>
          <cell r="S550"/>
        </row>
        <row r="551">
          <cell r="R551"/>
          <cell r="V551"/>
        </row>
        <row r="552">
          <cell r="N552">
            <v>0</v>
          </cell>
        </row>
      </sheetData>
      <sheetData sheetId="2">
        <row r="83">
          <cell r="N83">
            <v>6695</v>
          </cell>
        </row>
        <row r="84">
          <cell r="P84"/>
          <cell r="R84"/>
          <cell r="S84"/>
        </row>
        <row r="85">
          <cell r="N85">
            <v>0</v>
          </cell>
        </row>
        <row r="86">
          <cell r="N86">
            <v>1386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4109</v>
          </cell>
        </row>
        <row r="92">
          <cell r="N92">
            <v>10476.800000000003</v>
          </cell>
        </row>
        <row r="93">
          <cell r="P93"/>
          <cell r="R93"/>
          <cell r="S93"/>
        </row>
        <row r="94">
          <cell r="N94">
            <v>3274.24</v>
          </cell>
        </row>
        <row r="95">
          <cell r="N95">
            <v>0</v>
          </cell>
        </row>
        <row r="96">
          <cell r="N96">
            <v>1154</v>
          </cell>
        </row>
        <row r="97">
          <cell r="N97">
            <v>0</v>
          </cell>
        </row>
        <row r="98">
          <cell r="N98">
            <v>217</v>
          </cell>
        </row>
        <row r="99">
          <cell r="N99">
            <v>24091.96</v>
          </cell>
        </row>
        <row r="101">
          <cell r="N101">
            <v>360</v>
          </cell>
        </row>
        <row r="102">
          <cell r="P102"/>
          <cell r="R102"/>
          <cell r="S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7005</v>
          </cell>
        </row>
        <row r="108">
          <cell r="N108">
            <v>8485</v>
          </cell>
        </row>
        <row r="110">
          <cell r="N110">
            <v>58592.2</v>
          </cell>
        </row>
        <row r="111">
          <cell r="P111"/>
          <cell r="R111"/>
          <cell r="S111"/>
        </row>
        <row r="112">
          <cell r="N112">
            <v>0</v>
          </cell>
        </row>
        <row r="113">
          <cell r="N113">
            <v>13419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155.80000000000001</v>
          </cell>
        </row>
        <row r="119">
          <cell r="N119">
            <v>6789</v>
          </cell>
        </row>
        <row r="120">
          <cell r="P120"/>
          <cell r="R120"/>
          <cell r="S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3457</v>
          </cell>
        </row>
        <row r="126">
          <cell r="N126">
            <v>14687</v>
          </cell>
        </row>
        <row r="128">
          <cell r="N128">
            <v>282</v>
          </cell>
        </row>
        <row r="129">
          <cell r="P129"/>
          <cell r="R129"/>
          <cell r="S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26591</v>
          </cell>
        </row>
        <row r="133">
          <cell r="N133">
            <v>0</v>
          </cell>
        </row>
        <row r="134">
          <cell r="N134">
            <v>1257</v>
          </cell>
        </row>
        <row r="135">
          <cell r="N135">
            <v>38384</v>
          </cell>
        </row>
        <row r="137">
          <cell r="N137">
            <v>0</v>
          </cell>
        </row>
        <row r="138">
          <cell r="P138"/>
          <cell r="R138"/>
          <cell r="S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9328</v>
          </cell>
        </row>
        <row r="144">
          <cell r="N144">
            <v>2999</v>
          </cell>
        </row>
        <row r="146">
          <cell r="N146">
            <v>0</v>
          </cell>
        </row>
        <row r="147">
          <cell r="P147"/>
          <cell r="R147"/>
          <cell r="S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7130</v>
          </cell>
        </row>
        <row r="164">
          <cell r="N164">
            <v>6277</v>
          </cell>
        </row>
        <row r="165">
          <cell r="P165"/>
          <cell r="R165"/>
          <cell r="S165"/>
        </row>
        <row r="166">
          <cell r="N166">
            <v>0</v>
          </cell>
        </row>
        <row r="167">
          <cell r="N167">
            <v>1392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2272</v>
          </cell>
        </row>
        <row r="173">
          <cell r="N173">
            <v>462.17981362290789</v>
          </cell>
        </row>
        <row r="174">
          <cell r="P174"/>
          <cell r="R174"/>
          <cell r="S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1334.4201863770925</v>
          </cell>
        </row>
        <row r="178">
          <cell r="N178">
            <v>0</v>
          </cell>
        </row>
        <row r="179">
          <cell r="N179">
            <v>275</v>
          </cell>
        </row>
        <row r="180">
          <cell r="N180">
            <v>2724.3999999999996</v>
          </cell>
        </row>
        <row r="182">
          <cell r="N182">
            <v>205</v>
          </cell>
        </row>
        <row r="183">
          <cell r="P183"/>
          <cell r="R183"/>
          <cell r="S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2602.688821752266</v>
          </cell>
        </row>
        <row r="189">
          <cell r="N189">
            <v>3474</v>
          </cell>
        </row>
        <row r="191">
          <cell r="N191">
            <v>70414.820186377096</v>
          </cell>
        </row>
        <row r="192">
          <cell r="P192"/>
          <cell r="R192"/>
          <cell r="S192"/>
        </row>
        <row r="193">
          <cell r="N193">
            <v>0</v>
          </cell>
        </row>
        <row r="194">
          <cell r="N194">
            <v>9686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23.6</v>
          </cell>
        </row>
        <row r="200">
          <cell r="N200">
            <v>2090</v>
          </cell>
        </row>
        <row r="201">
          <cell r="P201"/>
          <cell r="R201"/>
          <cell r="S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1367.3111782477342</v>
          </cell>
        </row>
        <row r="207">
          <cell r="N207">
            <v>15283</v>
          </cell>
        </row>
        <row r="209">
          <cell r="N209">
            <v>448</v>
          </cell>
        </row>
        <row r="210">
          <cell r="P210"/>
          <cell r="R210"/>
          <cell r="S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20732.579813622906</v>
          </cell>
        </row>
        <row r="214">
          <cell r="N214">
            <v>0</v>
          </cell>
        </row>
        <row r="215">
          <cell r="N215">
            <v>130</v>
          </cell>
        </row>
        <row r="216">
          <cell r="N216">
            <v>23652</v>
          </cell>
        </row>
        <row r="218">
          <cell r="N218">
            <v>100</v>
          </cell>
        </row>
        <row r="219">
          <cell r="P219"/>
          <cell r="R219"/>
          <cell r="S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11815</v>
          </cell>
        </row>
        <row r="225">
          <cell r="N225">
            <v>3368</v>
          </cell>
        </row>
        <row r="227">
          <cell r="N227">
            <v>0</v>
          </cell>
        </row>
        <row r="228">
          <cell r="P228"/>
          <cell r="R228"/>
          <cell r="S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2597</v>
          </cell>
        </row>
        <row r="245">
          <cell r="N245">
            <v>19178</v>
          </cell>
        </row>
        <row r="246">
          <cell r="P246"/>
          <cell r="R246"/>
          <cell r="S246"/>
        </row>
        <row r="247">
          <cell r="N247">
            <v>0</v>
          </cell>
        </row>
        <row r="248">
          <cell r="N248">
            <v>3740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24168</v>
          </cell>
        </row>
        <row r="254">
          <cell r="N254">
            <v>8132</v>
          </cell>
        </row>
        <row r="255">
          <cell r="P255"/>
          <cell r="R255"/>
          <cell r="S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78</v>
          </cell>
        </row>
        <row r="259">
          <cell r="N259">
            <v>0</v>
          </cell>
        </row>
        <row r="260">
          <cell r="N260">
            <v>5832.8820116054158</v>
          </cell>
        </row>
        <row r="261">
          <cell r="N261">
            <v>34919.903893045208</v>
          </cell>
        </row>
        <row r="263">
          <cell r="N263">
            <v>2229</v>
          </cell>
        </row>
        <row r="264">
          <cell r="P264"/>
          <cell r="R264"/>
          <cell r="S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24373.114119922629</v>
          </cell>
        </row>
        <row r="270">
          <cell r="N270">
            <v>63288</v>
          </cell>
        </row>
        <row r="272">
          <cell r="N272">
            <v>636735</v>
          </cell>
        </row>
        <row r="273">
          <cell r="P273"/>
          <cell r="R273"/>
          <cell r="S273"/>
        </row>
        <row r="274">
          <cell r="N274">
            <v>0</v>
          </cell>
        </row>
        <row r="275">
          <cell r="N275">
            <v>130883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13802.899688744534</v>
          </cell>
        </row>
        <row r="281">
          <cell r="N281">
            <v>5543</v>
          </cell>
        </row>
        <row r="282">
          <cell r="P282"/>
          <cell r="R282"/>
          <cell r="S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77494.003868471947</v>
          </cell>
        </row>
        <row r="288">
          <cell r="N288">
            <v>142242.33333333334</v>
          </cell>
        </row>
        <row r="290">
          <cell r="N290">
            <v>862</v>
          </cell>
        </row>
        <row r="291">
          <cell r="P291"/>
          <cell r="R291"/>
          <cell r="S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53246.863084876939</v>
          </cell>
        </row>
        <row r="295">
          <cell r="N295">
            <v>0</v>
          </cell>
        </row>
        <row r="296">
          <cell r="N296">
            <v>23000</v>
          </cell>
        </row>
        <row r="297">
          <cell r="N297">
            <v>138702</v>
          </cell>
        </row>
        <row r="299">
          <cell r="N299">
            <v>313</v>
          </cell>
        </row>
        <row r="300">
          <cell r="P300"/>
          <cell r="R300"/>
          <cell r="S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138000</v>
          </cell>
        </row>
        <row r="306">
          <cell r="N306">
            <v>29835</v>
          </cell>
        </row>
        <row r="308">
          <cell r="N308">
            <v>0</v>
          </cell>
        </row>
        <row r="309">
          <cell r="P309"/>
          <cell r="R309"/>
          <cell r="S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33975</v>
          </cell>
        </row>
        <row r="326">
          <cell r="N326">
            <v>849</v>
          </cell>
        </row>
        <row r="327">
          <cell r="P327"/>
          <cell r="R327"/>
          <cell r="S327"/>
        </row>
        <row r="328">
          <cell r="N328">
            <v>0</v>
          </cell>
        </row>
        <row r="329">
          <cell r="N329">
            <v>126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126</v>
          </cell>
        </row>
        <row r="335">
          <cell r="N335">
            <v>178158</v>
          </cell>
        </row>
        <row r="336">
          <cell r="P336">
            <v>4217000</v>
          </cell>
          <cell r="R336"/>
          <cell r="S336"/>
        </row>
        <row r="337">
          <cell r="N337">
            <v>25248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9674</v>
          </cell>
        </row>
        <row r="342">
          <cell r="N342">
            <v>608616.86975154374</v>
          </cell>
        </row>
        <row r="344">
          <cell r="N344">
            <v>2864</v>
          </cell>
        </row>
        <row r="345">
          <cell r="P345"/>
          <cell r="R345"/>
          <cell r="S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8668</v>
          </cell>
        </row>
        <row r="351">
          <cell r="N351">
            <v>6986.4</v>
          </cell>
        </row>
        <row r="353">
          <cell r="N353">
            <v>39131</v>
          </cell>
        </row>
        <row r="354">
          <cell r="P354"/>
          <cell r="R354"/>
          <cell r="S354"/>
        </row>
        <row r="355">
          <cell r="N355">
            <v>0</v>
          </cell>
        </row>
        <row r="356">
          <cell r="N356">
            <v>14962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117</v>
          </cell>
        </row>
        <row r="362">
          <cell r="N362">
            <v>6231</v>
          </cell>
        </row>
        <row r="363">
          <cell r="P363"/>
          <cell r="R363"/>
          <cell r="S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6163</v>
          </cell>
        </row>
        <row r="369">
          <cell r="N369">
            <v>17166</v>
          </cell>
        </row>
        <row r="371">
          <cell r="N371">
            <v>100</v>
          </cell>
        </row>
        <row r="372">
          <cell r="P372"/>
          <cell r="R372"/>
          <cell r="S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3595.6666666666665</v>
          </cell>
        </row>
        <row r="376">
          <cell r="N376">
            <v>0</v>
          </cell>
        </row>
        <row r="377">
          <cell r="N377">
            <v>22945</v>
          </cell>
        </row>
        <row r="378">
          <cell r="N378">
            <v>25102</v>
          </cell>
        </row>
        <row r="380">
          <cell r="N380">
            <v>0</v>
          </cell>
        </row>
        <row r="381">
          <cell r="P381"/>
          <cell r="R381"/>
          <cell r="S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34967</v>
          </cell>
        </row>
        <row r="387">
          <cell r="N387">
            <v>6492</v>
          </cell>
        </row>
        <row r="389">
          <cell r="N389">
            <v>0</v>
          </cell>
        </row>
        <row r="390">
          <cell r="P390"/>
          <cell r="R390"/>
          <cell r="S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4700</v>
          </cell>
        </row>
        <row r="407">
          <cell r="N407">
            <v>12985</v>
          </cell>
        </row>
        <row r="408">
          <cell r="P408"/>
          <cell r="R408"/>
          <cell r="S408"/>
        </row>
        <row r="409">
          <cell r="N409">
            <v>0</v>
          </cell>
        </row>
        <row r="410">
          <cell r="N410">
            <v>2869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14784</v>
          </cell>
        </row>
        <row r="416">
          <cell r="N416">
            <v>552</v>
          </cell>
        </row>
        <row r="417">
          <cell r="P417"/>
          <cell r="R417"/>
          <cell r="S417"/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253</v>
          </cell>
        </row>
        <row r="421">
          <cell r="N421">
            <v>0</v>
          </cell>
        </row>
        <row r="422">
          <cell r="N422">
            <v>3300</v>
          </cell>
        </row>
        <row r="423">
          <cell r="N423">
            <v>32678.198393975668</v>
          </cell>
        </row>
        <row r="425">
          <cell r="N425">
            <v>820</v>
          </cell>
        </row>
        <row r="426">
          <cell r="P426"/>
          <cell r="R426"/>
          <cell r="S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7294.9285416955736</v>
          </cell>
        </row>
        <row r="432">
          <cell r="N432">
            <v>7977</v>
          </cell>
        </row>
        <row r="434">
          <cell r="N434">
            <v>114379</v>
          </cell>
        </row>
        <row r="435">
          <cell r="P435"/>
          <cell r="R435"/>
          <cell r="S435"/>
        </row>
        <row r="436">
          <cell r="N436">
            <v>0</v>
          </cell>
        </row>
        <row r="437">
          <cell r="N437">
            <v>42600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54447.801606024332</v>
          </cell>
        </row>
        <row r="443">
          <cell r="N443">
            <v>6600</v>
          </cell>
        </row>
        <row r="444">
          <cell r="P444"/>
          <cell r="R444"/>
          <cell r="S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7405.0714583044264</v>
          </cell>
        </row>
        <row r="450">
          <cell r="N450">
            <v>49236</v>
          </cell>
        </row>
        <row r="452">
          <cell r="N452">
            <v>630</v>
          </cell>
        </row>
        <row r="453">
          <cell r="P453"/>
          <cell r="R453"/>
          <cell r="S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33562</v>
          </cell>
        </row>
        <row r="457">
          <cell r="N457">
            <v>0</v>
          </cell>
        </row>
        <row r="458">
          <cell r="N458">
            <v>4590</v>
          </cell>
        </row>
        <row r="459">
          <cell r="N459">
            <v>61645</v>
          </cell>
        </row>
        <row r="461">
          <cell r="N461">
            <v>413</v>
          </cell>
        </row>
        <row r="462">
          <cell r="P462"/>
          <cell r="R462"/>
          <cell r="S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24700</v>
          </cell>
        </row>
        <row r="468">
          <cell r="N468">
            <v>8388</v>
          </cell>
        </row>
        <row r="470">
          <cell r="N470">
            <v>0</v>
          </cell>
        </row>
        <row r="471">
          <cell r="P471"/>
          <cell r="R471"/>
          <cell r="S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15547</v>
          </cell>
        </row>
        <row r="485">
          <cell r="N485">
            <v>47290</v>
          </cell>
        </row>
        <row r="488">
          <cell r="N488">
            <v>20079</v>
          </cell>
        </row>
        <row r="489">
          <cell r="P489"/>
          <cell r="R489"/>
          <cell r="S489"/>
        </row>
        <row r="490">
          <cell r="N490">
            <v>0</v>
          </cell>
        </row>
        <row r="491">
          <cell r="N491">
            <v>4185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19243</v>
          </cell>
        </row>
        <row r="497">
          <cell r="N497">
            <v>9945</v>
          </cell>
        </row>
        <row r="498">
          <cell r="P498"/>
          <cell r="R498"/>
          <cell r="S498"/>
        </row>
        <row r="499">
          <cell r="N499">
            <v>6088</v>
          </cell>
        </row>
        <row r="500">
          <cell r="N500">
            <v>0</v>
          </cell>
        </row>
        <row r="501">
          <cell r="N501">
            <v>128</v>
          </cell>
        </row>
        <row r="502">
          <cell r="N502">
            <v>0</v>
          </cell>
        </row>
        <row r="503">
          <cell r="N503">
            <v>16908</v>
          </cell>
        </row>
        <row r="504">
          <cell r="N504">
            <v>121023.66666666667</v>
          </cell>
        </row>
        <row r="506">
          <cell r="N506">
            <v>541</v>
          </cell>
        </row>
        <row r="507">
          <cell r="P507"/>
          <cell r="R507"/>
          <cell r="S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22260</v>
          </cell>
        </row>
        <row r="513">
          <cell r="N513">
            <v>35847</v>
          </cell>
        </row>
        <row r="515">
          <cell r="N515">
            <v>242783</v>
          </cell>
        </row>
        <row r="516">
          <cell r="P516"/>
          <cell r="R516"/>
          <cell r="S516"/>
        </row>
        <row r="517">
          <cell r="N517">
            <v>0</v>
          </cell>
        </row>
        <row r="518">
          <cell r="N518">
            <v>61778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875</v>
          </cell>
        </row>
        <row r="524">
          <cell r="N524">
            <v>2642</v>
          </cell>
        </row>
        <row r="525">
          <cell r="P525"/>
          <cell r="R525"/>
          <cell r="S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24760</v>
          </cell>
        </row>
        <row r="531">
          <cell r="N531">
            <v>67503</v>
          </cell>
        </row>
        <row r="533">
          <cell r="N533">
            <v>816</v>
          </cell>
        </row>
        <row r="534">
          <cell r="P534"/>
          <cell r="R534"/>
          <cell r="S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44276</v>
          </cell>
        </row>
        <row r="538">
          <cell r="N538">
            <v>0</v>
          </cell>
        </row>
        <row r="539">
          <cell r="N539">
            <v>14891</v>
          </cell>
        </row>
        <row r="540">
          <cell r="N540">
            <v>92374</v>
          </cell>
        </row>
        <row r="542">
          <cell r="N542">
            <v>27</v>
          </cell>
        </row>
        <row r="543">
          <cell r="P543"/>
          <cell r="R543"/>
          <cell r="S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90413</v>
          </cell>
        </row>
        <row r="549">
          <cell r="N549">
            <v>18923</v>
          </cell>
        </row>
        <row r="551">
          <cell r="N551">
            <v>0</v>
          </cell>
        </row>
        <row r="552">
          <cell r="P552"/>
          <cell r="R552"/>
          <cell r="S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13202</v>
          </cell>
        </row>
        <row r="569">
          <cell r="N569">
            <v>15252</v>
          </cell>
        </row>
        <row r="570">
          <cell r="P570"/>
          <cell r="R570"/>
          <cell r="S570"/>
        </row>
        <row r="571">
          <cell r="N571">
            <v>0</v>
          </cell>
        </row>
        <row r="572">
          <cell r="N572">
            <v>3263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15823</v>
          </cell>
        </row>
        <row r="578">
          <cell r="N578">
            <v>42276</v>
          </cell>
        </row>
        <row r="579">
          <cell r="P579"/>
          <cell r="R579"/>
          <cell r="S579"/>
        </row>
        <row r="580">
          <cell r="N580">
            <v>61274</v>
          </cell>
        </row>
        <row r="581">
          <cell r="N581">
            <v>0</v>
          </cell>
        </row>
        <row r="582">
          <cell r="N582">
            <v>557</v>
          </cell>
        </row>
        <row r="583">
          <cell r="N583">
            <v>0</v>
          </cell>
        </row>
        <row r="584">
          <cell r="N584">
            <v>54006.998705230988</v>
          </cell>
        </row>
        <row r="585">
          <cell r="N585">
            <v>188654.001294769</v>
          </cell>
        </row>
        <row r="587">
          <cell r="N587">
            <v>920</v>
          </cell>
        </row>
        <row r="588">
          <cell r="P588"/>
          <cell r="R588"/>
          <cell r="S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95438.66796143564</v>
          </cell>
        </row>
        <row r="594">
          <cell r="N594">
            <v>97445.833333333328</v>
          </cell>
        </row>
        <row r="596">
          <cell r="N596">
            <v>579228</v>
          </cell>
        </row>
        <row r="597">
          <cell r="P597"/>
          <cell r="R597"/>
          <cell r="S597"/>
        </row>
        <row r="598">
          <cell r="N598">
            <v>0</v>
          </cell>
        </row>
        <row r="599">
          <cell r="N599">
            <v>127896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52315.498705231119</v>
          </cell>
        </row>
        <row r="605">
          <cell r="N605">
            <v>17529</v>
          </cell>
        </row>
        <row r="606">
          <cell r="P606"/>
          <cell r="R606"/>
          <cell r="S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114074.33333333337</v>
          </cell>
        </row>
        <row r="612">
          <cell r="N612">
            <v>200583.66666666663</v>
          </cell>
        </row>
        <row r="614">
          <cell r="N614">
            <v>847</v>
          </cell>
        </row>
        <row r="615">
          <cell r="P615"/>
          <cell r="R615"/>
          <cell r="S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64943</v>
          </cell>
        </row>
        <row r="619">
          <cell r="N619">
            <v>0</v>
          </cell>
        </row>
        <row r="620">
          <cell r="N620">
            <v>60600</v>
          </cell>
        </row>
        <row r="621">
          <cell r="N621">
            <v>182169</v>
          </cell>
        </row>
        <row r="623">
          <cell r="N623">
            <v>0</v>
          </cell>
        </row>
        <row r="624">
          <cell r="P624"/>
          <cell r="R624"/>
          <cell r="S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307800</v>
          </cell>
        </row>
        <row r="630">
          <cell r="N630">
            <v>69104</v>
          </cell>
        </row>
        <row r="632">
          <cell r="N632">
            <v>0</v>
          </cell>
        </row>
        <row r="633">
          <cell r="P633"/>
          <cell r="R633"/>
          <cell r="S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20565</v>
          </cell>
        </row>
        <row r="650">
          <cell r="N650">
            <v>8853</v>
          </cell>
        </row>
        <row r="651">
          <cell r="P651"/>
          <cell r="R651"/>
          <cell r="S651"/>
        </row>
        <row r="652">
          <cell r="N652">
            <v>0</v>
          </cell>
        </row>
        <row r="653">
          <cell r="N653">
            <v>1771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17938</v>
          </cell>
        </row>
        <row r="659">
          <cell r="N659">
            <v>20762</v>
          </cell>
        </row>
        <row r="660">
          <cell r="P660"/>
          <cell r="R660"/>
          <cell r="S660"/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15878</v>
          </cell>
        </row>
        <row r="664">
          <cell r="N664">
            <v>0</v>
          </cell>
        </row>
        <row r="665">
          <cell r="N665">
            <v>3865</v>
          </cell>
          <cell r="U665">
            <v>18620</v>
          </cell>
        </row>
        <row r="666">
          <cell r="N666">
            <v>100596</v>
          </cell>
        </row>
        <row r="668">
          <cell r="N668">
            <v>121</v>
          </cell>
        </row>
        <row r="669">
          <cell r="P669"/>
          <cell r="R669"/>
          <cell r="S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17563</v>
          </cell>
        </row>
        <row r="675">
          <cell r="N675">
            <v>26135</v>
          </cell>
        </row>
        <row r="677">
          <cell r="N677">
            <v>288028</v>
          </cell>
        </row>
        <row r="678">
          <cell r="P678"/>
          <cell r="R678"/>
          <cell r="S678"/>
        </row>
        <row r="679">
          <cell r="N679">
            <v>0</v>
          </cell>
        </row>
        <row r="680">
          <cell r="N680">
            <v>50333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696</v>
          </cell>
        </row>
        <row r="686">
          <cell r="N686">
            <v>6089</v>
          </cell>
        </row>
        <row r="687">
          <cell r="P687"/>
          <cell r="R687"/>
          <cell r="S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20288</v>
          </cell>
        </row>
        <row r="693">
          <cell r="N693">
            <v>78786</v>
          </cell>
        </row>
        <row r="695">
          <cell r="N695">
            <v>1045</v>
          </cell>
        </row>
        <row r="696">
          <cell r="P696"/>
          <cell r="R696"/>
          <cell r="S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39625</v>
          </cell>
        </row>
        <row r="700">
          <cell r="N700">
            <v>0</v>
          </cell>
        </row>
        <row r="701">
          <cell r="N701">
            <v>15828</v>
          </cell>
        </row>
        <row r="702">
          <cell r="N702">
            <v>160004</v>
          </cell>
        </row>
        <row r="704">
          <cell r="N704">
            <v>50</v>
          </cell>
        </row>
        <row r="705">
          <cell r="P705"/>
          <cell r="R705"/>
          <cell r="S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90689</v>
          </cell>
        </row>
        <row r="711">
          <cell r="N711">
            <v>20334</v>
          </cell>
        </row>
        <row r="713">
          <cell r="N713">
            <v>0</v>
          </cell>
        </row>
        <row r="714">
          <cell r="P714"/>
          <cell r="R714"/>
          <cell r="S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30500</v>
          </cell>
        </row>
        <row r="731">
          <cell r="N731">
            <v>3106</v>
          </cell>
        </row>
        <row r="732">
          <cell r="P732"/>
          <cell r="R732"/>
          <cell r="S732"/>
        </row>
        <row r="733">
          <cell r="N733">
            <v>0</v>
          </cell>
        </row>
        <row r="734">
          <cell r="N734">
            <v>528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8926</v>
          </cell>
        </row>
        <row r="740">
          <cell r="N740">
            <v>293</v>
          </cell>
        </row>
        <row r="741">
          <cell r="P741"/>
          <cell r="R741"/>
          <cell r="S741"/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1510</v>
          </cell>
        </row>
        <row r="747">
          <cell r="N747">
            <v>9919</v>
          </cell>
        </row>
        <row r="749">
          <cell r="N749">
            <v>2241</v>
          </cell>
        </row>
        <row r="750">
          <cell r="P750"/>
          <cell r="R750"/>
          <cell r="S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6580</v>
          </cell>
        </row>
        <row r="756">
          <cell r="N756">
            <v>10617</v>
          </cell>
        </row>
        <row r="758">
          <cell r="N758">
            <v>85247</v>
          </cell>
        </row>
        <row r="759">
          <cell r="P759"/>
          <cell r="R759"/>
          <cell r="S759"/>
        </row>
        <row r="760">
          <cell r="N760">
            <v>0</v>
          </cell>
        </row>
        <row r="761">
          <cell r="N761">
            <v>21470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0.4</v>
          </cell>
        </row>
        <row r="767">
          <cell r="N767">
            <v>1324</v>
          </cell>
        </row>
        <row r="768">
          <cell r="P768"/>
          <cell r="R768"/>
          <cell r="S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5000</v>
          </cell>
        </row>
        <row r="774">
          <cell r="N774">
            <v>24126</v>
          </cell>
        </row>
        <row r="776">
          <cell r="N776">
            <v>377</v>
          </cell>
        </row>
        <row r="777">
          <cell r="P777"/>
          <cell r="R777"/>
          <cell r="S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12027</v>
          </cell>
        </row>
        <row r="781">
          <cell r="N781">
            <v>0</v>
          </cell>
        </row>
        <row r="782">
          <cell r="N782">
            <v>3020</v>
          </cell>
        </row>
        <row r="783">
          <cell r="N783">
            <v>68537</v>
          </cell>
        </row>
        <row r="785">
          <cell r="N785">
            <v>0</v>
          </cell>
        </row>
        <row r="786">
          <cell r="P786"/>
          <cell r="R786"/>
          <cell r="S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13660</v>
          </cell>
        </row>
        <row r="792">
          <cell r="N792">
            <v>6578</v>
          </cell>
        </row>
        <row r="794">
          <cell r="N794">
            <v>0</v>
          </cell>
        </row>
        <row r="795">
          <cell r="P795"/>
          <cell r="R795"/>
          <cell r="S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25744</v>
          </cell>
        </row>
        <row r="812">
          <cell r="R812"/>
          <cell r="S812"/>
        </row>
      </sheetData>
      <sheetData sheetId="3"/>
      <sheetData sheetId="4">
        <row r="4">
          <cell r="C4">
            <v>285</v>
          </cell>
        </row>
        <row r="5">
          <cell r="C5">
            <v>456</v>
          </cell>
        </row>
        <row r="6">
          <cell r="C6">
            <v>1824</v>
          </cell>
        </row>
        <row r="7">
          <cell r="C7">
            <v>133</v>
          </cell>
        </row>
        <row r="8">
          <cell r="C8">
            <v>617.5</v>
          </cell>
        </row>
        <row r="9">
          <cell r="C9">
            <v>2926</v>
          </cell>
        </row>
        <row r="10">
          <cell r="C10">
            <v>4474.5</v>
          </cell>
        </row>
        <row r="11">
          <cell r="C11">
            <v>2042.5</v>
          </cell>
        </row>
        <row r="12">
          <cell r="C12">
            <v>304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9" sqref="C9"/>
    </sheetView>
  </sheetViews>
  <sheetFormatPr defaultRowHeight="15.6"/>
  <cols>
    <col min="2" max="2" width="36.5" bestFit="1" customWidth="1"/>
    <col min="3" max="3" width="61.3984375" bestFit="1" customWidth="1"/>
    <col min="5" max="5" width="87.69921875" customWidth="1"/>
  </cols>
  <sheetData>
    <row r="1" spans="2:5" ht="16.2" thickBot="1">
      <c r="C1" s="161"/>
    </row>
    <row r="2" spans="2:5">
      <c r="B2" s="162" t="s">
        <v>88</v>
      </c>
      <c r="C2" s="163">
        <v>43626</v>
      </c>
    </row>
    <row r="3" spans="2:5">
      <c r="B3" s="164" t="s">
        <v>89</v>
      </c>
      <c r="C3" s="174">
        <v>43794</v>
      </c>
    </row>
    <row r="4" spans="2:5">
      <c r="B4" s="165" t="s">
        <v>90</v>
      </c>
      <c r="C4" s="175" t="s">
        <v>91</v>
      </c>
    </row>
    <row r="5" spans="2:5">
      <c r="B5" s="165" t="s">
        <v>92</v>
      </c>
      <c r="C5" s="176" t="s">
        <v>93</v>
      </c>
    </row>
    <row r="6" spans="2:5">
      <c r="B6" s="164" t="s">
        <v>94</v>
      </c>
      <c r="C6" s="175" t="s">
        <v>100</v>
      </c>
    </row>
    <row r="7" spans="2:5" ht="16.2" thickBot="1">
      <c r="B7" s="166" t="s">
        <v>92</v>
      </c>
      <c r="C7" s="177" t="s">
        <v>101</v>
      </c>
    </row>
    <row r="10" spans="2:5" ht="16.2" thickBot="1"/>
    <row r="11" spans="2:5" ht="155.25" customHeight="1">
      <c r="B11" s="178" t="s">
        <v>95</v>
      </c>
      <c r="C11" s="179"/>
      <c r="E11" s="180" t="s">
        <v>96</v>
      </c>
    </row>
    <row r="12" spans="2:5">
      <c r="B12" s="167"/>
      <c r="C12" s="168"/>
      <c r="E12" s="181"/>
    </row>
    <row r="13" spans="2:5">
      <c r="B13" s="169" t="s">
        <v>97</v>
      </c>
      <c r="C13" s="168"/>
      <c r="E13" s="181"/>
    </row>
    <row r="14" spans="2:5" ht="16.2" thickBot="1">
      <c r="B14" s="170" t="s">
        <v>98</v>
      </c>
      <c r="C14" s="171"/>
      <c r="E14" s="181"/>
    </row>
    <row r="15" spans="2:5">
      <c r="E15" s="181"/>
    </row>
    <row r="16" spans="2:5" ht="16.2" thickBot="1">
      <c r="B16" s="172"/>
      <c r="E16" s="181"/>
    </row>
    <row r="17" spans="2:5" ht="152.4" customHeight="1" thickBot="1">
      <c r="B17" s="183" t="s">
        <v>99</v>
      </c>
      <c r="C17" s="184"/>
      <c r="E17" s="181"/>
    </row>
    <row r="18" spans="2:5">
      <c r="B18" s="173"/>
      <c r="E18" s="181"/>
    </row>
    <row r="19" spans="2:5">
      <c r="E19" s="181"/>
    </row>
    <row r="20" spans="2:5">
      <c r="E20" s="181"/>
    </row>
    <row r="21" spans="2:5">
      <c r="E21" s="181"/>
    </row>
    <row r="22" spans="2:5">
      <c r="E22" s="181"/>
    </row>
    <row r="23" spans="2:5" ht="16.2" thickBot="1">
      <c r="E23" s="182"/>
    </row>
  </sheetData>
  <mergeCells count="3">
    <mergeCell ref="B11:C11"/>
    <mergeCell ref="E11:E23"/>
    <mergeCell ref="B17:C17"/>
  </mergeCells>
  <hyperlinks>
    <hyperlink ref="C5" r:id="rId1"/>
    <hyperlink ref="B14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J18" zoomScale="70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8.69921875" style="55" bestFit="1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82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[1]Solceller!$C$11</f>
        <v>2042.5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05">
        <f>[1]Elproduktion!$N$322</f>
        <v>28586</v>
      </c>
      <c r="D7" s="103">
        <f>[1]Elproduktion!$N$323</f>
        <v>0</v>
      </c>
      <c r="E7" s="103">
        <f>[1]Elproduktion!$Q$324</f>
        <v>0</v>
      </c>
      <c r="F7" s="103">
        <f>[1]Elproduktion!$N$325</f>
        <v>0</v>
      </c>
      <c r="G7" s="103">
        <f>[1]Elproduktion!$R$326</f>
        <v>0</v>
      </c>
      <c r="H7" s="103">
        <f>[1]Elproduktion!$S$327</f>
        <v>0</v>
      </c>
      <c r="I7" s="103">
        <f>[1]Elproduktion!$N$328</f>
        <v>0</v>
      </c>
      <c r="J7" s="103">
        <f>[1]Elproduktion!$T$326</f>
        <v>0</v>
      </c>
      <c r="K7" s="103">
        <f>[1]Elproduktion!U324</f>
        <v>0</v>
      </c>
      <c r="L7" s="103">
        <f>[1]Elproduktion!V324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03">
        <f>[1]Elproduktion!$N$330</f>
        <v>0</v>
      </c>
      <c r="D8" s="103">
        <f>[1]Elproduktion!$N$331</f>
        <v>0</v>
      </c>
      <c r="E8" s="103">
        <f>[1]Elproduktion!$Q$332</f>
        <v>0</v>
      </c>
      <c r="F8" s="103">
        <f>[1]Elproduktion!$N$333</f>
        <v>0</v>
      </c>
      <c r="G8" s="103">
        <f>[1]Elproduktion!$R$334</f>
        <v>0</v>
      </c>
      <c r="H8" s="103">
        <f>[1]Elproduktion!$S$335</f>
        <v>0</v>
      </c>
      <c r="I8" s="103">
        <f>[1]Elproduktion!$N$336</f>
        <v>0</v>
      </c>
      <c r="J8" s="103">
        <f>[1]Elproduktion!$T$334</f>
        <v>0</v>
      </c>
      <c r="K8" s="103">
        <f>[1]Elproduktion!U332</f>
        <v>0</v>
      </c>
      <c r="L8" s="103">
        <f>[1]Elproduktion!V332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05">
        <f>[1]Elproduktion!$N$338</f>
        <v>125</v>
      </c>
      <c r="D9" s="103">
        <f>[1]Elproduktion!$N$339</f>
        <v>0</v>
      </c>
      <c r="E9" s="103">
        <f>[1]Elproduktion!$Q$340</f>
        <v>0</v>
      </c>
      <c r="F9" s="103">
        <f>[1]Elproduktion!$N$341</f>
        <v>0</v>
      </c>
      <c r="G9" s="103">
        <f>[1]Elproduktion!$R$342</f>
        <v>0</v>
      </c>
      <c r="H9" s="103">
        <f>[1]Elproduktion!$S$343</f>
        <v>0</v>
      </c>
      <c r="I9" s="103">
        <f>[1]Elproduktion!$N$344</f>
        <v>0</v>
      </c>
      <c r="J9" s="103">
        <f>[1]Elproduktion!$T$342</f>
        <v>0</v>
      </c>
      <c r="K9" s="103">
        <f>[1]Elproduktion!U340</f>
        <v>0</v>
      </c>
      <c r="L9" s="103">
        <f>[1]Elproduktion!V340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03">
        <f>[1]Elproduktion!$N$346</f>
        <v>0</v>
      </c>
      <c r="D10" s="103">
        <f>[1]Elproduktion!$N$347</f>
        <v>0</v>
      </c>
      <c r="E10" s="103">
        <f>[1]Elproduktion!$Q$348</f>
        <v>0</v>
      </c>
      <c r="F10" s="103">
        <f>[1]Elproduktion!$N$349</f>
        <v>0</v>
      </c>
      <c r="G10" s="103">
        <f>[1]Elproduktion!$R$350</f>
        <v>0</v>
      </c>
      <c r="H10" s="103">
        <f>[1]Elproduktion!$S$351</f>
        <v>0</v>
      </c>
      <c r="I10" s="103">
        <f>[1]Elproduktion!$N$352</f>
        <v>0</v>
      </c>
      <c r="J10" s="103">
        <f>[1]Elproduktion!$T$350</f>
        <v>0</v>
      </c>
      <c r="K10" s="103">
        <f>[1]Elproduktion!U348</f>
        <v>0</v>
      </c>
      <c r="L10" s="103">
        <f>[1]Elproduktion!V348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5">
        <f>SUM(C5:C10)</f>
        <v>30753.5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0486 Strängnäs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07">
        <f>[1]Fjärrvärmeproduktion!$N$450+([1]Fjärrvärmeproduktion!$N$490*([1]Fjärrvärmeproduktion!$N$450/([1]Fjärrvärmeproduktion!$N$450+[1]Fjärrvärmeproduktion!$N$458)))</f>
        <v>162119.32699350198</v>
      </c>
      <c r="C18" s="103"/>
      <c r="D18" s="105">
        <f>[1]Fjärrvärmeproduktion!$N$451</f>
        <v>0</v>
      </c>
      <c r="E18" s="103">
        <f>[1]Fjärrvärmeproduktion!$P$452</f>
        <v>0</v>
      </c>
      <c r="F18" s="103">
        <f>[1]Fjärrvärmeproduktion!$N$453</f>
        <v>0</v>
      </c>
      <c r="G18" s="103">
        <f>[1]Fjärrvärmeproduktion!$Q$454</f>
        <v>0</v>
      </c>
      <c r="H18" s="105">
        <f>[1]Fjärrvärmeproduktion!$R$455</f>
        <v>24965.760000000009</v>
      </c>
      <c r="I18" s="103">
        <f>[1]Fjärrvärmeproduktion!$N$456</f>
        <v>0</v>
      </c>
      <c r="J18" s="103">
        <f>[1]Fjärrvärmeproduktion!$S$454</f>
        <v>0</v>
      </c>
      <c r="K18" s="103">
        <f>[1]Fjärrvärmeproduktion!T452</f>
        <v>0</v>
      </c>
      <c r="L18" s="103">
        <f>[1]Fjärrvärmeproduktion!U452</f>
        <v>0</v>
      </c>
      <c r="M18" s="105">
        <f>[1]Fjärrvärmeproduktion!$V$455</f>
        <v>183082.23999999999</v>
      </c>
      <c r="N18" s="103"/>
      <c r="O18" s="103"/>
      <c r="P18" s="105">
        <f>SUM(C18:O18)</f>
        <v>208048</v>
      </c>
      <c r="Q18" s="4"/>
      <c r="R18" s="4"/>
      <c r="S18" s="4"/>
      <c r="T18" s="4"/>
    </row>
    <row r="19" spans="1:34" ht="15.6">
      <c r="A19" s="5" t="s">
        <v>19</v>
      </c>
      <c r="B19" s="107">
        <f>[1]Fjärrvärmeproduktion!$N$458+([1]Fjärrvärmeproduktion!$N$490*([1]Fjärrvärmeproduktion!$N$458/([1]Fjärrvärmeproduktion!$N$450+[1]Fjärrvärmeproduktion!$N$458)))</f>
        <v>29251.673006498033</v>
      </c>
      <c r="C19" s="103"/>
      <c r="D19" s="105">
        <f>[1]Fjärrvärmeproduktion!$N$459</f>
        <v>4428</v>
      </c>
      <c r="E19" s="103">
        <f>[1]Fjärrvärmeproduktion!$P$460</f>
        <v>0</v>
      </c>
      <c r="F19" s="103">
        <f>[1]Fjärrvärmeproduktion!$N$461</f>
        <v>0</v>
      </c>
      <c r="G19" s="103">
        <f>[1]Fjärrvärmeproduktion!$Q$462</f>
        <v>0</v>
      </c>
      <c r="H19" s="105">
        <f>[1]Fjärrvärmeproduktion!$R$463</f>
        <v>29473</v>
      </c>
      <c r="I19" s="103">
        <f>[1]Fjärrvärmeproduktion!$N$464</f>
        <v>0</v>
      </c>
      <c r="J19" s="103">
        <f>[1]Fjärrvärmeproduktion!$S$462</f>
        <v>0</v>
      </c>
      <c r="K19" s="103">
        <f>[1]Fjärrvärmeproduktion!T460</f>
        <v>0</v>
      </c>
      <c r="L19" s="103">
        <f>[1]Fjärrvärmeproduktion!U460</f>
        <v>0</v>
      </c>
      <c r="M19" s="105">
        <f>[1]Fjärrvärmeproduktion!$V$463</f>
        <v>0</v>
      </c>
      <c r="N19" s="103"/>
      <c r="O19" s="103"/>
      <c r="P19" s="105">
        <f t="shared" ref="P19:P24" si="2">SUM(C19:O19)</f>
        <v>33901</v>
      </c>
      <c r="Q19" s="4"/>
      <c r="R19" s="4"/>
      <c r="S19" s="4"/>
      <c r="T19" s="4"/>
    </row>
    <row r="20" spans="1:34" ht="15.6">
      <c r="A20" s="5" t="s">
        <v>20</v>
      </c>
      <c r="B20" s="114">
        <f>[1]Fjärrvärmeproduktion!$N$466</f>
        <v>0</v>
      </c>
      <c r="C20" s="103"/>
      <c r="D20" s="103">
        <f>[1]Fjärrvärmeproduktion!$N$467</f>
        <v>0</v>
      </c>
      <c r="E20" s="103">
        <f>[1]Fjärrvärmeproduktion!$P$468</f>
        <v>0</v>
      </c>
      <c r="F20" s="103">
        <f>[1]Fjärrvärmeproduktion!$N$469</f>
        <v>0</v>
      </c>
      <c r="G20" s="103">
        <f>[1]Fjärrvärmeproduktion!$Q$470</f>
        <v>0</v>
      </c>
      <c r="H20" s="103">
        <f>[1]Fjärrvärmeproduktion!$R$471</f>
        <v>0</v>
      </c>
      <c r="I20" s="103">
        <f>[1]Fjärrvärmeproduktion!$N$472</f>
        <v>0</v>
      </c>
      <c r="J20" s="103">
        <f>[1]Fjärrvärmeproduktion!$S$470</f>
        <v>0</v>
      </c>
      <c r="K20" s="103">
        <f>[1]Fjärrvärmeproduktion!T468</f>
        <v>0</v>
      </c>
      <c r="L20" s="103">
        <f>[1]Fjärrvärmeproduktion!U468</f>
        <v>0</v>
      </c>
      <c r="M20" s="103">
        <f>[1]Fjärrvärmeproduktion!$V$471</f>
        <v>0</v>
      </c>
      <c r="N20" s="103"/>
      <c r="O20" s="103"/>
      <c r="P20" s="105">
        <f t="shared" si="2"/>
        <v>0</v>
      </c>
      <c r="Q20" s="4"/>
      <c r="R20" s="4"/>
      <c r="S20" s="4"/>
      <c r="T20" s="4"/>
    </row>
    <row r="21" spans="1:34" ht="15.6">
      <c r="A21" s="5" t="s">
        <v>21</v>
      </c>
      <c r="B21" s="114">
        <f>[1]Fjärrvärmeproduktion!$N$474</f>
        <v>0</v>
      </c>
      <c r="C21" s="103"/>
      <c r="D21" s="103">
        <f>[1]Fjärrvärmeproduktion!$N$475</f>
        <v>0</v>
      </c>
      <c r="E21" s="103">
        <f>[1]Fjärrvärmeproduktion!$P$476</f>
        <v>0</v>
      </c>
      <c r="F21" s="103">
        <f>[1]Fjärrvärmeproduktion!$N$477</f>
        <v>0</v>
      </c>
      <c r="G21" s="103">
        <f>[1]Fjärrvärmeproduktion!$Q$478</f>
        <v>0</v>
      </c>
      <c r="H21" s="103">
        <f>[1]Fjärrvärmeproduktion!$R$479</f>
        <v>0</v>
      </c>
      <c r="I21" s="103">
        <f>[1]Fjärrvärmeproduktion!$N$480</f>
        <v>0</v>
      </c>
      <c r="J21" s="103">
        <f>[1]Fjärrvärmeproduktion!$S$478</f>
        <v>0</v>
      </c>
      <c r="K21" s="103">
        <f>[1]Fjärrvärmeproduktion!T476</f>
        <v>0</v>
      </c>
      <c r="L21" s="103">
        <f>[1]Fjärrvärmeproduktion!U476</f>
        <v>0</v>
      </c>
      <c r="M21" s="103">
        <f>[1]Fjärrvärmeproduktion!$V$479</f>
        <v>0</v>
      </c>
      <c r="N21" s="103"/>
      <c r="O21" s="103"/>
      <c r="P21" s="105">
        <f t="shared" si="2"/>
        <v>0</v>
      </c>
      <c r="Q21" s="4"/>
      <c r="R21" s="4"/>
      <c r="S21" s="4"/>
      <c r="T21" s="4"/>
    </row>
    <row r="22" spans="1:34" ht="15.6">
      <c r="A22" s="5" t="s">
        <v>22</v>
      </c>
      <c r="B22" s="107">
        <f>[1]Fjärrvärmeproduktion!$N$482</f>
        <v>0</v>
      </c>
      <c r="C22" s="103"/>
      <c r="D22" s="103">
        <f>[1]Fjärrvärmeproduktion!$N$483</f>
        <v>0</v>
      </c>
      <c r="E22" s="103">
        <f>[1]Fjärrvärmeproduktion!$P$484</f>
        <v>0</v>
      </c>
      <c r="F22" s="103">
        <f>[1]Fjärrvärmeproduktion!$N$485</f>
        <v>0</v>
      </c>
      <c r="G22" s="103">
        <f>[1]Fjärrvärmeproduktion!$Q$486</f>
        <v>0</v>
      </c>
      <c r="H22" s="103">
        <f>[1]Fjärrvärmeproduktion!$R$487</f>
        <v>0</v>
      </c>
      <c r="I22" s="103">
        <f>[1]Fjärrvärmeproduktion!$N$488</f>
        <v>0</v>
      </c>
      <c r="J22" s="103">
        <f>[1]Fjärrvärmeproduktion!$S$486</f>
        <v>0</v>
      </c>
      <c r="K22" s="103">
        <f>[1]Fjärrvärmeproduktion!T484</f>
        <v>0</v>
      </c>
      <c r="L22" s="103">
        <f>[1]Fjärrvärmeproduktion!U484</f>
        <v>0</v>
      </c>
      <c r="M22" s="103">
        <f>[1]Fjärrvärmeproduktion!$V$487</f>
        <v>0</v>
      </c>
      <c r="N22" s="103"/>
      <c r="O22" s="103"/>
      <c r="P22" s="105">
        <f t="shared" si="2"/>
        <v>0</v>
      </c>
      <c r="Q22" s="4"/>
      <c r="R22" s="11" t="s">
        <v>24</v>
      </c>
      <c r="S22" s="63" t="str">
        <f>P43/1000 &amp;" GWh"</f>
        <v>1115,70612 GWh</v>
      </c>
      <c r="T22" s="4"/>
    </row>
    <row r="23" spans="1:34" ht="15.6">
      <c r="A23" s="5" t="s">
        <v>23</v>
      </c>
      <c r="B23" s="114">
        <v>0</v>
      </c>
      <c r="C23" s="103"/>
      <c r="D23" s="103">
        <f>[1]Fjärrvärmeproduktion!$N$491</f>
        <v>0</v>
      </c>
      <c r="E23" s="103">
        <f>[1]Fjärrvärmeproduktion!$P$492</f>
        <v>0</v>
      </c>
      <c r="F23" s="103">
        <f>[1]Fjärrvärmeproduktion!$N$493</f>
        <v>0</v>
      </c>
      <c r="G23" s="103">
        <f>[1]Fjärrvärmeproduktion!$Q$494</f>
        <v>0</v>
      </c>
      <c r="H23" s="103">
        <f>[1]Fjärrvärmeproduktion!$R$495</f>
        <v>0</v>
      </c>
      <c r="I23" s="103">
        <f>[1]Fjärrvärmeproduktion!$N$496</f>
        <v>0</v>
      </c>
      <c r="J23" s="103">
        <f>[1]Fjärrvärmeproduktion!$S$494</f>
        <v>0</v>
      </c>
      <c r="K23" s="103">
        <f>[1]Fjärrvärmeproduktion!T492</f>
        <v>0</v>
      </c>
      <c r="L23" s="103">
        <f>[1]Fjärrvärmeproduktion!U492</f>
        <v>0</v>
      </c>
      <c r="M23" s="103">
        <f>[1]Fjärrvärmeproduktion!$V$495</f>
        <v>0</v>
      </c>
      <c r="N23" s="103"/>
      <c r="O23" s="103"/>
      <c r="P23" s="105">
        <f t="shared" si="2"/>
        <v>0</v>
      </c>
      <c r="Q23" s="4"/>
      <c r="R23" s="11"/>
      <c r="S23" s="4"/>
      <c r="T23" s="4"/>
    </row>
    <row r="24" spans="1:34" ht="15.6">
      <c r="A24" s="5" t="s">
        <v>14</v>
      </c>
      <c r="B24" s="115">
        <f>SUM(B18:B23)</f>
        <v>191371</v>
      </c>
      <c r="C24" s="103">
        <f t="shared" ref="C24:O24" si="3">SUM(C18:C23)</f>
        <v>0</v>
      </c>
      <c r="D24" s="105">
        <f t="shared" si="3"/>
        <v>4428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5">
        <f t="shared" si="3"/>
        <v>54438.760000000009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5">
        <f t="shared" si="3"/>
        <v>183082.23999999999</v>
      </c>
      <c r="N24" s="103">
        <f t="shared" si="3"/>
        <v>0</v>
      </c>
      <c r="O24" s="103">
        <f t="shared" si="3"/>
        <v>0</v>
      </c>
      <c r="P24" s="105">
        <f t="shared" si="2"/>
        <v>241949</v>
      </c>
      <c r="Q24" s="4"/>
      <c r="R24" s="11"/>
      <c r="S24" s="4" t="s">
        <v>25</v>
      </c>
      <c r="T24" s="4" t="s">
        <v>26</v>
      </c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4"/>
      <c r="R25" s="48" t="str">
        <f>C30</f>
        <v>El</v>
      </c>
      <c r="S25" s="63" t="str">
        <f>C43/1000 &amp;" GWh"</f>
        <v>441,20212 GWh</v>
      </c>
      <c r="T25" s="98">
        <f>C$44</f>
        <v>0.39544653568808957</v>
      </c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4"/>
      <c r="R26" s="99" t="str">
        <f>D30</f>
        <v>Oljeprodukter</v>
      </c>
      <c r="S26" s="63" t="str">
        <f>D43/1000 &amp;" GWh"</f>
        <v>329,376 GWh</v>
      </c>
      <c r="T26" s="98">
        <f>D$44</f>
        <v>0.29521752556130099</v>
      </c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4"/>
      <c r="R27" s="99" t="str">
        <f>E30</f>
        <v>Kol och koks</v>
      </c>
      <c r="S27" s="13" t="str">
        <f>E43/1000 &amp;" GWh"</f>
        <v>0 GWh</v>
      </c>
      <c r="T27" s="98">
        <f>E$44</f>
        <v>0</v>
      </c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4"/>
      <c r="R28" s="99" t="str">
        <f>F30</f>
        <v>Gasol/naturgas</v>
      </c>
      <c r="S28" s="66" t="str">
        <f>F43/1000 &amp;" GWh"</f>
        <v>0 GWh</v>
      </c>
      <c r="T28" s="98">
        <f>F$44</f>
        <v>0</v>
      </c>
    </row>
    <row r="29" spans="1:34" ht="15.6">
      <c r="A29" s="83" t="str">
        <f>A2</f>
        <v>0486 Strängnäs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"/>
      <c r="R29" s="99" t="str">
        <f>G30</f>
        <v>Biodrivmedel</v>
      </c>
      <c r="S29" s="63" t="str">
        <f>G43/1000&amp;" GWh"</f>
        <v>52,104 GWh</v>
      </c>
      <c r="T29" s="98">
        <f>G$44</f>
        <v>4.6700469833400211E-2</v>
      </c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4"/>
      <c r="R30" s="48" t="str">
        <f>H30</f>
        <v>Biobränslen</v>
      </c>
      <c r="S30" s="63" t="str">
        <f>H43/1000&amp;" GWh"</f>
        <v>109,94176 GWh</v>
      </c>
      <c r="T30" s="98">
        <f>H$44</f>
        <v>9.8540070749096542E-2</v>
      </c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3"/>
      <c r="R31" s="48" t="str">
        <f>I30</f>
        <v>Biogas</v>
      </c>
      <c r="S31" s="63" t="str">
        <f>I43/1000 &amp;" GWh"</f>
        <v>0 GWh</v>
      </c>
      <c r="T31" s="98">
        <f>I$44</f>
        <v>0</v>
      </c>
      <c r="AG31" s="33"/>
      <c r="AH31" s="33"/>
    </row>
    <row r="32" spans="1:34" ht="15.6">
      <c r="A32" s="5" t="s">
        <v>30</v>
      </c>
      <c r="B32" s="103">
        <f>[1]Slutanvändning!$N$656</f>
        <v>0</v>
      </c>
      <c r="C32" s="114">
        <f>[1]Slutanvändning!$N$657</f>
        <v>17938</v>
      </c>
      <c r="D32" s="103">
        <f>[1]Slutanvändning!$N$650</f>
        <v>8853</v>
      </c>
      <c r="E32" s="103">
        <f>[1]Slutanvändning!$P$651</f>
        <v>0</v>
      </c>
      <c r="F32" s="103">
        <f>[1]Slutanvändning!$N$652</f>
        <v>0</v>
      </c>
      <c r="G32" s="103">
        <f>[1]Slutanvändning!$N$653</f>
        <v>1771</v>
      </c>
      <c r="H32" s="124">
        <f>[1]Slutanvändning!$N$654</f>
        <v>0</v>
      </c>
      <c r="I32" s="103">
        <f>[1]Slutanvändning!$N$655</f>
        <v>0</v>
      </c>
      <c r="J32" s="103">
        <v>0</v>
      </c>
      <c r="K32" s="103">
        <f>[1]Slutanvändning!R651</f>
        <v>0</v>
      </c>
      <c r="L32" s="103">
        <f>[1]Slutanvändning!S651</f>
        <v>0</v>
      </c>
      <c r="M32" s="103"/>
      <c r="N32" s="103">
        <v>0</v>
      </c>
      <c r="O32" s="103"/>
      <c r="P32" s="104">
        <f t="shared" ref="P32:P38" si="4">SUM(B32:N32)</f>
        <v>28562</v>
      </c>
      <c r="Q32" s="100"/>
      <c r="R32" s="99" t="str">
        <f>J30</f>
        <v>Avlutar</v>
      </c>
      <c r="S32" s="63" t="str">
        <f>J43/1000 &amp;" GWh"</f>
        <v>0 GWh</v>
      </c>
      <c r="T32" s="98">
        <f>J$44</f>
        <v>0</v>
      </c>
    </row>
    <row r="33" spans="1:47" ht="15.6">
      <c r="A33" s="5" t="s">
        <v>33</v>
      </c>
      <c r="B33" s="103">
        <f>[1]Slutanvändning!$N$665</f>
        <v>3865</v>
      </c>
      <c r="C33" s="114">
        <f>[1]Slutanvändning!$N$666</f>
        <v>100596</v>
      </c>
      <c r="D33" s="103">
        <f>[1]Slutanvändning!$N$659</f>
        <v>20762</v>
      </c>
      <c r="E33" s="103">
        <f>[1]Slutanvändning!$P$660</f>
        <v>0</v>
      </c>
      <c r="F33" s="103">
        <f>[1]Slutanvändning!$N$661</f>
        <v>0</v>
      </c>
      <c r="G33" s="103">
        <f>[1]Slutanvändning!$N$662</f>
        <v>0</v>
      </c>
      <c r="H33" s="114">
        <f>[1]Slutanvändning!$N$663</f>
        <v>15878</v>
      </c>
      <c r="I33" s="103">
        <f>[1]Slutanvändning!$N$664</f>
        <v>0</v>
      </c>
      <c r="J33" s="103">
        <v>0</v>
      </c>
      <c r="K33" s="103">
        <f>[1]Slutanvändning!R660</f>
        <v>0</v>
      </c>
      <c r="L33" s="103">
        <f>[1]Slutanvändning!S660</f>
        <v>0</v>
      </c>
      <c r="M33" s="103"/>
      <c r="N33" s="105">
        <f>[1]Slutanvändning!$U$665</f>
        <v>18620</v>
      </c>
      <c r="O33" s="103"/>
      <c r="P33" s="115">
        <f t="shared" si="4"/>
        <v>159721</v>
      </c>
      <c r="Q33" s="100"/>
      <c r="R33" s="48" t="str">
        <f>K30</f>
        <v>Torv</v>
      </c>
      <c r="S33" s="63" t="str">
        <f>K43/1000&amp;" GWh"</f>
        <v>0 GWh</v>
      </c>
      <c r="T33" s="98">
        <f>K$44</f>
        <v>0</v>
      </c>
    </row>
    <row r="34" spans="1:47" ht="15.6">
      <c r="A34" s="5" t="s">
        <v>34</v>
      </c>
      <c r="B34" s="103">
        <f>[1]Slutanvändning!$N$674</f>
        <v>17563</v>
      </c>
      <c r="C34" s="124">
        <f>[1]Slutanvändning!$N$675</f>
        <v>26135</v>
      </c>
      <c r="D34" s="103">
        <f>[1]Slutanvändning!$N$668</f>
        <v>121</v>
      </c>
      <c r="E34" s="103">
        <f>[1]Slutanvändning!$P$669</f>
        <v>0</v>
      </c>
      <c r="F34" s="103">
        <f>[1]Slutanvändning!$N$670</f>
        <v>0</v>
      </c>
      <c r="G34" s="103">
        <f>[1]Slutanvändning!$N$671</f>
        <v>0</v>
      </c>
      <c r="H34" s="124">
        <f>[1]Slutanvändning!$N$672</f>
        <v>0</v>
      </c>
      <c r="I34" s="103">
        <f>[1]Slutanvändning!$N$673</f>
        <v>0</v>
      </c>
      <c r="J34" s="103">
        <v>0</v>
      </c>
      <c r="K34" s="103">
        <f>[1]Slutanvändning!R669</f>
        <v>0</v>
      </c>
      <c r="L34" s="103">
        <f>[1]Slutanvändning!S669</f>
        <v>0</v>
      </c>
      <c r="M34" s="103"/>
      <c r="N34" s="103">
        <v>0</v>
      </c>
      <c r="O34" s="103"/>
      <c r="P34" s="103">
        <f t="shared" si="4"/>
        <v>43819</v>
      </c>
      <c r="Q34" s="100"/>
      <c r="R34" s="99" t="str">
        <f>L30</f>
        <v>Avfall</v>
      </c>
      <c r="S34" s="63" t="str">
        <f>L43/1000&amp;" GWh"</f>
        <v>0 GWh</v>
      </c>
      <c r="T34" s="98">
        <f>L$44</f>
        <v>0</v>
      </c>
      <c r="V34" s="8"/>
      <c r="W34" s="61"/>
    </row>
    <row r="35" spans="1:47" ht="15.6">
      <c r="A35" s="5" t="s">
        <v>35</v>
      </c>
      <c r="B35" s="103">
        <f>[1]Slutanvändning!$N$683</f>
        <v>0</v>
      </c>
      <c r="C35" s="114">
        <f>[1]Slutanvändning!$N$684</f>
        <v>696</v>
      </c>
      <c r="D35" s="103">
        <f>[1]Slutanvändning!$N$677</f>
        <v>288028</v>
      </c>
      <c r="E35" s="103">
        <f>[1]Slutanvändning!$P$678</f>
        <v>0</v>
      </c>
      <c r="F35" s="103">
        <f>[1]Slutanvändning!$N$679</f>
        <v>0</v>
      </c>
      <c r="G35" s="103">
        <f>[1]Slutanvändning!$N$680</f>
        <v>50333</v>
      </c>
      <c r="H35" s="124">
        <f>[1]Slutanvändning!$N$681</f>
        <v>0</v>
      </c>
      <c r="I35" s="103">
        <f>[1]Slutanvändning!$N$682</f>
        <v>0</v>
      </c>
      <c r="J35" s="103">
        <v>0</v>
      </c>
      <c r="K35" s="103">
        <f>[1]Slutanvändning!R678</f>
        <v>0</v>
      </c>
      <c r="L35" s="103">
        <f>[1]Slutanvändning!S678</f>
        <v>0</v>
      </c>
      <c r="M35" s="103"/>
      <c r="N35" s="103">
        <v>0</v>
      </c>
      <c r="O35" s="103"/>
      <c r="P35" s="104">
        <f>SUM(B35:N35)</f>
        <v>339057</v>
      </c>
      <c r="Q35" s="100"/>
      <c r="R35" s="48" t="str">
        <f>M30</f>
        <v>RT-flis</v>
      </c>
      <c r="S35" s="63" t="str">
        <f>M43/1000&amp;" GWh"</f>
        <v>183,08224 GWh</v>
      </c>
      <c r="T35" s="98">
        <f>M$44</f>
        <v>0.16409539816811256</v>
      </c>
    </row>
    <row r="36" spans="1:47" ht="15.6">
      <c r="A36" s="5" t="s">
        <v>36</v>
      </c>
      <c r="B36" s="103">
        <f>[1]Slutanvändning!$N$692</f>
        <v>20288</v>
      </c>
      <c r="C36" s="124">
        <f>[1]Slutanvändning!$N$693</f>
        <v>78786</v>
      </c>
      <c r="D36" s="103">
        <f>[1]Slutanvändning!$N$686</f>
        <v>6089</v>
      </c>
      <c r="E36" s="103">
        <f>[1]Slutanvändning!$P$687</f>
        <v>0</v>
      </c>
      <c r="F36" s="103">
        <f>[1]Slutanvändning!$N$688</f>
        <v>0</v>
      </c>
      <c r="G36" s="103">
        <f>[1]Slutanvändning!$N$689</f>
        <v>0</v>
      </c>
      <c r="H36" s="124">
        <f>[1]Slutanvändning!$N$690</f>
        <v>0</v>
      </c>
      <c r="I36" s="103">
        <f>[1]Slutanvändning!$N$691</f>
        <v>0</v>
      </c>
      <c r="J36" s="103">
        <v>0</v>
      </c>
      <c r="K36" s="103">
        <f>[1]Slutanvändning!R687</f>
        <v>0</v>
      </c>
      <c r="L36" s="103">
        <f>[1]Slutanvändning!S687</f>
        <v>0</v>
      </c>
      <c r="M36" s="103"/>
      <c r="N36" s="103">
        <v>0</v>
      </c>
      <c r="O36" s="103"/>
      <c r="P36" s="103">
        <f t="shared" si="4"/>
        <v>105163</v>
      </c>
      <c r="Q36" s="100"/>
      <c r="R36" s="48" t="str">
        <f>N30</f>
        <v>Ånga</v>
      </c>
      <c r="S36" s="63" t="str">
        <f>N43/1000&amp;" GWh"</f>
        <v>0 GWh</v>
      </c>
      <c r="T36" s="98">
        <f>N$44</f>
        <v>0</v>
      </c>
    </row>
    <row r="37" spans="1:47" ht="15.6">
      <c r="A37" s="5" t="s">
        <v>37</v>
      </c>
      <c r="B37" s="103">
        <f>[1]Slutanvändning!$N$701</f>
        <v>15828</v>
      </c>
      <c r="C37" s="124">
        <f>[1]Slutanvändning!$N$702</f>
        <v>160004</v>
      </c>
      <c r="D37" s="103">
        <f>[1]Slutanvändning!$N$695</f>
        <v>1045</v>
      </c>
      <c r="E37" s="103">
        <f>[1]Slutanvändning!$P$696</f>
        <v>0</v>
      </c>
      <c r="F37" s="103">
        <f>[1]Slutanvändning!$N$697</f>
        <v>0</v>
      </c>
      <c r="G37" s="103">
        <f>[1]Slutanvändning!$N$698</f>
        <v>0</v>
      </c>
      <c r="H37" s="124">
        <f>[1]Slutanvändning!$N$699</f>
        <v>39625</v>
      </c>
      <c r="I37" s="103">
        <f>[1]Slutanvändning!$N$700</f>
        <v>0</v>
      </c>
      <c r="J37" s="103">
        <v>0</v>
      </c>
      <c r="K37" s="103">
        <f>[1]Slutanvändning!R696</f>
        <v>0</v>
      </c>
      <c r="L37" s="103">
        <f>[1]Slutanvändning!S696</f>
        <v>0</v>
      </c>
      <c r="M37" s="103"/>
      <c r="N37" s="103">
        <v>0</v>
      </c>
      <c r="O37" s="103"/>
      <c r="P37" s="103">
        <f t="shared" si="4"/>
        <v>216502</v>
      </c>
      <c r="Q37" s="100"/>
      <c r="R37" s="99" t="str">
        <f>O30</f>
        <v>Övrigt</v>
      </c>
      <c r="S37" s="63" t="str">
        <f>O43/1000&amp;" GWh"</f>
        <v>0 GWh</v>
      </c>
      <c r="T37" s="98">
        <f>O$44</f>
        <v>0</v>
      </c>
    </row>
    <row r="38" spans="1:47" ht="15.6">
      <c r="A38" s="5" t="s">
        <v>38</v>
      </c>
      <c r="B38" s="103">
        <f>[1]Slutanvändning!$N$710</f>
        <v>90689</v>
      </c>
      <c r="C38" s="124">
        <f>[1]Slutanvändning!$N$711</f>
        <v>20334</v>
      </c>
      <c r="D38" s="103">
        <f>[1]Slutanvändning!$N$704</f>
        <v>50</v>
      </c>
      <c r="E38" s="103">
        <f>[1]Slutanvändning!$P$705</f>
        <v>0</v>
      </c>
      <c r="F38" s="103">
        <f>[1]Slutanvändning!$N$706</f>
        <v>0</v>
      </c>
      <c r="G38" s="103">
        <f>[1]Slutanvändning!$N$707</f>
        <v>0</v>
      </c>
      <c r="H38" s="124">
        <f>[1]Slutanvändning!$N$708</f>
        <v>0</v>
      </c>
      <c r="I38" s="103">
        <f>[1]Slutanvändning!$N$709</f>
        <v>0</v>
      </c>
      <c r="J38" s="103">
        <v>0</v>
      </c>
      <c r="K38" s="103">
        <f>[1]Slutanvändning!R705</f>
        <v>0</v>
      </c>
      <c r="L38" s="103">
        <f>[1]Slutanvändning!S705</f>
        <v>0</v>
      </c>
      <c r="M38" s="103"/>
      <c r="N38" s="103">
        <v>0</v>
      </c>
      <c r="O38" s="103"/>
      <c r="P38" s="103">
        <f t="shared" si="4"/>
        <v>111073</v>
      </c>
      <c r="Q38" s="100"/>
      <c r="S38" s="32"/>
      <c r="T38" s="32"/>
    </row>
    <row r="39" spans="1:47" ht="15.6">
      <c r="A39" s="5" t="s">
        <v>39</v>
      </c>
      <c r="B39" s="103">
        <f>[1]Slutanvändning!$N$719</f>
        <v>0</v>
      </c>
      <c r="C39" s="124">
        <f>[1]Slutanvändning!$N$720</f>
        <v>30500</v>
      </c>
      <c r="D39" s="103">
        <f>[1]Slutanvändning!$N$713</f>
        <v>0</v>
      </c>
      <c r="E39" s="103">
        <f>[1]Slutanvändning!$P$714</f>
        <v>0</v>
      </c>
      <c r="F39" s="103">
        <f>[1]Slutanvändning!$N$715</f>
        <v>0</v>
      </c>
      <c r="G39" s="103">
        <f>[1]Slutanvändning!$N$716</f>
        <v>0</v>
      </c>
      <c r="H39" s="124">
        <f>[1]Slutanvändning!$N$717</f>
        <v>0</v>
      </c>
      <c r="I39" s="103">
        <f>[1]Slutanvändning!$N$718</f>
        <v>0</v>
      </c>
      <c r="J39" s="103">
        <v>0</v>
      </c>
      <c r="K39" s="103">
        <f>[1]Slutanvändning!R714</f>
        <v>0</v>
      </c>
      <c r="L39" s="103">
        <f>[1]Slutanvändning!S714</f>
        <v>0</v>
      </c>
      <c r="M39" s="103"/>
      <c r="N39" s="103">
        <v>0</v>
      </c>
      <c r="O39" s="103"/>
      <c r="P39" s="103">
        <f>SUM(B39:N39)</f>
        <v>30500</v>
      </c>
      <c r="Q39" s="100"/>
      <c r="R39" s="11"/>
      <c r="S39" s="11"/>
      <c r="T39" s="11"/>
    </row>
    <row r="40" spans="1:47" ht="15.6">
      <c r="A40" s="5" t="s">
        <v>14</v>
      </c>
      <c r="B40" s="103">
        <f>SUM(B32:B39)</f>
        <v>148233</v>
      </c>
      <c r="C40" s="104">
        <f t="shared" ref="C40:O40" si="5">SUM(C32:C39)</f>
        <v>434989</v>
      </c>
      <c r="D40" s="103">
        <f t="shared" si="5"/>
        <v>324948</v>
      </c>
      <c r="E40" s="103">
        <f t="shared" si="5"/>
        <v>0</v>
      </c>
      <c r="F40" s="103">
        <f>SUM(F32:F39)</f>
        <v>0</v>
      </c>
      <c r="G40" s="103">
        <f t="shared" si="5"/>
        <v>52104</v>
      </c>
      <c r="H40" s="104">
        <f t="shared" si="5"/>
        <v>55503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5">
        <f t="shared" si="5"/>
        <v>18620</v>
      </c>
      <c r="O40" s="103">
        <f t="shared" si="5"/>
        <v>0</v>
      </c>
      <c r="P40" s="115">
        <f>SUM(B40:N40)</f>
        <v>1034397</v>
      </c>
      <c r="Q40" s="100"/>
      <c r="R40" s="11"/>
      <c r="S40" s="11" t="s">
        <v>25</v>
      </c>
      <c r="T40" s="11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R41" s="11" t="s">
        <v>40</v>
      </c>
      <c r="S41" s="68" t="str">
        <f>(B46+C46)/1000 &amp;" GWh"</f>
        <v>59,31712 GWh</v>
      </c>
      <c r="T41" s="11"/>
    </row>
    <row r="42" spans="1:47">
      <c r="A42" s="49" t="s">
        <v>43</v>
      </c>
      <c r="B42" s="109">
        <f>B39+B38+B37</f>
        <v>106517</v>
      </c>
      <c r="C42" s="109">
        <f>C39+C38+C37</f>
        <v>210838</v>
      </c>
      <c r="D42" s="109">
        <f>D39+D38+D37</f>
        <v>1095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39625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358075</v>
      </c>
      <c r="Q42" s="11"/>
      <c r="R42" s="11" t="s">
        <v>41</v>
      </c>
      <c r="S42" s="12" t="str">
        <f>P42/1000 &amp;" GWh"</f>
        <v>358,075 GWh</v>
      </c>
      <c r="T42" s="98">
        <f>P42/P40</f>
        <v>0.34616786398259081</v>
      </c>
    </row>
    <row r="43" spans="1:47" ht="15.6">
      <c r="A43" s="50" t="s">
        <v>45</v>
      </c>
      <c r="B43" s="90"/>
      <c r="C43" s="14">
        <f>C40+C24-C7+C46</f>
        <v>441202.12</v>
      </c>
      <c r="D43" s="14">
        <f t="shared" ref="D43:O43" si="7">D11+D24+D40</f>
        <v>329376</v>
      </c>
      <c r="E43" s="14">
        <f t="shared" si="7"/>
        <v>0</v>
      </c>
      <c r="F43" s="14">
        <f t="shared" si="7"/>
        <v>0</v>
      </c>
      <c r="G43" s="14">
        <f t="shared" si="7"/>
        <v>52104</v>
      </c>
      <c r="H43" s="14">
        <f t="shared" si="7"/>
        <v>109941.76000000001</v>
      </c>
      <c r="I43" s="14">
        <f t="shared" si="7"/>
        <v>0</v>
      </c>
      <c r="J43" s="14">
        <f t="shared" si="7"/>
        <v>0</v>
      </c>
      <c r="K43" s="14">
        <f t="shared" si="7"/>
        <v>0</v>
      </c>
      <c r="L43" s="14">
        <f t="shared" si="7"/>
        <v>0</v>
      </c>
      <c r="M43" s="14">
        <f t="shared" si="7"/>
        <v>183082.23999999999</v>
      </c>
      <c r="N43" s="14">
        <f>N11+N24+N40-N40</f>
        <v>0</v>
      </c>
      <c r="O43" s="14">
        <f t="shared" si="7"/>
        <v>0</v>
      </c>
      <c r="P43" s="28">
        <f>SUM(C43:O43)</f>
        <v>1115706.1200000001</v>
      </c>
      <c r="Q43" s="11"/>
      <c r="R43" s="11" t="s">
        <v>42</v>
      </c>
      <c r="S43" s="12" t="str">
        <f>P36/1000 &amp;" GWh"</f>
        <v>105,163 GWh</v>
      </c>
      <c r="T43" s="101">
        <f>P36/P40</f>
        <v>0.10166599477763373</v>
      </c>
    </row>
    <row r="44" spans="1:47">
      <c r="A44" s="50" t="s">
        <v>46</v>
      </c>
      <c r="B44" s="133"/>
      <c r="C44" s="135">
        <f>C43/$P$43</f>
        <v>0.39544653568808957</v>
      </c>
      <c r="D44" s="135">
        <f t="shared" ref="D44:P44" si="8">D43/$P$43</f>
        <v>0.29521752556130099</v>
      </c>
      <c r="E44" s="135">
        <f t="shared" si="8"/>
        <v>0</v>
      </c>
      <c r="F44" s="135">
        <f t="shared" si="8"/>
        <v>0</v>
      </c>
      <c r="G44" s="135">
        <f t="shared" si="8"/>
        <v>4.6700469833400211E-2</v>
      </c>
      <c r="H44" s="135">
        <f t="shared" si="8"/>
        <v>9.8540070749096542E-2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0.16409539816811256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11"/>
      <c r="R44" s="11" t="s">
        <v>44</v>
      </c>
      <c r="S44" s="12" t="str">
        <f>P34/1000 &amp;" GWh"</f>
        <v>43,819 GWh</v>
      </c>
      <c r="T44" s="98">
        <f>P34/P40</f>
        <v>4.2361878466391528E-2</v>
      </c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11"/>
      <c r="R45" s="11" t="s">
        <v>31</v>
      </c>
      <c r="S45" s="12" t="str">
        <f>P32/1000 &amp;" GWh"</f>
        <v>28,562 GWh</v>
      </c>
      <c r="T45" s="98">
        <f>P32/P40</f>
        <v>2.7612222386569178E-2</v>
      </c>
    </row>
    <row r="46" spans="1:47">
      <c r="A46" s="51" t="s">
        <v>49</v>
      </c>
      <c r="B46" s="71">
        <f>B24-(B40+N40)</f>
        <v>24518</v>
      </c>
      <c r="C46" s="71">
        <f>(C40+C24)*0.08</f>
        <v>34799.120000000003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11"/>
      <c r="R46" s="11" t="s">
        <v>47</v>
      </c>
      <c r="S46" s="12" t="str">
        <f>P33/1000 &amp;" GWh"</f>
        <v>159,721 GWh</v>
      </c>
      <c r="T46" s="101">
        <f>P33/P40</f>
        <v>0.15440976723637057</v>
      </c>
    </row>
    <row r="47" spans="1:47">
      <c r="A47" s="51" t="s">
        <v>51</v>
      </c>
      <c r="B47" s="75">
        <f>B46/B24</f>
        <v>0.12811763537840112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11"/>
      <c r="R47" s="11" t="s">
        <v>48</v>
      </c>
      <c r="S47" s="12" t="str">
        <f>P35/1000 &amp;" GWh"</f>
        <v>339,057 GWh</v>
      </c>
      <c r="T47" s="101">
        <f>P35/P40</f>
        <v>0.32778227315044417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50</v>
      </c>
      <c r="S48" s="12" t="str">
        <f>P40/1000 &amp;" GWh"</f>
        <v>1034,397 GWh</v>
      </c>
      <c r="T48" s="98">
        <f>SUM(T42:T47)</f>
        <v>0.99999999999999989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E1" zoomScale="58" zoomScaleNormal="70" workbookViewId="0">
      <selection activeCell="T47" sqref="T47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83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[1]Solceller!$C$12</f>
        <v>304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24">
        <f>[1]Elproduktion!$N$362</f>
        <v>0</v>
      </c>
      <c r="D7" s="103">
        <f>[1]Elproduktion!$N$363</f>
        <v>0</v>
      </c>
      <c r="E7" s="103">
        <f>[1]Elproduktion!$Q$364</f>
        <v>0</v>
      </c>
      <c r="F7" s="103">
        <f>[1]Elproduktion!$N$365</f>
        <v>0</v>
      </c>
      <c r="G7" s="103">
        <f>[1]Elproduktion!$R$366</f>
        <v>0</v>
      </c>
      <c r="H7" s="103">
        <f>[1]Elproduktion!$S$367</f>
        <v>0</v>
      </c>
      <c r="I7" s="103">
        <f>[1]Elproduktion!$N$368</f>
        <v>0</v>
      </c>
      <c r="J7" s="103">
        <f>[1]Elproduktion!$T$366</f>
        <v>0</v>
      </c>
      <c r="K7" s="103">
        <f>[1]Elproduktion!U364</f>
        <v>0</v>
      </c>
      <c r="L7" s="103">
        <f>[1]Elproduktion!V364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24">
        <f>[1]Elproduktion!$N$370</f>
        <v>0</v>
      </c>
      <c r="D8" s="103">
        <f>[1]Elproduktion!$N$371</f>
        <v>0</v>
      </c>
      <c r="E8" s="103">
        <f>[1]Elproduktion!$Q$372</f>
        <v>0</v>
      </c>
      <c r="F8" s="103">
        <f>[1]Elproduktion!$N$373</f>
        <v>0</v>
      </c>
      <c r="G8" s="103">
        <f>[1]Elproduktion!$R$374</f>
        <v>0</v>
      </c>
      <c r="H8" s="103">
        <f>[1]Elproduktion!$S$375</f>
        <v>0</v>
      </c>
      <c r="I8" s="103">
        <f>[1]Elproduktion!$N$376</f>
        <v>0</v>
      </c>
      <c r="J8" s="103">
        <f>[1]Elproduktion!$T$374</f>
        <v>0</v>
      </c>
      <c r="K8" s="103">
        <f>[1]Elproduktion!U372</f>
        <v>0</v>
      </c>
      <c r="L8" s="103">
        <f>[1]Elproduktion!V372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24">
        <f>[1]Elproduktion!$N$378</f>
        <v>0</v>
      </c>
      <c r="D9" s="103">
        <f>[1]Elproduktion!$N$379</f>
        <v>0</v>
      </c>
      <c r="E9" s="103">
        <f>[1]Elproduktion!$Q$380</f>
        <v>0</v>
      </c>
      <c r="F9" s="103">
        <f>[1]Elproduktion!$N$381</f>
        <v>0</v>
      </c>
      <c r="G9" s="103">
        <f>[1]Elproduktion!$R$382</f>
        <v>0</v>
      </c>
      <c r="H9" s="103">
        <f>[1]Elproduktion!$S$383</f>
        <v>0</v>
      </c>
      <c r="I9" s="103">
        <f>[1]Elproduktion!$N$384</f>
        <v>0</v>
      </c>
      <c r="J9" s="103">
        <f>[1]Elproduktion!$T$382</f>
        <v>0</v>
      </c>
      <c r="K9" s="103">
        <f>[1]Elproduktion!U380</f>
        <v>0</v>
      </c>
      <c r="L9" s="103">
        <f>[1]Elproduktion!V380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25">
        <f>[1]Elproduktion!$N$386</f>
        <v>0</v>
      </c>
      <c r="D10" s="103">
        <f>[1]Elproduktion!$N$387</f>
        <v>0</v>
      </c>
      <c r="E10" s="103">
        <f>[1]Elproduktion!$Q$388</f>
        <v>0</v>
      </c>
      <c r="F10" s="103">
        <f>[1]Elproduktion!$N$389</f>
        <v>0</v>
      </c>
      <c r="G10" s="103">
        <f>[1]Elproduktion!$R$390</f>
        <v>0</v>
      </c>
      <c r="H10" s="103">
        <f>[1]Elproduktion!$S$391</f>
        <v>0</v>
      </c>
      <c r="I10" s="103">
        <f>[1]Elproduktion!$N$392</f>
        <v>0</v>
      </c>
      <c r="J10" s="103">
        <f>[1]Elproduktion!$T$390</f>
        <v>0</v>
      </c>
      <c r="K10" s="103">
        <f>[1]Elproduktion!U388</f>
        <v>0</v>
      </c>
      <c r="L10" s="103">
        <f>[1]Elproduktion!V388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5">
        <f>SUM(C5:C10)</f>
        <v>304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0488 Trosa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116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24">
        <f>[1]Fjärrvärmeproduktion!$N$506</f>
        <v>0</v>
      </c>
      <c r="C18" s="103"/>
      <c r="D18" s="103">
        <f>[1]Fjärrvärmeproduktion!$N$507</f>
        <v>0</v>
      </c>
      <c r="E18" s="103">
        <f>[1]Fjärrvärmeproduktion!$P$508</f>
        <v>0</v>
      </c>
      <c r="F18" s="103">
        <f>[1]Fjärrvärmeproduktion!$N$509</f>
        <v>0</v>
      </c>
      <c r="G18" s="103">
        <f>[1]Fjärrvärmeproduktion!$Q$510</f>
        <v>0</v>
      </c>
      <c r="H18" s="124">
        <f>[1]Fjärrvärmeproduktion!$R$511</f>
        <v>0</v>
      </c>
      <c r="I18" s="103">
        <f>[1]Fjärrvärmeproduktion!$N$512</f>
        <v>0</v>
      </c>
      <c r="J18" s="103">
        <f>[1]Fjärrvärmeproduktion!$S$510</f>
        <v>0</v>
      </c>
      <c r="K18" s="103">
        <f>[1]Fjärrvärmeproduktion!T508</f>
        <v>0</v>
      </c>
      <c r="L18" s="103">
        <f>[1]Fjärrvärmeproduktion!U508</f>
        <v>0</v>
      </c>
      <c r="M18" s="103">
        <f>[1]Fjärrvärmeproduktion!$V$511</f>
        <v>0</v>
      </c>
      <c r="N18" s="103"/>
      <c r="O18" s="103"/>
      <c r="P18" s="103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24">
        <f>[1]Fjärrvärmeproduktion!$N$514+[1]Fjärrvärmeproduktion!$N$546</f>
        <v>35529</v>
      </c>
      <c r="C19" s="103"/>
      <c r="D19" s="103">
        <f>[1]Fjärrvärmeproduktion!$N$515</f>
        <v>308</v>
      </c>
      <c r="E19" s="103">
        <f>[1]Fjärrvärmeproduktion!$P$516</f>
        <v>0</v>
      </c>
      <c r="F19" s="103">
        <f>[1]Fjärrvärmeproduktion!$N$517</f>
        <v>0</v>
      </c>
      <c r="G19" s="103">
        <f>[1]Fjärrvärmeproduktion!$Q$518</f>
        <v>252</v>
      </c>
      <c r="H19" s="125">
        <f>[1]Fjärrvärmeproduktion!$R$519</f>
        <v>33942</v>
      </c>
      <c r="I19" s="103">
        <f>[1]Fjärrvärmeproduktion!$N$520</f>
        <v>0</v>
      </c>
      <c r="J19" s="103">
        <f>[1]Fjärrvärmeproduktion!$S$518</f>
        <v>0</v>
      </c>
      <c r="K19" s="103">
        <f>[1]Fjärrvärmeproduktion!T516</f>
        <v>0</v>
      </c>
      <c r="L19" s="103">
        <f>[1]Fjärrvärmeproduktion!U516</f>
        <v>0</v>
      </c>
      <c r="M19" s="103">
        <f>[1]Fjärrvärmeproduktion!$V$519</f>
        <v>0</v>
      </c>
      <c r="N19" s="103"/>
      <c r="O19" s="103"/>
      <c r="P19" s="105">
        <f t="shared" ref="P19:P24" si="2">SUM(C19:O19)</f>
        <v>34502</v>
      </c>
      <c r="Q19" s="4"/>
      <c r="R19" s="4"/>
      <c r="S19" s="4"/>
      <c r="T19" s="4"/>
    </row>
    <row r="20" spans="1:34" ht="15.6">
      <c r="A20" s="5" t="s">
        <v>20</v>
      </c>
      <c r="B20" s="120">
        <f>[1]Fjärrvärmeproduktion!$N$522</f>
        <v>0</v>
      </c>
      <c r="C20" s="103"/>
      <c r="D20" s="103">
        <f>[1]Fjärrvärmeproduktion!$N$523</f>
        <v>0</v>
      </c>
      <c r="E20" s="103">
        <f>[1]Fjärrvärmeproduktion!$P$524</f>
        <v>0</v>
      </c>
      <c r="F20" s="103">
        <f>[1]Fjärrvärmeproduktion!$N$525</f>
        <v>0</v>
      </c>
      <c r="G20" s="103">
        <f>[1]Fjärrvärmeproduktion!$Q$526</f>
        <v>0</v>
      </c>
      <c r="H20" s="124">
        <f>[1]Fjärrvärmeproduktion!$R$527</f>
        <v>0</v>
      </c>
      <c r="I20" s="103">
        <f>[1]Fjärrvärmeproduktion!$N$528</f>
        <v>0</v>
      </c>
      <c r="J20" s="103">
        <f>[1]Fjärrvärmeproduktion!$S$526</f>
        <v>0</v>
      </c>
      <c r="K20" s="103">
        <f>[1]Fjärrvärmeproduktion!T524</f>
        <v>0</v>
      </c>
      <c r="L20" s="103">
        <f>[1]Fjärrvärmeproduktion!U524</f>
        <v>0</v>
      </c>
      <c r="M20" s="103">
        <f>[1]Fjärrvärmeproduktion!$V$527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5.6">
      <c r="A21" s="5" t="s">
        <v>21</v>
      </c>
      <c r="B21" s="120">
        <f>[1]Fjärrvärmeproduktion!$N$530</f>
        <v>0</v>
      </c>
      <c r="C21" s="103"/>
      <c r="D21" s="103">
        <f>[1]Fjärrvärmeproduktion!$N$531</f>
        <v>0</v>
      </c>
      <c r="E21" s="103">
        <f>[1]Fjärrvärmeproduktion!$P$532</f>
        <v>0</v>
      </c>
      <c r="F21" s="103">
        <f>[1]Fjärrvärmeproduktion!$N$533</f>
        <v>0</v>
      </c>
      <c r="G21" s="103">
        <f>[1]Fjärrvärmeproduktion!$Q$534</f>
        <v>0</v>
      </c>
      <c r="H21" s="124">
        <f>[1]Fjärrvärmeproduktion!$R$535</f>
        <v>0</v>
      </c>
      <c r="I21" s="103">
        <f>[1]Fjärrvärmeproduktion!$N$536</f>
        <v>0</v>
      </c>
      <c r="J21" s="103">
        <f>[1]Fjärrvärmeproduktion!$S$534</f>
        <v>0</v>
      </c>
      <c r="K21" s="103">
        <f>[1]Fjärrvärmeproduktion!T532</f>
        <v>0</v>
      </c>
      <c r="L21" s="103">
        <f>[1]Fjärrvärmeproduktion!U532</f>
        <v>0</v>
      </c>
      <c r="M21" s="103">
        <f>[1]Fjärrvärmeproduktion!$V$535</f>
        <v>0</v>
      </c>
      <c r="N21" s="103"/>
      <c r="O21" s="103"/>
      <c r="P21" s="103">
        <f t="shared" si="2"/>
        <v>0</v>
      </c>
      <c r="Q21" s="4"/>
      <c r="R21" s="4"/>
      <c r="S21" s="4"/>
      <c r="T21" s="4"/>
    </row>
    <row r="22" spans="1:34" ht="15.6">
      <c r="A22" s="5" t="s">
        <v>22</v>
      </c>
      <c r="B22" s="120">
        <f>[1]Fjärrvärmeproduktion!$N$538</f>
        <v>0</v>
      </c>
      <c r="C22" s="103"/>
      <c r="D22" s="103">
        <f>[1]Fjärrvärmeproduktion!$N$539</f>
        <v>0</v>
      </c>
      <c r="E22" s="103">
        <f>[1]Fjärrvärmeproduktion!$P$540</f>
        <v>0</v>
      </c>
      <c r="F22" s="103">
        <f>[1]Fjärrvärmeproduktion!$N$541</f>
        <v>0</v>
      </c>
      <c r="G22" s="103">
        <f>[1]Fjärrvärmeproduktion!$Q$542</f>
        <v>0</v>
      </c>
      <c r="H22" s="124">
        <f>[1]Fjärrvärmeproduktion!$R$543</f>
        <v>0</v>
      </c>
      <c r="I22" s="103">
        <f>[1]Fjärrvärmeproduktion!$N$544</f>
        <v>0</v>
      </c>
      <c r="J22" s="103">
        <f>[1]Fjärrvärmeproduktion!$S$542</f>
        <v>0</v>
      </c>
      <c r="K22" s="103">
        <f>[1]Fjärrvärmeproduktion!T540</f>
        <v>0</v>
      </c>
      <c r="L22" s="103">
        <f>[1]Fjärrvärmeproduktion!U540</f>
        <v>0</v>
      </c>
      <c r="M22" s="103">
        <f>[1]Fjärrvärmeproduktion!$V$543</f>
        <v>0</v>
      </c>
      <c r="N22" s="103"/>
      <c r="O22" s="103"/>
      <c r="P22" s="103">
        <f t="shared" si="2"/>
        <v>0</v>
      </c>
      <c r="Q22" s="4"/>
      <c r="R22" s="11" t="s">
        <v>24</v>
      </c>
      <c r="S22" s="63" t="str">
        <f>P43/1000 &amp;" GWh"</f>
        <v>327,918192 GWh</v>
      </c>
      <c r="T22" s="4"/>
    </row>
    <row r="23" spans="1:34" ht="15.6">
      <c r="A23" s="5" t="s">
        <v>23</v>
      </c>
      <c r="B23" s="114">
        <v>0</v>
      </c>
      <c r="C23" s="103"/>
      <c r="D23" s="103">
        <f>[1]Fjärrvärmeproduktion!$N$547</f>
        <v>0</v>
      </c>
      <c r="E23" s="103">
        <f>[1]Fjärrvärmeproduktion!$P$548</f>
        <v>0</v>
      </c>
      <c r="F23" s="103">
        <f>[1]Fjärrvärmeproduktion!$N$549</f>
        <v>0</v>
      </c>
      <c r="G23" s="103">
        <f>[1]Fjärrvärmeproduktion!$Q$550</f>
        <v>0</v>
      </c>
      <c r="H23" s="124">
        <f>[1]Fjärrvärmeproduktion!$R$551</f>
        <v>0</v>
      </c>
      <c r="I23" s="103">
        <f>[1]Fjärrvärmeproduktion!$N$552</f>
        <v>0</v>
      </c>
      <c r="J23" s="103">
        <f>[1]Fjärrvärmeproduktion!$S$550</f>
        <v>0</v>
      </c>
      <c r="K23" s="103">
        <f>[1]Fjärrvärmeproduktion!T548</f>
        <v>0</v>
      </c>
      <c r="L23" s="103">
        <f>[1]Fjärrvärmeproduktion!U548</f>
        <v>0</v>
      </c>
      <c r="M23" s="103">
        <f>[1]Fjärrvärmeproduktion!$V$551</f>
        <v>0</v>
      </c>
      <c r="N23" s="103"/>
      <c r="O23" s="103"/>
      <c r="P23" s="103">
        <f t="shared" si="2"/>
        <v>0</v>
      </c>
      <c r="Q23" s="4"/>
      <c r="R23" s="11"/>
      <c r="S23" s="4"/>
      <c r="T23" s="4"/>
    </row>
    <row r="24" spans="1:34" ht="15.6">
      <c r="A24" s="5" t="s">
        <v>14</v>
      </c>
      <c r="B24" s="104">
        <f>SUM(B18:B23)</f>
        <v>35529</v>
      </c>
      <c r="C24" s="103">
        <f t="shared" ref="C24:O24" si="3">SUM(C18:C23)</f>
        <v>0</v>
      </c>
      <c r="D24" s="103">
        <f t="shared" si="3"/>
        <v>308</v>
      </c>
      <c r="E24" s="103">
        <f t="shared" si="3"/>
        <v>0</v>
      </c>
      <c r="F24" s="103">
        <f t="shared" si="3"/>
        <v>0</v>
      </c>
      <c r="G24" s="103">
        <f t="shared" si="3"/>
        <v>252</v>
      </c>
      <c r="H24" s="103">
        <f t="shared" si="3"/>
        <v>33942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3">
        <f t="shared" si="2"/>
        <v>34502</v>
      </c>
      <c r="Q24" s="4"/>
      <c r="R24" s="11"/>
      <c r="S24" s="4" t="s">
        <v>25</v>
      </c>
      <c r="T24" s="4" t="s">
        <v>26</v>
      </c>
    </row>
    <row r="25" spans="1:34" ht="15.6">
      <c r="B25" s="62"/>
      <c r="C25" s="62"/>
      <c r="D25" s="62"/>
      <c r="E25" s="62"/>
      <c r="F25" s="62"/>
      <c r="G25" s="62"/>
      <c r="H25" s="117"/>
      <c r="I25" s="62"/>
      <c r="J25" s="62"/>
      <c r="K25" s="62"/>
      <c r="L25" s="62"/>
      <c r="M25" s="62"/>
      <c r="N25" s="62"/>
      <c r="O25" s="62"/>
      <c r="P25" s="62"/>
      <c r="Q25" s="4"/>
      <c r="R25" s="48" t="str">
        <f>C30</f>
        <v>El</v>
      </c>
      <c r="S25" s="63" t="str">
        <f>C43/1000 &amp;" GWh"</f>
        <v>166,803192 GWh</v>
      </c>
      <c r="T25" s="98">
        <f>C$44</f>
        <v>0.50867318761015856</v>
      </c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4"/>
      <c r="R26" s="99" t="str">
        <f>D30</f>
        <v>Oljeprodukter</v>
      </c>
      <c r="S26" s="63" t="str">
        <f>D43/1000 &amp;" GWh"</f>
        <v>92,896 GWh</v>
      </c>
      <c r="T26" s="98">
        <f>D$44</f>
        <v>0.28329016890895764</v>
      </c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4"/>
      <c r="R27" s="99" t="str">
        <f>E30</f>
        <v>Kol och koks</v>
      </c>
      <c r="S27" s="13" t="str">
        <f>E43/1000 &amp;" GWh"</f>
        <v>0 GWh</v>
      </c>
      <c r="T27" s="98">
        <f>E$44</f>
        <v>0</v>
      </c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4"/>
      <c r="R28" s="99" t="str">
        <f>F30</f>
        <v>Gasol/naturgas</v>
      </c>
      <c r="S28" s="66" t="str">
        <f>F43/1000 &amp;" GWh"</f>
        <v>0 GWh</v>
      </c>
      <c r="T28" s="98">
        <f>F$44</f>
        <v>0</v>
      </c>
    </row>
    <row r="29" spans="1:34" ht="15.6">
      <c r="A29" s="83" t="str">
        <f>A2</f>
        <v>0488 Trosa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"/>
      <c r="R29" s="99" t="str">
        <f>G30</f>
        <v>Biodrivmedel</v>
      </c>
      <c r="S29" s="63" t="str">
        <f>G43/1000&amp;" GWh"</f>
        <v>22,25 GWh</v>
      </c>
      <c r="T29" s="98">
        <f>G$44</f>
        <v>6.7852289207547239E-2</v>
      </c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4"/>
      <c r="R30" s="48" t="str">
        <f>H30</f>
        <v>Biobränslen</v>
      </c>
      <c r="S30" s="63" t="str">
        <f>H43/1000&amp;" GWh"</f>
        <v>45,969 GWh</v>
      </c>
      <c r="T30" s="98">
        <f>H$44</f>
        <v>0.14018435427333656</v>
      </c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3"/>
      <c r="R31" s="48" t="str">
        <f>I30</f>
        <v>Biogas</v>
      </c>
      <c r="S31" s="63" t="str">
        <f>I43/1000 &amp;" GWh"</f>
        <v>0 GWh</v>
      </c>
      <c r="T31" s="98">
        <f>I$44</f>
        <v>0</v>
      </c>
      <c r="AG31" s="33"/>
      <c r="AH31" s="33"/>
    </row>
    <row r="32" spans="1:34" ht="15.6">
      <c r="A32" s="5" t="s">
        <v>30</v>
      </c>
      <c r="B32" s="103">
        <f>[1]Slutanvändning!$N$737</f>
        <v>0</v>
      </c>
      <c r="C32" s="124">
        <f>[1]Slutanvändning!$N$738</f>
        <v>8926</v>
      </c>
      <c r="D32" s="103">
        <f>[1]Slutanvändning!$N$731</f>
        <v>3106</v>
      </c>
      <c r="E32" s="103">
        <f>[1]Slutanvändning!$P$732</f>
        <v>0</v>
      </c>
      <c r="F32" s="103">
        <f>[1]Slutanvändning!$N$733</f>
        <v>0</v>
      </c>
      <c r="G32" s="103">
        <f>[1]Slutanvändning!$N$734</f>
        <v>528</v>
      </c>
      <c r="H32" s="103">
        <f>[1]Slutanvändning!$N$735</f>
        <v>0</v>
      </c>
      <c r="I32" s="103">
        <f>[1]Slutanvändning!$N$736</f>
        <v>0</v>
      </c>
      <c r="J32" s="103">
        <v>0</v>
      </c>
      <c r="K32" s="103">
        <f>[1]Slutanvändning!R732</f>
        <v>0</v>
      </c>
      <c r="L32" s="103">
        <f>[1]Slutanvändning!S732</f>
        <v>0</v>
      </c>
      <c r="M32" s="103"/>
      <c r="N32" s="103"/>
      <c r="O32" s="103"/>
      <c r="P32" s="103">
        <f t="shared" ref="P32:P38" si="4">SUM(B32:N32)</f>
        <v>12560</v>
      </c>
      <c r="Q32" s="100"/>
      <c r="R32" s="99" t="str">
        <f>J30</f>
        <v>Avlutar</v>
      </c>
      <c r="S32" s="63" t="str">
        <f>J43/1000 &amp;" GWh"</f>
        <v>0 GWh</v>
      </c>
      <c r="T32" s="98">
        <f>J$44</f>
        <v>0</v>
      </c>
    </row>
    <row r="33" spans="1:47" ht="15.6">
      <c r="A33" s="5" t="s">
        <v>33</v>
      </c>
      <c r="B33" s="103">
        <f>[1]Slutanvändning!$N$746</f>
        <v>1510</v>
      </c>
      <c r="C33" s="114">
        <f>[1]Slutanvändning!$N$747</f>
        <v>9919</v>
      </c>
      <c r="D33" s="103">
        <f>[1]Slutanvändning!$N$740</f>
        <v>293</v>
      </c>
      <c r="E33" s="103">
        <f>[1]Slutanvändning!$P$741</f>
        <v>0</v>
      </c>
      <c r="F33" s="103">
        <f>[1]Slutanvändning!$N$742</f>
        <v>0</v>
      </c>
      <c r="G33" s="103">
        <f>[1]Slutanvändning!$N$743</f>
        <v>0</v>
      </c>
      <c r="H33" s="103">
        <f>[1]Slutanvändning!$N$744</f>
        <v>0</v>
      </c>
      <c r="I33" s="103">
        <f>[1]Slutanvändning!$N$745</f>
        <v>0</v>
      </c>
      <c r="J33" s="103">
        <v>0</v>
      </c>
      <c r="K33" s="103">
        <f>[1]Slutanvändning!R741</f>
        <v>0</v>
      </c>
      <c r="L33" s="103">
        <f>[1]Slutanvändning!S741</f>
        <v>0</v>
      </c>
      <c r="M33" s="103"/>
      <c r="N33" s="103"/>
      <c r="O33" s="103"/>
      <c r="P33" s="104">
        <f t="shared" si="4"/>
        <v>11722</v>
      </c>
      <c r="Q33" s="100"/>
      <c r="R33" s="48" t="str">
        <f>K30</f>
        <v>Torv</v>
      </c>
      <c r="S33" s="63" t="str">
        <f>K43/1000&amp;" GWh"</f>
        <v>0 GWh</v>
      </c>
      <c r="T33" s="98">
        <f>K$44</f>
        <v>0</v>
      </c>
    </row>
    <row r="34" spans="1:47" ht="15.6">
      <c r="A34" s="5" t="s">
        <v>34</v>
      </c>
      <c r="B34" s="103">
        <f>[1]Slutanvändning!$N$755</f>
        <v>6580</v>
      </c>
      <c r="C34" s="124">
        <f>[1]Slutanvändning!$N$756</f>
        <v>10617</v>
      </c>
      <c r="D34" s="103">
        <f>[1]Slutanvändning!$N$749</f>
        <v>2241</v>
      </c>
      <c r="E34" s="103">
        <f>[1]Slutanvändning!$P$750</f>
        <v>0</v>
      </c>
      <c r="F34" s="103">
        <f>[1]Slutanvändning!$N$751</f>
        <v>0</v>
      </c>
      <c r="G34" s="103">
        <f>[1]Slutanvändning!$N$752</f>
        <v>0</v>
      </c>
      <c r="H34" s="103">
        <f>[1]Slutanvändning!$N$753</f>
        <v>0</v>
      </c>
      <c r="I34" s="103">
        <f>[1]Slutanvändning!$N$754</f>
        <v>0</v>
      </c>
      <c r="J34" s="103">
        <v>0</v>
      </c>
      <c r="K34" s="103">
        <f>[1]Slutanvändning!R750</f>
        <v>0</v>
      </c>
      <c r="L34" s="103">
        <f>[1]Slutanvändning!S750</f>
        <v>0</v>
      </c>
      <c r="M34" s="103"/>
      <c r="N34" s="103"/>
      <c r="O34" s="103"/>
      <c r="P34" s="103">
        <f t="shared" si="4"/>
        <v>19438</v>
      </c>
      <c r="Q34" s="100"/>
      <c r="R34" s="99" t="str">
        <f>L30</f>
        <v>Avfall</v>
      </c>
      <c r="S34" s="63" t="str">
        <f>L43/1000&amp;" GWh"</f>
        <v>0 GWh</v>
      </c>
      <c r="T34" s="98">
        <f>L$44</f>
        <v>0</v>
      </c>
      <c r="V34" s="8"/>
      <c r="W34" s="61"/>
    </row>
    <row r="35" spans="1:47" ht="15.6">
      <c r="A35" s="5" t="s">
        <v>35</v>
      </c>
      <c r="B35" s="103">
        <f>[1]Slutanvändning!$N$764</f>
        <v>0</v>
      </c>
      <c r="C35" s="114">
        <f>[1]Slutanvändning!$N$765</f>
        <v>0.4</v>
      </c>
      <c r="D35" s="103">
        <f>[1]Slutanvändning!$N$758</f>
        <v>85247</v>
      </c>
      <c r="E35" s="103">
        <f>[1]Slutanvändning!$P$759</f>
        <v>0</v>
      </c>
      <c r="F35" s="103">
        <f>[1]Slutanvändning!$N$760</f>
        <v>0</v>
      </c>
      <c r="G35" s="103">
        <f>[1]Slutanvändning!$N$761</f>
        <v>21470</v>
      </c>
      <c r="H35" s="103">
        <f>[1]Slutanvändning!$N$762</f>
        <v>0</v>
      </c>
      <c r="I35" s="103">
        <f>[1]Slutanvändning!$N$763</f>
        <v>0</v>
      </c>
      <c r="J35" s="103">
        <v>0</v>
      </c>
      <c r="K35" s="103">
        <f>[1]Slutanvändning!R759</f>
        <v>0</v>
      </c>
      <c r="L35" s="103">
        <f>[1]Slutanvändning!S759</f>
        <v>0</v>
      </c>
      <c r="M35" s="103"/>
      <c r="N35" s="103"/>
      <c r="O35" s="103"/>
      <c r="P35" s="104">
        <f>SUM(B35:N35)</f>
        <v>106717.4</v>
      </c>
      <c r="Q35" s="100"/>
      <c r="R35" s="48" t="str">
        <f>M30</f>
        <v>RT-flis</v>
      </c>
      <c r="S35" s="63" t="str">
        <f>M43/1000&amp;" GWh"</f>
        <v>0 GWh</v>
      </c>
      <c r="T35" s="98">
        <f>M$44</f>
        <v>0</v>
      </c>
    </row>
    <row r="36" spans="1:47" ht="15.6">
      <c r="A36" s="5" t="s">
        <v>36</v>
      </c>
      <c r="B36" s="103">
        <f>[1]Slutanvändning!$N$773</f>
        <v>5000</v>
      </c>
      <c r="C36" s="124">
        <f>[1]Slutanvändning!$N$774</f>
        <v>24126</v>
      </c>
      <c r="D36" s="103">
        <f>[1]Slutanvändning!$N$767</f>
        <v>1324</v>
      </c>
      <c r="E36" s="103">
        <f>[1]Slutanvändning!$P$768</f>
        <v>0</v>
      </c>
      <c r="F36" s="103">
        <f>[1]Slutanvändning!$N$769</f>
        <v>0</v>
      </c>
      <c r="G36" s="103">
        <f>[1]Slutanvändning!$N$770</f>
        <v>0</v>
      </c>
      <c r="H36" s="103">
        <f>[1]Slutanvändning!$N$771</f>
        <v>0</v>
      </c>
      <c r="I36" s="103">
        <f>[1]Slutanvändning!$N$772</f>
        <v>0</v>
      </c>
      <c r="J36" s="103">
        <v>0</v>
      </c>
      <c r="K36" s="103">
        <f>[1]Slutanvändning!R768</f>
        <v>0</v>
      </c>
      <c r="L36" s="103">
        <f>[1]Slutanvändning!S768</f>
        <v>0</v>
      </c>
      <c r="M36" s="103"/>
      <c r="N36" s="103"/>
      <c r="O36" s="103"/>
      <c r="P36" s="103">
        <f t="shared" si="4"/>
        <v>30450</v>
      </c>
      <c r="Q36" s="100"/>
      <c r="R36" s="48" t="str">
        <f>N30</f>
        <v>Ånga</v>
      </c>
      <c r="S36" s="63" t="str">
        <f>N43/1000&amp;" GWh"</f>
        <v>0 GWh</v>
      </c>
      <c r="T36" s="98">
        <f>N$44</f>
        <v>0</v>
      </c>
    </row>
    <row r="37" spans="1:47" ht="15.6">
      <c r="A37" s="5" t="s">
        <v>37</v>
      </c>
      <c r="B37" s="103">
        <f>[1]Slutanvändning!$N$782</f>
        <v>3020</v>
      </c>
      <c r="C37" s="124">
        <f>[1]Slutanvändning!$N$783</f>
        <v>68537</v>
      </c>
      <c r="D37" s="103">
        <f>[1]Slutanvändning!$N$776</f>
        <v>377</v>
      </c>
      <c r="E37" s="103">
        <f>[1]Slutanvändning!$P$777</f>
        <v>0</v>
      </c>
      <c r="F37" s="103">
        <f>[1]Slutanvändning!$N$778</f>
        <v>0</v>
      </c>
      <c r="G37" s="103">
        <f>[1]Slutanvändning!$N$779</f>
        <v>0</v>
      </c>
      <c r="H37" s="103">
        <f>[1]Slutanvändning!$N$780</f>
        <v>12027</v>
      </c>
      <c r="I37" s="103">
        <f>[1]Slutanvändning!$N$781</f>
        <v>0</v>
      </c>
      <c r="J37" s="103">
        <v>0</v>
      </c>
      <c r="K37" s="103">
        <f>[1]Slutanvändning!R777</f>
        <v>0</v>
      </c>
      <c r="L37" s="103">
        <f>[1]Slutanvändning!S777</f>
        <v>0</v>
      </c>
      <c r="M37" s="103"/>
      <c r="N37" s="103"/>
      <c r="O37" s="103"/>
      <c r="P37" s="103">
        <f t="shared" si="4"/>
        <v>83961</v>
      </c>
      <c r="Q37" s="100"/>
      <c r="R37" s="99" t="str">
        <f>O30</f>
        <v>Övrigt</v>
      </c>
      <c r="S37" s="63" t="str">
        <f>O43/1000&amp;" GWh"</f>
        <v>0 GWh</v>
      </c>
      <c r="T37" s="98">
        <f>O$44</f>
        <v>0</v>
      </c>
    </row>
    <row r="38" spans="1:47" ht="15.6">
      <c r="A38" s="5" t="s">
        <v>38</v>
      </c>
      <c r="B38" s="103">
        <f>[1]Slutanvändning!$N$791</f>
        <v>13660</v>
      </c>
      <c r="C38" s="124">
        <f>[1]Slutanvändning!$N$792</f>
        <v>6578</v>
      </c>
      <c r="D38" s="103">
        <f>[1]Slutanvändning!$N$785</f>
        <v>0</v>
      </c>
      <c r="E38" s="103">
        <f>[1]Slutanvändning!$P$786</f>
        <v>0</v>
      </c>
      <c r="F38" s="103">
        <f>[1]Slutanvändning!$N$787</f>
        <v>0</v>
      </c>
      <c r="G38" s="103">
        <f>[1]Slutanvändning!$N$788</f>
        <v>0</v>
      </c>
      <c r="H38" s="103">
        <f>[1]Slutanvändning!$N$789</f>
        <v>0</v>
      </c>
      <c r="I38" s="103">
        <f>[1]Slutanvändning!$N$790</f>
        <v>0</v>
      </c>
      <c r="J38" s="103">
        <v>0</v>
      </c>
      <c r="K38" s="103">
        <f>[1]Slutanvändning!R786</f>
        <v>0</v>
      </c>
      <c r="L38" s="103">
        <f>[1]Slutanvändning!S786</f>
        <v>0</v>
      </c>
      <c r="M38" s="103"/>
      <c r="N38" s="103"/>
      <c r="O38" s="103"/>
      <c r="P38" s="103">
        <f t="shared" si="4"/>
        <v>20238</v>
      </c>
      <c r="Q38" s="100"/>
      <c r="S38" s="32"/>
      <c r="T38" s="32"/>
    </row>
    <row r="39" spans="1:47" ht="15.6">
      <c r="A39" s="5" t="s">
        <v>39</v>
      </c>
      <c r="B39" s="103">
        <f>[1]Slutanvändning!$N$800</f>
        <v>0</v>
      </c>
      <c r="C39" s="124">
        <f>[1]Slutanvändning!$N$801</f>
        <v>25744</v>
      </c>
      <c r="D39" s="103">
        <f>[1]Slutanvändning!$N$794</f>
        <v>0</v>
      </c>
      <c r="E39" s="103">
        <f>[1]Slutanvändning!$P$795</f>
        <v>0</v>
      </c>
      <c r="F39" s="103">
        <f>[1]Slutanvändning!$N$796</f>
        <v>0</v>
      </c>
      <c r="G39" s="103">
        <f>[1]Slutanvändning!$N$797</f>
        <v>0</v>
      </c>
      <c r="H39" s="103">
        <f>[1]Slutanvändning!$N$798</f>
        <v>0</v>
      </c>
      <c r="I39" s="103">
        <f>[1]Slutanvändning!$N$799</f>
        <v>0</v>
      </c>
      <c r="J39" s="103">
        <v>0</v>
      </c>
      <c r="K39" s="103">
        <f>[1]Slutanvändning!R795</f>
        <v>0</v>
      </c>
      <c r="L39" s="103">
        <f>[1]Slutanvändning!S795</f>
        <v>0</v>
      </c>
      <c r="M39" s="103"/>
      <c r="N39" s="103"/>
      <c r="O39" s="103"/>
      <c r="P39" s="103">
        <f>SUM(B39:N39)</f>
        <v>25744</v>
      </c>
      <c r="Q39" s="100"/>
      <c r="R39" s="11"/>
      <c r="S39" s="11"/>
      <c r="T39" s="11"/>
    </row>
    <row r="40" spans="1:47" ht="15.6">
      <c r="A40" s="5" t="s">
        <v>14</v>
      </c>
      <c r="B40" s="103">
        <f>SUM(B32:B39)</f>
        <v>29770</v>
      </c>
      <c r="C40" s="104">
        <f t="shared" ref="C40:O40" si="5">SUM(C32:C39)</f>
        <v>154447.4</v>
      </c>
      <c r="D40" s="103">
        <f t="shared" si="5"/>
        <v>92588</v>
      </c>
      <c r="E40" s="103">
        <f t="shared" si="5"/>
        <v>0</v>
      </c>
      <c r="F40" s="103">
        <f>SUM(F32:F39)</f>
        <v>0</v>
      </c>
      <c r="G40" s="103">
        <f t="shared" si="5"/>
        <v>21998</v>
      </c>
      <c r="H40" s="103">
        <f t="shared" si="5"/>
        <v>12027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04">
        <f>SUM(B40:N40)</f>
        <v>310830.40000000002</v>
      </c>
      <c r="Q40" s="100"/>
      <c r="R40" s="11"/>
      <c r="S40" s="11" t="s">
        <v>25</v>
      </c>
      <c r="T40" s="11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R41" s="11" t="s">
        <v>40</v>
      </c>
      <c r="S41" s="68" t="str">
        <f>(B46+C46)/1000 &amp;" GWh"</f>
        <v>18,114792 GWh</v>
      </c>
      <c r="T41" s="11"/>
    </row>
    <row r="42" spans="1:47">
      <c r="A42" s="49" t="s">
        <v>43</v>
      </c>
      <c r="B42" s="109">
        <f>B39+B38+B37</f>
        <v>16680</v>
      </c>
      <c r="C42" s="109">
        <f>C39+C38+C37</f>
        <v>100859</v>
      </c>
      <c r="D42" s="109">
        <f>D39+D38+D37</f>
        <v>377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12027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129943</v>
      </c>
      <c r="Q42" s="11"/>
      <c r="R42" s="11" t="s">
        <v>41</v>
      </c>
      <c r="S42" s="12" t="str">
        <f>P42/1000 &amp;" GWh"</f>
        <v>129,943 GWh</v>
      </c>
      <c r="T42" s="98">
        <f>P42/P40</f>
        <v>0.41805113013398942</v>
      </c>
    </row>
    <row r="43" spans="1:47">
      <c r="A43" s="50" t="s">
        <v>45</v>
      </c>
      <c r="B43" s="126"/>
      <c r="C43" s="127">
        <f>C40+C24-C7+C46</f>
        <v>166803.19199999998</v>
      </c>
      <c r="D43" s="127">
        <f t="shared" ref="D43:O43" si="7">D11+D24+D40</f>
        <v>92896</v>
      </c>
      <c r="E43" s="127">
        <f t="shared" si="7"/>
        <v>0</v>
      </c>
      <c r="F43" s="127">
        <f t="shared" si="7"/>
        <v>0</v>
      </c>
      <c r="G43" s="127">
        <f t="shared" si="7"/>
        <v>22250</v>
      </c>
      <c r="H43" s="127">
        <f t="shared" si="7"/>
        <v>45969</v>
      </c>
      <c r="I43" s="127">
        <f t="shared" si="7"/>
        <v>0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0</v>
      </c>
      <c r="N43" s="127">
        <f t="shared" si="7"/>
        <v>0</v>
      </c>
      <c r="O43" s="127">
        <f t="shared" si="7"/>
        <v>0</v>
      </c>
      <c r="P43" s="128">
        <f>SUM(C43:O43)</f>
        <v>327918.19199999998</v>
      </c>
      <c r="Q43" s="11"/>
      <c r="R43" s="11" t="s">
        <v>42</v>
      </c>
      <c r="S43" s="12" t="str">
        <f>P36/1000 &amp;" GWh"</f>
        <v>30,45 GWh</v>
      </c>
      <c r="T43" s="101">
        <f>P36/P40</f>
        <v>9.7963390968193578E-2</v>
      </c>
    </row>
    <row r="44" spans="1:47">
      <c r="A44" s="50" t="s">
        <v>46</v>
      </c>
      <c r="B44" s="133"/>
      <c r="C44" s="135">
        <f>C43/$P$43</f>
        <v>0.50867318761015856</v>
      </c>
      <c r="D44" s="135">
        <f t="shared" ref="D44:P44" si="8">D43/$P$43</f>
        <v>0.28329016890895764</v>
      </c>
      <c r="E44" s="135">
        <f t="shared" si="8"/>
        <v>0</v>
      </c>
      <c r="F44" s="135">
        <f t="shared" si="8"/>
        <v>0</v>
      </c>
      <c r="G44" s="135">
        <f t="shared" si="8"/>
        <v>6.7852289207547239E-2</v>
      </c>
      <c r="H44" s="135">
        <f t="shared" si="8"/>
        <v>0.14018435427333656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11"/>
      <c r="R44" s="11" t="s">
        <v>44</v>
      </c>
      <c r="S44" s="12" t="str">
        <f>P34/1000 &amp;" GWh"</f>
        <v>19,438 GWh</v>
      </c>
      <c r="T44" s="98">
        <f>P34/P40</f>
        <v>6.2535710792766722E-2</v>
      </c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11"/>
      <c r="R45" s="11" t="s">
        <v>31</v>
      </c>
      <c r="S45" s="12" t="str">
        <f>P32/1000 &amp;" GWh"</f>
        <v>12,56 GWh</v>
      </c>
      <c r="T45" s="98">
        <f>P32/P40</f>
        <v>4.0407888031543888E-2</v>
      </c>
    </row>
    <row r="46" spans="1:47">
      <c r="A46" s="51" t="s">
        <v>49</v>
      </c>
      <c r="B46" s="71">
        <f>B24-B40</f>
        <v>5759</v>
      </c>
      <c r="C46" s="71">
        <f>(C40+C24)*0.08</f>
        <v>12355.791999999999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11"/>
      <c r="R46" s="11" t="s">
        <v>47</v>
      </c>
      <c r="S46" s="12" t="str">
        <f>P33/1000 &amp;" GWh"</f>
        <v>11,722 GWh</v>
      </c>
      <c r="T46" s="101">
        <f>P33/P40</f>
        <v>3.7711884037082602E-2</v>
      </c>
    </row>
    <row r="47" spans="1:47">
      <c r="A47" s="51" t="s">
        <v>51</v>
      </c>
      <c r="B47" s="75">
        <f>B46/B24</f>
        <v>0.16209293816319062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11"/>
      <c r="R47" s="11" t="s">
        <v>48</v>
      </c>
      <c r="S47" s="12" t="str">
        <f>P35/1000 &amp;" GWh"</f>
        <v>106,7174 GWh</v>
      </c>
      <c r="T47" s="101">
        <f>P35/P40</f>
        <v>0.34332999603642367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50</v>
      </c>
      <c r="S48" s="12" t="str">
        <f>P40/1000 &amp;" GWh"</f>
        <v>310,8304 GWh</v>
      </c>
      <c r="T48" s="98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C5" zoomScale="61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84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[1]Solceller!$C$4</f>
        <v>285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03">
        <f>[1]Elproduktion!$N$42</f>
        <v>0</v>
      </c>
      <c r="D7" s="103">
        <f>[1]Elproduktion!$N$43</f>
        <v>0</v>
      </c>
      <c r="E7" s="103">
        <f>[1]Elproduktion!$Q$44</f>
        <v>0</v>
      </c>
      <c r="F7" s="103">
        <f>[1]Elproduktion!$N$45</f>
        <v>0</v>
      </c>
      <c r="G7" s="103">
        <f>[1]Elproduktion!$R$46</f>
        <v>0</v>
      </c>
      <c r="H7" s="103">
        <f>[1]Elproduktion!$S$47</f>
        <v>0</v>
      </c>
      <c r="I7" s="103">
        <f>[1]Elproduktion!$N$48</f>
        <v>0</v>
      </c>
      <c r="J7" s="103">
        <f>[1]Elproduktion!$T$46</f>
        <v>0</v>
      </c>
      <c r="K7" s="103">
        <f>[1]Elproduktion!U44</f>
        <v>0</v>
      </c>
      <c r="L7" s="103">
        <f>[1]Elproduktion!V44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03">
        <f>[1]Elproduktion!$N$50</f>
        <v>0</v>
      </c>
      <c r="D8" s="103">
        <f>[1]Elproduktion!$N$51</f>
        <v>0</v>
      </c>
      <c r="E8" s="103">
        <f>[1]Elproduktion!$Q$52</f>
        <v>0</v>
      </c>
      <c r="F8" s="103">
        <f>[1]Elproduktion!$N$53</f>
        <v>0</v>
      </c>
      <c r="G8" s="103">
        <f>[1]Elproduktion!$R$54</f>
        <v>0</v>
      </c>
      <c r="H8" s="103">
        <f>[1]Elproduktion!$S$55</f>
        <v>0</v>
      </c>
      <c r="I8" s="103">
        <f>[1]Elproduktion!$N$56</f>
        <v>0</v>
      </c>
      <c r="J8" s="103">
        <f>[1]Elproduktion!$T$54</f>
        <v>0</v>
      </c>
      <c r="K8" s="103">
        <f>[1]Elproduktion!U52</f>
        <v>0</v>
      </c>
      <c r="L8" s="103">
        <f>[1]Elproduktion!V52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03">
        <f>[1]Elproduktion!$N$58</f>
        <v>404</v>
      </c>
      <c r="D9" s="103">
        <f>[1]Elproduktion!$N$59</f>
        <v>0</v>
      </c>
      <c r="E9" s="103">
        <f>[1]Elproduktion!$Q$60</f>
        <v>0</v>
      </c>
      <c r="F9" s="103">
        <f>[1]Elproduktion!$N$61</f>
        <v>0</v>
      </c>
      <c r="G9" s="103">
        <f>[1]Elproduktion!$R$62</f>
        <v>0</v>
      </c>
      <c r="H9" s="103">
        <f>[1]Elproduktion!$S$63</f>
        <v>0</v>
      </c>
      <c r="I9" s="103">
        <f>[1]Elproduktion!$N$64</f>
        <v>0</v>
      </c>
      <c r="J9" s="103">
        <f>[1]Elproduktion!$T$62</f>
        <v>0</v>
      </c>
      <c r="K9" s="103">
        <f>[1]Elproduktion!U60</f>
        <v>0</v>
      </c>
      <c r="L9" s="103">
        <f>[1]Elproduktion!V60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03">
        <f>[1]Elproduktion!$N$66</f>
        <v>11302</v>
      </c>
      <c r="D10" s="103">
        <f>[1]Elproduktion!$N$67</f>
        <v>0</v>
      </c>
      <c r="E10" s="103">
        <f>[1]Elproduktion!$Q$68</f>
        <v>0</v>
      </c>
      <c r="F10" s="103">
        <f>[1]Elproduktion!$N$69</f>
        <v>0</v>
      </c>
      <c r="G10" s="103">
        <f>[1]Elproduktion!$R$70</f>
        <v>0</v>
      </c>
      <c r="H10" s="103">
        <f>[1]Elproduktion!$S$71</f>
        <v>0</v>
      </c>
      <c r="I10" s="103">
        <f>[1]Elproduktion!$N$72</f>
        <v>0</v>
      </c>
      <c r="J10" s="103">
        <f>[1]Elproduktion!$T$70</f>
        <v>0</v>
      </c>
      <c r="K10" s="103">
        <f>[1]Elproduktion!U68</f>
        <v>0</v>
      </c>
      <c r="L10" s="103">
        <f>[1]Elproduktion!V68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5">
        <f>SUM(C5:C10)</f>
        <v>11991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0428 Vingåker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118" t="s">
        <v>18</v>
      </c>
      <c r="B18" s="124">
        <f>[1]Fjärrvärmeproduktion!$N$58</f>
        <v>0</v>
      </c>
      <c r="C18" s="103"/>
      <c r="D18" s="103">
        <f>[1]Fjärrvärmeproduktion!$N$59</f>
        <v>0</v>
      </c>
      <c r="E18" s="103">
        <f>[1]Fjärrvärmeproduktion!$P$60</f>
        <v>0</v>
      </c>
      <c r="F18" s="103">
        <f>[1]Fjärrvärmeproduktion!$N$61</f>
        <v>0</v>
      </c>
      <c r="G18" s="103">
        <f>[1]Fjärrvärmeproduktion!$Q$62</f>
        <v>0</v>
      </c>
      <c r="H18" s="124">
        <f>[1]Fjärrvärmeproduktion!$R$63</f>
        <v>0</v>
      </c>
      <c r="I18" s="103">
        <f>[1]Fjärrvärmeproduktion!$N$64</f>
        <v>0</v>
      </c>
      <c r="J18" s="103">
        <f>[1]Fjärrvärmeproduktion!$S$62</f>
        <v>0</v>
      </c>
      <c r="K18" s="103">
        <f>[1]Fjärrvärmeproduktion!T60</f>
        <v>0</v>
      </c>
      <c r="L18" s="103">
        <f>[1]Fjärrvärmeproduktion!U60</f>
        <v>0</v>
      </c>
      <c r="M18" s="103">
        <f>[1]Fjärrvärmeproduktion!$V$63</f>
        <v>0</v>
      </c>
      <c r="N18" s="103"/>
      <c r="O18" s="103"/>
      <c r="P18" s="103">
        <f>SUM(C18:O18)</f>
        <v>0</v>
      </c>
      <c r="Q18" s="4"/>
      <c r="R18" s="4"/>
      <c r="S18" s="4"/>
      <c r="T18" s="4"/>
    </row>
    <row r="19" spans="1:34" ht="15.6">
      <c r="A19" s="118" t="s">
        <v>19</v>
      </c>
      <c r="B19" s="107">
        <f>[1]Fjärrvärmeproduktion!$N$66+[1]Fjärrvärmeproduktion!$N$98</f>
        <v>24274</v>
      </c>
      <c r="C19" s="103"/>
      <c r="D19" s="103">
        <f>[1]Fjärrvärmeproduktion!$N$67</f>
        <v>308</v>
      </c>
      <c r="E19" s="103">
        <f>[1]Fjärrvärmeproduktion!$P$68</f>
        <v>0</v>
      </c>
      <c r="F19" s="103">
        <f>[1]Fjärrvärmeproduktion!$N$69</f>
        <v>0</v>
      </c>
      <c r="G19" s="103">
        <f>[1]Fjärrvärmeproduktion!$Q$70</f>
        <v>0</v>
      </c>
      <c r="H19" s="129">
        <f>[1]Fjärrvärmeproduktion!$R$71</f>
        <v>22688</v>
      </c>
      <c r="I19" s="103">
        <f>[1]Fjärrvärmeproduktion!$N$72</f>
        <v>0</v>
      </c>
      <c r="J19" s="103">
        <f>[1]Fjärrvärmeproduktion!$S$70</f>
        <v>0</v>
      </c>
      <c r="K19" s="103">
        <f>[1]Fjärrvärmeproduktion!T68</f>
        <v>0</v>
      </c>
      <c r="L19" s="103">
        <f>[1]Fjärrvärmeproduktion!U68</f>
        <v>0</v>
      </c>
      <c r="M19" s="103">
        <f>[1]Fjärrvärmeproduktion!$V$71</f>
        <v>0</v>
      </c>
      <c r="N19" s="103"/>
      <c r="O19" s="103"/>
      <c r="P19" s="103">
        <f t="shared" ref="P19:P24" si="2">SUM(C19:O19)</f>
        <v>22996</v>
      </c>
      <c r="Q19" s="4"/>
      <c r="R19" s="4"/>
      <c r="S19" s="4"/>
      <c r="T19" s="4"/>
    </row>
    <row r="20" spans="1:34" ht="15.6">
      <c r="A20" s="118" t="s">
        <v>20</v>
      </c>
      <c r="B20" s="120">
        <f>[1]Fjärrvärmeproduktion!$N$74</f>
        <v>0</v>
      </c>
      <c r="C20" s="103"/>
      <c r="D20" s="103">
        <f>[1]Fjärrvärmeproduktion!$N$75</f>
        <v>0</v>
      </c>
      <c r="E20" s="103">
        <f>[1]Fjärrvärmeproduktion!$P$76</f>
        <v>0</v>
      </c>
      <c r="F20" s="103">
        <f>[1]Fjärrvärmeproduktion!$N$77</f>
        <v>0</v>
      </c>
      <c r="G20" s="103">
        <f>[1]Fjärrvärmeproduktion!$Q$78</f>
        <v>0</v>
      </c>
      <c r="H20" s="124">
        <f>[1]Fjärrvärmeproduktion!$R$79</f>
        <v>0</v>
      </c>
      <c r="I20" s="103">
        <f>[1]Fjärrvärmeproduktion!$N$80</f>
        <v>0</v>
      </c>
      <c r="J20" s="103">
        <f>[1]Fjärrvärmeproduktion!$S$78</f>
        <v>0</v>
      </c>
      <c r="K20" s="103">
        <f>[1]Fjärrvärmeproduktion!T76</f>
        <v>0</v>
      </c>
      <c r="L20" s="103">
        <f>[1]Fjärrvärmeproduktion!U76</f>
        <v>0</v>
      </c>
      <c r="M20" s="103">
        <f>[1]Fjärrvärmeproduktion!$V$79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5.6">
      <c r="A21" s="118" t="s">
        <v>21</v>
      </c>
      <c r="B21" s="120">
        <f>[1]Fjärrvärmeproduktion!$N$82</f>
        <v>0</v>
      </c>
      <c r="C21" s="103"/>
      <c r="D21" s="103">
        <f>[1]Fjärrvärmeproduktion!$N$83</f>
        <v>0</v>
      </c>
      <c r="E21" s="103">
        <f>[1]Fjärrvärmeproduktion!$P$84</f>
        <v>0</v>
      </c>
      <c r="F21" s="103">
        <f>[1]Fjärrvärmeproduktion!$N$85</f>
        <v>0</v>
      </c>
      <c r="G21" s="103">
        <f>[1]Fjärrvärmeproduktion!$Q$86</f>
        <v>0</v>
      </c>
      <c r="H21" s="124">
        <f>[1]Fjärrvärmeproduktion!$R$87</f>
        <v>0</v>
      </c>
      <c r="I21" s="103">
        <f>[1]Fjärrvärmeproduktion!$N$88</f>
        <v>0</v>
      </c>
      <c r="J21" s="103">
        <f>[1]Fjärrvärmeproduktion!$S$86</f>
        <v>0</v>
      </c>
      <c r="K21" s="103">
        <f>[1]Fjärrvärmeproduktion!T84</f>
        <v>0</v>
      </c>
      <c r="L21" s="103">
        <f>[1]Fjärrvärmeproduktion!U84</f>
        <v>0</v>
      </c>
      <c r="M21" s="103">
        <f>[1]Fjärrvärmeproduktion!$V$87</f>
        <v>0</v>
      </c>
      <c r="N21" s="103"/>
      <c r="O21" s="103"/>
      <c r="P21" s="103">
        <f t="shared" si="2"/>
        <v>0</v>
      </c>
      <c r="Q21" s="4"/>
      <c r="R21" s="4"/>
      <c r="S21" s="4"/>
      <c r="T21" s="4"/>
    </row>
    <row r="22" spans="1:34" ht="15.6">
      <c r="A22" s="118" t="s">
        <v>22</v>
      </c>
      <c r="B22" s="120">
        <f>[1]Fjärrvärmeproduktion!$N$90</f>
        <v>0</v>
      </c>
      <c r="C22" s="103"/>
      <c r="D22" s="103">
        <f>[1]Fjärrvärmeproduktion!$N$91</f>
        <v>0</v>
      </c>
      <c r="E22" s="103">
        <f>[1]Fjärrvärmeproduktion!$P$92</f>
        <v>0</v>
      </c>
      <c r="F22" s="103">
        <f>[1]Fjärrvärmeproduktion!$N$93</f>
        <v>0</v>
      </c>
      <c r="G22" s="103">
        <f>[1]Fjärrvärmeproduktion!$Q$94</f>
        <v>0</v>
      </c>
      <c r="H22" s="124">
        <f>[1]Fjärrvärmeproduktion!$R$95</f>
        <v>0</v>
      </c>
      <c r="I22" s="103">
        <f>[1]Fjärrvärmeproduktion!$N$96</f>
        <v>0</v>
      </c>
      <c r="J22" s="103">
        <f>[1]Fjärrvärmeproduktion!$S$94</f>
        <v>0</v>
      </c>
      <c r="K22" s="103">
        <f>[1]Fjärrvärmeproduktion!T92</f>
        <v>0</v>
      </c>
      <c r="L22" s="103">
        <f>[1]Fjärrvärmeproduktion!U92</f>
        <v>0</v>
      </c>
      <c r="M22" s="103">
        <f>[1]Fjärrvärmeproduktion!$V$95</f>
        <v>0</v>
      </c>
      <c r="N22" s="103"/>
      <c r="O22" s="103"/>
      <c r="P22" s="103">
        <f t="shared" si="2"/>
        <v>0</v>
      </c>
      <c r="Q22" s="4"/>
      <c r="R22" s="11" t="s">
        <v>24</v>
      </c>
      <c r="S22" s="63" t="str">
        <f>P43/1000 &amp;" GWh"</f>
        <v>260,0603408 GWh</v>
      </c>
      <c r="T22" s="4"/>
    </row>
    <row r="23" spans="1:34" ht="15.6">
      <c r="A23" s="118" t="s">
        <v>23</v>
      </c>
      <c r="B23" s="154">
        <v>0</v>
      </c>
      <c r="C23" s="103"/>
      <c r="D23" s="103">
        <f>[1]Fjärrvärmeproduktion!$N$99</f>
        <v>0</v>
      </c>
      <c r="E23" s="103">
        <f>[1]Fjärrvärmeproduktion!$P$100</f>
        <v>0</v>
      </c>
      <c r="F23" s="103">
        <f>[1]Fjärrvärmeproduktion!$N$101</f>
        <v>0</v>
      </c>
      <c r="G23" s="103">
        <f>[1]Fjärrvärmeproduktion!$Q$102</f>
        <v>0</v>
      </c>
      <c r="H23" s="124">
        <f>[1]Fjärrvärmeproduktion!$R$103</f>
        <v>0</v>
      </c>
      <c r="I23" s="103">
        <f>[1]Fjärrvärmeproduktion!$N$104</f>
        <v>0</v>
      </c>
      <c r="J23" s="103">
        <f>[1]Fjärrvärmeproduktion!$S$102</f>
        <v>0</v>
      </c>
      <c r="K23" s="103">
        <f>[1]Fjärrvärmeproduktion!T100</f>
        <v>0</v>
      </c>
      <c r="L23" s="103">
        <f>[1]Fjärrvärmeproduktion!U100</f>
        <v>0</v>
      </c>
      <c r="M23" s="103">
        <f>[1]Fjärrvärmeproduktion!$V$103</f>
        <v>0</v>
      </c>
      <c r="N23" s="103"/>
      <c r="O23" s="103"/>
      <c r="P23" s="103">
        <f t="shared" si="2"/>
        <v>0</v>
      </c>
      <c r="Q23" s="4"/>
      <c r="R23" s="11"/>
      <c r="S23" s="4"/>
      <c r="T23" s="4"/>
    </row>
    <row r="24" spans="1:34" ht="15.6">
      <c r="A24" s="118" t="s">
        <v>14</v>
      </c>
      <c r="B24" s="105">
        <f>SUM(B18:B23)</f>
        <v>24274</v>
      </c>
      <c r="C24" s="103">
        <f t="shared" ref="C24:O24" si="3">SUM(C18:C23)</f>
        <v>0</v>
      </c>
      <c r="D24" s="103">
        <f t="shared" si="3"/>
        <v>308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3">
        <f t="shared" si="3"/>
        <v>22688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3">
        <f t="shared" si="2"/>
        <v>22996</v>
      </c>
      <c r="Q24" s="4"/>
      <c r="R24" s="11"/>
      <c r="S24" s="4" t="s">
        <v>25</v>
      </c>
      <c r="T24" s="4" t="s">
        <v>26</v>
      </c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4"/>
      <c r="R25" s="48" t="str">
        <f>C30</f>
        <v>El</v>
      </c>
      <c r="S25" s="63" t="str">
        <f>C43/1000 &amp;" GWh"</f>
        <v>108,0451008 GWh</v>
      </c>
      <c r="T25" s="98">
        <f>C$44</f>
        <v>0.41546165965802662</v>
      </c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4"/>
      <c r="R26" s="99" t="str">
        <f>D30</f>
        <v>Oljeprodukter</v>
      </c>
      <c r="S26" s="63" t="str">
        <f>D43/1000 &amp;" GWh"</f>
        <v>83,503 GWh</v>
      </c>
      <c r="T26" s="98">
        <f>D$44</f>
        <v>0.32109086584723878</v>
      </c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4"/>
      <c r="R27" s="99" t="str">
        <f>E30</f>
        <v>Kol och koks</v>
      </c>
      <c r="S27" s="13" t="str">
        <f>E43/1000 &amp;" GWh"</f>
        <v>0 GWh</v>
      </c>
      <c r="T27" s="98">
        <f>E$44</f>
        <v>0</v>
      </c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4"/>
      <c r="R28" s="99" t="str">
        <f>F30</f>
        <v>Gasol/naturgas</v>
      </c>
      <c r="S28" s="66" t="str">
        <f>F43/1000 &amp;" GWh"</f>
        <v>3,27424 GWh</v>
      </c>
      <c r="T28" s="98">
        <f>F$44</f>
        <v>1.259030881036206E-2</v>
      </c>
    </row>
    <row r="29" spans="1:34" ht="15.6">
      <c r="A29" s="83" t="str">
        <f>A2</f>
        <v>0428 Vingåker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"/>
      <c r="R29" s="99" t="str">
        <f>G30</f>
        <v>Biodrivmedel</v>
      </c>
      <c r="S29" s="63" t="str">
        <f>G43/1000&amp;" GWh"</f>
        <v>14,805 GWh</v>
      </c>
      <c r="T29" s="98">
        <f>G$44</f>
        <v>5.6929095587803673E-2</v>
      </c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4"/>
      <c r="R30" s="48" t="str">
        <f>H30</f>
        <v>Biobränslen</v>
      </c>
      <c r="S30" s="63" t="str">
        <f>H43/1000&amp;" GWh"</f>
        <v>50,433 GWh</v>
      </c>
      <c r="T30" s="98">
        <f>H$44</f>
        <v>0.1939280700965689</v>
      </c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3"/>
      <c r="R31" s="48" t="str">
        <f>I30</f>
        <v>Biogas</v>
      </c>
      <c r="S31" s="63" t="str">
        <f>I43/1000 &amp;" GWh"</f>
        <v>0 GWh</v>
      </c>
      <c r="T31" s="98">
        <f>I$44</f>
        <v>0</v>
      </c>
      <c r="AG31" s="33"/>
      <c r="AH31" s="33"/>
    </row>
    <row r="32" spans="1:34" ht="15.6">
      <c r="A32" s="5" t="s">
        <v>30</v>
      </c>
      <c r="B32" s="103">
        <f>[1]Slutanvändning!$N$89</f>
        <v>0</v>
      </c>
      <c r="C32" s="124">
        <f>[1]Slutanvändning!$N$90</f>
        <v>4109</v>
      </c>
      <c r="D32" s="124">
        <f>[1]Slutanvändning!$N$83</f>
        <v>6695</v>
      </c>
      <c r="E32" s="103">
        <f>[1]Slutanvändning!$P$84</f>
        <v>0</v>
      </c>
      <c r="F32" s="124">
        <f>[1]Slutanvändning!$N$85</f>
        <v>0</v>
      </c>
      <c r="G32" s="103">
        <f>[1]Slutanvändning!$N$86</f>
        <v>1386</v>
      </c>
      <c r="H32" s="124">
        <f>[1]Slutanvändning!$N$87</f>
        <v>0</v>
      </c>
      <c r="I32" s="103">
        <f>[1]Slutanvändning!$N$88</f>
        <v>0</v>
      </c>
      <c r="J32" s="103"/>
      <c r="K32" s="103">
        <f>[1]Slutanvändning!R84</f>
        <v>0</v>
      </c>
      <c r="L32" s="103">
        <f>[1]Slutanvändning!S84</f>
        <v>0</v>
      </c>
      <c r="M32" s="103"/>
      <c r="N32" s="103"/>
      <c r="O32" s="103"/>
      <c r="P32" s="103">
        <f t="shared" ref="P32:P38" si="4">SUM(B32:N32)</f>
        <v>12190</v>
      </c>
      <c r="Q32" s="100"/>
      <c r="R32" s="99" t="str">
        <f>J30</f>
        <v>Avlutar</v>
      </c>
      <c r="S32" s="63" t="str">
        <f>J43/1000 &amp;" GWh"</f>
        <v>0 GWh</v>
      </c>
      <c r="T32" s="98">
        <f>J$44</f>
        <v>0</v>
      </c>
    </row>
    <row r="33" spans="1:47" ht="15.6">
      <c r="A33" s="5" t="s">
        <v>33</v>
      </c>
      <c r="B33" s="103">
        <f>[1]Slutanvändning!$N$98</f>
        <v>217</v>
      </c>
      <c r="C33" s="114">
        <f>[1]Slutanvändning!$N$99</f>
        <v>24091.96</v>
      </c>
      <c r="D33" s="114">
        <f>[1]Slutanvändning!$N$92</f>
        <v>10476.800000000003</v>
      </c>
      <c r="E33" s="103">
        <f>[1]Slutanvändning!$P$93</f>
        <v>0</v>
      </c>
      <c r="F33" s="130">
        <f>[1]Slutanvändning!$N$94</f>
        <v>3274.24</v>
      </c>
      <c r="G33" s="103">
        <f>[1]Slutanvändning!$N$95</f>
        <v>0</v>
      </c>
      <c r="H33" s="114">
        <f>[1]Slutanvändning!$N$96</f>
        <v>1154</v>
      </c>
      <c r="I33" s="103">
        <f>[1]Slutanvändning!$N$97</f>
        <v>0</v>
      </c>
      <c r="J33" s="103"/>
      <c r="K33" s="103">
        <f>[1]Slutanvändning!R93</f>
        <v>0</v>
      </c>
      <c r="L33" s="103">
        <f>[1]Slutanvändning!S93</f>
        <v>0</v>
      </c>
      <c r="M33" s="103"/>
      <c r="N33" s="103"/>
      <c r="O33" s="103"/>
      <c r="P33" s="132">
        <f t="shared" si="4"/>
        <v>39214</v>
      </c>
      <c r="Q33" s="100"/>
      <c r="R33" s="48" t="str">
        <f>K30</f>
        <v>Torv</v>
      </c>
      <c r="S33" s="63" t="str">
        <f>K43/1000&amp;" GWh"</f>
        <v>0 GWh</v>
      </c>
      <c r="T33" s="98">
        <f>K$44</f>
        <v>0</v>
      </c>
    </row>
    <row r="34" spans="1:47" ht="15.6">
      <c r="A34" s="5" t="s">
        <v>34</v>
      </c>
      <c r="B34" s="103">
        <f>[1]Slutanvändning!$N$107</f>
        <v>7005</v>
      </c>
      <c r="C34" s="124">
        <f>[1]Slutanvändning!$N$108</f>
        <v>8485</v>
      </c>
      <c r="D34" s="124">
        <f>[1]Slutanvändning!$N$101</f>
        <v>360</v>
      </c>
      <c r="E34" s="103">
        <f>[1]Slutanvändning!$P$102</f>
        <v>0</v>
      </c>
      <c r="F34" s="124">
        <f>[1]Slutanvändning!$N$103</f>
        <v>0</v>
      </c>
      <c r="G34" s="103">
        <f>[1]Slutanvändning!$N$104</f>
        <v>0</v>
      </c>
      <c r="H34" s="124">
        <f>[1]Slutanvändning!$N$105</f>
        <v>0</v>
      </c>
      <c r="I34" s="103">
        <f>[1]Slutanvändning!$N$106</f>
        <v>0</v>
      </c>
      <c r="J34" s="103"/>
      <c r="K34" s="103">
        <f>[1]Slutanvändning!R102</f>
        <v>0</v>
      </c>
      <c r="L34" s="103">
        <f>[1]Slutanvändning!S102</f>
        <v>0</v>
      </c>
      <c r="M34" s="103"/>
      <c r="N34" s="103"/>
      <c r="O34" s="103"/>
      <c r="P34" s="103">
        <f t="shared" si="4"/>
        <v>15850</v>
      </c>
      <c r="Q34" s="100"/>
      <c r="R34" s="99" t="str">
        <f>L30</f>
        <v>Avfall</v>
      </c>
      <c r="S34" s="63" t="str">
        <f>L43/1000&amp;" GWh"</f>
        <v>0 GWh</v>
      </c>
      <c r="T34" s="98">
        <f>L$44</f>
        <v>0</v>
      </c>
      <c r="V34" s="8"/>
      <c r="W34" s="61"/>
    </row>
    <row r="35" spans="1:47" ht="15.6">
      <c r="A35" s="5" t="s">
        <v>35</v>
      </c>
      <c r="B35" s="103">
        <f>[1]Slutanvändning!$N$116</f>
        <v>0</v>
      </c>
      <c r="C35" s="114">
        <f>[1]Slutanvändning!$N$117</f>
        <v>155.80000000000001</v>
      </c>
      <c r="D35" s="114">
        <f>[1]Slutanvändning!$N$110</f>
        <v>58592.2</v>
      </c>
      <c r="E35" s="103">
        <f>[1]Slutanvändning!$P$111</f>
        <v>0</v>
      </c>
      <c r="F35" s="124">
        <f>[1]Slutanvändning!$N$112</f>
        <v>0</v>
      </c>
      <c r="G35" s="103">
        <f>[1]Slutanvändning!$N$113</f>
        <v>13419</v>
      </c>
      <c r="H35" s="124">
        <f>[1]Slutanvändning!$N$114</f>
        <v>0</v>
      </c>
      <c r="I35" s="103">
        <f>[1]Slutanvändning!$N$115</f>
        <v>0</v>
      </c>
      <c r="J35" s="103"/>
      <c r="K35" s="103">
        <f>[1]Slutanvändning!R111</f>
        <v>0</v>
      </c>
      <c r="L35" s="103">
        <f>[1]Slutanvändning!S111</f>
        <v>0</v>
      </c>
      <c r="M35" s="103"/>
      <c r="N35" s="103"/>
      <c r="O35" s="103"/>
      <c r="P35" s="104">
        <f>SUM(B35:N35)</f>
        <v>72167</v>
      </c>
      <c r="Q35" s="100"/>
      <c r="R35" s="48" t="str">
        <f>M30</f>
        <v>RT-flis</v>
      </c>
      <c r="S35" s="63" t="str">
        <f>M43/1000&amp;" GWh"</f>
        <v>0 GWh</v>
      </c>
      <c r="T35" s="98">
        <f>M$44</f>
        <v>0</v>
      </c>
    </row>
    <row r="36" spans="1:47" ht="15.6">
      <c r="A36" s="5" t="s">
        <v>36</v>
      </c>
      <c r="B36" s="103">
        <f>[1]Slutanvändning!$N$125</f>
        <v>3457</v>
      </c>
      <c r="C36" s="124">
        <f>[1]Slutanvändning!$N$126</f>
        <v>14687</v>
      </c>
      <c r="D36" s="124">
        <f>[1]Slutanvändning!$N$119</f>
        <v>6789</v>
      </c>
      <c r="E36" s="103">
        <f>[1]Slutanvändning!$P$120</f>
        <v>0</v>
      </c>
      <c r="F36" s="124">
        <f>[1]Slutanvändning!$N$121</f>
        <v>0</v>
      </c>
      <c r="G36" s="103">
        <f>[1]Slutanvändning!$N$122</f>
        <v>0</v>
      </c>
      <c r="H36" s="124">
        <f>[1]Slutanvändning!$N$123</f>
        <v>0</v>
      </c>
      <c r="I36" s="103">
        <f>[1]Slutanvändning!$N$124</f>
        <v>0</v>
      </c>
      <c r="J36" s="103"/>
      <c r="K36" s="103">
        <f>[1]Slutanvändning!R120</f>
        <v>0</v>
      </c>
      <c r="L36" s="103">
        <f>[1]Slutanvändning!S120</f>
        <v>0</v>
      </c>
      <c r="M36" s="103"/>
      <c r="N36" s="103"/>
      <c r="O36" s="103"/>
      <c r="P36" s="103">
        <f t="shared" si="4"/>
        <v>24933</v>
      </c>
      <c r="Q36" s="100"/>
      <c r="R36" s="48" t="str">
        <f>N30</f>
        <v>Ånga</v>
      </c>
      <c r="S36" s="63" t="str">
        <f>N43/1000&amp;" GWh"</f>
        <v>0 GWh</v>
      </c>
      <c r="T36" s="98">
        <f>N$44</f>
        <v>0</v>
      </c>
    </row>
    <row r="37" spans="1:47" ht="15.6">
      <c r="A37" s="5" t="s">
        <v>37</v>
      </c>
      <c r="B37" s="103">
        <f>[1]Slutanvändning!$N$134</f>
        <v>1257</v>
      </c>
      <c r="C37" s="124">
        <f>[1]Slutanvändning!$N$135</f>
        <v>38384</v>
      </c>
      <c r="D37" s="124">
        <f>[1]Slutanvändning!$N$128</f>
        <v>282</v>
      </c>
      <c r="E37" s="103">
        <f>[1]Slutanvändning!$P$129</f>
        <v>0</v>
      </c>
      <c r="F37" s="124">
        <f>[1]Slutanvändning!$N$130</f>
        <v>0</v>
      </c>
      <c r="G37" s="103">
        <f>[1]Slutanvändning!$N$131</f>
        <v>0</v>
      </c>
      <c r="H37" s="124">
        <f>[1]Slutanvändning!$N$132</f>
        <v>26591</v>
      </c>
      <c r="I37" s="103">
        <f>[1]Slutanvändning!$N$133</f>
        <v>0</v>
      </c>
      <c r="J37" s="103"/>
      <c r="K37" s="103">
        <f>[1]Slutanvändning!R129</f>
        <v>0</v>
      </c>
      <c r="L37" s="103">
        <f>[1]Slutanvändning!S129</f>
        <v>0</v>
      </c>
      <c r="M37" s="103"/>
      <c r="N37" s="103"/>
      <c r="O37" s="103"/>
      <c r="P37" s="103">
        <f t="shared" si="4"/>
        <v>66514</v>
      </c>
      <c r="Q37" s="100"/>
      <c r="R37" s="99" t="str">
        <f>O30</f>
        <v>Övrigt</v>
      </c>
      <c r="S37" s="63" t="str">
        <f>O43/1000&amp;" GWh"</f>
        <v>0 GWh</v>
      </c>
      <c r="T37" s="98">
        <f>O$44</f>
        <v>0</v>
      </c>
    </row>
    <row r="38" spans="1:47" ht="15.6">
      <c r="A38" s="5" t="s">
        <v>38</v>
      </c>
      <c r="B38" s="103">
        <f>[1]Slutanvändning!$N$143</f>
        <v>9328</v>
      </c>
      <c r="C38" s="124">
        <f>[1]Slutanvändning!$N$144</f>
        <v>2999</v>
      </c>
      <c r="D38" s="124">
        <f>[1]Slutanvändning!$N$137</f>
        <v>0</v>
      </c>
      <c r="E38" s="103">
        <f>[1]Slutanvändning!$P$138</f>
        <v>0</v>
      </c>
      <c r="F38" s="124">
        <f>[1]Slutanvändning!$N$139</f>
        <v>0</v>
      </c>
      <c r="G38" s="103">
        <f>[1]Slutanvändning!$N$140</f>
        <v>0</v>
      </c>
      <c r="H38" s="124">
        <f>[1]Slutanvändning!$N$141</f>
        <v>0</v>
      </c>
      <c r="I38" s="103">
        <f>[1]Slutanvändning!$N$142</f>
        <v>0</v>
      </c>
      <c r="J38" s="103"/>
      <c r="K38" s="103">
        <f>[1]Slutanvändning!R138</f>
        <v>0</v>
      </c>
      <c r="L38" s="103">
        <f>[1]Slutanvändning!S138</f>
        <v>0</v>
      </c>
      <c r="M38" s="103"/>
      <c r="N38" s="103"/>
      <c r="O38" s="103"/>
      <c r="P38" s="103">
        <f t="shared" si="4"/>
        <v>12327</v>
      </c>
      <c r="Q38" s="100"/>
      <c r="S38" s="32"/>
      <c r="T38" s="32"/>
    </row>
    <row r="39" spans="1:47" ht="15.6">
      <c r="A39" s="5" t="s">
        <v>39</v>
      </c>
      <c r="B39" s="103">
        <f>[1]Slutanvändning!$N$152</f>
        <v>0</v>
      </c>
      <c r="C39" s="124">
        <f>[1]Slutanvändning!$N$153</f>
        <v>7130</v>
      </c>
      <c r="D39" s="124">
        <f>[1]Slutanvändning!$N$146</f>
        <v>0</v>
      </c>
      <c r="E39" s="103">
        <f>[1]Slutanvändning!$P$147</f>
        <v>0</v>
      </c>
      <c r="F39" s="124">
        <f>[1]Slutanvändning!$N$148</f>
        <v>0</v>
      </c>
      <c r="G39" s="103">
        <f>[1]Slutanvändning!$N$149</f>
        <v>0</v>
      </c>
      <c r="H39" s="124">
        <f>[1]Slutanvändning!$N$150</f>
        <v>0</v>
      </c>
      <c r="I39" s="103">
        <f>[1]Slutanvändning!$N$151</f>
        <v>0</v>
      </c>
      <c r="J39" s="103"/>
      <c r="K39" s="103">
        <f>[1]Slutanvändning!R147</f>
        <v>0</v>
      </c>
      <c r="L39" s="103">
        <f>[1]Slutanvändning!S147</f>
        <v>0</v>
      </c>
      <c r="M39" s="103"/>
      <c r="N39" s="103"/>
      <c r="O39" s="103"/>
      <c r="P39" s="103">
        <f>SUM(B39:N39)</f>
        <v>7130</v>
      </c>
      <c r="Q39" s="100"/>
      <c r="R39" s="11"/>
      <c r="S39" s="11"/>
      <c r="T39" s="11"/>
    </row>
    <row r="40" spans="1:47" ht="15.6">
      <c r="A40" s="5" t="s">
        <v>14</v>
      </c>
      <c r="B40" s="103">
        <f>SUM(B32:B39)</f>
        <v>21264</v>
      </c>
      <c r="C40" s="104">
        <f t="shared" ref="C40:O40" si="5">SUM(C32:C39)</f>
        <v>100041.76000000001</v>
      </c>
      <c r="D40" s="104">
        <f t="shared" si="5"/>
        <v>83195</v>
      </c>
      <c r="E40" s="103">
        <f t="shared" si="5"/>
        <v>0</v>
      </c>
      <c r="F40" s="102">
        <f>SUM(F32:F39)</f>
        <v>3274.24</v>
      </c>
      <c r="G40" s="103">
        <f t="shared" si="5"/>
        <v>14805</v>
      </c>
      <c r="H40" s="104">
        <f t="shared" si="5"/>
        <v>27745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32">
        <f>SUM(B40:N40)</f>
        <v>250325</v>
      </c>
      <c r="Q40" s="100"/>
      <c r="R40" s="11"/>
      <c r="S40" s="11" t="s">
        <v>25</v>
      </c>
      <c r="T40" s="11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R41" s="11" t="s">
        <v>40</v>
      </c>
      <c r="S41" s="68" t="str">
        <f>(B46+C46)/1000 &amp;" GWh"</f>
        <v>11,0133408 GWh</v>
      </c>
      <c r="T41" s="11"/>
    </row>
    <row r="42" spans="1:47" ht="15.6">
      <c r="A42" s="49" t="s">
        <v>43</v>
      </c>
      <c r="B42" s="9">
        <f>B39+B38+B37</f>
        <v>10585</v>
      </c>
      <c r="C42" s="9">
        <f>C39+C38+C37</f>
        <v>48513</v>
      </c>
      <c r="D42" s="9">
        <f>D39+D38+D37</f>
        <v>282</v>
      </c>
      <c r="E42" s="9">
        <f t="shared" ref="E42:P42" si="6">E39+E38+E37</f>
        <v>0</v>
      </c>
      <c r="F42" s="26">
        <f t="shared" si="6"/>
        <v>0</v>
      </c>
      <c r="G42" s="9">
        <f t="shared" si="6"/>
        <v>0</v>
      </c>
      <c r="H42" s="9">
        <f t="shared" si="6"/>
        <v>26591</v>
      </c>
      <c r="I42" s="26">
        <f t="shared" si="6"/>
        <v>0</v>
      </c>
      <c r="J42" s="9">
        <f t="shared" si="6"/>
        <v>0</v>
      </c>
      <c r="K42" s="9">
        <f t="shared" si="6"/>
        <v>0</v>
      </c>
      <c r="L42" s="9">
        <f t="shared" si="6"/>
        <v>0</v>
      </c>
      <c r="M42" s="9">
        <f t="shared" si="6"/>
        <v>0</v>
      </c>
      <c r="N42" s="9">
        <f t="shared" si="6"/>
        <v>0</v>
      </c>
      <c r="O42" s="9">
        <f t="shared" si="6"/>
        <v>0</v>
      </c>
      <c r="P42" s="9">
        <f t="shared" si="6"/>
        <v>85971</v>
      </c>
      <c r="Q42" s="11"/>
      <c r="R42" s="11" t="s">
        <v>41</v>
      </c>
      <c r="S42" s="12" t="str">
        <f>P42/1000 &amp;" GWh"</f>
        <v>85,971 GWh</v>
      </c>
      <c r="T42" s="98">
        <f>P42/P40</f>
        <v>0.34343753120942777</v>
      </c>
    </row>
    <row r="43" spans="1:47">
      <c r="A43" s="50" t="s">
        <v>45</v>
      </c>
      <c r="B43" s="126"/>
      <c r="C43" s="127">
        <f>C40+C24-C7+C46</f>
        <v>108045.10080000001</v>
      </c>
      <c r="D43" s="127">
        <f t="shared" ref="D43:O43" si="7">D11+D24+D40</f>
        <v>83503</v>
      </c>
      <c r="E43" s="127">
        <f t="shared" si="7"/>
        <v>0</v>
      </c>
      <c r="F43" s="127">
        <f t="shared" si="7"/>
        <v>3274.24</v>
      </c>
      <c r="G43" s="127">
        <f t="shared" si="7"/>
        <v>14805</v>
      </c>
      <c r="H43" s="127">
        <f t="shared" si="7"/>
        <v>50433</v>
      </c>
      <c r="I43" s="127">
        <f t="shared" si="7"/>
        <v>0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0</v>
      </c>
      <c r="N43" s="127">
        <f t="shared" si="7"/>
        <v>0</v>
      </c>
      <c r="O43" s="127">
        <f t="shared" si="7"/>
        <v>0</v>
      </c>
      <c r="P43" s="128">
        <f>SUM(C43:O43)</f>
        <v>260060.34080000001</v>
      </c>
      <c r="Q43" s="11"/>
      <c r="R43" s="11" t="s">
        <v>42</v>
      </c>
      <c r="S43" s="12" t="str">
        <f>P36/1000 &amp;" GWh"</f>
        <v>24,933 GWh</v>
      </c>
      <c r="T43" s="101">
        <f>P36/P40</f>
        <v>9.9602516728253265E-2</v>
      </c>
    </row>
    <row r="44" spans="1:47">
      <c r="A44" s="50" t="s">
        <v>46</v>
      </c>
      <c r="B44" s="133"/>
      <c r="C44" s="135">
        <f>C43/$P$43</f>
        <v>0.41546165965802662</v>
      </c>
      <c r="D44" s="135">
        <f t="shared" ref="D44:P44" si="8">D43/$P$43</f>
        <v>0.32109086584723878</v>
      </c>
      <c r="E44" s="135">
        <f t="shared" si="8"/>
        <v>0</v>
      </c>
      <c r="F44" s="135">
        <f t="shared" si="8"/>
        <v>1.259030881036206E-2</v>
      </c>
      <c r="G44" s="135">
        <f t="shared" si="8"/>
        <v>5.6929095587803673E-2</v>
      </c>
      <c r="H44" s="135">
        <f t="shared" si="8"/>
        <v>0.1939280700965689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11"/>
      <c r="R44" s="11" t="s">
        <v>44</v>
      </c>
      <c r="S44" s="12" t="str">
        <f>P34/1000 &amp;" GWh"</f>
        <v>15,85 GWh</v>
      </c>
      <c r="T44" s="98">
        <f>P34/P40</f>
        <v>6.3317687006891041E-2</v>
      </c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11"/>
      <c r="R45" s="11" t="s">
        <v>31</v>
      </c>
      <c r="S45" s="12" t="str">
        <f>P32/1000 &amp;" GWh"</f>
        <v>12,19 GWh</v>
      </c>
      <c r="T45" s="98">
        <f>P32/P40</f>
        <v>4.8696694297413363E-2</v>
      </c>
    </row>
    <row r="46" spans="1:47">
      <c r="A46" s="51" t="s">
        <v>49</v>
      </c>
      <c r="B46" s="71">
        <f>B24-B40</f>
        <v>3010</v>
      </c>
      <c r="C46" s="71">
        <f>(C40+C24)*0.08</f>
        <v>8003.3408000000009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11"/>
      <c r="R46" s="11" t="s">
        <v>47</v>
      </c>
      <c r="S46" s="12" t="str">
        <f>P33/1000 &amp;" GWh"</f>
        <v>39,214 GWh</v>
      </c>
      <c r="T46" s="101">
        <f>P33/P40</f>
        <v>0.15665235194247479</v>
      </c>
    </row>
    <row r="47" spans="1:47">
      <c r="A47" s="51" t="s">
        <v>51</v>
      </c>
      <c r="B47" s="75">
        <f>B46/B24</f>
        <v>0.12400098871220236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11"/>
      <c r="R47" s="11" t="s">
        <v>48</v>
      </c>
      <c r="S47" s="12" t="str">
        <f>P35/1000 &amp;" GWh"</f>
        <v>72,167 GWh</v>
      </c>
      <c r="T47" s="101">
        <f>P35/P40</f>
        <v>0.28829321881553982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50</v>
      </c>
      <c r="S48" s="12" t="str">
        <f>P40/1000 &amp;" GWh"</f>
        <v>250,325 GWh</v>
      </c>
      <c r="T48" s="98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XFD1048576"/>
    </sheetView>
  </sheetViews>
  <sheetFormatPr defaultColWidth="11" defaultRowHeight="15.6"/>
  <cols>
    <col min="1" max="1" width="17.09765625" customWidth="1"/>
    <col min="2" max="2" width="11.69921875" bestFit="1" customWidth="1"/>
    <col min="3" max="3" width="15.19921875" bestFit="1" customWidth="1"/>
  </cols>
  <sheetData>
    <row r="1" spans="1:9">
      <c r="A1" s="2" t="s">
        <v>54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">
        <v>58</v>
      </c>
      <c r="B4" s="1" t="s">
        <v>59</v>
      </c>
      <c r="C4" s="1" t="s">
        <v>58</v>
      </c>
      <c r="D4" s="1" t="s">
        <v>58</v>
      </c>
    </row>
    <row r="5" spans="1:9">
      <c r="B5" s="1"/>
      <c r="H5" s="1"/>
      <c r="I5" s="1"/>
    </row>
    <row r="6" spans="1:9">
      <c r="A6" t="s">
        <v>58</v>
      </c>
      <c r="B6" s="1" t="s">
        <v>58</v>
      </c>
      <c r="C6" s="1" t="s">
        <v>58</v>
      </c>
      <c r="D6" s="1" t="s">
        <v>58</v>
      </c>
    </row>
    <row r="7" spans="1:9">
      <c r="A7" t="s">
        <v>58</v>
      </c>
      <c r="B7" s="1" t="s">
        <v>58</v>
      </c>
      <c r="C7" s="1" t="s">
        <v>58</v>
      </c>
      <c r="D7" s="1" t="s">
        <v>58</v>
      </c>
    </row>
    <row r="8" spans="1:9">
      <c r="A8" t="s">
        <v>58</v>
      </c>
      <c r="B8" s="1" t="s">
        <v>58</v>
      </c>
    </row>
    <row r="9" spans="1:9">
      <c r="B9" s="1">
        <f>SUM(B6:B8)</f>
        <v>0</v>
      </c>
      <c r="D9" s="1">
        <f>SUM(D6:D8)</f>
        <v>0</v>
      </c>
    </row>
    <row r="10" spans="1:9">
      <c r="B10" s="1"/>
      <c r="C10" s="1"/>
      <c r="D10" s="1"/>
    </row>
    <row r="11" spans="1:9">
      <c r="B11" s="1"/>
      <c r="C11" s="1" t="s">
        <v>58</v>
      </c>
      <c r="D11" s="1" t="s">
        <v>58</v>
      </c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topLeftCell="F13" zoomScale="73" zoomScaleNormal="13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73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0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3">
        <f>SUM(Eskilstuna:Vingåker!C5)</f>
        <v>13062.5</v>
      </c>
      <c r="D5" s="103">
        <f>SUM(Eskilstuna:Vingåker!D5)</f>
        <v>0</v>
      </c>
      <c r="E5" s="103">
        <f>SUM(Eskilstuna:Vingåker!E5)</f>
        <v>0</v>
      </c>
      <c r="F5" s="103">
        <f>SUM(Eskilstuna:Vingåker!F5)</f>
        <v>0</v>
      </c>
      <c r="G5" s="103">
        <f>SUM(Eskilstuna:Vingåker!G5)</f>
        <v>0</v>
      </c>
      <c r="H5" s="103">
        <f>SUM(Eskilstuna:Vingåker!H5)</f>
        <v>0</v>
      </c>
      <c r="I5" s="103">
        <f>SUM(Eskilstuna:Vingåker!I5)</f>
        <v>0</v>
      </c>
      <c r="J5" s="103">
        <f>SUM(Eskilstuna:Vingåker!J5)</f>
        <v>0</v>
      </c>
      <c r="K5" s="103">
        <f>SUM(Eskilstuna:Vingåker!K5)</f>
        <v>0</v>
      </c>
      <c r="L5" s="103">
        <f>SUM(Eskilstuna:Vingåker!L5)</f>
        <v>0</v>
      </c>
      <c r="M5" s="103">
        <f>SUM(Eskilstuna:Vingåker!M5)</f>
        <v>0</v>
      </c>
      <c r="N5" s="103">
        <f>SUM(Eskilstuna:Vingåker!N5)</f>
        <v>0</v>
      </c>
      <c r="O5" s="103">
        <f>SUM(Eskilstuna:Vingåker!O5)</f>
        <v>0</v>
      </c>
      <c r="P5" s="102">
        <f>SUM(Eskilstuna:Vingåker!P5)</f>
        <v>0</v>
      </c>
      <c r="Q5" s="56"/>
      <c r="AG5" s="56"/>
      <c r="AH5" s="56"/>
    </row>
    <row r="6" spans="1:34" s="95" customFormat="1" ht="15.6">
      <c r="A6" s="158" t="s">
        <v>86</v>
      </c>
      <c r="B6" s="104"/>
      <c r="C6" s="102">
        <f>SUM(Eskilstuna:Vingåker!C6)</f>
        <v>106000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94"/>
      <c r="AG6" s="94"/>
      <c r="AH6" s="94"/>
    </row>
    <row r="7" spans="1:34" ht="15.6">
      <c r="A7" s="5" t="s">
        <v>87</v>
      </c>
      <c r="B7" s="62"/>
      <c r="C7" s="121">
        <f>SUM(Eskilstuna:Vingåker!C7)</f>
        <v>326292.47999999998</v>
      </c>
      <c r="D7" s="103">
        <f>SUM(Eskilstuna:Vingåker!D7)</f>
        <v>0</v>
      </c>
      <c r="E7" s="103">
        <f>SUM(Eskilstuna:Vingåker!E7)</f>
        <v>0</v>
      </c>
      <c r="F7" s="103">
        <f>SUM(Eskilstuna:Vingåker!F7)</f>
        <v>0</v>
      </c>
      <c r="G7" s="103">
        <f>SUM(Eskilstuna:Vingåker!G7)</f>
        <v>0</v>
      </c>
      <c r="H7" s="103">
        <f>SUM(Eskilstuna:Vingåker!H7)</f>
        <v>0</v>
      </c>
      <c r="I7" s="103">
        <f>SUM(Eskilstuna:Vingåker!I7)</f>
        <v>0</v>
      </c>
      <c r="J7" s="103">
        <f>SUM(Eskilstuna:Vingåker!J7)</f>
        <v>0</v>
      </c>
      <c r="K7" s="103">
        <f>SUM(Eskilstuna:Vingåker!K7)</f>
        <v>0</v>
      </c>
      <c r="L7" s="103">
        <f>SUM(Eskilstuna:Vingåker!L7)</f>
        <v>0</v>
      </c>
      <c r="M7" s="103">
        <f>SUM(Eskilstuna:Vingåker!M7)</f>
        <v>0</v>
      </c>
      <c r="N7" s="103">
        <f>SUM(Eskilstuna:Vingåker!N7)</f>
        <v>0</v>
      </c>
      <c r="O7" s="103">
        <f>SUM(Eskilstuna:Vingåker!O7)</f>
        <v>0</v>
      </c>
      <c r="P7" s="103">
        <f>SUM(Eskilstuna:Vingåker!P7)</f>
        <v>0</v>
      </c>
      <c r="Q7" s="56"/>
      <c r="AG7" s="56"/>
      <c r="AH7" s="56"/>
    </row>
    <row r="8" spans="1:34" ht="15.6">
      <c r="A8" s="5" t="s">
        <v>11</v>
      </c>
      <c r="B8" s="62"/>
      <c r="C8" s="103">
        <f>SUM(Eskilstuna:Vingåker!C8)</f>
        <v>0</v>
      </c>
      <c r="D8" s="103">
        <f>SUM(Eskilstuna:Vingåker!D8)</f>
        <v>0</v>
      </c>
      <c r="E8" s="103">
        <f>SUM(Eskilstuna:Vingåker!E8)</f>
        <v>0</v>
      </c>
      <c r="F8" s="103">
        <f>SUM(Eskilstuna:Vingåker!F8)</f>
        <v>0</v>
      </c>
      <c r="G8" s="103">
        <f>SUM(Eskilstuna:Vingåker!G8)</f>
        <v>0</v>
      </c>
      <c r="H8" s="103">
        <f>SUM(Eskilstuna:Vingåker!H8)</f>
        <v>0</v>
      </c>
      <c r="I8" s="103">
        <f>SUM(Eskilstuna:Vingåker!I8)</f>
        <v>0</v>
      </c>
      <c r="J8" s="103">
        <f>SUM(Eskilstuna:Vingåker!J8)</f>
        <v>0</v>
      </c>
      <c r="K8" s="103">
        <f>SUM(Eskilstuna:Vingåker!K8)</f>
        <v>0</v>
      </c>
      <c r="L8" s="103">
        <f>SUM(Eskilstuna:Vingåker!L8)</f>
        <v>0</v>
      </c>
      <c r="M8" s="103">
        <f>SUM(Eskilstuna:Vingåker!M8)</f>
        <v>0</v>
      </c>
      <c r="N8" s="103">
        <f>SUM(Eskilstuna:Vingåker!N8)</f>
        <v>0</v>
      </c>
      <c r="O8" s="103">
        <f>SUM(Eskilstuna:Vingåker!O8)</f>
        <v>0</v>
      </c>
      <c r="P8" s="103">
        <f>SUM(Eskilstuna:Vingåker!P8)</f>
        <v>0</v>
      </c>
      <c r="Q8" s="56"/>
      <c r="AG8" s="56"/>
      <c r="AH8" s="56"/>
    </row>
    <row r="9" spans="1:34" ht="15.6">
      <c r="A9" s="5" t="s">
        <v>12</v>
      </c>
      <c r="B9" s="62"/>
      <c r="C9" s="103">
        <f>SUM(Eskilstuna:Vingåker!C9)</f>
        <v>12567</v>
      </c>
      <c r="D9" s="103">
        <f>SUM(Eskilstuna:Vingåker!D9)</f>
        <v>0</v>
      </c>
      <c r="E9" s="103">
        <f>SUM(Eskilstuna:Vingåker!E9)</f>
        <v>0</v>
      </c>
      <c r="F9" s="103">
        <f>SUM(Eskilstuna:Vingåker!F9)</f>
        <v>0</v>
      </c>
      <c r="G9" s="103">
        <f>SUM(Eskilstuna:Vingåker!G9)</f>
        <v>0</v>
      </c>
      <c r="H9" s="103">
        <f>SUM(Eskilstuna:Vingåker!H9)</f>
        <v>0</v>
      </c>
      <c r="I9" s="103">
        <f>SUM(Eskilstuna:Vingåker!I9)</f>
        <v>0</v>
      </c>
      <c r="J9" s="103">
        <f>SUM(Eskilstuna:Vingåker!J9)</f>
        <v>0</v>
      </c>
      <c r="K9" s="103">
        <f>SUM(Eskilstuna:Vingåker!K9)</f>
        <v>0</v>
      </c>
      <c r="L9" s="103">
        <f>SUM(Eskilstuna:Vingåker!L9)</f>
        <v>0</v>
      </c>
      <c r="M9" s="103">
        <f>SUM(Eskilstuna:Vingåker!M9)</f>
        <v>0</v>
      </c>
      <c r="N9" s="103">
        <f>SUM(Eskilstuna:Vingåker!N9)</f>
        <v>0</v>
      </c>
      <c r="O9" s="103">
        <f>SUM(Eskilstuna:Vingåker!O9)</f>
        <v>0</v>
      </c>
      <c r="P9" s="103">
        <f>SUM(Eskilstuna:Vingåker!P9)</f>
        <v>0</v>
      </c>
      <c r="Q9" s="56"/>
      <c r="AG9" s="56"/>
      <c r="AH9" s="56"/>
    </row>
    <row r="10" spans="1:34" ht="15.6">
      <c r="A10" s="5" t="s">
        <v>13</v>
      </c>
      <c r="B10" s="62"/>
      <c r="C10" s="115">
        <f>SUM(Eskilstuna:Vingåker!C10)</f>
        <v>14000</v>
      </c>
      <c r="D10" s="103">
        <f>SUM(Eskilstuna:Vingåker!D10)</f>
        <v>0</v>
      </c>
      <c r="E10" s="103">
        <f>SUM(Eskilstuna:Vingåker!E10)</f>
        <v>0</v>
      </c>
      <c r="F10" s="103">
        <f>SUM(Eskilstuna:Vingåker!F10)</f>
        <v>0</v>
      </c>
      <c r="G10" s="103">
        <f>SUM(Eskilstuna:Vingåker!G10)</f>
        <v>0</v>
      </c>
      <c r="H10" s="103">
        <f>SUM(Eskilstuna:Vingåker!H10)</f>
        <v>0</v>
      </c>
      <c r="I10" s="103">
        <f>SUM(Eskilstuna:Vingåker!I10)</f>
        <v>0</v>
      </c>
      <c r="J10" s="103">
        <f>SUM(Eskilstuna:Vingåker!J10)</f>
        <v>0</v>
      </c>
      <c r="K10" s="103">
        <f>SUM(Eskilstuna:Vingåker!K10)</f>
        <v>0</v>
      </c>
      <c r="L10" s="103">
        <f>SUM(Eskilstuna:Vingåker!L10)</f>
        <v>0</v>
      </c>
      <c r="M10" s="103">
        <f>SUM(Eskilstuna:Vingåker!M10)</f>
        <v>0</v>
      </c>
      <c r="N10" s="103">
        <f>SUM(Eskilstuna:Vingåker!N10)</f>
        <v>0</v>
      </c>
      <c r="O10" s="103">
        <f>SUM(Eskilstuna:Vingåker!O10)</f>
        <v>0</v>
      </c>
      <c r="P10" s="103">
        <f>SUM(Eskilstuna:Vingåker!P10)</f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59">
        <f>SUM(Eskilstuna:Vingåker!C11)</f>
        <v>471921.98</v>
      </c>
      <c r="D11" s="103">
        <f>SUM(Eskilstuna:Vingåker!D11)</f>
        <v>0</v>
      </c>
      <c r="E11" s="103">
        <f>SUM(Eskilstuna:Vingåker!E11)</f>
        <v>0</v>
      </c>
      <c r="F11" s="103">
        <f>SUM(Eskilstuna:Vingåker!F11)</f>
        <v>0</v>
      </c>
      <c r="G11" s="103">
        <f>SUM(Eskilstuna:Vingåker!G11)</f>
        <v>0</v>
      </c>
      <c r="H11" s="103">
        <f>SUM(Eskilstuna:Vingåker!H11)</f>
        <v>0</v>
      </c>
      <c r="I11" s="103">
        <f>SUM(Eskilstuna:Vingåker!I11)</f>
        <v>0</v>
      </c>
      <c r="J11" s="103">
        <f>SUM(Eskilstuna:Vingåker!J11)</f>
        <v>0</v>
      </c>
      <c r="K11" s="103">
        <f>SUM(Eskilstuna:Vingåker!K11)</f>
        <v>0</v>
      </c>
      <c r="L11" s="103">
        <f>SUM(Eskilstuna:Vingåker!L11)</f>
        <v>0</v>
      </c>
      <c r="M11" s="103">
        <f>SUM(Eskilstuna:Vingåker!M11)</f>
        <v>0</v>
      </c>
      <c r="N11" s="103">
        <f>SUM(Eskilstuna:Vingåker!N11)</f>
        <v>0</v>
      </c>
      <c r="O11" s="103">
        <f>SUM(Eskilstuna:Vingåker!O11)</f>
        <v>0</v>
      </c>
      <c r="P11" s="103">
        <f>SUM(Eskilstuna:Vingåker!P11)</f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Södermanlands län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0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21">
        <f>SUM(Eskilstuna:Vingåker!B18)</f>
        <v>1177624.9525606497</v>
      </c>
      <c r="C18" s="103">
        <f>SUM(Eskilstuna:Vingåker!C18)</f>
        <v>0</v>
      </c>
      <c r="D18" s="121">
        <f>SUM(Eskilstuna:Vingåker!D18)</f>
        <v>3739.6623893499309</v>
      </c>
      <c r="E18" s="103">
        <f>SUM(Eskilstuna:Vingåker!E18)</f>
        <v>0</v>
      </c>
      <c r="F18" s="103">
        <f>SUM(Eskilstuna:Vingåker!F18)</f>
        <v>0</v>
      </c>
      <c r="G18" s="105">
        <f>SUM(Eskilstuna:Vingåker!G18)</f>
        <v>476</v>
      </c>
      <c r="H18" s="121">
        <f>SUM(Eskilstuna:Vingåker!H18)</f>
        <v>938089.76</v>
      </c>
      <c r="I18" s="102">
        <f>SUM(Eskilstuna:Vingåker!I18)</f>
        <v>2291</v>
      </c>
      <c r="J18" s="103">
        <f>SUM(Eskilstuna:Vingåker!J18)</f>
        <v>0</v>
      </c>
      <c r="K18" s="103">
        <f>SUM(Eskilstuna:Vingåker!K18)</f>
        <v>0</v>
      </c>
      <c r="L18" s="103">
        <f>SUM(Eskilstuna:Vingåker!L18)</f>
        <v>0</v>
      </c>
      <c r="M18" s="121">
        <f>SUM(Eskilstuna:Vingåker!M18)</f>
        <v>596641.24</v>
      </c>
      <c r="N18" s="103">
        <f>SUM(Eskilstuna:Vingåker!N18)</f>
        <v>0</v>
      </c>
      <c r="O18" s="103">
        <f>SUM(Eskilstuna:Vingåker!O18)</f>
        <v>0</v>
      </c>
      <c r="P18" s="103">
        <f>SUM(Eskilstuna:Vingåker!P18)</f>
        <v>1541237.6623893499</v>
      </c>
      <c r="Q18" s="4"/>
      <c r="R18" s="4"/>
      <c r="S18" s="4"/>
      <c r="T18" s="4"/>
    </row>
    <row r="19" spans="1:34" ht="15.6">
      <c r="A19" s="5" t="s">
        <v>19</v>
      </c>
      <c r="B19" s="121">
        <f>SUM(Eskilstuna:Vingåker!B19)</f>
        <v>397723.0474393504</v>
      </c>
      <c r="C19" s="103">
        <f>SUM(Eskilstuna:Vingåker!C19)</f>
        <v>0</v>
      </c>
      <c r="D19" s="159">
        <f>SUM(Eskilstuna:Vingåker!D19)</f>
        <v>17183.257610650071</v>
      </c>
      <c r="E19" s="103">
        <f>SUM(Eskilstuna:Vingåker!E19)</f>
        <v>0</v>
      </c>
      <c r="F19" s="103">
        <f>SUM(Eskilstuna:Vingåker!F19)</f>
        <v>0</v>
      </c>
      <c r="G19" s="105">
        <f>SUM(Eskilstuna:Vingåker!G19)</f>
        <v>11025</v>
      </c>
      <c r="H19" s="121">
        <f>SUM(Eskilstuna:Vingåker!H19)</f>
        <v>346910</v>
      </c>
      <c r="I19" s="103">
        <f>SUM(Eskilstuna:Vingåker!I19)</f>
        <v>0</v>
      </c>
      <c r="J19" s="103">
        <f>SUM(Eskilstuna:Vingåker!J19)</f>
        <v>0</v>
      </c>
      <c r="K19" s="103">
        <f>SUM(Eskilstuna:Vingåker!K19)</f>
        <v>0</v>
      </c>
      <c r="L19" s="103">
        <f>SUM(Eskilstuna:Vingåker!L19)</f>
        <v>0</v>
      </c>
      <c r="M19" s="103">
        <f>SUM(Eskilstuna:Vingåker!M19)</f>
        <v>0</v>
      </c>
      <c r="N19" s="103">
        <f>SUM(Eskilstuna:Vingåker!N19)</f>
        <v>0</v>
      </c>
      <c r="O19" s="103">
        <f>SUM(Eskilstuna:Vingåker!O19)</f>
        <v>0</v>
      </c>
      <c r="P19" s="159">
        <f>SUM(Eskilstuna:Vingåker!P19)</f>
        <v>375118.25761065009</v>
      </c>
      <c r="Q19" s="4"/>
      <c r="R19" s="4"/>
      <c r="S19" s="4"/>
      <c r="T19" s="4"/>
    </row>
    <row r="20" spans="1:34" ht="15.6">
      <c r="A20" s="5" t="s">
        <v>20</v>
      </c>
      <c r="B20" s="103">
        <f>SUM(Eskilstuna:Vingåker!B20)</f>
        <v>0</v>
      </c>
      <c r="C20" s="103">
        <f>SUM(Eskilstuna:Vingåker!C20)</f>
        <v>0</v>
      </c>
      <c r="D20" s="103">
        <f>SUM(Eskilstuna:Vingåker!D20)</f>
        <v>0</v>
      </c>
      <c r="E20" s="103">
        <f>SUM(Eskilstuna:Vingåker!E20)</f>
        <v>0</v>
      </c>
      <c r="F20" s="103">
        <f>SUM(Eskilstuna:Vingåker!F20)</f>
        <v>0</v>
      </c>
      <c r="G20" s="103">
        <f>SUM(Eskilstuna:Vingåker!G20)</f>
        <v>0</v>
      </c>
      <c r="H20" s="103">
        <f>SUM(Eskilstuna:Vingåker!H20)</f>
        <v>0</v>
      </c>
      <c r="I20" s="103">
        <f>SUM(Eskilstuna:Vingåker!I20)</f>
        <v>0</v>
      </c>
      <c r="J20" s="103">
        <f>SUM(Eskilstuna:Vingåker!J20)</f>
        <v>0</v>
      </c>
      <c r="K20" s="103">
        <f>SUM(Eskilstuna:Vingåker!K20)</f>
        <v>0</v>
      </c>
      <c r="L20" s="103">
        <f>SUM(Eskilstuna:Vingåker!L20)</f>
        <v>0</v>
      </c>
      <c r="M20" s="103">
        <f>SUM(Eskilstuna:Vingåker!M20)</f>
        <v>0</v>
      </c>
      <c r="N20" s="103">
        <f>SUM(Eskilstuna:Vingåker!N20)</f>
        <v>0</v>
      </c>
      <c r="O20" s="103">
        <f>SUM(Eskilstuna:Vingåker!O20)</f>
        <v>0</v>
      </c>
      <c r="P20" s="103">
        <f>SUM(Eskilstuna:Vingåker!P20)</f>
        <v>0</v>
      </c>
      <c r="Q20" s="4"/>
      <c r="R20" s="4"/>
      <c r="S20" s="4"/>
      <c r="T20" s="4"/>
    </row>
    <row r="21" spans="1:34" ht="16.2" thickBot="1">
      <c r="A21" s="5" t="s">
        <v>21</v>
      </c>
      <c r="B21" s="103">
        <f>SUM(Eskilstuna:Vingåker!B21)</f>
        <v>0</v>
      </c>
      <c r="C21" s="103">
        <f>SUM(Eskilstuna:Vingåker!C21)</f>
        <v>0</v>
      </c>
      <c r="D21" s="103">
        <f>SUM(Eskilstuna:Vingåker!D21)</f>
        <v>0</v>
      </c>
      <c r="E21" s="103">
        <f>SUM(Eskilstuna:Vingåker!E21)</f>
        <v>0</v>
      </c>
      <c r="F21" s="103">
        <f>SUM(Eskilstuna:Vingåker!F21)</f>
        <v>0</v>
      </c>
      <c r="G21" s="103">
        <f>SUM(Eskilstuna:Vingåker!G21)</f>
        <v>0</v>
      </c>
      <c r="H21" s="103">
        <f>SUM(Eskilstuna:Vingåker!H21)</f>
        <v>0</v>
      </c>
      <c r="I21" s="103">
        <f>SUM(Eskilstuna:Vingåker!I21)</f>
        <v>0</v>
      </c>
      <c r="J21" s="103">
        <f>SUM(Eskilstuna:Vingåker!J21)</f>
        <v>0</v>
      </c>
      <c r="K21" s="103">
        <f>SUM(Eskilstuna:Vingåker!K21)</f>
        <v>0</v>
      </c>
      <c r="L21" s="103">
        <f>SUM(Eskilstuna:Vingåker!L21)</f>
        <v>0</v>
      </c>
      <c r="M21" s="103">
        <f>SUM(Eskilstuna:Vingåker!M21)</f>
        <v>0</v>
      </c>
      <c r="N21" s="103">
        <f>SUM(Eskilstuna:Vingåker!N21)</f>
        <v>0</v>
      </c>
      <c r="O21" s="103">
        <f>SUM(Eskilstuna:Vingåker!O21)</f>
        <v>0</v>
      </c>
      <c r="P21" s="103">
        <f>SUM(Eskilstuna:Vingåker!P21)</f>
        <v>0</v>
      </c>
      <c r="Q21" s="4"/>
      <c r="R21" s="40"/>
      <c r="S21" s="40"/>
      <c r="T21" s="40"/>
    </row>
    <row r="22" spans="1:34" ht="15.6">
      <c r="A22" s="5" t="s">
        <v>22</v>
      </c>
      <c r="B22" s="105">
        <f>SUM(Eskilstuna:Vingåker!B22)</f>
        <v>98564</v>
      </c>
      <c r="C22" s="103">
        <f>SUM(Eskilstuna:Vingåker!C22)</f>
        <v>0</v>
      </c>
      <c r="D22" s="103">
        <f>SUM(Eskilstuna:Vingåker!D22)</f>
        <v>0</v>
      </c>
      <c r="E22" s="103">
        <f>SUM(Eskilstuna:Vingåker!E22)</f>
        <v>0</v>
      </c>
      <c r="F22" s="103">
        <f>SUM(Eskilstuna:Vingåker!F22)</f>
        <v>0</v>
      </c>
      <c r="G22" s="103">
        <f>SUM(Eskilstuna:Vingåker!G22)</f>
        <v>0</v>
      </c>
      <c r="H22" s="103">
        <f>SUM(Eskilstuna:Vingåker!H22)</f>
        <v>0</v>
      </c>
      <c r="I22" s="103">
        <f>SUM(Eskilstuna:Vingåker!I22)</f>
        <v>0</v>
      </c>
      <c r="J22" s="103">
        <f>SUM(Eskilstuna:Vingåker!J22)</f>
        <v>0</v>
      </c>
      <c r="K22" s="103">
        <f>SUM(Eskilstuna:Vingåker!K22)</f>
        <v>0</v>
      </c>
      <c r="L22" s="103">
        <f>SUM(Eskilstuna:Vingåker!L22)</f>
        <v>0</v>
      </c>
      <c r="M22" s="103">
        <f>SUM(Eskilstuna:Vingåker!M22)</f>
        <v>0</v>
      </c>
      <c r="N22" s="103">
        <f>SUM(Eskilstuna:Vingåker!N22)</f>
        <v>0</v>
      </c>
      <c r="O22" s="103">
        <f>SUM(Eskilstuna:Vingåker!O22)</f>
        <v>0</v>
      </c>
      <c r="P22" s="103">
        <f>SUM(Eskilstuna:Vingåker!P22)</f>
        <v>0</v>
      </c>
      <c r="Q22" s="34"/>
      <c r="R22" s="46" t="s">
        <v>24</v>
      </c>
      <c r="S22" s="93" t="str">
        <f>ROUND(P43/1000,0) &amp;" GWh"</f>
        <v>12895 GWh</v>
      </c>
      <c r="T22" s="41"/>
      <c r="U22" s="39"/>
    </row>
    <row r="23" spans="1:34" ht="15.6">
      <c r="A23" s="5" t="s">
        <v>23</v>
      </c>
      <c r="B23" s="103">
        <f>SUM(Eskilstuna:Vingåker!B23)</f>
        <v>0</v>
      </c>
      <c r="C23" s="103">
        <f>SUM(Eskilstuna:Vingåker!C23)</f>
        <v>0</v>
      </c>
      <c r="D23" s="103">
        <f>SUM(Eskilstuna:Vingåker!D23)</f>
        <v>0</v>
      </c>
      <c r="E23" s="103">
        <f>SUM(Eskilstuna:Vingåker!E23)</f>
        <v>0</v>
      </c>
      <c r="F23" s="103">
        <f>SUM(Eskilstuna:Vingåker!F23)</f>
        <v>0</v>
      </c>
      <c r="G23" s="103">
        <f>SUM(Eskilstuna:Vingåker!G23)</f>
        <v>0</v>
      </c>
      <c r="H23" s="103">
        <f>SUM(Eskilstuna:Vingåker!H23)</f>
        <v>0</v>
      </c>
      <c r="I23" s="103">
        <f>SUM(Eskilstuna:Vingåker!I23)</f>
        <v>0</v>
      </c>
      <c r="J23" s="103">
        <f>SUM(Eskilstuna:Vingåker!J23)</f>
        <v>0</v>
      </c>
      <c r="K23" s="103">
        <f>SUM(Eskilstuna:Vingåker!K23)</f>
        <v>0</v>
      </c>
      <c r="L23" s="103">
        <f>SUM(Eskilstuna:Vingåker!L23)</f>
        <v>0</v>
      </c>
      <c r="M23" s="103">
        <f>SUM(Eskilstuna:Vingåker!M23)</f>
        <v>0</v>
      </c>
      <c r="N23" s="103">
        <f>SUM(Eskilstuna:Vingåker!N23)</f>
        <v>0</v>
      </c>
      <c r="O23" s="103">
        <f>SUM(Eskilstuna:Vingåker!O23)</f>
        <v>0</v>
      </c>
      <c r="P23" s="103">
        <f>SUM(Eskilstuna:Vingåker!P23)</f>
        <v>0</v>
      </c>
      <c r="Q23" s="34"/>
      <c r="R23" s="44"/>
      <c r="S23" s="4"/>
      <c r="T23" s="42"/>
      <c r="U23" s="39"/>
    </row>
    <row r="24" spans="1:34" ht="15.6">
      <c r="A24" s="5" t="s">
        <v>14</v>
      </c>
      <c r="B24" s="121">
        <f>SUM(Eskilstuna:Vingåker!B24)</f>
        <v>1673912</v>
      </c>
      <c r="C24" s="103">
        <f>SUM(Eskilstuna:Vingåker!C24)</f>
        <v>0</v>
      </c>
      <c r="D24" s="159">
        <f>SUM(Eskilstuna:Vingåker!D24)</f>
        <v>20922.919999999998</v>
      </c>
      <c r="E24" s="103">
        <f>SUM(Eskilstuna:Vingåker!E24)</f>
        <v>0</v>
      </c>
      <c r="F24" s="103">
        <f>SUM(Eskilstuna:Vingåker!F24)</f>
        <v>0</v>
      </c>
      <c r="G24" s="105">
        <f>SUM(Eskilstuna:Vingåker!G24)</f>
        <v>11501</v>
      </c>
      <c r="H24" s="121">
        <f>SUM(Eskilstuna:Vingåker!H24)</f>
        <v>1284999.76</v>
      </c>
      <c r="I24" s="102">
        <f>SUM(Eskilstuna:Vingåker!I24)</f>
        <v>2291</v>
      </c>
      <c r="J24" s="103">
        <f>SUM(Eskilstuna:Vingåker!J24)</f>
        <v>0</v>
      </c>
      <c r="K24" s="103">
        <f>SUM(Eskilstuna:Vingåker!K24)</f>
        <v>0</v>
      </c>
      <c r="L24" s="103">
        <f>SUM(Eskilstuna:Vingåker!L24)</f>
        <v>0</v>
      </c>
      <c r="M24" s="121">
        <f>SUM(Eskilstuna:Vingåker!M24)</f>
        <v>596641.24</v>
      </c>
      <c r="N24" s="103">
        <f>SUM(Eskilstuna:Vingåker!N24)</f>
        <v>0</v>
      </c>
      <c r="O24" s="103">
        <f>SUM(Eskilstuna:Vingåker!O24)</f>
        <v>0</v>
      </c>
      <c r="P24" s="159">
        <f>SUM(Eskilstuna:Vingåker!P24)</f>
        <v>1916355.92</v>
      </c>
      <c r="Q24" s="34"/>
      <c r="R24" s="44"/>
      <c r="S24" s="4" t="s">
        <v>25</v>
      </c>
      <c r="T24" s="42" t="s">
        <v>26</v>
      </c>
      <c r="U24" s="39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34"/>
      <c r="R25" s="89" t="str">
        <f>C30</f>
        <v>El</v>
      </c>
      <c r="S25" s="63" t="str">
        <f>ROUND(C43/1000,0) &amp;" GWh"</f>
        <v>3274 GWh</v>
      </c>
      <c r="T25" s="45">
        <f>C$44</f>
        <v>0.25389436718617697</v>
      </c>
      <c r="U25" s="39"/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34"/>
      <c r="R26" s="91" t="str">
        <f>D30</f>
        <v>Oljeprodukter</v>
      </c>
      <c r="S26" s="63" t="str">
        <f>ROUND(D43/1000,0) &amp;" GWh"</f>
        <v>2571 GWh</v>
      </c>
      <c r="T26" s="45">
        <f>D$44</f>
        <v>0.19940539058160492</v>
      </c>
      <c r="U26" s="39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34"/>
      <c r="R27" s="91" t="str">
        <f>E30</f>
        <v>Kol och koks</v>
      </c>
      <c r="S27" s="63" t="str">
        <f>ROUND(E43/1000,0) &amp;" GWh"</f>
        <v>4217 GWh</v>
      </c>
      <c r="T27" s="45">
        <f>E$44</f>
        <v>0.32703775541981628</v>
      </c>
      <c r="U27" s="39"/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34"/>
      <c r="R28" s="91" t="str">
        <f>F30</f>
        <v>Gasol/naturgas</v>
      </c>
      <c r="S28" s="63" t="str">
        <f>ROUND(F43/1000,0) &amp;" GWh"</f>
        <v>97 GWh</v>
      </c>
      <c r="T28" s="45">
        <f>F$44</f>
        <v>7.5601202367575693E-3</v>
      </c>
      <c r="U28" s="39"/>
    </row>
    <row r="29" spans="1:34" ht="15.6">
      <c r="A29" s="83" t="str">
        <f>A2</f>
        <v>Södermanlands län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34"/>
      <c r="R29" s="91" t="str">
        <f>G30</f>
        <v>Biodrivmedel</v>
      </c>
      <c r="S29" s="63" t="str">
        <f>ROUND(G43/1000,0) &amp;" GWh"</f>
        <v>504 GWh</v>
      </c>
      <c r="T29" s="45">
        <f>G$44</f>
        <v>3.9069883027611663E-2</v>
      </c>
      <c r="U29" s="39"/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34"/>
      <c r="R30" s="89" t="str">
        <f>H30</f>
        <v>Biobränslen</v>
      </c>
      <c r="S30" s="63" t="str">
        <f>ROUND(H43/1000,0) &amp;" GWh"</f>
        <v>1603 GWh</v>
      </c>
      <c r="T30" s="45">
        <f>H$44</f>
        <v>0.12431477424242517</v>
      </c>
      <c r="U30" s="39"/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0"/>
      <c r="O31" s="31"/>
      <c r="P31" s="86" t="s">
        <v>69</v>
      </c>
      <c r="Q31" s="35"/>
      <c r="R31" s="89" t="str">
        <f>I30</f>
        <v>Biogas</v>
      </c>
      <c r="S31" s="63" t="str">
        <f>ROUND(I43/1000,0) &amp;" GWh"</f>
        <v>32 GWh</v>
      </c>
      <c r="T31" s="45">
        <f>I$44</f>
        <v>2.4468504200262325E-3</v>
      </c>
      <c r="U31" s="38"/>
      <c r="AG31" s="33"/>
      <c r="AH31" s="33"/>
    </row>
    <row r="32" spans="1:34" ht="15.6">
      <c r="A32" s="5" t="s">
        <v>30</v>
      </c>
      <c r="B32" s="103">
        <f>SUM(Eskilstuna:Vingåker!B32)</f>
        <v>0</v>
      </c>
      <c r="C32" s="103">
        <f>SUM(Eskilstuna:Vingåker!C32)</f>
        <v>107389</v>
      </c>
      <c r="D32" s="103">
        <f>SUM(Eskilstuna:Vingåker!D32)</f>
        <v>93274</v>
      </c>
      <c r="E32" s="103">
        <f>SUM(Eskilstuna:Vingåker!E32)</f>
        <v>0</v>
      </c>
      <c r="F32" s="103">
        <f>SUM(Eskilstuna:Vingåker!F32)</f>
        <v>0</v>
      </c>
      <c r="G32" s="103">
        <f>SUM(Eskilstuna:Vingåker!G32)</f>
        <v>19260</v>
      </c>
      <c r="H32" s="103">
        <f>SUM(Eskilstuna:Vingåker!H32)</f>
        <v>0</v>
      </c>
      <c r="I32" s="103">
        <f>SUM(Eskilstuna:Vingåker!I32)</f>
        <v>0</v>
      </c>
      <c r="J32" s="103">
        <f>SUM(Eskilstuna:Vingåker!J32)</f>
        <v>0</v>
      </c>
      <c r="K32" s="103">
        <f>SUM(Eskilstuna:Vingåker!K32)</f>
        <v>0</v>
      </c>
      <c r="L32" s="103">
        <f>SUM(Eskilstuna:Vingåker!L32)</f>
        <v>0</v>
      </c>
      <c r="M32" s="103">
        <f>SUM(Eskilstuna:Vingåker!M32)</f>
        <v>0</v>
      </c>
      <c r="N32" s="103">
        <f>SUM(Eskilstuna:Vingåker!N32)</f>
        <v>0</v>
      </c>
      <c r="O32" s="103">
        <f>SUM(Eskilstuna:Vingåker!O32)</f>
        <v>0</v>
      </c>
      <c r="P32" s="103">
        <f>SUM(Eskilstuna:Vingåker!P32)</f>
        <v>219923</v>
      </c>
      <c r="Q32" s="36"/>
      <c r="R32" s="91" t="str">
        <f>J30</f>
        <v>Avlutar</v>
      </c>
      <c r="S32" s="63" t="str">
        <f>ROUND(J43/1000,0) &amp;" GWh"</f>
        <v>0 GWh</v>
      </c>
      <c r="T32" s="45">
        <f>J$44</f>
        <v>0</v>
      </c>
      <c r="U32" s="39"/>
    </row>
    <row r="33" spans="1:47" ht="15.6">
      <c r="A33" s="5" t="s">
        <v>33</v>
      </c>
      <c r="B33" s="103">
        <f>SUM(Eskilstuna:Vingåker!B33)</f>
        <v>95588.8807168364</v>
      </c>
      <c r="C33" s="103">
        <f>SUM(Eskilstuna:Vingåker!C33)</f>
        <v>1123224.0000000002</v>
      </c>
      <c r="D33" s="104">
        <f>SUM(Eskilstuna:Vingåker!D33)</f>
        <v>271056.97981362289</v>
      </c>
      <c r="E33" s="102">
        <f>SUM(Eskilstuna:Vingåker!E33)</f>
        <v>4217000</v>
      </c>
      <c r="F33" s="102">
        <f>SUM(Eskilstuna:Vingåker!F33)</f>
        <v>95884.24</v>
      </c>
      <c r="G33" s="103">
        <f>SUM(Eskilstuna:Vingåker!G33)</f>
        <v>0</v>
      </c>
      <c r="H33" s="104">
        <f>SUM(Eskilstuna:Vingåker!H33)</f>
        <v>19382.420186377094</v>
      </c>
      <c r="I33" s="104">
        <f>SUM(Eskilstuna:Vingåker!I33)</f>
        <v>0</v>
      </c>
      <c r="J33" s="103">
        <f>SUM(Eskilstuna:Vingåker!J33)</f>
        <v>0</v>
      </c>
      <c r="K33" s="103">
        <f>SUM(Eskilstuna:Vingåker!K33)</f>
        <v>0</v>
      </c>
      <c r="L33" s="103">
        <f>SUM(Eskilstuna:Vingåker!L33)</f>
        <v>0</v>
      </c>
      <c r="M33" s="103">
        <f>SUM(Eskilstuna:Vingåker!M33)</f>
        <v>0</v>
      </c>
      <c r="N33" s="105">
        <f>SUM(Eskilstuna:Vingåker!N33)</f>
        <v>18620</v>
      </c>
      <c r="O33" s="103">
        <f>SUM(Eskilstuna:Vingåker!O33)</f>
        <v>0</v>
      </c>
      <c r="P33" s="105">
        <f>SUM(Eskilstuna:Vingåker!P33)</f>
        <v>5840756.5207168367</v>
      </c>
      <c r="Q33" s="36"/>
      <c r="R33" s="89" t="str">
        <f>K30</f>
        <v>Torv</v>
      </c>
      <c r="S33" s="63" t="str">
        <f>ROUND(K43/1000,0) &amp;" GWh"</f>
        <v>0 GWh</v>
      </c>
      <c r="T33" s="45">
        <f>K$44</f>
        <v>0</v>
      </c>
      <c r="U33" s="39"/>
    </row>
    <row r="34" spans="1:47" ht="15.6">
      <c r="A34" s="5" t="s">
        <v>34</v>
      </c>
      <c r="B34" s="115">
        <f>SUM(Eskilstuna:Vingåker!B34)</f>
        <v>191785.3994448061</v>
      </c>
      <c r="C34" s="103">
        <f>SUM(Eskilstuna:Vingåker!C34)</f>
        <v>260255.23333333331</v>
      </c>
      <c r="D34" s="103">
        <f>SUM(Eskilstuna:Vingåker!D34)</f>
        <v>10301</v>
      </c>
      <c r="E34" s="103">
        <f>SUM(Eskilstuna:Vingåker!E34)</f>
        <v>0</v>
      </c>
      <c r="F34" s="103">
        <f>SUM(Eskilstuna:Vingåker!F34)</f>
        <v>0</v>
      </c>
      <c r="G34" s="103">
        <f>SUM(Eskilstuna:Vingåker!G34)</f>
        <v>0</v>
      </c>
      <c r="H34" s="103">
        <f>SUM(Eskilstuna:Vingåker!H34)</f>
        <v>0</v>
      </c>
      <c r="I34" s="103">
        <f>SUM(Eskilstuna:Vingåker!I34)</f>
        <v>0</v>
      </c>
      <c r="J34" s="103">
        <f>SUM(Eskilstuna:Vingåker!J34)</f>
        <v>0</v>
      </c>
      <c r="K34" s="103">
        <f>SUM(Eskilstuna:Vingåker!K34)</f>
        <v>0</v>
      </c>
      <c r="L34" s="103">
        <f>SUM(Eskilstuna:Vingåker!L34)</f>
        <v>0</v>
      </c>
      <c r="M34" s="103">
        <f>SUM(Eskilstuna:Vingåker!M34)</f>
        <v>0</v>
      </c>
      <c r="N34" s="103">
        <f>SUM(Eskilstuna:Vingåker!N34)</f>
        <v>0</v>
      </c>
      <c r="O34" s="103">
        <f>SUM(Eskilstuna:Vingåker!O34)</f>
        <v>0</v>
      </c>
      <c r="P34" s="115">
        <f>SUM(Eskilstuna:Vingåker!P34)</f>
        <v>462341.63277813944</v>
      </c>
      <c r="Q34" s="36"/>
      <c r="R34" s="91" t="str">
        <f>L30</f>
        <v>Avfall</v>
      </c>
      <c r="S34" s="63" t="str">
        <f>ROUND(L43/1000,0) &amp;" GWh"</f>
        <v>0 GWh</v>
      </c>
      <c r="T34" s="45">
        <f>L$44</f>
        <v>0</v>
      </c>
      <c r="U34" s="39"/>
      <c r="V34" s="8"/>
      <c r="W34" s="61"/>
    </row>
    <row r="35" spans="1:47" ht="15.6">
      <c r="A35" s="5" t="s">
        <v>35</v>
      </c>
      <c r="B35" s="103">
        <f>SUM(Eskilstuna:Vingåker!B35)</f>
        <v>0</v>
      </c>
      <c r="C35" s="103">
        <f>SUM(Eskilstuna:Vingåker!C35)</f>
        <v>122433.99999999999</v>
      </c>
      <c r="D35" s="103">
        <f>SUM(Eskilstuna:Vingåker!D35)</f>
        <v>2114538.0201863772</v>
      </c>
      <c r="E35" s="103">
        <f>SUM(Eskilstuna:Vingåker!E35)</f>
        <v>0</v>
      </c>
      <c r="F35" s="105">
        <f>SUM(Eskilstuna:Vingåker!F35)+1600</f>
        <v>1600</v>
      </c>
      <c r="G35" s="103">
        <f>SUM(Eskilstuna:Vingåker!G35)</f>
        <v>473027</v>
      </c>
      <c r="H35" s="103">
        <f>SUM(Eskilstuna:Vingåker!H35)</f>
        <v>0</v>
      </c>
      <c r="I35" s="105">
        <f>SUM(Eskilstuna:Vingåker!I35)+29260</f>
        <v>29260</v>
      </c>
      <c r="J35" s="103">
        <f>SUM(Eskilstuna:Vingåker!J35)</f>
        <v>0</v>
      </c>
      <c r="K35" s="103">
        <f>SUM(Eskilstuna:Vingåker!K35)</f>
        <v>0</v>
      </c>
      <c r="L35" s="103">
        <f>SUM(Eskilstuna:Vingåker!L35)</f>
        <v>0</v>
      </c>
      <c r="M35" s="103">
        <f>SUM(Eskilstuna:Vingåker!M35)</f>
        <v>0</v>
      </c>
      <c r="N35" s="103">
        <f>SUM(Eskilstuna:Vingåker!N35)</f>
        <v>0</v>
      </c>
      <c r="O35" s="103">
        <f>SUM(Eskilstuna:Vingåker!O35)</f>
        <v>0</v>
      </c>
      <c r="P35" s="103">
        <f>SUM(B35:O35)</f>
        <v>2740859.0201863772</v>
      </c>
      <c r="Q35" s="36"/>
      <c r="R35" s="89" t="str">
        <f>M30</f>
        <v>RT-flis</v>
      </c>
      <c r="S35" s="63" t="str">
        <f>ROUND(M43/1000,0) &amp;" GWh"</f>
        <v>597 GWh</v>
      </c>
      <c r="T35" s="45">
        <f>M$44</f>
        <v>4.627085888558119E-2</v>
      </c>
      <c r="U35" s="39"/>
    </row>
    <row r="36" spans="1:47" ht="15.6">
      <c r="A36" s="5" t="s">
        <v>36</v>
      </c>
      <c r="B36" s="115">
        <f>SUM(Eskilstuna:Vingåker!B36)</f>
        <v>260008.71983835747</v>
      </c>
      <c r="C36" s="103">
        <f>SUM(Eskilstuna:Vingåker!C36)</f>
        <v>609613</v>
      </c>
      <c r="D36" s="103">
        <f>SUM(Eskilstuna:Vingåker!D36)</f>
        <v>54837</v>
      </c>
      <c r="E36" s="103">
        <f>SUM(Eskilstuna:Vingåker!E36)</f>
        <v>0</v>
      </c>
      <c r="F36" s="103">
        <f>SUM(Eskilstuna:Vingåker!F36)</f>
        <v>0</v>
      </c>
      <c r="G36" s="103">
        <f>SUM(Eskilstuna:Vingåker!G36)</f>
        <v>0</v>
      </c>
      <c r="H36" s="103">
        <f>SUM(Eskilstuna:Vingåker!H36)</f>
        <v>0</v>
      </c>
      <c r="I36" s="103">
        <f>SUM(Eskilstuna:Vingåker!I36)</f>
        <v>0</v>
      </c>
      <c r="J36" s="103">
        <f>SUM(Eskilstuna:Vingåker!J36)</f>
        <v>0</v>
      </c>
      <c r="K36" s="103">
        <f>SUM(Eskilstuna:Vingåker!K36)</f>
        <v>0</v>
      </c>
      <c r="L36" s="103">
        <f>SUM(Eskilstuna:Vingåker!L36)</f>
        <v>0</v>
      </c>
      <c r="M36" s="103">
        <f>SUM(Eskilstuna:Vingåker!M36)</f>
        <v>0</v>
      </c>
      <c r="N36" s="103">
        <f>SUM(Eskilstuna:Vingåker!N36)</f>
        <v>0</v>
      </c>
      <c r="O36" s="103">
        <f>SUM(Eskilstuna:Vingåker!O36)</f>
        <v>0</v>
      </c>
      <c r="P36" s="115">
        <f>SUM(Eskilstuna:Vingåker!P36)</f>
        <v>924458.71983835741</v>
      </c>
      <c r="Q36" s="36"/>
      <c r="R36" s="89" t="str">
        <f>N30</f>
        <v>Ånga</v>
      </c>
      <c r="S36" s="63" t="str">
        <f>ROUND(N43/1000,0) &amp;" GWh"</f>
        <v>0 GWh</v>
      </c>
      <c r="T36" s="45">
        <f>N$44</f>
        <v>0</v>
      </c>
      <c r="U36" s="39"/>
    </row>
    <row r="37" spans="1:47" ht="15.6">
      <c r="A37" s="5" t="s">
        <v>37</v>
      </c>
      <c r="B37" s="105">
        <f>SUM(Eskilstuna:Vingåker!B37)</f>
        <v>146261</v>
      </c>
      <c r="C37" s="103">
        <f>SUM(Eskilstuna:Vingåker!C37)</f>
        <v>790569</v>
      </c>
      <c r="D37" s="103">
        <f>SUM(Eskilstuna:Vingåker!D37)</f>
        <v>5407</v>
      </c>
      <c r="E37" s="103">
        <f>SUM(Eskilstuna:Vingåker!E37)</f>
        <v>0</v>
      </c>
      <c r="F37" s="103">
        <f>SUM(Eskilstuna:Vingåker!F37)</f>
        <v>0</v>
      </c>
      <c r="G37" s="103">
        <f>SUM(Eskilstuna:Vingåker!G37)</f>
        <v>0</v>
      </c>
      <c r="H37" s="104">
        <f>SUM(Eskilstuna:Vingåker!H37)</f>
        <v>298599.10956516652</v>
      </c>
      <c r="I37" s="103">
        <f>SUM(Eskilstuna:Vingåker!I37)</f>
        <v>0</v>
      </c>
      <c r="J37" s="103">
        <f>SUM(Eskilstuna:Vingåker!J37)</f>
        <v>0</v>
      </c>
      <c r="K37" s="103">
        <f>SUM(Eskilstuna:Vingåker!K37)</f>
        <v>0</v>
      </c>
      <c r="L37" s="103">
        <f>SUM(Eskilstuna:Vingåker!L37)</f>
        <v>0</v>
      </c>
      <c r="M37" s="103">
        <f>SUM(Eskilstuna:Vingåker!M37)</f>
        <v>0</v>
      </c>
      <c r="N37" s="103">
        <f>SUM(Eskilstuna:Vingåker!N37)</f>
        <v>0</v>
      </c>
      <c r="O37" s="103">
        <f>SUM(Eskilstuna:Vingåker!O37)</f>
        <v>0</v>
      </c>
      <c r="P37" s="115">
        <f>SUM(Eskilstuna:Vingåker!P37)</f>
        <v>1240836.1095651663</v>
      </c>
      <c r="Q37" s="36"/>
      <c r="R37" s="91" t="str">
        <f>O30</f>
        <v>Övrigt</v>
      </c>
      <c r="S37" s="63" t="str">
        <f>ROUND(O43/1000,0) &amp;" GWh"</f>
        <v>0 GWh</v>
      </c>
      <c r="T37" s="45">
        <f>O$44</f>
        <v>0</v>
      </c>
      <c r="U37" s="39"/>
    </row>
    <row r="38" spans="1:47" ht="15.6">
      <c r="A38" s="5" t="s">
        <v>38</v>
      </c>
      <c r="B38" s="105">
        <f>SUM(Eskilstuna:Vingåker!B38)</f>
        <v>721372</v>
      </c>
      <c r="C38" s="103">
        <f>SUM(Eskilstuna:Vingåker!C38)</f>
        <v>166021</v>
      </c>
      <c r="D38" s="103">
        <f>SUM(Eskilstuna:Vingåker!D38)</f>
        <v>903</v>
      </c>
      <c r="E38" s="103">
        <f>SUM(Eskilstuna:Vingåker!E38)</f>
        <v>0</v>
      </c>
      <c r="F38" s="103">
        <f>SUM(Eskilstuna:Vingåker!F38)</f>
        <v>0</v>
      </c>
      <c r="G38" s="103">
        <f>SUM(Eskilstuna:Vingåker!G38)</f>
        <v>0</v>
      </c>
      <c r="H38" s="103">
        <f>SUM(Eskilstuna:Vingåker!H38)</f>
        <v>0</v>
      </c>
      <c r="I38" s="103">
        <f>SUM(Eskilstuna:Vingåker!I38)</f>
        <v>0</v>
      </c>
      <c r="J38" s="103">
        <f>SUM(Eskilstuna:Vingåker!J38)</f>
        <v>0</v>
      </c>
      <c r="K38" s="103">
        <f>SUM(Eskilstuna:Vingåker!K38)</f>
        <v>0</v>
      </c>
      <c r="L38" s="103">
        <f>SUM(Eskilstuna:Vingåker!L38)</f>
        <v>0</v>
      </c>
      <c r="M38" s="103">
        <f>SUM(Eskilstuna:Vingåker!M38)</f>
        <v>0</v>
      </c>
      <c r="N38" s="103">
        <f>SUM(Eskilstuna:Vingåker!N38)</f>
        <v>0</v>
      </c>
      <c r="O38" s="103">
        <f>SUM(Eskilstuna:Vingåker!O38)</f>
        <v>0</v>
      </c>
      <c r="P38" s="105">
        <f>SUM(Eskilstuna:Vingåker!P38)</f>
        <v>888296</v>
      </c>
      <c r="Q38" s="36"/>
      <c r="R38" s="47"/>
      <c r="S38" s="32"/>
      <c r="T38" s="43"/>
      <c r="U38" s="39"/>
    </row>
    <row r="39" spans="1:47" ht="15.6">
      <c r="A39" s="5" t="s">
        <v>39</v>
      </c>
      <c r="B39" s="103">
        <f>SUM(Eskilstuna:Vingåker!B39)</f>
        <v>0</v>
      </c>
      <c r="C39" s="103">
        <f>SUM(Eskilstuna:Vingåker!C39)</f>
        <v>153960</v>
      </c>
      <c r="D39" s="103">
        <f>SUM(Eskilstuna:Vingåker!D39)</f>
        <v>0</v>
      </c>
      <c r="E39" s="103">
        <f>SUM(Eskilstuna:Vingåker!E39)</f>
        <v>0</v>
      </c>
      <c r="F39" s="103">
        <f>SUM(Eskilstuna:Vingåker!F39)</f>
        <v>0</v>
      </c>
      <c r="G39" s="103">
        <f>SUM(Eskilstuna:Vingåker!G39)</f>
        <v>0</v>
      </c>
      <c r="H39" s="103">
        <f>SUM(Eskilstuna:Vingåker!H39)</f>
        <v>0</v>
      </c>
      <c r="I39" s="103">
        <f>SUM(Eskilstuna:Vingåker!I39)</f>
        <v>0</v>
      </c>
      <c r="J39" s="103">
        <f>SUM(Eskilstuna:Vingåker!J39)</f>
        <v>0</v>
      </c>
      <c r="K39" s="103">
        <f>SUM(Eskilstuna:Vingåker!K39)</f>
        <v>0</v>
      </c>
      <c r="L39" s="103">
        <f>SUM(Eskilstuna:Vingåker!L39)</f>
        <v>0</v>
      </c>
      <c r="M39" s="103">
        <f>SUM(Eskilstuna:Vingåker!M39)</f>
        <v>0</v>
      </c>
      <c r="N39" s="103">
        <f>SUM(Eskilstuna:Vingåker!N39)</f>
        <v>0</v>
      </c>
      <c r="O39" s="103">
        <f>SUM(Eskilstuna:Vingåker!O39)</f>
        <v>0</v>
      </c>
      <c r="P39" s="103">
        <f>SUM(Eskilstuna:Vingåker!P39)</f>
        <v>153960</v>
      </c>
      <c r="Q39" s="36"/>
      <c r="R39" s="44"/>
      <c r="S39" s="11"/>
      <c r="T39" s="67"/>
      <c r="U39" s="39"/>
    </row>
    <row r="40" spans="1:47" ht="15.6">
      <c r="A40" s="5" t="s">
        <v>14</v>
      </c>
      <c r="B40" s="105">
        <f>SUM(Eskilstuna:Vingåker!B40)</f>
        <v>1415016</v>
      </c>
      <c r="C40" s="103">
        <f>SUM(Eskilstuna:Vingåker!C40)</f>
        <v>3333465.2333333334</v>
      </c>
      <c r="D40" s="104">
        <f>SUM(Eskilstuna:Vingåker!D40)</f>
        <v>2550317</v>
      </c>
      <c r="E40" s="102">
        <f>SUM(Eskilstuna:Vingåker!E40)</f>
        <v>4217000</v>
      </c>
      <c r="F40" s="121">
        <f>SUM(F32:F39)</f>
        <v>97484.24</v>
      </c>
      <c r="G40" s="103">
        <f>SUM(Eskilstuna:Vingåker!G40)</f>
        <v>492287</v>
      </c>
      <c r="H40" s="104">
        <f>SUM(Eskilstuna:Vingåker!H40)</f>
        <v>317981.5297515436</v>
      </c>
      <c r="I40" s="115">
        <f>SUM(I32:I39)</f>
        <v>29260</v>
      </c>
      <c r="J40" s="103">
        <f>SUM(Eskilstuna:Vingåker!J40)</f>
        <v>0</v>
      </c>
      <c r="K40" s="103">
        <f>SUM(Eskilstuna:Vingåker!K40)</f>
        <v>0</v>
      </c>
      <c r="L40" s="103">
        <f>SUM(Eskilstuna:Vingåker!L40)</f>
        <v>0</v>
      </c>
      <c r="M40" s="103">
        <f>SUM(Eskilstuna:Vingåker!M40)</f>
        <v>0</v>
      </c>
      <c r="N40" s="105">
        <f>SUM(Eskilstuna:Vingåker!N40)</f>
        <v>18620</v>
      </c>
      <c r="O40" s="103">
        <f>SUM(Eskilstuna:Vingåker!O40)</f>
        <v>0</v>
      </c>
      <c r="P40" s="159">
        <f>SUM(B40:O40)</f>
        <v>12471431.003084878</v>
      </c>
      <c r="Q40" s="36"/>
      <c r="R40" s="44"/>
      <c r="S40" s="11" t="s">
        <v>25</v>
      </c>
      <c r="T40" s="67" t="s">
        <v>26</v>
      </c>
      <c r="U40" s="39"/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103"/>
      <c r="Q41" s="69"/>
      <c r="R41" s="44" t="s">
        <v>40</v>
      </c>
      <c r="S41" s="68" t="str">
        <f>ROUND((B46+C46)/1000,0) &amp;" GWh"</f>
        <v>507 GWh</v>
      </c>
      <c r="T41" s="67"/>
      <c r="U41" s="39"/>
    </row>
    <row r="42" spans="1:47">
      <c r="A42" s="49" t="s">
        <v>43</v>
      </c>
      <c r="B42" s="109">
        <f>B39+B38+B37</f>
        <v>867633</v>
      </c>
      <c r="C42" s="109">
        <f>C39+C38+C37</f>
        <v>1110550</v>
      </c>
      <c r="D42" s="109">
        <f>D39+D38+D37</f>
        <v>6310</v>
      </c>
      <c r="E42" s="109">
        <f t="shared" ref="E42:O42" si="0">E39+E38+E37</f>
        <v>0</v>
      </c>
      <c r="F42" s="110">
        <f t="shared" si="0"/>
        <v>0</v>
      </c>
      <c r="G42" s="109">
        <f t="shared" si="0"/>
        <v>0</v>
      </c>
      <c r="H42" s="109">
        <f t="shared" si="0"/>
        <v>298599.10956516652</v>
      </c>
      <c r="I42" s="110">
        <f t="shared" si="0"/>
        <v>0</v>
      </c>
      <c r="J42" s="109">
        <f>J39+J38+J37</f>
        <v>0</v>
      </c>
      <c r="K42" s="109">
        <f>K39+K38+K37</f>
        <v>0</v>
      </c>
      <c r="L42" s="109">
        <f>L39+L38+L37</f>
        <v>0</v>
      </c>
      <c r="M42" s="109">
        <f t="shared" si="0"/>
        <v>0</v>
      </c>
      <c r="N42" s="109">
        <f t="shared" si="0"/>
        <v>0</v>
      </c>
      <c r="O42" s="109">
        <f t="shared" si="0"/>
        <v>0</v>
      </c>
      <c r="P42" s="103">
        <f>SUM(Eskilstuna:Vingåker!P42)</f>
        <v>2283092.1095651668</v>
      </c>
      <c r="Q42" s="37"/>
      <c r="R42" s="44" t="s">
        <v>41</v>
      </c>
      <c r="S42" s="12" t="str">
        <f>ROUND(P42/1000,0) &amp;" GWh"</f>
        <v>2283 GWh</v>
      </c>
      <c r="T42" s="45">
        <f>P42/P40</f>
        <v>0.18306576919684928</v>
      </c>
      <c r="U42" s="39"/>
    </row>
    <row r="43" spans="1:47">
      <c r="A43" s="50" t="s">
        <v>45</v>
      </c>
      <c r="B43" s="133"/>
      <c r="C43" s="71">
        <f>SUM(Eskilstuna:Vingåker!C43)</f>
        <v>3273849.9720000001</v>
      </c>
      <c r="D43" s="71">
        <f>SUM(Eskilstuna:Vingåker!D43)</f>
        <v>2571239.92</v>
      </c>
      <c r="E43" s="71">
        <f>SUM(Eskilstuna:Vingåker!E43)</f>
        <v>4217000</v>
      </c>
      <c r="F43" s="71">
        <f>F40+F24+F11</f>
        <v>97484.24</v>
      </c>
      <c r="G43" s="71">
        <f>SUM(Eskilstuna:Vingåker!G43)</f>
        <v>503788</v>
      </c>
      <c r="H43" s="71">
        <f>SUM(Eskilstuna:Vingåker!H43)</f>
        <v>1602981.2897515437</v>
      </c>
      <c r="I43" s="71">
        <f>I40+I24+I11</f>
        <v>31551</v>
      </c>
      <c r="J43" s="71">
        <f>SUM(Eskilstuna:Vingåker!J43)</f>
        <v>0</v>
      </c>
      <c r="K43" s="71">
        <f>SUM(Eskilstuna:Vingåker!K43)</f>
        <v>0</v>
      </c>
      <c r="L43" s="71">
        <f>SUM(Eskilstuna:Vingåker!L43)</f>
        <v>0</v>
      </c>
      <c r="M43" s="71">
        <f>SUM(Eskilstuna:Vingåker!M43)</f>
        <v>596641.24</v>
      </c>
      <c r="N43" s="71">
        <f>SUM(Eskilstuna:Vingåker!N43)</f>
        <v>0</v>
      </c>
      <c r="O43" s="71">
        <f>SUM(Eskilstuna:Vingåker!O43)</f>
        <v>0</v>
      </c>
      <c r="P43" s="70">
        <f>SUM(C43:O43)</f>
        <v>12894535.661751544</v>
      </c>
      <c r="Q43" s="37"/>
      <c r="R43" s="44" t="s">
        <v>42</v>
      </c>
      <c r="S43" s="12" t="str">
        <f>ROUND(P36/1000,0) &amp;" GWh"</f>
        <v>924 GWh</v>
      </c>
      <c r="T43" s="65">
        <f>P36/P40</f>
        <v>7.4126114285496786E-2</v>
      </c>
      <c r="U43" s="39"/>
    </row>
    <row r="44" spans="1:47">
      <c r="A44" s="50" t="s">
        <v>46</v>
      </c>
      <c r="B44" s="133"/>
      <c r="C44" s="135">
        <f>C43/$P$43</f>
        <v>0.25389436718617697</v>
      </c>
      <c r="D44" s="135">
        <f t="shared" ref="D44:O44" si="1">D43/$P$43</f>
        <v>0.19940539058160492</v>
      </c>
      <c r="E44" s="135">
        <f t="shared" si="1"/>
        <v>0.32703775541981628</v>
      </c>
      <c r="F44" s="135">
        <f t="shared" si="1"/>
        <v>7.5601202367575693E-3</v>
      </c>
      <c r="G44" s="135">
        <f t="shared" si="1"/>
        <v>3.9069883027611663E-2</v>
      </c>
      <c r="H44" s="135">
        <f t="shared" si="1"/>
        <v>0.12431477424242517</v>
      </c>
      <c r="I44" s="135">
        <f t="shared" si="1"/>
        <v>2.4468504200262325E-3</v>
      </c>
      <c r="J44" s="135">
        <f t="shared" si="1"/>
        <v>0</v>
      </c>
      <c r="K44" s="135">
        <f t="shared" si="1"/>
        <v>0</v>
      </c>
      <c r="L44" s="135">
        <f t="shared" si="1"/>
        <v>0</v>
      </c>
      <c r="M44" s="135">
        <f t="shared" si="1"/>
        <v>4.627085888558119E-2</v>
      </c>
      <c r="N44" s="135">
        <f t="shared" si="1"/>
        <v>0</v>
      </c>
      <c r="O44" s="135">
        <f t="shared" si="1"/>
        <v>0</v>
      </c>
      <c r="P44" s="135">
        <f>P43/$P$43</f>
        <v>1</v>
      </c>
      <c r="Q44" s="37"/>
      <c r="R44" s="44" t="s">
        <v>44</v>
      </c>
      <c r="S44" s="12" t="str">
        <f>ROUND(P34/1000,0) &amp;" GWh"</f>
        <v>462 GWh</v>
      </c>
      <c r="T44" s="45">
        <f>P34/P40</f>
        <v>3.7072059546637164E-2</v>
      </c>
      <c r="U44" s="39"/>
    </row>
    <row r="45" spans="1:47">
      <c r="A45" s="51"/>
      <c r="B45" s="119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59"/>
      <c r="O45" s="70"/>
      <c r="P45" s="70"/>
      <c r="Q45" s="37"/>
      <c r="R45" s="44" t="s">
        <v>31</v>
      </c>
      <c r="S45" s="12" t="str">
        <f>ROUND(P32/1000,0) &amp;" GWh"</f>
        <v>220 GWh</v>
      </c>
      <c r="T45" s="45">
        <f>P32/P40</f>
        <v>1.7634143182574703E-2</v>
      </c>
      <c r="U45" s="39"/>
    </row>
    <row r="46" spans="1:47">
      <c r="A46" s="51" t="s">
        <v>49</v>
      </c>
      <c r="B46" s="71">
        <f>SUM(Eskilstuna:Vingåker!B46)</f>
        <v>240276</v>
      </c>
      <c r="C46" s="71">
        <f>SUM(Eskilstuna:Vingåker!C46)</f>
        <v>266677.21866666665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59"/>
      <c r="O46" s="70"/>
      <c r="P46" s="55"/>
      <c r="Q46" s="37"/>
      <c r="R46" s="44" t="s">
        <v>47</v>
      </c>
      <c r="S46" s="12" t="str">
        <f>ROUND(P33/1000,0) &amp;" GWh"</f>
        <v>5841 GWh</v>
      </c>
      <c r="T46" s="65">
        <f>P33/P40</f>
        <v>0.46833090118303933</v>
      </c>
      <c r="U46" s="39"/>
    </row>
    <row r="47" spans="1:47">
      <c r="A47" s="51" t="s">
        <v>51</v>
      </c>
      <c r="B47" s="134">
        <f>B46/B24</f>
        <v>0.14354159597398192</v>
      </c>
      <c r="C47" s="134">
        <f>C46/(C40+C24)</f>
        <v>7.9999999999999988E-2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59"/>
      <c r="O47" s="70"/>
      <c r="P47" s="70"/>
      <c r="Q47" s="11"/>
      <c r="R47" s="44" t="s">
        <v>48</v>
      </c>
      <c r="S47" s="12" t="str">
        <f>ROUND(P35/1000,0) &amp;" GWh"</f>
        <v>2741 GWh</v>
      </c>
      <c r="T47" s="65">
        <f>P35/P40</f>
        <v>0.21977101260540274</v>
      </c>
    </row>
    <row r="48" spans="1:47" ht="15" thickBot="1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8"/>
      <c r="O48" s="19"/>
      <c r="P48" s="19"/>
      <c r="Q48" s="15"/>
      <c r="R48" s="72" t="s">
        <v>50</v>
      </c>
      <c r="S48" s="12" t="str">
        <f>ROUND(P40/1000,0) &amp;" GWh"</f>
        <v>12471 GWh</v>
      </c>
      <c r="T48" s="74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8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8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8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8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8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8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8"/>
      <c r="O55" s="19"/>
      <c r="P55" s="19"/>
      <c r="Q55" s="18"/>
      <c r="R55" s="15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8"/>
      <c r="O56" s="19"/>
      <c r="P56" s="19"/>
      <c r="Q56" s="18"/>
      <c r="R56" s="15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8"/>
      <c r="O57" s="19"/>
      <c r="P57" s="19"/>
      <c r="Q57" s="18"/>
      <c r="R57" s="1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4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48"/>
      <c r="O59" s="88"/>
      <c r="P59" s="79"/>
      <c r="Q59" s="11"/>
      <c r="R59" s="11"/>
      <c r="S59" s="48"/>
      <c r="T59" s="5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48"/>
      <c r="O60" s="88"/>
      <c r="P60" s="79"/>
      <c r="Q60" s="11"/>
      <c r="R60" s="11"/>
      <c r="S60" s="48"/>
      <c r="T60" s="53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48"/>
      <c r="O61" s="88"/>
      <c r="P61" s="79"/>
      <c r="Q61" s="11"/>
      <c r="R61" s="11"/>
      <c r="S61" s="48"/>
      <c r="T61" s="53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48"/>
      <c r="O62" s="88"/>
      <c r="P62" s="79"/>
      <c r="Q62" s="11"/>
      <c r="R62" s="11"/>
      <c r="S62" s="22"/>
      <c r="T62" s="23"/>
    </row>
    <row r="63" spans="1:47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11"/>
      <c r="O63" s="79"/>
      <c r="P63" s="79"/>
      <c r="Q63" s="11"/>
      <c r="R63" s="11"/>
      <c r="S63" s="11"/>
      <c r="T63" s="48"/>
    </row>
    <row r="64" spans="1:47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11"/>
      <c r="O64" s="79"/>
      <c r="P64" s="79"/>
      <c r="Q64" s="11"/>
      <c r="R64" s="11"/>
      <c r="S64" s="81"/>
      <c r="T64" s="82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11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11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11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11"/>
      <c r="O68" s="79"/>
      <c r="P68" s="79"/>
      <c r="Q68" s="11"/>
      <c r="R68" s="11"/>
      <c r="S68" s="48"/>
      <c r="T68" s="53"/>
    </row>
    <row r="69" spans="1:20" ht="15.6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11"/>
      <c r="O69" s="79"/>
      <c r="P69" s="79"/>
      <c r="Q69" s="11"/>
      <c r="R69" s="11"/>
      <c r="S69" s="48"/>
      <c r="T69" s="53"/>
    </row>
    <row r="70" spans="1:20" ht="15.6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11"/>
      <c r="O70" s="79"/>
      <c r="P70" s="79"/>
      <c r="Q70" s="11"/>
      <c r="R70" s="11"/>
      <c r="S70" s="48"/>
      <c r="T70" s="53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11"/>
      <c r="O71" s="79"/>
      <c r="P71" s="79"/>
      <c r="Q71" s="11"/>
      <c r="R71" s="54"/>
      <c r="S71" s="22"/>
      <c r="T71" s="25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H13" zoomScale="70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76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[1]Solceller!$C$10</f>
        <v>4474.5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36">
        <f>[1]Elproduktion!$N$282</f>
        <v>172256.47999999998</v>
      </c>
      <c r="D7" s="103">
        <f>[1]Elproduktion!$N$283</f>
        <v>0</v>
      </c>
      <c r="E7" s="103">
        <f>[1]Elproduktion!$Q$284</f>
        <v>0</v>
      </c>
      <c r="F7" s="103">
        <f>[1]Elproduktion!$N$285</f>
        <v>0</v>
      </c>
      <c r="G7" s="103">
        <f>[1]Elproduktion!$R$286</f>
        <v>0</v>
      </c>
      <c r="H7" s="103">
        <f>[1]Elproduktion!$S$287</f>
        <v>0</v>
      </c>
      <c r="I7" s="103">
        <f>[1]Elproduktion!$N$288</f>
        <v>0</v>
      </c>
      <c r="J7" s="103">
        <f>[1]Elproduktion!$T$286</f>
        <v>0</v>
      </c>
      <c r="K7" s="103">
        <f>[1]Elproduktion!U284</f>
        <v>0</v>
      </c>
      <c r="L7" s="103">
        <f>[1]Elproduktion!V284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19">
        <f>[1]Elproduktion!$N$290</f>
        <v>0</v>
      </c>
      <c r="D8" s="103">
        <f>[1]Elproduktion!$N$291</f>
        <v>0</v>
      </c>
      <c r="E8" s="103">
        <f>[1]Elproduktion!$Q$292</f>
        <v>0</v>
      </c>
      <c r="F8" s="103">
        <f>[1]Elproduktion!$N$293</f>
        <v>0</v>
      </c>
      <c r="G8" s="103">
        <f>[1]Elproduktion!$R$294</f>
        <v>0</v>
      </c>
      <c r="H8" s="103">
        <f>[1]Elproduktion!$S$295</f>
        <v>0</v>
      </c>
      <c r="I8" s="103">
        <f>[1]Elproduktion!$N$296</f>
        <v>0</v>
      </c>
      <c r="J8" s="103">
        <f>[1]Elproduktion!$T$294</f>
        <v>0</v>
      </c>
      <c r="K8" s="103">
        <f>[1]Elproduktion!U292</f>
        <v>0</v>
      </c>
      <c r="L8" s="103">
        <f>[1]Elproduktion!V292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20">
        <f>[1]Elproduktion!$N$298</f>
        <v>7087.3394495412849</v>
      </c>
      <c r="D9" s="103">
        <f>[1]Elproduktion!$N$299</f>
        <v>0</v>
      </c>
      <c r="E9" s="103">
        <f>[1]Elproduktion!$Q$300</f>
        <v>0</v>
      </c>
      <c r="F9" s="103">
        <f>[1]Elproduktion!$N$301</f>
        <v>0</v>
      </c>
      <c r="G9" s="103">
        <f>[1]Elproduktion!$R$302</f>
        <v>0</v>
      </c>
      <c r="H9" s="103">
        <f>[1]Elproduktion!$S$303</f>
        <v>0</v>
      </c>
      <c r="I9" s="103">
        <f>[1]Elproduktion!$N$304</f>
        <v>0</v>
      </c>
      <c r="J9" s="103">
        <f>[1]Elproduktion!$T$302</f>
        <v>0</v>
      </c>
      <c r="K9" s="103">
        <f>[1]Elproduktion!U300</f>
        <v>0</v>
      </c>
      <c r="L9" s="103">
        <f>[1]Elproduktion!V300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19">
        <f>[1]Elproduktion!$N$306</f>
        <v>0</v>
      </c>
      <c r="D10" s="103">
        <f>[1]Elproduktion!$N$307</f>
        <v>0</v>
      </c>
      <c r="E10" s="103">
        <f>[1]Elproduktion!$Q$308</f>
        <v>0</v>
      </c>
      <c r="F10" s="103">
        <f>[1]Elproduktion!$N$309</f>
        <v>0</v>
      </c>
      <c r="G10" s="103">
        <f>[1]Elproduktion!$R$310</f>
        <v>0</v>
      </c>
      <c r="H10" s="103">
        <f>[1]Elproduktion!$S$311</f>
        <v>0</v>
      </c>
      <c r="I10" s="103">
        <f>[1]Elproduktion!$N$312</f>
        <v>0</v>
      </c>
      <c r="J10" s="103">
        <f>[1]Elproduktion!$T$310</f>
        <v>0</v>
      </c>
      <c r="K10" s="103">
        <f>[1]Elproduktion!U308</f>
        <v>0</v>
      </c>
      <c r="L10" s="103">
        <f>[1]Elproduktion!V308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15">
        <f>SUM(C5:C10)</f>
        <v>183818.31944954128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0484 Eskilstuna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07">
        <f>[1]Fjärrvärmeproduktion!$N$394+([1]Fjärrvärmeproduktion!$N$434*([1]Fjärrvärmeproduktion!$N$394/([1]Fjärrvärmeproduktion!$N$394+[1]Fjärrvärmeproduktion!$N$402)))</f>
        <v>543493.65711970639</v>
      </c>
      <c r="C18" s="122"/>
      <c r="D18" s="107">
        <f>[1]Fjärrvärmeproduktion!$N$395</f>
        <v>894</v>
      </c>
      <c r="E18" s="122">
        <f>[1]Fjärrvärmeproduktion!$P$396</f>
        <v>0</v>
      </c>
      <c r="F18" s="122">
        <f>[1]Fjärrvärmeproduktion!$N$397</f>
        <v>0</v>
      </c>
      <c r="G18" s="123">
        <f>[1]Fjärrvärmeproduktion!$Q$398</f>
        <v>0</v>
      </c>
      <c r="H18" s="123">
        <f>[1]Fjärrvärmeproduktion!$R$399</f>
        <v>687227</v>
      </c>
      <c r="I18" s="122">
        <f>[1]Fjärrvärmeproduktion!$N$400</f>
        <v>0</v>
      </c>
      <c r="J18" s="122">
        <f>[1]Fjärrvärmeproduktion!$S$398</f>
        <v>0</v>
      </c>
      <c r="K18" s="122">
        <f>[1]Fjärrvärmeproduktion!T396</f>
        <v>0</v>
      </c>
      <c r="L18" s="122">
        <f>[1]Fjärrvärmeproduktion!U396</f>
        <v>0</v>
      </c>
      <c r="M18" s="122">
        <f>[1]Fjärrvärmeproduktion!$V$399</f>
        <v>0</v>
      </c>
      <c r="N18" s="122"/>
      <c r="O18" s="122"/>
      <c r="P18" s="123">
        <f>SUM(C18:O18)</f>
        <v>688121</v>
      </c>
      <c r="Q18" s="4"/>
      <c r="R18" s="4"/>
      <c r="S18" s="4"/>
      <c r="T18" s="4"/>
    </row>
    <row r="19" spans="1:34" ht="15.6">
      <c r="A19" s="5" t="s">
        <v>19</v>
      </c>
      <c r="B19" s="107">
        <f>[1]Fjärrvärmeproduktion!$N$402+([1]Fjärrvärmeproduktion!$N$434*([1]Fjärrvärmeproduktion!$N$402/([1]Fjärrvärmeproduktion!$N$402+[1]Fjärrvärmeproduktion!$N$394)))</f>
        <v>200766.34288029358</v>
      </c>
      <c r="C19" s="122"/>
      <c r="D19" s="107">
        <f>[1]Fjärrvärmeproduktion!$N$403</f>
        <v>11071</v>
      </c>
      <c r="E19" s="122">
        <f>[1]Fjärrvärmeproduktion!$P$404</f>
        <v>0</v>
      </c>
      <c r="F19" s="122">
        <f>[1]Fjärrvärmeproduktion!$N$405</f>
        <v>0</v>
      </c>
      <c r="G19" s="123">
        <f>[1]Fjärrvärmeproduktion!$Q$406</f>
        <v>10773</v>
      </c>
      <c r="H19" s="123">
        <f>[1]Fjärrvärmeproduktion!$R$407</f>
        <v>157948</v>
      </c>
      <c r="I19" s="122">
        <f>[1]Fjärrvärmeproduktion!$N$408</f>
        <v>0</v>
      </c>
      <c r="J19" s="122">
        <f>[1]Fjärrvärmeproduktion!$S$406</f>
        <v>0</v>
      </c>
      <c r="K19" s="122">
        <f>[1]Fjärrvärmeproduktion!T404</f>
        <v>0</v>
      </c>
      <c r="L19" s="122">
        <f>[1]Fjärrvärmeproduktion!U404</f>
        <v>0</v>
      </c>
      <c r="M19" s="122">
        <f>[1]Fjärrvärmeproduktion!$V$407</f>
        <v>0</v>
      </c>
      <c r="N19" s="122"/>
      <c r="O19" s="122"/>
      <c r="P19" s="123">
        <f t="shared" ref="P19:P24" si="2">SUM(C19:O19)</f>
        <v>179792</v>
      </c>
      <c r="Q19" s="4"/>
      <c r="R19" s="4"/>
      <c r="S19" s="4"/>
      <c r="T19" s="4"/>
    </row>
    <row r="20" spans="1:34" ht="15.6">
      <c r="A20" s="5" t="s">
        <v>20</v>
      </c>
      <c r="B20" s="137">
        <v>0</v>
      </c>
      <c r="C20" s="122"/>
      <c r="D20" s="137">
        <f>[1]Fjärrvärmeproduktion!$N$411</f>
        <v>0</v>
      </c>
      <c r="E20" s="122">
        <f>[1]Fjärrvärmeproduktion!$P$412</f>
        <v>0</v>
      </c>
      <c r="F20" s="122">
        <f>[1]Fjärrvärmeproduktion!$N$413</f>
        <v>0</v>
      </c>
      <c r="G20" s="122">
        <f>[1]Fjärrvärmeproduktion!$Q$414</f>
        <v>0</v>
      </c>
      <c r="H20" s="122">
        <f>[1]Fjärrvärmeproduktion!$R$415</f>
        <v>0</v>
      </c>
      <c r="I20" s="122">
        <f>[1]Fjärrvärmeproduktion!$N$416</f>
        <v>0</v>
      </c>
      <c r="J20" s="122">
        <f>[1]Fjärrvärmeproduktion!$S$414</f>
        <v>0</v>
      </c>
      <c r="K20" s="122">
        <f>[1]Fjärrvärmeproduktion!T412</f>
        <v>0</v>
      </c>
      <c r="L20" s="122">
        <f>[1]Fjärrvärmeproduktion!U412</f>
        <v>0</v>
      </c>
      <c r="M20" s="122">
        <f>[1]Fjärrvärmeproduktion!$V$415</f>
        <v>0</v>
      </c>
      <c r="N20" s="122"/>
      <c r="O20" s="122"/>
      <c r="P20" s="122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37">
        <v>0</v>
      </c>
      <c r="C21" s="122"/>
      <c r="D21" s="137">
        <f>[1]Fjärrvärmeproduktion!$N$419</f>
        <v>0</v>
      </c>
      <c r="E21" s="122">
        <f>[1]Fjärrvärmeproduktion!$P$420</f>
        <v>0</v>
      </c>
      <c r="F21" s="122">
        <f>[1]Fjärrvärmeproduktion!$N$421</f>
        <v>0</v>
      </c>
      <c r="G21" s="122">
        <f>[1]Fjärrvärmeproduktion!$Q$422</f>
        <v>0</v>
      </c>
      <c r="H21" s="122">
        <f>[1]Fjärrvärmeproduktion!$R$423</f>
        <v>0</v>
      </c>
      <c r="I21" s="122">
        <f>[1]Fjärrvärmeproduktion!$N$424</f>
        <v>0</v>
      </c>
      <c r="J21" s="122">
        <f>[1]Fjärrvärmeproduktion!$S$422</f>
        <v>0</v>
      </c>
      <c r="K21" s="122">
        <f>[1]Fjärrvärmeproduktion!T420</f>
        <v>0</v>
      </c>
      <c r="L21" s="122">
        <f>[1]Fjärrvärmeproduktion!U420</f>
        <v>0</v>
      </c>
      <c r="M21" s="122">
        <f>[1]Fjärrvärmeproduktion!$V$423</f>
        <v>0</v>
      </c>
      <c r="N21" s="122"/>
      <c r="O21" s="122"/>
      <c r="P21" s="122">
        <f t="shared" si="2"/>
        <v>0</v>
      </c>
      <c r="Q21" s="4"/>
      <c r="R21" s="40"/>
      <c r="S21" s="40"/>
      <c r="T21" s="40"/>
    </row>
    <row r="22" spans="1:34" ht="15.6">
      <c r="A22" s="5" t="s">
        <v>22</v>
      </c>
      <c r="B22" s="137">
        <v>0</v>
      </c>
      <c r="C22" s="122"/>
      <c r="D22" s="137">
        <f>[1]Fjärrvärmeproduktion!$N$427</f>
        <v>0</v>
      </c>
      <c r="E22" s="122">
        <f>[1]Fjärrvärmeproduktion!$P$428</f>
        <v>0</v>
      </c>
      <c r="F22" s="122">
        <f>[1]Fjärrvärmeproduktion!$N$429</f>
        <v>0</v>
      </c>
      <c r="G22" s="122">
        <f>[1]Fjärrvärmeproduktion!$Q$430</f>
        <v>0</v>
      </c>
      <c r="H22" s="122">
        <f>[1]Fjärrvärmeproduktion!$R$431</f>
        <v>0</v>
      </c>
      <c r="I22" s="122">
        <f>[1]Fjärrvärmeproduktion!$N$432</f>
        <v>0</v>
      </c>
      <c r="J22" s="122">
        <f>[1]Fjärrvärmeproduktion!$S$430</f>
        <v>0</v>
      </c>
      <c r="K22" s="122">
        <f>[1]Fjärrvärmeproduktion!T428</f>
        <v>0</v>
      </c>
      <c r="L22" s="122">
        <f>[1]Fjärrvärmeproduktion!U428</f>
        <v>0</v>
      </c>
      <c r="M22" s="122">
        <f>[1]Fjärrvärmeproduktion!$V$431</f>
        <v>0</v>
      </c>
      <c r="N22" s="122"/>
      <c r="O22" s="122"/>
      <c r="P22" s="122">
        <f t="shared" si="2"/>
        <v>0</v>
      </c>
      <c r="Q22" s="34"/>
      <c r="R22" s="46" t="s">
        <v>24</v>
      </c>
      <c r="S22" s="93" t="str">
        <f>P43/1000 &amp;" GWh"</f>
        <v>2502,43432 GWh</v>
      </c>
      <c r="T22" s="41"/>
      <c r="U22" s="39"/>
    </row>
    <row r="23" spans="1:34" ht="15.6">
      <c r="A23" s="5" t="s">
        <v>23</v>
      </c>
      <c r="B23" s="114">
        <v>0</v>
      </c>
      <c r="C23" s="122"/>
      <c r="D23" s="137">
        <f>[1]Fjärrvärmeproduktion!$N$435</f>
        <v>0</v>
      </c>
      <c r="E23" s="122">
        <f>[1]Fjärrvärmeproduktion!$P$436</f>
        <v>0</v>
      </c>
      <c r="F23" s="122">
        <f>[1]Fjärrvärmeproduktion!$N$437</f>
        <v>0</v>
      </c>
      <c r="G23" s="122">
        <f>[1]Fjärrvärmeproduktion!$Q$438</f>
        <v>0</v>
      </c>
      <c r="H23" s="122">
        <f>[1]Fjärrvärmeproduktion!$R$439</f>
        <v>0</v>
      </c>
      <c r="I23" s="122">
        <f>[1]Fjärrvärmeproduktion!$N$440</f>
        <v>0</v>
      </c>
      <c r="J23" s="122">
        <f>[1]Fjärrvärmeproduktion!$S$438</f>
        <v>0</v>
      </c>
      <c r="K23" s="122">
        <f>[1]Fjärrvärmeproduktion!T436</f>
        <v>0</v>
      </c>
      <c r="L23" s="122">
        <f>[1]Fjärrvärmeproduktion!U436</f>
        <v>0</v>
      </c>
      <c r="M23" s="122">
        <f>[1]Fjärrvärmeproduktion!$V$439</f>
        <v>0</v>
      </c>
      <c r="N23" s="122"/>
      <c r="O23" s="122"/>
      <c r="P23" s="122">
        <f t="shared" si="2"/>
        <v>0</v>
      </c>
      <c r="Q23" s="34"/>
      <c r="R23" s="44"/>
      <c r="S23" s="4"/>
      <c r="T23" s="42"/>
      <c r="U23" s="39"/>
    </row>
    <row r="24" spans="1:34" ht="15.6">
      <c r="A24" s="5" t="s">
        <v>14</v>
      </c>
      <c r="B24" s="123">
        <f>SUM(B18:B23)</f>
        <v>744260</v>
      </c>
      <c r="C24" s="122">
        <f t="shared" ref="C24:O24" si="3">SUM(C18:C23)</f>
        <v>0</v>
      </c>
      <c r="D24" s="123">
        <f t="shared" si="3"/>
        <v>11965</v>
      </c>
      <c r="E24" s="122">
        <f t="shared" si="3"/>
        <v>0</v>
      </c>
      <c r="F24" s="122">
        <f t="shared" si="3"/>
        <v>0</v>
      </c>
      <c r="G24" s="123">
        <f t="shared" si="3"/>
        <v>10773</v>
      </c>
      <c r="H24" s="123">
        <f t="shared" si="3"/>
        <v>845175</v>
      </c>
      <c r="I24" s="122">
        <f t="shared" si="3"/>
        <v>0</v>
      </c>
      <c r="J24" s="122">
        <f t="shared" si="3"/>
        <v>0</v>
      </c>
      <c r="K24" s="122">
        <f t="shared" si="3"/>
        <v>0</v>
      </c>
      <c r="L24" s="122">
        <f t="shared" si="3"/>
        <v>0</v>
      </c>
      <c r="M24" s="122">
        <f>SUM(M18:M23)</f>
        <v>0</v>
      </c>
      <c r="N24" s="122">
        <f t="shared" si="3"/>
        <v>0</v>
      </c>
      <c r="O24" s="122">
        <f t="shared" si="3"/>
        <v>0</v>
      </c>
      <c r="P24" s="123">
        <f t="shared" si="2"/>
        <v>867913</v>
      </c>
      <c r="Q24" s="34"/>
      <c r="R24" s="44"/>
      <c r="S24" s="4" t="s">
        <v>25</v>
      </c>
      <c r="T24" s="42" t="s">
        <v>26</v>
      </c>
      <c r="U24" s="39"/>
    </row>
    <row r="25" spans="1:34" ht="15.6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62"/>
      <c r="M25" s="62"/>
      <c r="N25" s="62"/>
      <c r="O25" s="62"/>
      <c r="P25" s="62"/>
      <c r="Q25" s="34"/>
      <c r="R25" s="89" t="str">
        <f>C30</f>
        <v>El</v>
      </c>
      <c r="S25" s="63" t="str">
        <f>C43/1000 &amp;" GWh"</f>
        <v>720,53632 GWh</v>
      </c>
      <c r="T25" s="45">
        <f>C$44</f>
        <v>0.28793415844776299</v>
      </c>
      <c r="U25" s="39"/>
    </row>
    <row r="26" spans="1:34" ht="15.6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62"/>
      <c r="M26" s="62"/>
      <c r="N26" s="62"/>
      <c r="O26" s="62"/>
      <c r="P26" s="62"/>
      <c r="Q26" s="34"/>
      <c r="R26" s="91" t="str">
        <f>D30</f>
        <v>Oljeprodukter</v>
      </c>
      <c r="S26" s="63" t="str">
        <f>D43/1000 &amp;" GWh"</f>
        <v>668,017 GWh</v>
      </c>
      <c r="T26" s="45">
        <f>D$44</f>
        <v>0.26694686636171133</v>
      </c>
      <c r="U26" s="39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34"/>
      <c r="R27" s="91" t="str">
        <f>E30</f>
        <v>Kol och koks</v>
      </c>
      <c r="S27" s="13" t="str">
        <f>E43/1000 &amp;" GWh"</f>
        <v>0 GWh</v>
      </c>
      <c r="T27" s="45">
        <f>E$44</f>
        <v>0</v>
      </c>
      <c r="U27" s="39"/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34"/>
      <c r="R28" s="91" t="str">
        <f>F30</f>
        <v>Gasol/naturgas</v>
      </c>
      <c r="S28" s="66" t="str">
        <f>F43/1000 &amp;" GWh"</f>
        <v>61,274 GWh</v>
      </c>
      <c r="T28" s="45">
        <f>F$44</f>
        <v>2.4485757532289595E-2</v>
      </c>
      <c r="U28" s="39"/>
    </row>
    <row r="29" spans="1:34" ht="15.6">
      <c r="A29" s="83" t="str">
        <f>A2</f>
        <v>0484 Eskilstuna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34"/>
      <c r="R29" s="91" t="str">
        <f>G30</f>
        <v>Biodrivmedel</v>
      </c>
      <c r="S29" s="63" t="str">
        <f>G43/1000&amp;" GWh"</f>
        <v>141,932 GWh</v>
      </c>
      <c r="T29" s="45">
        <f>G$44</f>
        <v>5.671757251155346E-2</v>
      </c>
      <c r="U29" s="39"/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34"/>
      <c r="R30" s="89" t="str">
        <f>H30</f>
        <v>Biobränslen</v>
      </c>
      <c r="S30" s="63" t="str">
        <f>H43/1000&amp;" GWh"</f>
        <v>910,675 GWh</v>
      </c>
      <c r="T30" s="45">
        <f>H$44</f>
        <v>0.36391564514668256</v>
      </c>
      <c r="U30" s="39"/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5"/>
      <c r="R31" s="89" t="str">
        <f>I30</f>
        <v>Biogas</v>
      </c>
      <c r="S31" s="63" t="str">
        <f>I43/1000 &amp;" GWh"</f>
        <v>0 GWh</v>
      </c>
      <c r="T31" s="45">
        <f>I$44</f>
        <v>0</v>
      </c>
      <c r="U31" s="38"/>
      <c r="AG31" s="33"/>
      <c r="AH31" s="33"/>
    </row>
    <row r="32" spans="1:34" ht="15.6">
      <c r="A32" s="5" t="s">
        <v>30</v>
      </c>
      <c r="B32" s="137">
        <f>[1]Slutanvändning!$N$575</f>
        <v>0</v>
      </c>
      <c r="C32" s="137">
        <f>[1]Slutanvändning!$N$576</f>
        <v>15823</v>
      </c>
      <c r="D32" s="122">
        <f>[1]Slutanvändning!$N$569</f>
        <v>15252</v>
      </c>
      <c r="E32" s="122">
        <f>[1]Slutanvändning!$P$570</f>
        <v>0</v>
      </c>
      <c r="F32" s="122">
        <f>[1]Slutanvändning!$N$571</f>
        <v>0</v>
      </c>
      <c r="G32" s="122">
        <f>[1]Slutanvändning!$N$572</f>
        <v>3263</v>
      </c>
      <c r="H32" s="122">
        <f>[1]Slutanvändning!$N$573</f>
        <v>0</v>
      </c>
      <c r="I32" s="137">
        <f>[1]Slutanvändning!$N$574</f>
        <v>0</v>
      </c>
      <c r="J32" s="122">
        <v>0</v>
      </c>
      <c r="K32" s="122">
        <f>[1]Slutanvändning!R570</f>
        <v>0</v>
      </c>
      <c r="L32" s="122">
        <f>[1]Slutanvändning!S570</f>
        <v>0</v>
      </c>
      <c r="M32" s="122"/>
      <c r="N32" s="122">
        <v>0</v>
      </c>
      <c r="O32" s="122"/>
      <c r="P32" s="122">
        <f t="shared" ref="P32:P38" si="4">SUM(B32:N32)</f>
        <v>34338</v>
      </c>
      <c r="Q32" s="36"/>
      <c r="R32" s="91" t="str">
        <f>J30</f>
        <v>Avlutar</v>
      </c>
      <c r="S32" s="63" t="str">
        <f>J43/1000 &amp;" GWh"</f>
        <v>0 GWh</v>
      </c>
      <c r="T32" s="45">
        <f>J$44</f>
        <v>0</v>
      </c>
      <c r="U32" s="39"/>
    </row>
    <row r="33" spans="1:47" ht="15.6">
      <c r="A33" s="5" t="s">
        <v>33</v>
      </c>
      <c r="B33" s="114">
        <f>[1]Slutanvändning!$N$584</f>
        <v>54006.998705230988</v>
      </c>
      <c r="C33" s="114">
        <f>[1]Slutanvändning!$N$585</f>
        <v>188654.001294769</v>
      </c>
      <c r="D33" s="122">
        <f>[1]Slutanvändning!$N$578</f>
        <v>42276</v>
      </c>
      <c r="E33" s="122">
        <f>[1]Slutanvändning!$P$579</f>
        <v>0</v>
      </c>
      <c r="F33" s="122">
        <f>[1]Slutanvändning!$N$580</f>
        <v>61274</v>
      </c>
      <c r="G33" s="122">
        <f>[1]Slutanvändning!$N$581</f>
        <v>0</v>
      </c>
      <c r="H33" s="122">
        <f>[1]Slutanvändning!$N$582</f>
        <v>557</v>
      </c>
      <c r="I33" s="114">
        <f>[1]Slutanvändning!$N$583</f>
        <v>0</v>
      </c>
      <c r="J33" s="122">
        <v>0</v>
      </c>
      <c r="K33" s="122">
        <f>[1]Slutanvändning!R579</f>
        <v>0</v>
      </c>
      <c r="L33" s="122">
        <f>[1]Slutanvändning!S579</f>
        <v>0</v>
      </c>
      <c r="M33" s="122"/>
      <c r="N33" s="122">
        <v>0</v>
      </c>
      <c r="O33" s="122"/>
      <c r="P33" s="138">
        <f t="shared" si="4"/>
        <v>346768</v>
      </c>
      <c r="Q33" s="36"/>
      <c r="R33" s="89" t="str">
        <f>K30</f>
        <v>Torv</v>
      </c>
      <c r="S33" s="63" t="str">
        <f>K43/1000&amp;" GWh"</f>
        <v>0 GWh</v>
      </c>
      <c r="T33" s="45">
        <f>K$44</f>
        <v>0</v>
      </c>
      <c r="U33" s="39"/>
    </row>
    <row r="34" spans="1:47" ht="15.6">
      <c r="A34" s="5" t="s">
        <v>34</v>
      </c>
      <c r="B34" s="114">
        <f>[1]Slutanvändning!$N$593</f>
        <v>95438.66796143564</v>
      </c>
      <c r="C34" s="114">
        <f>[1]Slutanvändning!$N$594</f>
        <v>97445.833333333328</v>
      </c>
      <c r="D34" s="122">
        <f>[1]Slutanvändning!$N$587</f>
        <v>920</v>
      </c>
      <c r="E34" s="122">
        <f>[1]Slutanvändning!$P$588</f>
        <v>0</v>
      </c>
      <c r="F34" s="122">
        <f>[1]Slutanvändning!$N$589</f>
        <v>0</v>
      </c>
      <c r="G34" s="122">
        <f>[1]Slutanvändning!$N$590</f>
        <v>0</v>
      </c>
      <c r="H34" s="122">
        <f>[1]Slutanvändning!$N$591</f>
        <v>0</v>
      </c>
      <c r="I34" s="137">
        <f>[1]Slutanvändning!$N$592</f>
        <v>0</v>
      </c>
      <c r="J34" s="122">
        <v>0</v>
      </c>
      <c r="K34" s="122">
        <f>[1]Slutanvändning!R588</f>
        <v>0</v>
      </c>
      <c r="L34" s="122">
        <f>[1]Slutanvändning!S588</f>
        <v>0</v>
      </c>
      <c r="M34" s="122"/>
      <c r="N34" s="122">
        <v>0</v>
      </c>
      <c r="O34" s="122"/>
      <c r="P34" s="138">
        <f t="shared" si="4"/>
        <v>193804.50129476897</v>
      </c>
      <c r="Q34" s="36"/>
      <c r="R34" s="91" t="str">
        <f>L30</f>
        <v>Avfall</v>
      </c>
      <c r="S34" s="63" t="str">
        <f>L43/1000&amp;" GWh"</f>
        <v>0 GWh</v>
      </c>
      <c r="T34" s="45">
        <f>L$44</f>
        <v>0</v>
      </c>
      <c r="U34" s="39"/>
      <c r="V34" s="8"/>
      <c r="W34" s="61"/>
    </row>
    <row r="35" spans="1:47" ht="15.6">
      <c r="A35" s="5" t="s">
        <v>35</v>
      </c>
      <c r="B35" s="137">
        <f>[1]Slutanvändning!$N$602</f>
        <v>0</v>
      </c>
      <c r="C35" s="114">
        <f>[1]Slutanvändning!$N$603</f>
        <v>52315.498705231119</v>
      </c>
      <c r="D35" s="122">
        <f>[1]Slutanvändning!$N$596</f>
        <v>579228</v>
      </c>
      <c r="E35" s="122">
        <f>[1]Slutanvändning!$P$597</f>
        <v>0</v>
      </c>
      <c r="F35" s="122">
        <f>[1]Slutanvändning!$N$598</f>
        <v>0</v>
      </c>
      <c r="G35" s="122">
        <f>[1]Slutanvändning!$N$599</f>
        <v>127896</v>
      </c>
      <c r="H35" s="122">
        <f>[1]Slutanvändning!$N$600</f>
        <v>0</v>
      </c>
      <c r="I35" s="137">
        <f>[1]Slutanvändning!$N$601</f>
        <v>0</v>
      </c>
      <c r="J35" s="122">
        <v>0</v>
      </c>
      <c r="K35" s="122">
        <f>[1]Slutanvändning!R597</f>
        <v>0</v>
      </c>
      <c r="L35" s="122">
        <f>[1]Slutanvändning!S597</f>
        <v>0</v>
      </c>
      <c r="M35" s="122"/>
      <c r="N35" s="122">
        <v>0</v>
      </c>
      <c r="O35" s="122"/>
      <c r="P35" s="138">
        <f>SUM(B35:N35)</f>
        <v>759439.49870523112</v>
      </c>
      <c r="Q35" s="36"/>
      <c r="R35" s="89" t="str">
        <f>M30</f>
        <v>RT-flis</v>
      </c>
      <c r="S35" s="63" t="str">
        <f>M43/1000&amp;" GWh"</f>
        <v>0 GWh</v>
      </c>
      <c r="T35" s="45">
        <f>M$44</f>
        <v>0</v>
      </c>
      <c r="U35" s="39"/>
    </row>
    <row r="36" spans="1:47" ht="15.6">
      <c r="A36" s="5" t="s">
        <v>36</v>
      </c>
      <c r="B36" s="114">
        <f>[1]Slutanvändning!$N$611</f>
        <v>114074.33333333337</v>
      </c>
      <c r="C36" s="114">
        <f>[1]Slutanvändning!$N$612</f>
        <v>200583.66666666663</v>
      </c>
      <c r="D36" s="122">
        <f>[1]Slutanvändning!$N$605</f>
        <v>17529</v>
      </c>
      <c r="E36" s="122">
        <f>[1]Slutanvändning!$P$606</f>
        <v>0</v>
      </c>
      <c r="F36" s="122">
        <f>[1]Slutanvändning!$N$607</f>
        <v>0</v>
      </c>
      <c r="G36" s="122">
        <f>[1]Slutanvändning!$N$608</f>
        <v>0</v>
      </c>
      <c r="H36" s="122">
        <f>[1]Slutanvändning!$N$609</f>
        <v>0</v>
      </c>
      <c r="I36" s="137">
        <f>[1]Slutanvändning!$N$610</f>
        <v>0</v>
      </c>
      <c r="J36" s="122">
        <v>0</v>
      </c>
      <c r="K36" s="122">
        <f>[1]Slutanvändning!R606</f>
        <v>0</v>
      </c>
      <c r="L36" s="122">
        <f>[1]Slutanvändning!S606</f>
        <v>0</v>
      </c>
      <c r="M36" s="122"/>
      <c r="N36" s="122">
        <v>0</v>
      </c>
      <c r="O36" s="122"/>
      <c r="P36" s="138">
        <f t="shared" si="4"/>
        <v>332187</v>
      </c>
      <c r="Q36" s="36"/>
      <c r="R36" s="89" t="str">
        <f>N30</f>
        <v>Ånga</v>
      </c>
      <c r="S36" s="63" t="str">
        <f>N43/1000&amp;" GWh"</f>
        <v>0 GWh</v>
      </c>
      <c r="T36" s="45">
        <f>N$44</f>
        <v>0</v>
      </c>
      <c r="U36" s="39"/>
    </row>
    <row r="37" spans="1:47" ht="15.6">
      <c r="A37" s="5" t="s">
        <v>37</v>
      </c>
      <c r="B37" s="139">
        <f>[1]Slutanvändning!$N$620</f>
        <v>60600</v>
      </c>
      <c r="C37" s="137">
        <f>[1]Slutanvändning!$N$621</f>
        <v>182169</v>
      </c>
      <c r="D37" s="122">
        <f>[1]Slutanvändning!$N$614</f>
        <v>847</v>
      </c>
      <c r="E37" s="122">
        <f>[1]Slutanvändning!$P$615</f>
        <v>0</v>
      </c>
      <c r="F37" s="122">
        <f>[1]Slutanvändning!$N$616</f>
        <v>0</v>
      </c>
      <c r="G37" s="122">
        <f>[1]Slutanvändning!$N$617</f>
        <v>0</v>
      </c>
      <c r="H37" s="122">
        <f>[1]Slutanvändning!$N$618</f>
        <v>64943</v>
      </c>
      <c r="I37" s="137">
        <f>[1]Slutanvändning!$N$619</f>
        <v>0</v>
      </c>
      <c r="J37" s="122">
        <v>0</v>
      </c>
      <c r="K37" s="122">
        <f>[1]Slutanvändning!R615</f>
        <v>0</v>
      </c>
      <c r="L37" s="122">
        <f>[1]Slutanvändning!S615</f>
        <v>0</v>
      </c>
      <c r="M37" s="122"/>
      <c r="N37" s="122">
        <v>0</v>
      </c>
      <c r="O37" s="122"/>
      <c r="P37" s="122">
        <f t="shared" si="4"/>
        <v>308559</v>
      </c>
      <c r="Q37" s="36"/>
      <c r="R37" s="91" t="str">
        <f>O30</f>
        <v>Övrigt</v>
      </c>
      <c r="S37" s="63" t="str">
        <f>O43/1000&amp;" GWh"</f>
        <v>0 GWh</v>
      </c>
      <c r="T37" s="45">
        <f>O$44</f>
        <v>0</v>
      </c>
      <c r="U37" s="39"/>
    </row>
    <row r="38" spans="1:47" ht="15.6">
      <c r="A38" s="5" t="s">
        <v>38</v>
      </c>
      <c r="B38" s="139">
        <f>[1]Slutanvändning!$N$629</f>
        <v>307800</v>
      </c>
      <c r="C38" s="137">
        <f>[1]Slutanvändning!$N$630</f>
        <v>69104</v>
      </c>
      <c r="D38" s="122">
        <f>[1]Slutanvändning!$N$623</f>
        <v>0</v>
      </c>
      <c r="E38" s="122">
        <f>[1]Slutanvändning!$P$624</f>
        <v>0</v>
      </c>
      <c r="F38" s="122">
        <f>[1]Slutanvändning!$N$625</f>
        <v>0</v>
      </c>
      <c r="G38" s="122">
        <f>[1]Slutanvändning!$N$626</f>
        <v>0</v>
      </c>
      <c r="H38" s="122">
        <f>[1]Slutanvändning!$N$627</f>
        <v>0</v>
      </c>
      <c r="I38" s="137">
        <f>[1]Slutanvändning!$N$628</f>
        <v>0</v>
      </c>
      <c r="J38" s="122">
        <v>0</v>
      </c>
      <c r="K38" s="122">
        <f>[1]Slutanvändning!R624</f>
        <v>0</v>
      </c>
      <c r="L38" s="122">
        <f>[1]Slutanvändning!S624</f>
        <v>0</v>
      </c>
      <c r="M38" s="122"/>
      <c r="N38" s="122">
        <v>0</v>
      </c>
      <c r="O38" s="122"/>
      <c r="P38" s="122">
        <f t="shared" si="4"/>
        <v>376904</v>
      </c>
      <c r="Q38" s="36"/>
      <c r="R38" s="47"/>
      <c r="S38" s="32"/>
      <c r="T38" s="43"/>
      <c r="U38" s="39"/>
    </row>
    <row r="39" spans="1:47" ht="15.6">
      <c r="A39" s="5" t="s">
        <v>39</v>
      </c>
      <c r="B39" s="137">
        <f>[1]Slutanvändning!$N$638</f>
        <v>0</v>
      </c>
      <c r="C39" s="137">
        <f>[1]Slutanvändning!$N$639</f>
        <v>20565</v>
      </c>
      <c r="D39" s="122">
        <f>[1]Slutanvändning!$N$632</f>
        <v>0</v>
      </c>
      <c r="E39" s="122">
        <f>[1]Slutanvändning!$P$633</f>
        <v>0</v>
      </c>
      <c r="F39" s="122">
        <f>[1]Slutanvändning!$N$634</f>
        <v>0</v>
      </c>
      <c r="G39" s="122">
        <f>[1]Slutanvändning!$N$635</f>
        <v>0</v>
      </c>
      <c r="H39" s="122">
        <f>[1]Slutanvändning!$N$636</f>
        <v>0</v>
      </c>
      <c r="I39" s="137">
        <f>[1]Slutanvändning!$N$637</f>
        <v>0</v>
      </c>
      <c r="J39" s="122">
        <v>0</v>
      </c>
      <c r="K39" s="122">
        <f>[1]Slutanvändning!R633</f>
        <v>0</v>
      </c>
      <c r="L39" s="122">
        <f>[1]Slutanvändning!S633</f>
        <v>0</v>
      </c>
      <c r="M39" s="122"/>
      <c r="N39" s="122">
        <v>0</v>
      </c>
      <c r="O39" s="122"/>
      <c r="P39" s="122">
        <f>SUM(B39:N39)</f>
        <v>20565</v>
      </c>
      <c r="Q39" s="36"/>
      <c r="R39" s="44"/>
      <c r="S39" s="11"/>
      <c r="T39" s="67"/>
    </row>
    <row r="40" spans="1:47" ht="15.6">
      <c r="A40" s="5" t="s">
        <v>14</v>
      </c>
      <c r="B40" s="140">
        <f>SUM(B32:B39)</f>
        <v>631920</v>
      </c>
      <c r="C40" s="138">
        <f t="shared" ref="C40:O40" si="5">SUM(C32:C39)</f>
        <v>826660</v>
      </c>
      <c r="D40" s="122">
        <f t="shared" si="5"/>
        <v>656052</v>
      </c>
      <c r="E40" s="122">
        <f t="shared" si="5"/>
        <v>0</v>
      </c>
      <c r="F40" s="122">
        <f>SUM(F32:F39)</f>
        <v>61274</v>
      </c>
      <c r="G40" s="122">
        <f t="shared" si="5"/>
        <v>131159</v>
      </c>
      <c r="H40" s="122">
        <f t="shared" si="5"/>
        <v>65500</v>
      </c>
      <c r="I40" s="138">
        <f t="shared" si="5"/>
        <v>0</v>
      </c>
      <c r="J40" s="122">
        <f t="shared" si="5"/>
        <v>0</v>
      </c>
      <c r="K40" s="122">
        <f t="shared" si="5"/>
        <v>0</v>
      </c>
      <c r="L40" s="122">
        <f t="shared" si="5"/>
        <v>0</v>
      </c>
      <c r="M40" s="122">
        <f t="shared" si="5"/>
        <v>0</v>
      </c>
      <c r="N40" s="122">
        <f t="shared" si="5"/>
        <v>0</v>
      </c>
      <c r="O40" s="122">
        <f t="shared" si="5"/>
        <v>0</v>
      </c>
      <c r="P40" s="138">
        <f>SUM(B40:N40)</f>
        <v>2372565</v>
      </c>
      <c r="Q40" s="36"/>
      <c r="R40" s="44"/>
      <c r="S40" s="11" t="s">
        <v>25</v>
      </c>
      <c r="T40" s="67" t="s">
        <v>26</v>
      </c>
    </row>
    <row r="41" spans="1:47"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69"/>
      <c r="R41" s="44" t="s">
        <v>40</v>
      </c>
      <c r="S41" s="68" t="str">
        <f>(B46+C46)/1000 &amp;" GWh"</f>
        <v>178,4728 GWh</v>
      </c>
      <c r="T41" s="67"/>
    </row>
    <row r="42" spans="1:47">
      <c r="A42" s="49" t="s">
        <v>43</v>
      </c>
      <c r="B42" s="141">
        <f>B39+B38+B37</f>
        <v>368400</v>
      </c>
      <c r="C42" s="141">
        <f>C39+C38+C37</f>
        <v>271838</v>
      </c>
      <c r="D42" s="141">
        <f>D39+D38+D37</f>
        <v>847</v>
      </c>
      <c r="E42" s="141">
        <f t="shared" ref="E42:I42" si="6">E39+E38+E37</f>
        <v>0</v>
      </c>
      <c r="F42" s="142">
        <f t="shared" si="6"/>
        <v>0</v>
      </c>
      <c r="G42" s="141">
        <f t="shared" si="6"/>
        <v>0</v>
      </c>
      <c r="H42" s="141">
        <f t="shared" si="6"/>
        <v>64943</v>
      </c>
      <c r="I42" s="142">
        <f t="shared" si="6"/>
        <v>0</v>
      </c>
      <c r="J42" s="141">
        <f t="shared" ref="J42:P42" si="7">J39+J38+J37</f>
        <v>0</v>
      </c>
      <c r="K42" s="141">
        <f t="shared" si="7"/>
        <v>0</v>
      </c>
      <c r="L42" s="141">
        <f t="shared" si="7"/>
        <v>0</v>
      </c>
      <c r="M42" s="141">
        <f t="shared" si="7"/>
        <v>0</v>
      </c>
      <c r="N42" s="141">
        <f t="shared" si="7"/>
        <v>0</v>
      </c>
      <c r="O42" s="141">
        <f t="shared" si="7"/>
        <v>0</v>
      </c>
      <c r="P42" s="141">
        <f t="shared" si="7"/>
        <v>706028</v>
      </c>
      <c r="Q42" s="37"/>
      <c r="R42" s="44" t="s">
        <v>41</v>
      </c>
      <c r="S42" s="12" t="str">
        <f>P42/1000 &amp;" GWh"</f>
        <v>706,028 GWh</v>
      </c>
      <c r="T42" s="45">
        <f>P42/P40</f>
        <v>0.29758004522531523</v>
      </c>
    </row>
    <row r="43" spans="1:47">
      <c r="A43" s="50" t="s">
        <v>45</v>
      </c>
      <c r="B43" s="143"/>
      <c r="C43" s="144">
        <f>C40+C24-C7+C46</f>
        <v>720536.32000000007</v>
      </c>
      <c r="D43" s="144">
        <f t="shared" ref="D43:O43" si="8">D11+D24+D40</f>
        <v>668017</v>
      </c>
      <c r="E43" s="144">
        <f t="shared" si="8"/>
        <v>0</v>
      </c>
      <c r="F43" s="144">
        <f t="shared" si="8"/>
        <v>61274</v>
      </c>
      <c r="G43" s="144">
        <f t="shared" si="8"/>
        <v>141932</v>
      </c>
      <c r="H43" s="144">
        <f t="shared" si="8"/>
        <v>910675</v>
      </c>
      <c r="I43" s="144">
        <f t="shared" si="8"/>
        <v>0</v>
      </c>
      <c r="J43" s="144">
        <f t="shared" si="8"/>
        <v>0</v>
      </c>
      <c r="K43" s="144">
        <f t="shared" si="8"/>
        <v>0</v>
      </c>
      <c r="L43" s="144">
        <f t="shared" si="8"/>
        <v>0</v>
      </c>
      <c r="M43" s="144">
        <f t="shared" si="8"/>
        <v>0</v>
      </c>
      <c r="N43" s="144">
        <f t="shared" si="8"/>
        <v>0</v>
      </c>
      <c r="O43" s="144">
        <f t="shared" si="8"/>
        <v>0</v>
      </c>
      <c r="P43" s="145">
        <f>SUM(C43:O43)</f>
        <v>2502434.3200000003</v>
      </c>
      <c r="Q43" s="37"/>
      <c r="R43" s="44" t="s">
        <v>42</v>
      </c>
      <c r="S43" s="12" t="str">
        <f>P36/1000 &amp;" GWh"</f>
        <v>332,187 GWh</v>
      </c>
      <c r="T43" s="65">
        <f>P36/P40</f>
        <v>0.14001175942492619</v>
      </c>
    </row>
    <row r="44" spans="1:47">
      <c r="A44" s="50" t="s">
        <v>46</v>
      </c>
      <c r="B44" s="133"/>
      <c r="C44" s="135">
        <f>C43/$P$43</f>
        <v>0.28793415844776299</v>
      </c>
      <c r="D44" s="135">
        <f t="shared" ref="D44:P44" si="9">D43/$P$43</f>
        <v>0.26694686636171133</v>
      </c>
      <c r="E44" s="135">
        <f t="shared" si="9"/>
        <v>0</v>
      </c>
      <c r="F44" s="135">
        <f t="shared" si="9"/>
        <v>2.4485757532289595E-2</v>
      </c>
      <c r="G44" s="135">
        <f t="shared" si="9"/>
        <v>5.671757251155346E-2</v>
      </c>
      <c r="H44" s="135">
        <f t="shared" si="9"/>
        <v>0.36391564514668256</v>
      </c>
      <c r="I44" s="135">
        <f t="shared" si="9"/>
        <v>0</v>
      </c>
      <c r="J44" s="135">
        <f t="shared" si="9"/>
        <v>0</v>
      </c>
      <c r="K44" s="135">
        <f t="shared" si="9"/>
        <v>0</v>
      </c>
      <c r="L44" s="135">
        <f t="shared" si="9"/>
        <v>0</v>
      </c>
      <c r="M44" s="135">
        <f t="shared" si="9"/>
        <v>0</v>
      </c>
      <c r="N44" s="135">
        <f t="shared" si="9"/>
        <v>0</v>
      </c>
      <c r="O44" s="135">
        <f t="shared" si="9"/>
        <v>0</v>
      </c>
      <c r="P44" s="135">
        <f t="shared" si="9"/>
        <v>1</v>
      </c>
      <c r="Q44" s="37"/>
      <c r="R44" s="44" t="s">
        <v>44</v>
      </c>
      <c r="S44" s="12" t="str">
        <f>P34/1000 &amp;" GWh"</f>
        <v>193,804501294769 GWh</v>
      </c>
      <c r="T44" s="45">
        <f>P34/P40</f>
        <v>8.1685644563908241E-2</v>
      </c>
      <c r="U44" s="39"/>
    </row>
    <row r="45" spans="1:47">
      <c r="A45" s="51"/>
      <c r="B45" s="119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37"/>
      <c r="R45" s="44" t="s">
        <v>31</v>
      </c>
      <c r="S45" s="12" t="str">
        <f>P32/1000 &amp;" GWh"</f>
        <v>34,338 GWh</v>
      </c>
      <c r="T45" s="45">
        <f>P32/P40</f>
        <v>1.4472943839262569E-2</v>
      </c>
      <c r="U45" s="39"/>
    </row>
    <row r="46" spans="1:47">
      <c r="A46" s="51" t="s">
        <v>49</v>
      </c>
      <c r="B46" s="71">
        <f>B24-B40</f>
        <v>112340</v>
      </c>
      <c r="C46" s="71">
        <f>(C40+C24)*0.08</f>
        <v>66132.800000000003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37"/>
      <c r="R46" s="44" t="s">
        <v>47</v>
      </c>
      <c r="S46" s="12" t="str">
        <f>P33/1000 &amp;" GWh"</f>
        <v>346,768 GWh</v>
      </c>
      <c r="T46" s="65">
        <f>P33/P40</f>
        <v>0.14615742877434337</v>
      </c>
      <c r="U46" s="39"/>
    </row>
    <row r="47" spans="1:47">
      <c r="A47" s="51" t="s">
        <v>51</v>
      </c>
      <c r="B47" s="134">
        <f>B46/B24</f>
        <v>0.15094187515115684</v>
      </c>
      <c r="C47" s="134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37"/>
      <c r="R47" s="44" t="s">
        <v>48</v>
      </c>
      <c r="S47" s="12" t="str">
        <f>P35/1000 &amp;" GWh"</f>
        <v>759,439498705231 GWh</v>
      </c>
      <c r="T47" s="65">
        <f>P35/P40</f>
        <v>0.32009217817224445</v>
      </c>
    </row>
    <row r="48" spans="1:47" ht="15" thickBot="1">
      <c r="A48" s="15"/>
      <c r="B48" s="146"/>
      <c r="C48" s="147"/>
      <c r="D48" s="148"/>
      <c r="E48" s="148"/>
      <c r="F48" s="149"/>
      <c r="G48" s="148"/>
      <c r="H48" s="148"/>
      <c r="I48" s="149"/>
      <c r="J48" s="148"/>
      <c r="K48" s="148"/>
      <c r="L48" s="148"/>
      <c r="M48" s="147"/>
      <c r="N48" s="150"/>
      <c r="O48" s="150"/>
      <c r="P48" s="150"/>
      <c r="Q48" s="92"/>
      <c r="R48" s="72" t="s">
        <v>50</v>
      </c>
      <c r="S48" s="73" t="str">
        <f>P40/1000 &amp;" GWh"</f>
        <v>2372,565 GWh</v>
      </c>
      <c r="T48" s="74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A19" zoomScale="70" zoomScaleNormal="70" workbookViewId="0">
      <pane xSplit="1" topLeftCell="M1" activePane="topRight" state="frozen"/>
      <selection pane="topRight"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77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[1]Solceller!$C$8</f>
        <v>617.5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03">
        <f>[1]Elproduktion!$N$202</f>
        <v>0</v>
      </c>
      <c r="D7" s="103">
        <f>[1]Elproduktion!$N$203</f>
        <v>0</v>
      </c>
      <c r="E7" s="103">
        <f>[1]Elproduktion!$Q$204</f>
        <v>0</v>
      </c>
      <c r="F7" s="103">
        <f>[1]Elproduktion!$N$205</f>
        <v>0</v>
      </c>
      <c r="G7" s="103">
        <f>[1]Elproduktion!$R$206</f>
        <v>0</v>
      </c>
      <c r="H7" s="103">
        <f>[1]Elproduktion!$S$207</f>
        <v>0</v>
      </c>
      <c r="I7" s="103">
        <f>[1]Elproduktion!$N$208</f>
        <v>0</v>
      </c>
      <c r="J7" s="103">
        <f>[1]Elproduktion!$T$206</f>
        <v>0</v>
      </c>
      <c r="K7" s="103">
        <f>[1]Elproduktion!U204</f>
        <v>0</v>
      </c>
      <c r="L7" s="103">
        <f>[1]Elproduktion!V204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03">
        <f>[1]Elproduktion!$N$210</f>
        <v>0</v>
      </c>
      <c r="D8" s="103">
        <f>[1]Elproduktion!$N$211</f>
        <v>0</v>
      </c>
      <c r="E8" s="103">
        <f>[1]Elproduktion!$Q$212</f>
        <v>0</v>
      </c>
      <c r="F8" s="103">
        <f>[1]Elproduktion!$N$213</f>
        <v>0</v>
      </c>
      <c r="G8" s="103">
        <f>[1]Elproduktion!$R$214</f>
        <v>0</v>
      </c>
      <c r="H8" s="103">
        <f>[1]Elproduktion!$S$215</f>
        <v>0</v>
      </c>
      <c r="I8" s="103">
        <f>[1]Elproduktion!$N$216</f>
        <v>0</v>
      </c>
      <c r="J8" s="103">
        <f>[1]Elproduktion!$T$214</f>
        <v>0</v>
      </c>
      <c r="K8" s="103">
        <f>[1]Elproduktion!U212</f>
        <v>0</v>
      </c>
      <c r="L8" s="103">
        <f>[1]Elproduktion!V212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03">
        <f>[1]Elproduktion!$N$218</f>
        <v>0</v>
      </c>
      <c r="D9" s="103">
        <f>[1]Elproduktion!$N$219</f>
        <v>0</v>
      </c>
      <c r="E9" s="103">
        <f>[1]Elproduktion!$Q$220</f>
        <v>0</v>
      </c>
      <c r="F9" s="103">
        <f>[1]Elproduktion!$N$221</f>
        <v>0</v>
      </c>
      <c r="G9" s="103">
        <f>[1]Elproduktion!$R$222</f>
        <v>0</v>
      </c>
      <c r="H9" s="103">
        <f>[1]Elproduktion!$S$223</f>
        <v>0</v>
      </c>
      <c r="I9" s="103">
        <f>[1]Elproduktion!$N$224</f>
        <v>0</v>
      </c>
      <c r="J9" s="103">
        <f>[1]Elproduktion!$T$222</f>
        <v>0</v>
      </c>
      <c r="K9" s="103">
        <f>[1]Elproduktion!U220</f>
        <v>0</v>
      </c>
      <c r="L9" s="103">
        <f>[1]Elproduktion!V220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03">
        <f>[1]Elproduktion!$N$226</f>
        <v>0</v>
      </c>
      <c r="D10" s="103">
        <f>[1]Elproduktion!$N$227</f>
        <v>0</v>
      </c>
      <c r="E10" s="103">
        <f>[1]Elproduktion!$Q$228</f>
        <v>0</v>
      </c>
      <c r="F10" s="103">
        <f>[1]Elproduktion!$N$229</f>
        <v>0</v>
      </c>
      <c r="G10" s="103">
        <f>[1]Elproduktion!$R$230</f>
        <v>0</v>
      </c>
      <c r="H10" s="103">
        <f>[1]Elproduktion!$S$231</f>
        <v>0</v>
      </c>
      <c r="I10" s="103">
        <f>[1]Elproduktion!$N$232</f>
        <v>0</v>
      </c>
      <c r="J10" s="103">
        <f>[1]Elproduktion!$T$230</f>
        <v>0</v>
      </c>
      <c r="K10" s="103">
        <f>[1]Elproduktion!U228</f>
        <v>0</v>
      </c>
      <c r="L10" s="103">
        <f>[1]Elproduktion!V228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3">
        <f>SUM(C5:C10)</f>
        <v>617.5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0482 Flen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24">
        <f>[1]Fjärrvärmeproduktion!$N$282</f>
        <v>0</v>
      </c>
      <c r="C18" s="103"/>
      <c r="D18" s="124">
        <f>[1]Fjärrvärmeproduktion!$N$283</f>
        <v>0</v>
      </c>
      <c r="E18" s="103">
        <f>[1]Fjärrvärmeproduktion!$P$284</f>
        <v>0</v>
      </c>
      <c r="F18" s="103">
        <f>[1]Fjärrvärmeproduktion!$N$285</f>
        <v>0</v>
      </c>
      <c r="G18" s="103">
        <f>[1]Fjärrvärmeproduktion!$Q$286</f>
        <v>0</v>
      </c>
      <c r="H18" s="124">
        <f>[1]Fjärrvärmeproduktion!$R$287</f>
        <v>0</v>
      </c>
      <c r="I18" s="103">
        <f>[1]Fjärrvärmeproduktion!$N$288</f>
        <v>0</v>
      </c>
      <c r="J18" s="103">
        <f>[1]Fjärrvärmeproduktion!$S$286</f>
        <v>0</v>
      </c>
      <c r="K18" s="103">
        <f>[1]Fjärrvärmeproduktion!T284</f>
        <v>0</v>
      </c>
      <c r="L18" s="103">
        <f>[1]Fjärrvärmeproduktion!U284</f>
        <v>0</v>
      </c>
      <c r="M18" s="103">
        <f>[1]Fjärrvärmeproduktion!$V$287</f>
        <v>0</v>
      </c>
      <c r="N18" s="103"/>
      <c r="O18" s="103"/>
      <c r="P18" s="103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25">
        <f>[1]Fjärrvärmeproduktion!$N$290+[1]Fjärrvärmeproduktion!$N$322</f>
        <v>57800</v>
      </c>
      <c r="C19" s="103"/>
      <c r="D19" s="125">
        <f>[1]Fjärrvärmeproduktion!$N$291</f>
        <v>647</v>
      </c>
      <c r="E19" s="103">
        <f>[1]Fjärrvärmeproduktion!$P$292</f>
        <v>0</v>
      </c>
      <c r="F19" s="103">
        <f>[1]Fjärrvärmeproduktion!$N$293</f>
        <v>0</v>
      </c>
      <c r="G19" s="103">
        <f>[1]Fjärrvärmeproduktion!$Q$294</f>
        <v>0</v>
      </c>
      <c r="H19" s="125">
        <f>[1]Fjärrvärmeproduktion!$R$295</f>
        <v>51300</v>
      </c>
      <c r="I19" s="103">
        <f>[1]Fjärrvärmeproduktion!$N$296</f>
        <v>0</v>
      </c>
      <c r="J19" s="103">
        <f>[1]Fjärrvärmeproduktion!$S$294</f>
        <v>0</v>
      </c>
      <c r="K19" s="103">
        <f>[1]Fjärrvärmeproduktion!T292</f>
        <v>0</v>
      </c>
      <c r="L19" s="103">
        <f>[1]Fjärrvärmeproduktion!U292</f>
        <v>0</v>
      </c>
      <c r="M19" s="103">
        <f>[1]Fjärrvärmeproduktion!$V$295</f>
        <v>0</v>
      </c>
      <c r="N19" s="103"/>
      <c r="O19" s="103"/>
      <c r="P19" s="105">
        <f t="shared" ref="P19:P24" si="2">SUM(C19:O19)</f>
        <v>51947</v>
      </c>
      <c r="Q19" s="4"/>
      <c r="R19" s="4"/>
      <c r="S19" s="4"/>
      <c r="T19" s="4"/>
    </row>
    <row r="20" spans="1:34" ht="15.6">
      <c r="A20" s="5" t="s">
        <v>20</v>
      </c>
      <c r="B20" s="125">
        <f>[1]Fjärrvärmeproduktion!$N$298</f>
        <v>0</v>
      </c>
      <c r="C20" s="103"/>
      <c r="D20" s="124">
        <f>[1]Fjärrvärmeproduktion!$N$299</f>
        <v>0</v>
      </c>
      <c r="E20" s="103">
        <f>[1]Fjärrvärmeproduktion!$P$300</f>
        <v>0</v>
      </c>
      <c r="F20" s="103">
        <f>[1]Fjärrvärmeproduktion!$N$301</f>
        <v>0</v>
      </c>
      <c r="G20" s="103">
        <f>[1]Fjärrvärmeproduktion!$Q$302</f>
        <v>0</v>
      </c>
      <c r="H20" s="124">
        <f>[1]Fjärrvärmeproduktion!$R$303</f>
        <v>0</v>
      </c>
      <c r="I20" s="103">
        <f>[1]Fjärrvärmeproduktion!$N$304</f>
        <v>0</v>
      </c>
      <c r="J20" s="103">
        <f>[1]Fjärrvärmeproduktion!$S$302</f>
        <v>0</v>
      </c>
      <c r="K20" s="103">
        <f>[1]Fjärrvärmeproduktion!T300</f>
        <v>0</v>
      </c>
      <c r="L20" s="103">
        <f>[1]Fjärrvärmeproduktion!U300</f>
        <v>0</v>
      </c>
      <c r="M20" s="103">
        <f>[1]Fjärrvärmeproduktion!$V$303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25">
        <f>[1]Fjärrvärmeproduktion!$N$306</f>
        <v>0</v>
      </c>
      <c r="C21" s="103"/>
      <c r="D21" s="124">
        <f>[1]Fjärrvärmeproduktion!$N$307</f>
        <v>0</v>
      </c>
      <c r="E21" s="103">
        <f>[1]Fjärrvärmeproduktion!$P$308</f>
        <v>0</v>
      </c>
      <c r="F21" s="103">
        <f>[1]Fjärrvärmeproduktion!$N$309</f>
        <v>0</v>
      </c>
      <c r="G21" s="103">
        <f>[1]Fjärrvärmeproduktion!$Q$310</f>
        <v>0</v>
      </c>
      <c r="H21" s="124">
        <f>[1]Fjärrvärmeproduktion!$R$311</f>
        <v>0</v>
      </c>
      <c r="I21" s="103">
        <f>[1]Fjärrvärmeproduktion!$N$312</f>
        <v>0</v>
      </c>
      <c r="J21" s="103">
        <f>[1]Fjärrvärmeproduktion!$S$310</f>
        <v>0</v>
      </c>
      <c r="K21" s="103">
        <f>[1]Fjärrvärmeproduktion!T308</f>
        <v>0</v>
      </c>
      <c r="L21" s="103">
        <f>[1]Fjärrvärmeproduktion!U308</f>
        <v>0</v>
      </c>
      <c r="M21" s="103">
        <f>[1]Fjärrvärmeproduktion!$V$311</f>
        <v>0</v>
      </c>
      <c r="N21" s="103"/>
      <c r="O21" s="103"/>
      <c r="P21" s="103">
        <f t="shared" si="2"/>
        <v>0</v>
      </c>
      <c r="Q21" s="4"/>
      <c r="R21" s="40"/>
      <c r="S21" s="40"/>
      <c r="T21" s="40"/>
    </row>
    <row r="22" spans="1:34" ht="15.6">
      <c r="A22" s="5" t="s">
        <v>22</v>
      </c>
      <c r="B22" s="125">
        <f>[1]Fjärrvärmeproduktion!$N$314</f>
        <v>0</v>
      </c>
      <c r="C22" s="103"/>
      <c r="D22" s="124">
        <f>[1]Fjärrvärmeproduktion!$N$315</f>
        <v>0</v>
      </c>
      <c r="E22" s="103">
        <f>[1]Fjärrvärmeproduktion!$P$316</f>
        <v>0</v>
      </c>
      <c r="F22" s="103">
        <f>[1]Fjärrvärmeproduktion!$N$317</f>
        <v>0</v>
      </c>
      <c r="G22" s="103">
        <f>[1]Fjärrvärmeproduktion!$Q$318</f>
        <v>0</v>
      </c>
      <c r="H22" s="124">
        <f>[1]Fjärrvärmeproduktion!$R$319</f>
        <v>0</v>
      </c>
      <c r="I22" s="103">
        <f>[1]Fjärrvärmeproduktion!$N$320</f>
        <v>0</v>
      </c>
      <c r="J22" s="103">
        <f>[1]Fjärrvärmeproduktion!$S$318</f>
        <v>0</v>
      </c>
      <c r="K22" s="103">
        <f>[1]Fjärrvärmeproduktion!T316</f>
        <v>0</v>
      </c>
      <c r="L22" s="103">
        <f>[1]Fjärrvärmeproduktion!U316</f>
        <v>0</v>
      </c>
      <c r="M22" s="103">
        <f>[1]Fjärrvärmeproduktion!$V$319</f>
        <v>0</v>
      </c>
      <c r="N22" s="103"/>
      <c r="O22" s="103"/>
      <c r="P22" s="103">
        <f t="shared" si="2"/>
        <v>0</v>
      </c>
      <c r="Q22" s="34"/>
      <c r="R22" s="46" t="s">
        <v>24</v>
      </c>
      <c r="S22" s="93" t="str">
        <f>P43/1000 &amp;" GWh"</f>
        <v>531,88924 GWh</v>
      </c>
      <c r="T22" s="41"/>
      <c r="U22" s="39"/>
    </row>
    <row r="23" spans="1:34" ht="15.6">
      <c r="A23" s="5" t="s">
        <v>23</v>
      </c>
      <c r="B23" s="131">
        <v>0</v>
      </c>
      <c r="C23" s="103"/>
      <c r="D23" s="124">
        <f>[1]Fjärrvärmeproduktion!$N$323</f>
        <v>0</v>
      </c>
      <c r="E23" s="103">
        <f>[1]Fjärrvärmeproduktion!$P$324</f>
        <v>0</v>
      </c>
      <c r="F23" s="103">
        <f>[1]Fjärrvärmeproduktion!$N$325</f>
        <v>0</v>
      </c>
      <c r="G23" s="103">
        <f>[1]Fjärrvärmeproduktion!$Q$326</f>
        <v>0</v>
      </c>
      <c r="H23" s="124">
        <f>[1]Fjärrvärmeproduktion!$R$327</f>
        <v>0</v>
      </c>
      <c r="I23" s="103">
        <f>[1]Fjärrvärmeproduktion!$N$328</f>
        <v>0</v>
      </c>
      <c r="J23" s="103">
        <f>[1]Fjärrvärmeproduktion!$S$326</f>
        <v>0</v>
      </c>
      <c r="K23" s="103">
        <f>[1]Fjärrvärmeproduktion!T324</f>
        <v>0</v>
      </c>
      <c r="L23" s="103">
        <f>[1]Fjärrvärmeproduktion!U324</f>
        <v>0</v>
      </c>
      <c r="M23" s="103">
        <f>[1]Fjärrvärmeproduktion!$V$327</f>
        <v>0</v>
      </c>
      <c r="N23" s="103"/>
      <c r="O23" s="103"/>
      <c r="P23" s="103">
        <f t="shared" si="2"/>
        <v>0</v>
      </c>
      <c r="Q23" s="34"/>
      <c r="R23" s="44"/>
      <c r="S23" s="4"/>
      <c r="T23" s="42"/>
      <c r="U23" s="39"/>
    </row>
    <row r="24" spans="1:34" ht="15.6">
      <c r="A24" s="5" t="s">
        <v>14</v>
      </c>
      <c r="B24" s="105">
        <f>SUM(B18:B23)</f>
        <v>57800</v>
      </c>
      <c r="C24" s="103">
        <f t="shared" ref="C24:O24" si="3">SUM(C18:C23)</f>
        <v>0</v>
      </c>
      <c r="D24" s="105">
        <f t="shared" si="3"/>
        <v>647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5">
        <f>SUM(H18:H23)</f>
        <v>51300</v>
      </c>
      <c r="I24" s="103">
        <f>SUM(I18:I23)</f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5">
        <f t="shared" si="2"/>
        <v>51947</v>
      </c>
      <c r="Q24" s="34"/>
      <c r="R24" s="44"/>
      <c r="S24" s="4" t="s">
        <v>25</v>
      </c>
      <c r="T24" s="42" t="s">
        <v>26</v>
      </c>
      <c r="U24" s="39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34"/>
      <c r="R25" s="89" t="str">
        <f>C30</f>
        <v>El</v>
      </c>
      <c r="S25" s="63" t="str">
        <f>C43/1000 &amp;" GWh"</f>
        <v>264,27924 GWh</v>
      </c>
      <c r="T25" s="45">
        <f>C$44</f>
        <v>0.49686893459247267</v>
      </c>
      <c r="U25" s="39"/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34"/>
      <c r="R26" s="91" t="str">
        <f>D30</f>
        <v>Oljeprodukter</v>
      </c>
      <c r="S26" s="63" t="str">
        <f>D43/1000 &amp;" GWh"</f>
        <v>137,026 GWh</v>
      </c>
      <c r="T26" s="45">
        <f>D$44</f>
        <v>0.25762130476638334</v>
      </c>
      <c r="U26" s="39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34"/>
      <c r="R27" s="91" t="str">
        <f>E30</f>
        <v>Kol och koks</v>
      </c>
      <c r="S27" s="13" t="str">
        <f>E43/1000 &amp;" GWh"</f>
        <v>0 GWh</v>
      </c>
      <c r="T27" s="45">
        <f>E$44</f>
        <v>0</v>
      </c>
      <c r="U27" s="39"/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34"/>
      <c r="R28" s="91" t="str">
        <f>F30</f>
        <v>Gasol/naturgas</v>
      </c>
      <c r="S28" s="66" t="str">
        <f>F43/1000 &amp;" GWh"</f>
        <v>0 GWh</v>
      </c>
      <c r="T28" s="45">
        <f>F$44</f>
        <v>0</v>
      </c>
      <c r="U28" s="39"/>
    </row>
    <row r="29" spans="1:34" ht="15.6">
      <c r="A29" s="83" t="str">
        <f>A2</f>
        <v>0482 Flen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34"/>
      <c r="R29" s="91" t="str">
        <f>G30</f>
        <v>Biodrivmedel</v>
      </c>
      <c r="S29" s="63" t="str">
        <f>G43/1000&amp;" GWh"</f>
        <v>45,469 GWh</v>
      </c>
      <c r="T29" s="45">
        <f>G$44</f>
        <v>8.5485842879619078E-2</v>
      </c>
      <c r="U29" s="39"/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34"/>
      <c r="R30" s="89" t="str">
        <f>H30</f>
        <v>Biobränslen</v>
      </c>
      <c r="S30" s="63" t="str">
        <f>H43/1000&amp;" GWh"</f>
        <v>85,115 GWh</v>
      </c>
      <c r="T30" s="45">
        <f>H$44</f>
        <v>0.16002391776152494</v>
      </c>
      <c r="U30" s="39"/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5"/>
      <c r="R31" s="89" t="str">
        <f>I30</f>
        <v>Biogas</v>
      </c>
      <c r="S31" s="63" t="str">
        <f>I43/1000 &amp;" GWh"</f>
        <v>0 GWh</v>
      </c>
      <c r="T31" s="45">
        <f>I$44</f>
        <v>0</v>
      </c>
      <c r="U31" s="38"/>
      <c r="AG31" s="33"/>
      <c r="AH31" s="33"/>
    </row>
    <row r="32" spans="1:34" ht="15.6">
      <c r="A32" s="5" t="s">
        <v>30</v>
      </c>
      <c r="B32" s="153">
        <f>[1]Slutanvändning!$N$413</f>
        <v>0</v>
      </c>
      <c r="C32" s="124">
        <f>[1]Slutanvändning!$N$414</f>
        <v>14784</v>
      </c>
      <c r="D32" s="103">
        <f>[1]Slutanvändning!$N$407</f>
        <v>12985</v>
      </c>
      <c r="E32" s="103">
        <f>[1]Slutanvändning!$P$408</f>
        <v>0</v>
      </c>
      <c r="F32" s="103">
        <f>[1]Slutanvändning!$N$409</f>
        <v>0</v>
      </c>
      <c r="G32" s="103">
        <f>[1]Slutanvändning!$N$410</f>
        <v>2869</v>
      </c>
      <c r="H32" s="103">
        <f>[1]Slutanvändning!$N$411</f>
        <v>0</v>
      </c>
      <c r="I32" s="103">
        <f>[1]Slutanvändning!$N$412</f>
        <v>0</v>
      </c>
      <c r="J32" s="103">
        <v>0</v>
      </c>
      <c r="K32" s="103">
        <f>[1]Slutanvändning!R408</f>
        <v>0</v>
      </c>
      <c r="L32" s="103">
        <f>[1]Slutanvändning!S408</f>
        <v>0</v>
      </c>
      <c r="M32" s="103"/>
      <c r="N32" s="103">
        <v>0</v>
      </c>
      <c r="O32" s="103"/>
      <c r="P32" s="103">
        <f t="shared" ref="P32:P38" si="4">SUM(B32:N32)</f>
        <v>30638</v>
      </c>
      <c r="Q32" s="36"/>
      <c r="R32" s="91" t="str">
        <f>J30</f>
        <v>Avlutar</v>
      </c>
      <c r="S32" s="63" t="str">
        <f>J43/1000 &amp;" GWh"</f>
        <v>0 GWh</v>
      </c>
      <c r="T32" s="45">
        <f>J$44</f>
        <v>0</v>
      </c>
      <c r="U32" s="39"/>
    </row>
    <row r="33" spans="1:47" ht="15.6">
      <c r="A33" s="5" t="s">
        <v>33</v>
      </c>
      <c r="B33" s="156">
        <f>[1]Slutanvändning!$N$422</f>
        <v>3300</v>
      </c>
      <c r="C33" s="114">
        <f>[1]Slutanvändning!$N$423</f>
        <v>32678.198393975668</v>
      </c>
      <c r="D33" s="103">
        <f>[1]Slutanvändning!$N$416</f>
        <v>552</v>
      </c>
      <c r="E33" s="103">
        <f>[1]Slutanvändning!$P$417</f>
        <v>0</v>
      </c>
      <c r="F33" s="103">
        <f>[1]Slutanvändning!$N$418</f>
        <v>0</v>
      </c>
      <c r="G33" s="103">
        <f>[1]Slutanvändning!$N$419</f>
        <v>0</v>
      </c>
      <c r="H33" s="103">
        <f>[1]Slutanvändning!$N$420</f>
        <v>253</v>
      </c>
      <c r="I33" s="103">
        <f>[1]Slutanvändning!$N$421</f>
        <v>0</v>
      </c>
      <c r="J33" s="103">
        <v>0</v>
      </c>
      <c r="K33" s="103">
        <f>[1]Slutanvändning!R417</f>
        <v>0</v>
      </c>
      <c r="L33" s="103">
        <f>[1]Slutanvändning!S417</f>
        <v>0</v>
      </c>
      <c r="M33" s="103"/>
      <c r="N33" s="103">
        <v>0</v>
      </c>
      <c r="O33" s="103"/>
      <c r="P33" s="115">
        <f t="shared" si="4"/>
        <v>36783.198393975668</v>
      </c>
      <c r="Q33" s="36"/>
      <c r="R33" s="89" t="str">
        <f>K30</f>
        <v>Torv</v>
      </c>
      <c r="S33" s="63" t="str">
        <f>K43/1000&amp;" GWh"</f>
        <v>0 GWh</v>
      </c>
      <c r="T33" s="45">
        <f>K$44</f>
        <v>0</v>
      </c>
      <c r="U33" s="39"/>
    </row>
    <row r="34" spans="1:47" ht="15.6">
      <c r="A34" s="5" t="s">
        <v>34</v>
      </c>
      <c r="B34" s="155">
        <f>[1]Slutanvändning!$N$431</f>
        <v>7294.9285416955736</v>
      </c>
      <c r="C34" s="124">
        <f>[1]Slutanvändning!$N$432</f>
        <v>7977</v>
      </c>
      <c r="D34" s="103">
        <f>[1]Slutanvändning!$N$425</f>
        <v>820</v>
      </c>
      <c r="E34" s="103">
        <f>[1]Slutanvändning!$P$426</f>
        <v>0</v>
      </c>
      <c r="F34" s="103">
        <f>[1]Slutanvändning!$N$427</f>
        <v>0</v>
      </c>
      <c r="G34" s="103">
        <f>[1]Slutanvändning!$N$428</f>
        <v>0</v>
      </c>
      <c r="H34" s="103">
        <f>[1]Slutanvändning!$N$429</f>
        <v>0</v>
      </c>
      <c r="I34" s="103">
        <f>[1]Slutanvändning!$N$430</f>
        <v>0</v>
      </c>
      <c r="J34" s="103">
        <v>0</v>
      </c>
      <c r="K34" s="103">
        <f>[1]Slutanvändning!R426</f>
        <v>0</v>
      </c>
      <c r="L34" s="103">
        <f>[1]Slutanvändning!S426</f>
        <v>0</v>
      </c>
      <c r="M34" s="103"/>
      <c r="N34" s="103">
        <v>0</v>
      </c>
      <c r="O34" s="103"/>
      <c r="P34" s="115">
        <f t="shared" si="4"/>
        <v>16091.928541695574</v>
      </c>
      <c r="Q34" s="36"/>
      <c r="R34" s="91" t="str">
        <f>L30</f>
        <v>Avfall</v>
      </c>
      <c r="S34" s="63" t="str">
        <f>L43/1000&amp;" GWh"</f>
        <v>0 GWh</v>
      </c>
      <c r="T34" s="45">
        <f>L$44</f>
        <v>0</v>
      </c>
      <c r="U34" s="39"/>
      <c r="V34" s="8"/>
      <c r="W34" s="61"/>
    </row>
    <row r="35" spans="1:47" ht="15.6">
      <c r="A35" s="5" t="s">
        <v>35</v>
      </c>
      <c r="B35" s="153">
        <f>[1]Slutanvändning!$N$440</f>
        <v>0</v>
      </c>
      <c r="C35" s="114">
        <f>[1]Slutanvändning!$N$441</f>
        <v>54447.801606024332</v>
      </c>
      <c r="D35" s="103">
        <f>[1]Slutanvändning!$N$434</f>
        <v>114379</v>
      </c>
      <c r="E35" s="103">
        <f>[1]Slutanvändning!$P$435</f>
        <v>0</v>
      </c>
      <c r="F35" s="103">
        <f>[1]Slutanvändning!$N$436</f>
        <v>0</v>
      </c>
      <c r="G35" s="103">
        <f>[1]Slutanvändning!$N$437</f>
        <v>42600</v>
      </c>
      <c r="H35" s="103">
        <f>[1]Slutanvändning!$N$438</f>
        <v>0</v>
      </c>
      <c r="I35" s="103">
        <f>[1]Slutanvändning!$N$439</f>
        <v>0</v>
      </c>
      <c r="J35" s="103">
        <v>0</v>
      </c>
      <c r="K35" s="103">
        <f>[1]Slutanvändning!R435</f>
        <v>0</v>
      </c>
      <c r="L35" s="103">
        <f>[1]Slutanvändning!S435</f>
        <v>0</v>
      </c>
      <c r="M35" s="103"/>
      <c r="N35" s="103">
        <v>0</v>
      </c>
      <c r="O35" s="103"/>
      <c r="P35" s="104">
        <f>SUM(B35:N35)</f>
        <v>211426.80160602432</v>
      </c>
      <c r="Q35" s="36"/>
      <c r="R35" s="89" t="str">
        <f>M30</f>
        <v>RT-flis</v>
      </c>
      <c r="S35" s="63" t="str">
        <f>M43/1000&amp;" GWh"</f>
        <v>0 GWh</v>
      </c>
      <c r="T35" s="45">
        <f>M$44</f>
        <v>0</v>
      </c>
      <c r="U35" s="39"/>
    </row>
    <row r="36" spans="1:47" ht="15.6">
      <c r="A36" s="5" t="s">
        <v>36</v>
      </c>
      <c r="B36" s="155">
        <f>[1]Slutanvändning!$N$449</f>
        <v>7405.0714583044264</v>
      </c>
      <c r="C36" s="124">
        <f>[1]Slutanvändning!$N$450</f>
        <v>49236</v>
      </c>
      <c r="D36" s="103">
        <f>[1]Slutanvändning!$N$443</f>
        <v>6600</v>
      </c>
      <c r="E36" s="103">
        <f>[1]Slutanvändning!$P$444</f>
        <v>0</v>
      </c>
      <c r="F36" s="103">
        <f>[1]Slutanvändning!$N$445</f>
        <v>0</v>
      </c>
      <c r="G36" s="103">
        <f>[1]Slutanvändning!$N$446</f>
        <v>0</v>
      </c>
      <c r="H36" s="103">
        <f>[1]Slutanvändning!$N$447</f>
        <v>0</v>
      </c>
      <c r="I36" s="103">
        <f>[1]Slutanvändning!$N$448</f>
        <v>0</v>
      </c>
      <c r="J36" s="103">
        <v>0</v>
      </c>
      <c r="K36" s="103">
        <f>[1]Slutanvändning!R444</f>
        <v>0</v>
      </c>
      <c r="L36" s="103">
        <f>[1]Slutanvändning!S444</f>
        <v>0</v>
      </c>
      <c r="M36" s="103"/>
      <c r="N36" s="103">
        <v>0</v>
      </c>
      <c r="O36" s="103"/>
      <c r="P36" s="115">
        <f>SUM(B36:N36)</f>
        <v>63241.071458304425</v>
      </c>
      <c r="Q36" s="36"/>
      <c r="R36" s="89" t="str">
        <f>N30</f>
        <v>Ånga</v>
      </c>
      <c r="S36" s="63" t="str">
        <f>N43/1000&amp;" GWh"</f>
        <v>0 GWh</v>
      </c>
      <c r="T36" s="45">
        <f>N$44</f>
        <v>0</v>
      </c>
      <c r="U36" s="39"/>
    </row>
    <row r="37" spans="1:47" ht="15.6">
      <c r="A37" s="5" t="s">
        <v>37</v>
      </c>
      <c r="B37" s="157">
        <f>[1]Slutanvändning!$N$458</f>
        <v>4590</v>
      </c>
      <c r="C37" s="124">
        <f>[1]Slutanvändning!$N$459</f>
        <v>61645</v>
      </c>
      <c r="D37" s="103">
        <f>[1]Slutanvändning!$N$452</f>
        <v>630</v>
      </c>
      <c r="E37" s="103">
        <f>[1]Slutanvändning!$P$453</f>
        <v>0</v>
      </c>
      <c r="F37" s="103">
        <f>[1]Slutanvändning!$N$454</f>
        <v>0</v>
      </c>
      <c r="G37" s="103">
        <f>[1]Slutanvändning!$N$455</f>
        <v>0</v>
      </c>
      <c r="H37" s="103">
        <f>[1]Slutanvändning!$N$456</f>
        <v>33562</v>
      </c>
      <c r="I37" s="103">
        <f>[1]Slutanvändning!$N$457</f>
        <v>0</v>
      </c>
      <c r="J37" s="103">
        <v>0</v>
      </c>
      <c r="K37" s="103">
        <f>[1]Slutanvändning!R453</f>
        <v>0</v>
      </c>
      <c r="L37" s="103">
        <f>[1]Slutanvändning!S453</f>
        <v>0</v>
      </c>
      <c r="M37" s="103"/>
      <c r="N37" s="103">
        <v>0</v>
      </c>
      <c r="O37" s="103"/>
      <c r="P37" s="105">
        <f t="shared" si="4"/>
        <v>100427</v>
      </c>
      <c r="Q37" s="36"/>
      <c r="R37" s="91" t="str">
        <f>O30</f>
        <v>Övrigt</v>
      </c>
      <c r="S37" s="63" t="str">
        <f>O43/1000&amp;" GWh"</f>
        <v>0 GWh</v>
      </c>
      <c r="T37" s="45">
        <f>O$44</f>
        <v>0</v>
      </c>
      <c r="U37" s="39"/>
    </row>
    <row r="38" spans="1:47" ht="15.6">
      <c r="A38" s="5" t="s">
        <v>38</v>
      </c>
      <c r="B38" s="157">
        <f>[1]Slutanvändning!$N$467</f>
        <v>24700</v>
      </c>
      <c r="C38" s="124">
        <f>[1]Slutanvändning!$N$468</f>
        <v>8388</v>
      </c>
      <c r="D38" s="103">
        <f>[1]Slutanvändning!$N$461</f>
        <v>413</v>
      </c>
      <c r="E38" s="103">
        <f>[1]Slutanvändning!$P$462</f>
        <v>0</v>
      </c>
      <c r="F38" s="103">
        <f>[1]Slutanvändning!$N$463</f>
        <v>0</v>
      </c>
      <c r="G38" s="103">
        <f>[1]Slutanvändning!$N$464</f>
        <v>0</v>
      </c>
      <c r="H38" s="103">
        <f>[1]Slutanvändning!$N$465</f>
        <v>0</v>
      </c>
      <c r="I38" s="103">
        <f>[1]Slutanvändning!$N$466</f>
        <v>0</v>
      </c>
      <c r="J38" s="103">
        <v>0</v>
      </c>
      <c r="K38" s="103">
        <f>[1]Slutanvändning!R462</f>
        <v>0</v>
      </c>
      <c r="L38" s="103">
        <f>[1]Slutanvändning!S462</f>
        <v>0</v>
      </c>
      <c r="M38" s="103"/>
      <c r="N38" s="103">
        <v>0</v>
      </c>
      <c r="O38" s="103"/>
      <c r="P38" s="105">
        <f t="shared" si="4"/>
        <v>33501</v>
      </c>
      <c r="Q38" s="36"/>
      <c r="R38" s="47"/>
      <c r="S38" s="32"/>
      <c r="T38" s="43"/>
      <c r="U38" s="39"/>
    </row>
    <row r="39" spans="1:47" ht="15.6">
      <c r="A39" s="5" t="s">
        <v>39</v>
      </c>
      <c r="B39" s="153">
        <f>[1]Slutanvändning!$N$476</f>
        <v>0</v>
      </c>
      <c r="C39" s="124">
        <f>[1]Slutanvändning!$N$477</f>
        <v>15547</v>
      </c>
      <c r="D39" s="103">
        <f>[1]Slutanvändning!$N$470</f>
        <v>0</v>
      </c>
      <c r="E39" s="103">
        <f>[1]Slutanvändning!$P$471</f>
        <v>0</v>
      </c>
      <c r="F39" s="103">
        <f>[1]Slutanvändning!$N$472</f>
        <v>0</v>
      </c>
      <c r="G39" s="103">
        <f>[1]Slutanvändning!$N$473</f>
        <v>0</v>
      </c>
      <c r="H39" s="103">
        <f>[1]Slutanvändning!$N$474</f>
        <v>0</v>
      </c>
      <c r="I39" s="103">
        <f>[1]Slutanvändning!$N$475</f>
        <v>0</v>
      </c>
      <c r="J39" s="103">
        <v>0</v>
      </c>
      <c r="K39" s="103">
        <f>[1]Slutanvändning!R471</f>
        <v>0</v>
      </c>
      <c r="L39" s="103">
        <f>[1]Slutanvändning!S471</f>
        <v>0</v>
      </c>
      <c r="M39" s="103"/>
      <c r="N39" s="103">
        <v>0</v>
      </c>
      <c r="O39" s="103"/>
      <c r="P39" s="103">
        <f>SUM(B39:N39)</f>
        <v>15547</v>
      </c>
      <c r="Q39" s="36"/>
      <c r="R39" s="44"/>
      <c r="S39" s="11"/>
      <c r="T39" s="67"/>
    </row>
    <row r="40" spans="1:47" ht="15.6">
      <c r="A40" s="5" t="s">
        <v>14</v>
      </c>
      <c r="B40" s="105">
        <f>[1]Slutanvändning!$N$485</f>
        <v>47290</v>
      </c>
      <c r="C40" s="104">
        <f t="shared" ref="C40:O40" si="5">SUM(C32:C39)</f>
        <v>244703</v>
      </c>
      <c r="D40" s="103">
        <f t="shared" si="5"/>
        <v>136379</v>
      </c>
      <c r="E40" s="103">
        <f t="shared" si="5"/>
        <v>0</v>
      </c>
      <c r="F40" s="103">
        <f>SUM(F32:F39)</f>
        <v>0</v>
      </c>
      <c r="G40" s="103">
        <f t="shared" si="5"/>
        <v>45469</v>
      </c>
      <c r="H40" s="103">
        <f t="shared" si="5"/>
        <v>33815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03">
        <f>SUM(B40:N40)</f>
        <v>507656</v>
      </c>
      <c r="Q40" s="36"/>
      <c r="R40" s="44"/>
      <c r="S40" s="11" t="s">
        <v>25</v>
      </c>
      <c r="T40" s="67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9"/>
      <c r="R41" s="44" t="s">
        <v>40</v>
      </c>
      <c r="S41" s="68" t="str">
        <f>(B46+C46)/1000 &amp;" GWh"</f>
        <v>30,08624 GWh</v>
      </c>
      <c r="T41" s="67"/>
    </row>
    <row r="42" spans="1:47">
      <c r="A42" s="49" t="s">
        <v>43</v>
      </c>
      <c r="B42" s="109">
        <f>B39+B38+B37</f>
        <v>29290</v>
      </c>
      <c r="C42" s="109">
        <f>C39+C38+C37</f>
        <v>85580</v>
      </c>
      <c r="D42" s="109">
        <f>D39+D38+D37</f>
        <v>1043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33562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149475</v>
      </c>
      <c r="Q42" s="37"/>
      <c r="R42" s="44" t="s">
        <v>41</v>
      </c>
      <c r="S42" s="12" t="str">
        <f>P42/1000 &amp;" GWh"</f>
        <v>149,475 GWh</v>
      </c>
      <c r="T42" s="45">
        <f>P42/P40</f>
        <v>0.29444151157476717</v>
      </c>
    </row>
    <row r="43" spans="1:47">
      <c r="A43" s="50" t="s">
        <v>45</v>
      </c>
      <c r="B43" s="126"/>
      <c r="C43" s="127">
        <f>C40+C24-C7+C46</f>
        <v>264279.24</v>
      </c>
      <c r="D43" s="127">
        <f t="shared" ref="D43:O43" si="7">D11+D24+D40</f>
        <v>137026</v>
      </c>
      <c r="E43" s="127">
        <f t="shared" si="7"/>
        <v>0</v>
      </c>
      <c r="F43" s="127">
        <f t="shared" si="7"/>
        <v>0</v>
      </c>
      <c r="G43" s="127">
        <f t="shared" si="7"/>
        <v>45469</v>
      </c>
      <c r="H43" s="127">
        <f t="shared" si="7"/>
        <v>85115</v>
      </c>
      <c r="I43" s="127">
        <f t="shared" si="7"/>
        <v>0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0</v>
      </c>
      <c r="N43" s="127">
        <f t="shared" si="7"/>
        <v>0</v>
      </c>
      <c r="O43" s="127">
        <f t="shared" si="7"/>
        <v>0</v>
      </c>
      <c r="P43" s="128">
        <f>SUM(C43:O43)</f>
        <v>531889.24</v>
      </c>
      <c r="Q43" s="37"/>
      <c r="R43" s="44" t="s">
        <v>42</v>
      </c>
      <c r="S43" s="12" t="str">
        <f>P36/1000 &amp;" GWh"</f>
        <v>63,2410714583044 GWh</v>
      </c>
      <c r="T43" s="65">
        <f>P36/P40</f>
        <v>0.12457465578719532</v>
      </c>
    </row>
    <row r="44" spans="1:47">
      <c r="A44" s="50" t="s">
        <v>46</v>
      </c>
      <c r="B44" s="133"/>
      <c r="C44" s="135">
        <f>C43/$P$43</f>
        <v>0.49686893459247267</v>
      </c>
      <c r="D44" s="135">
        <f t="shared" ref="D44:P44" si="8">D43/$P$43</f>
        <v>0.25762130476638334</v>
      </c>
      <c r="E44" s="135">
        <f t="shared" si="8"/>
        <v>0</v>
      </c>
      <c r="F44" s="135">
        <f t="shared" si="8"/>
        <v>0</v>
      </c>
      <c r="G44" s="135">
        <f t="shared" si="8"/>
        <v>8.5485842879619078E-2</v>
      </c>
      <c r="H44" s="135">
        <f t="shared" si="8"/>
        <v>0.16002391776152494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37"/>
      <c r="R44" s="44" t="s">
        <v>44</v>
      </c>
      <c r="S44" s="12" t="str">
        <f>P34/1000 &amp;" GWh"</f>
        <v>16,0919285416956 GWh</v>
      </c>
      <c r="T44" s="45">
        <f>P34/P40</f>
        <v>3.1698489807459332E-2</v>
      </c>
      <c r="U44" s="39"/>
    </row>
    <row r="45" spans="1:47">
      <c r="A45" s="51"/>
      <c r="B45" s="119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37"/>
      <c r="R45" s="44" t="s">
        <v>31</v>
      </c>
      <c r="S45" s="12" t="str">
        <f>P32/1000 &amp;" GWh"</f>
        <v>30,638 GWh</v>
      </c>
      <c r="T45" s="45">
        <f>P32/P40</f>
        <v>6.0351891832264366E-2</v>
      </c>
      <c r="U45" s="39"/>
    </row>
    <row r="46" spans="1:47">
      <c r="A46" s="51" t="s">
        <v>49</v>
      </c>
      <c r="B46" s="71">
        <f>B24-B40</f>
        <v>10510</v>
      </c>
      <c r="C46" s="71">
        <f>(C40+C24)*0.08</f>
        <v>19576.240000000002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37"/>
      <c r="R46" s="44" t="s">
        <v>47</v>
      </c>
      <c r="S46" s="12" t="str">
        <f>P33/1000 &amp;" GWh"</f>
        <v>36,7831983939757 GWh</v>
      </c>
      <c r="T46" s="65">
        <f>P33/P40</f>
        <v>7.245693618114564E-2</v>
      </c>
      <c r="U46" s="39"/>
    </row>
    <row r="47" spans="1:47">
      <c r="A47" s="51" t="s">
        <v>51</v>
      </c>
      <c r="B47" s="134">
        <f>B46/B24</f>
        <v>0.18183391003460209</v>
      </c>
      <c r="C47" s="134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37"/>
      <c r="R47" s="44" t="s">
        <v>48</v>
      </c>
      <c r="S47" s="12" t="str">
        <f>P35/1000 &amp;" GWh"</f>
        <v>211,426801606024 GWh</v>
      </c>
      <c r="T47" s="65">
        <f>P35/P40</f>
        <v>0.41647651481716819</v>
      </c>
    </row>
    <row r="48" spans="1:47" ht="15" thickBot="1">
      <c r="A48" s="15"/>
      <c r="B48" s="146"/>
      <c r="C48" s="147"/>
      <c r="D48" s="148"/>
      <c r="E48" s="148"/>
      <c r="F48" s="149"/>
      <c r="G48" s="148"/>
      <c r="H48" s="148"/>
      <c r="I48" s="149"/>
      <c r="J48" s="148"/>
      <c r="K48" s="148"/>
      <c r="L48" s="148"/>
      <c r="M48" s="147"/>
      <c r="N48" s="150"/>
      <c r="O48" s="150"/>
      <c r="P48" s="150"/>
      <c r="Q48" s="92"/>
      <c r="R48" s="72" t="s">
        <v>50</v>
      </c>
      <c r="S48" s="73" t="str">
        <f>P40/1000 &amp;" GWh"</f>
        <v>507,656 GWh</v>
      </c>
      <c r="T48" s="74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46"/>
      <c r="C49" s="147"/>
      <c r="D49" s="148"/>
      <c r="E49" s="148"/>
      <c r="F49" s="149"/>
      <c r="G49" s="148"/>
      <c r="H49" s="148"/>
      <c r="I49" s="149"/>
      <c r="J49" s="148"/>
      <c r="K49" s="148"/>
      <c r="L49" s="148"/>
      <c r="M49" s="147"/>
      <c r="N49" s="150"/>
      <c r="O49" s="150"/>
      <c r="P49" s="150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46"/>
      <c r="C50" s="151"/>
      <c r="D50" s="148"/>
      <c r="E50" s="148"/>
      <c r="F50" s="149"/>
      <c r="G50" s="148"/>
      <c r="H50" s="148"/>
      <c r="I50" s="149"/>
      <c r="J50" s="148"/>
      <c r="K50" s="148"/>
      <c r="L50" s="148"/>
      <c r="M50" s="147"/>
      <c r="N50" s="150"/>
      <c r="O50" s="150"/>
      <c r="P50" s="150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H16" zoomScale="70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8.8984375" style="55" bestFit="1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78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[1]Solceller!$C$5</f>
        <v>456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03">
        <f>[1]Elproduktion!$N$82</f>
        <v>0</v>
      </c>
      <c r="D7" s="103">
        <f>[1]Elproduktion!$N$83</f>
        <v>0</v>
      </c>
      <c r="E7" s="103">
        <f>[1]Elproduktion!$Q$84</f>
        <v>0</v>
      </c>
      <c r="F7" s="103">
        <f>[1]Elproduktion!$N$85</f>
        <v>0</v>
      </c>
      <c r="G7" s="103">
        <f>[1]Elproduktion!$R$86</f>
        <v>0</v>
      </c>
      <c r="H7" s="103">
        <f>[1]Elproduktion!$S$87</f>
        <v>0</v>
      </c>
      <c r="I7" s="103">
        <f>[1]Elproduktion!$N$88</f>
        <v>0</v>
      </c>
      <c r="J7" s="103">
        <f>[1]Elproduktion!$T$86</f>
        <v>0</v>
      </c>
      <c r="K7" s="103">
        <f>[1]Elproduktion!U84</f>
        <v>0</v>
      </c>
      <c r="L7" s="103">
        <f>[1]Elproduktion!V84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03">
        <f>[1]Elproduktion!$N$90</f>
        <v>0</v>
      </c>
      <c r="D8" s="103">
        <f>[1]Elproduktion!$N$91</f>
        <v>0</v>
      </c>
      <c r="E8" s="103">
        <f>[1]Elproduktion!$Q$92</f>
        <v>0</v>
      </c>
      <c r="F8" s="103">
        <f>[1]Elproduktion!$N$93</f>
        <v>0</v>
      </c>
      <c r="G8" s="103">
        <f>[1]Elproduktion!$R$94</f>
        <v>0</v>
      </c>
      <c r="H8" s="103">
        <f>[1]Elproduktion!$S$95</f>
        <v>0</v>
      </c>
      <c r="I8" s="103">
        <f>[1]Elproduktion!$N$96</f>
        <v>0</v>
      </c>
      <c r="J8" s="103">
        <f>[1]Elproduktion!$T$94</f>
        <v>0</v>
      </c>
      <c r="K8" s="103">
        <f>[1]Elproduktion!U92</f>
        <v>0</v>
      </c>
      <c r="L8" s="103">
        <f>[1]Elproduktion!V92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03">
        <f>[1]Elproduktion!$N$98</f>
        <v>0</v>
      </c>
      <c r="D9" s="103">
        <f>[1]Elproduktion!$N$99</f>
        <v>0</v>
      </c>
      <c r="E9" s="103">
        <f>[1]Elproduktion!$Q$100</f>
        <v>0</v>
      </c>
      <c r="F9" s="103">
        <f>[1]Elproduktion!$N$101</f>
        <v>0</v>
      </c>
      <c r="G9" s="103">
        <f>[1]Elproduktion!$R$102</f>
        <v>0</v>
      </c>
      <c r="H9" s="103">
        <f>[1]Elproduktion!$S$103</f>
        <v>0</v>
      </c>
      <c r="I9" s="103">
        <f>[1]Elproduktion!$N$104</f>
        <v>0</v>
      </c>
      <c r="J9" s="103">
        <f>[1]Elproduktion!$T$102</f>
        <v>0</v>
      </c>
      <c r="K9" s="103">
        <f>[1]Elproduktion!U100</f>
        <v>0</v>
      </c>
      <c r="L9" s="103">
        <f>[1]Elproduktion!V100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03">
        <f>[1]Elproduktion!$N$106</f>
        <v>0</v>
      </c>
      <c r="D10" s="103">
        <f>[1]Elproduktion!$N$107</f>
        <v>0</v>
      </c>
      <c r="E10" s="103">
        <f>[1]Elproduktion!$Q$108</f>
        <v>0</v>
      </c>
      <c r="F10" s="103">
        <f>[1]Elproduktion!$N$109</f>
        <v>0</v>
      </c>
      <c r="G10" s="103">
        <f>[1]Elproduktion!$R$110</f>
        <v>0</v>
      </c>
      <c r="H10" s="103">
        <f>[1]Elproduktion!$S$111</f>
        <v>0</v>
      </c>
      <c r="I10" s="103">
        <f>[1]Elproduktion!$N$112</f>
        <v>0</v>
      </c>
      <c r="J10" s="103">
        <f>[1]Elproduktion!$T$110</f>
        <v>0</v>
      </c>
      <c r="K10" s="103">
        <f>[1]Elproduktion!U108</f>
        <v>0</v>
      </c>
      <c r="L10" s="103">
        <f>[1]Elproduktion!V108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5">
        <f>SUM(C5:C10)</f>
        <v>456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0461 Gnesta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24">
        <f>[1]Fjärrvärmeproduktion!$N$114</f>
        <v>0</v>
      </c>
      <c r="C18" s="103"/>
      <c r="D18" s="103">
        <f>[1]Fjärrvärmeproduktion!$N$115</f>
        <v>0</v>
      </c>
      <c r="E18" s="103">
        <f>[1]Fjärrvärmeproduktion!$P$116</f>
        <v>0</v>
      </c>
      <c r="F18" s="103">
        <f>[1]Fjärrvärmeproduktion!$N$117</f>
        <v>0</v>
      </c>
      <c r="G18" s="103">
        <f>[1]Fjärrvärmeproduktion!$Q$118</f>
        <v>0</v>
      </c>
      <c r="H18" s="124">
        <f>[1]Fjärrvärmeproduktion!$R$119</f>
        <v>0</v>
      </c>
      <c r="I18" s="103">
        <f>[1]Fjärrvärmeproduktion!$N$120</f>
        <v>0</v>
      </c>
      <c r="J18" s="103">
        <f>[1]Fjärrvärmeproduktion!$S$118</f>
        <v>0</v>
      </c>
      <c r="K18" s="103">
        <f>[1]Fjärrvärmeproduktion!T116</f>
        <v>0</v>
      </c>
      <c r="L18" s="103">
        <f>[1]Fjärrvärmeproduktion!U116</f>
        <v>0</v>
      </c>
      <c r="M18" s="103">
        <f>[1]Fjärrvärmeproduktion!$V$119</f>
        <v>0</v>
      </c>
      <c r="N18" s="103"/>
      <c r="O18" s="103"/>
      <c r="P18" s="103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24">
        <f>[1]Fjärrvärmeproduktion!$N$122+[1]Fjärrvärmeproduktion!$N$154</f>
        <v>22189</v>
      </c>
      <c r="C19" s="103"/>
      <c r="D19" s="103">
        <f>[1]Fjärrvärmeproduktion!$N$123</f>
        <v>279</v>
      </c>
      <c r="E19" s="103">
        <f>[1]Fjärrvärmeproduktion!$P$124</f>
        <v>0</v>
      </c>
      <c r="F19" s="103">
        <f>[1]Fjärrvärmeproduktion!$N$125</f>
        <v>0</v>
      </c>
      <c r="G19" s="103">
        <f>[1]Fjärrvärmeproduktion!$Q$126</f>
        <v>0</v>
      </c>
      <c r="H19" s="129">
        <f>[1]Fjärrvärmeproduktion!$R$127</f>
        <v>20436</v>
      </c>
      <c r="I19" s="103">
        <f>[1]Fjärrvärmeproduktion!$N$128</f>
        <v>0</v>
      </c>
      <c r="J19" s="103">
        <f>[1]Fjärrvärmeproduktion!$S$126</f>
        <v>0</v>
      </c>
      <c r="K19" s="103">
        <f>[1]Fjärrvärmeproduktion!T124</f>
        <v>0</v>
      </c>
      <c r="L19" s="103">
        <f>[1]Fjärrvärmeproduktion!U124</f>
        <v>0</v>
      </c>
      <c r="M19" s="103">
        <f>[1]Fjärrvärmeproduktion!$V$127</f>
        <v>0</v>
      </c>
      <c r="N19" s="103"/>
      <c r="O19" s="103"/>
      <c r="P19" s="103">
        <f t="shared" ref="P19:P24" si="2">SUM(C19:O19)</f>
        <v>20715</v>
      </c>
      <c r="Q19" s="4"/>
      <c r="R19" s="4"/>
      <c r="S19" s="4"/>
      <c r="T19" s="4"/>
    </row>
    <row r="20" spans="1:34" ht="15.6">
      <c r="A20" s="5" t="s">
        <v>20</v>
      </c>
      <c r="B20" s="120">
        <f>[1]Fjärrvärmeproduktion!$N$130</f>
        <v>0</v>
      </c>
      <c r="C20" s="103"/>
      <c r="D20" s="103">
        <f>[1]Fjärrvärmeproduktion!$N$131</f>
        <v>0</v>
      </c>
      <c r="E20" s="103">
        <f>[1]Fjärrvärmeproduktion!$P$132</f>
        <v>0</v>
      </c>
      <c r="F20" s="103">
        <f>[1]Fjärrvärmeproduktion!$N$133</f>
        <v>0</v>
      </c>
      <c r="G20" s="103">
        <f>[1]Fjärrvärmeproduktion!$Q$134</f>
        <v>0</v>
      </c>
      <c r="H20" s="124">
        <f>[1]Fjärrvärmeproduktion!$R$135</f>
        <v>0</v>
      </c>
      <c r="I20" s="103">
        <f>[1]Fjärrvärmeproduktion!$N$136</f>
        <v>0</v>
      </c>
      <c r="J20" s="103">
        <f>[1]Fjärrvärmeproduktion!$S$134</f>
        <v>0</v>
      </c>
      <c r="K20" s="103">
        <f>[1]Fjärrvärmeproduktion!T132</f>
        <v>0</v>
      </c>
      <c r="L20" s="103">
        <f>[1]Fjärrvärmeproduktion!U132</f>
        <v>0</v>
      </c>
      <c r="M20" s="103">
        <f>[1]Fjärrvärmeproduktion!$V$135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5.6">
      <c r="A21" s="5" t="s">
        <v>21</v>
      </c>
      <c r="B21" s="120">
        <f>[1]Fjärrvärmeproduktion!$N$138</f>
        <v>0</v>
      </c>
      <c r="C21" s="103"/>
      <c r="D21" s="103">
        <f>[1]Fjärrvärmeproduktion!$N$139</f>
        <v>0</v>
      </c>
      <c r="E21" s="103">
        <f>[1]Fjärrvärmeproduktion!$P$140</f>
        <v>0</v>
      </c>
      <c r="F21" s="103">
        <f>[1]Fjärrvärmeproduktion!$N$141</f>
        <v>0</v>
      </c>
      <c r="G21" s="103">
        <f>[1]Fjärrvärmeproduktion!$Q$142</f>
        <v>0</v>
      </c>
      <c r="H21" s="124">
        <f>[1]Fjärrvärmeproduktion!$R$143</f>
        <v>0</v>
      </c>
      <c r="I21" s="103">
        <f>[1]Fjärrvärmeproduktion!$N$144</f>
        <v>0</v>
      </c>
      <c r="J21" s="103">
        <f>[1]Fjärrvärmeproduktion!$S$142</f>
        <v>0</v>
      </c>
      <c r="K21" s="103">
        <f>[1]Fjärrvärmeproduktion!T140</f>
        <v>0</v>
      </c>
      <c r="L21" s="103">
        <f>[1]Fjärrvärmeproduktion!U140</f>
        <v>0</v>
      </c>
      <c r="M21" s="103">
        <f>[1]Fjärrvärmeproduktion!$V$143</f>
        <v>0</v>
      </c>
      <c r="N21" s="103"/>
      <c r="O21" s="103"/>
      <c r="P21" s="103">
        <f t="shared" si="2"/>
        <v>0</v>
      </c>
      <c r="Q21" s="4"/>
      <c r="R21" s="4"/>
      <c r="S21" s="4"/>
      <c r="T21" s="4"/>
    </row>
    <row r="22" spans="1:34" ht="15.6">
      <c r="A22" s="5" t="s">
        <v>22</v>
      </c>
      <c r="B22" s="120">
        <f>[1]Fjärrvärmeproduktion!$N$146</f>
        <v>0</v>
      </c>
      <c r="C22" s="103"/>
      <c r="D22" s="103">
        <f>[1]Fjärrvärmeproduktion!$N$147</f>
        <v>0</v>
      </c>
      <c r="E22" s="103">
        <f>[1]Fjärrvärmeproduktion!$P$148</f>
        <v>0</v>
      </c>
      <c r="F22" s="103">
        <f>[1]Fjärrvärmeproduktion!$N$149</f>
        <v>0</v>
      </c>
      <c r="G22" s="103">
        <f>[1]Fjärrvärmeproduktion!$Q$150</f>
        <v>0</v>
      </c>
      <c r="H22" s="124">
        <f>[1]Fjärrvärmeproduktion!$R$151</f>
        <v>0</v>
      </c>
      <c r="I22" s="103">
        <f>[1]Fjärrvärmeproduktion!$N$152</f>
        <v>0</v>
      </c>
      <c r="J22" s="103">
        <f>[1]Fjärrvärmeproduktion!$S$150</f>
        <v>0</v>
      </c>
      <c r="K22" s="103">
        <f>[1]Fjärrvärmeproduktion!T148</f>
        <v>0</v>
      </c>
      <c r="L22" s="103">
        <f>[1]Fjärrvärmeproduktion!U148</f>
        <v>0</v>
      </c>
      <c r="M22" s="103">
        <f>[1]Fjärrvärmeproduktion!$V$151</f>
        <v>0</v>
      </c>
      <c r="N22" s="103"/>
      <c r="O22" s="103"/>
      <c r="P22" s="103">
        <f t="shared" si="2"/>
        <v>0</v>
      </c>
      <c r="Q22" s="4"/>
      <c r="R22" s="11" t="s">
        <v>24</v>
      </c>
      <c r="S22" s="63" t="str">
        <f>P43/1000 &amp;" GWh"</f>
        <v>191,52252 GWh</v>
      </c>
      <c r="T22" s="4"/>
    </row>
    <row r="23" spans="1:34" ht="15.6">
      <c r="A23" s="5" t="s">
        <v>23</v>
      </c>
      <c r="B23" s="114">
        <v>0</v>
      </c>
      <c r="C23" s="103"/>
      <c r="D23" s="103">
        <f>[1]Fjärrvärmeproduktion!$N$155</f>
        <v>0</v>
      </c>
      <c r="E23" s="103">
        <f>[1]Fjärrvärmeproduktion!$P$156</f>
        <v>0</v>
      </c>
      <c r="F23" s="103">
        <f>[1]Fjärrvärmeproduktion!$N$157</f>
        <v>0</v>
      </c>
      <c r="G23" s="103">
        <f>[1]Fjärrvärmeproduktion!$Q$158</f>
        <v>0</v>
      </c>
      <c r="H23" s="124">
        <f>[1]Fjärrvärmeproduktion!$R$159</f>
        <v>0</v>
      </c>
      <c r="I23" s="103">
        <f>[1]Fjärrvärmeproduktion!$N$160</f>
        <v>0</v>
      </c>
      <c r="J23" s="103">
        <f>[1]Fjärrvärmeproduktion!$S$158</f>
        <v>0</v>
      </c>
      <c r="K23" s="103">
        <f>[1]Fjärrvärmeproduktion!T156</f>
        <v>0</v>
      </c>
      <c r="L23" s="103">
        <f>[1]Fjärrvärmeproduktion!U156</f>
        <v>0</v>
      </c>
      <c r="M23" s="103">
        <f>[1]Fjärrvärmeproduktion!$V$159</f>
        <v>0</v>
      </c>
      <c r="N23" s="103"/>
      <c r="O23" s="103"/>
      <c r="P23" s="103">
        <f t="shared" si="2"/>
        <v>0</v>
      </c>
      <c r="Q23" s="4"/>
      <c r="R23" s="11"/>
      <c r="S23" s="4"/>
      <c r="T23" s="4"/>
    </row>
    <row r="24" spans="1:34" ht="15.6">
      <c r="A24" s="5" t="s">
        <v>14</v>
      </c>
      <c r="B24" s="103">
        <f>SUM(B18:B23)</f>
        <v>22189</v>
      </c>
      <c r="C24" s="103">
        <f t="shared" ref="C24:O24" si="3">SUM(C18:C23)</f>
        <v>0</v>
      </c>
      <c r="D24" s="103">
        <f t="shared" si="3"/>
        <v>279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3">
        <f t="shared" si="3"/>
        <v>20436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3">
        <f t="shared" si="2"/>
        <v>20715</v>
      </c>
      <c r="Q24" s="4"/>
      <c r="R24" s="11"/>
      <c r="S24" s="4" t="s">
        <v>25</v>
      </c>
      <c r="T24" s="4" t="s">
        <v>26</v>
      </c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4"/>
      <c r="R25" s="48" t="str">
        <f>C30</f>
        <v>El</v>
      </c>
      <c r="S25" s="63" t="str">
        <f>C43/1000 &amp;" GWh"</f>
        <v>57,66552 GWh</v>
      </c>
      <c r="T25" s="98">
        <f>C$44</f>
        <v>0.30109002325157375</v>
      </c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4"/>
      <c r="R26" s="99" t="str">
        <f>D30</f>
        <v>Oljeprodukter</v>
      </c>
      <c r="S26" s="63" t="str">
        <f>D43/1000 &amp;" GWh"</f>
        <v>80,276 GWh</v>
      </c>
      <c r="T26" s="98">
        <f>D$44</f>
        <v>0.41914653169768229</v>
      </c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4"/>
      <c r="R27" s="99" t="str">
        <f>E30</f>
        <v>Kol och koks</v>
      </c>
      <c r="S27" s="13" t="str">
        <f>E43/1000 &amp;" GWh"</f>
        <v>0 GWh</v>
      </c>
      <c r="T27" s="98">
        <f>E$44</f>
        <v>0</v>
      </c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4"/>
      <c r="R28" s="99" t="str">
        <f>F30</f>
        <v>Gasol/naturgas</v>
      </c>
      <c r="S28" s="66" t="str">
        <f>F43/1000 &amp;" GWh"</f>
        <v>0 GWh</v>
      </c>
      <c r="T28" s="98">
        <f>F$44</f>
        <v>0</v>
      </c>
    </row>
    <row r="29" spans="1:34" ht="15.6">
      <c r="A29" s="83" t="str">
        <f>A2</f>
        <v>0461 Gnesta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"/>
      <c r="R29" s="99" t="str">
        <f>G30</f>
        <v>Biodrivmedel</v>
      </c>
      <c r="S29" s="63" t="str">
        <f>G43/1000&amp;" GWh"</f>
        <v>11,078 GWh</v>
      </c>
      <c r="T29" s="98">
        <f>G$44</f>
        <v>5.7841761898287464E-2</v>
      </c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4"/>
      <c r="R30" s="48" t="str">
        <f>H30</f>
        <v>Biobränslen</v>
      </c>
      <c r="S30" s="63" t="str">
        <f>H43/1000&amp;" GWh"</f>
        <v>42,503 GWh</v>
      </c>
      <c r="T30" s="98">
        <f>H$44</f>
        <v>0.22192168315245642</v>
      </c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3"/>
      <c r="R31" s="48" t="str">
        <f>I30</f>
        <v>Biogas</v>
      </c>
      <c r="S31" s="63" t="str">
        <f>I43/1000 &amp;" GWh"</f>
        <v>0 GWh</v>
      </c>
      <c r="T31" s="98">
        <f>I$44</f>
        <v>0</v>
      </c>
      <c r="AG31" s="33"/>
      <c r="AH31" s="33"/>
    </row>
    <row r="32" spans="1:34" ht="15.6">
      <c r="A32" s="5" t="s">
        <v>30</v>
      </c>
      <c r="B32" s="103">
        <f>[1]Slutanvändning!$N$170</f>
        <v>0</v>
      </c>
      <c r="C32" s="119">
        <f>[1]Slutanvändning!$N$171</f>
        <v>2272</v>
      </c>
      <c r="D32" s="119">
        <f>[1]Slutanvändning!$N$164</f>
        <v>6277</v>
      </c>
      <c r="E32" s="103">
        <f>[1]Slutanvändning!$P$165</f>
        <v>0</v>
      </c>
      <c r="F32" s="103">
        <f>[1]Slutanvändning!$N$166</f>
        <v>0</v>
      </c>
      <c r="G32" s="103">
        <f>[1]Slutanvändning!$N$167</f>
        <v>1392</v>
      </c>
      <c r="H32" s="119">
        <f>[1]Slutanvändning!$N$168</f>
        <v>0</v>
      </c>
      <c r="I32" s="103">
        <f>[1]Slutanvändning!$N$169</f>
        <v>0</v>
      </c>
      <c r="J32" s="103">
        <v>0</v>
      </c>
      <c r="K32" s="103">
        <f>[1]Slutanvändning!R165</f>
        <v>0</v>
      </c>
      <c r="L32" s="103">
        <f>[1]Slutanvändning!S165</f>
        <v>0</v>
      </c>
      <c r="M32" s="103"/>
      <c r="N32" s="103">
        <v>0</v>
      </c>
      <c r="O32" s="103"/>
      <c r="P32" s="103">
        <f>SUM(B32:N32)</f>
        <v>9941</v>
      </c>
      <c r="Q32" s="100"/>
      <c r="R32" s="99" t="str">
        <f>J30</f>
        <v>Avlutar</v>
      </c>
      <c r="S32" s="63" t="str">
        <f>J43/1000 &amp;" GWh"</f>
        <v>0 GWh</v>
      </c>
      <c r="T32" s="98">
        <f>J$44</f>
        <v>0</v>
      </c>
    </row>
    <row r="33" spans="1:47" ht="15.6">
      <c r="A33" s="5" t="s">
        <v>33</v>
      </c>
      <c r="B33" s="103">
        <f>[1]Slutanvändning!$N$179</f>
        <v>275</v>
      </c>
      <c r="C33" s="120">
        <f>[1]Slutanvändning!$N$180</f>
        <v>2724.3999999999996</v>
      </c>
      <c r="D33" s="120">
        <f>[1]Slutanvändning!$N$173</f>
        <v>462.17981362290789</v>
      </c>
      <c r="E33" s="103">
        <f>[1]Slutanvändning!$P$174</f>
        <v>0</v>
      </c>
      <c r="F33" s="103">
        <f>[1]Slutanvändning!$N$175</f>
        <v>0</v>
      </c>
      <c r="G33" s="103">
        <f>[1]Slutanvändning!$N$176</f>
        <v>0</v>
      </c>
      <c r="H33" s="120">
        <f>[1]Slutanvändning!$N$177</f>
        <v>1334.4201863770925</v>
      </c>
      <c r="I33" s="103">
        <f>[1]Slutanvändning!$N$178</f>
        <v>0</v>
      </c>
      <c r="J33" s="103">
        <v>0</v>
      </c>
      <c r="K33" s="103">
        <f>[1]Slutanvändning!R174</f>
        <v>0</v>
      </c>
      <c r="L33" s="103">
        <f>[1]Slutanvändning!S174</f>
        <v>0</v>
      </c>
      <c r="M33" s="103"/>
      <c r="N33" s="103">
        <v>0</v>
      </c>
      <c r="O33" s="103"/>
      <c r="P33" s="104">
        <f t="shared" ref="P33:P38" si="4">SUM(B33:N33)</f>
        <v>4796</v>
      </c>
      <c r="Q33" s="100"/>
      <c r="R33" s="48" t="str">
        <f>K30</f>
        <v>Torv</v>
      </c>
      <c r="S33" s="63" t="str">
        <f>K43/1000&amp;" GWh"</f>
        <v>0 GWh</v>
      </c>
      <c r="T33" s="98">
        <f>K$44</f>
        <v>0</v>
      </c>
    </row>
    <row r="34" spans="1:47" ht="15.6">
      <c r="A34" s="5" t="s">
        <v>34</v>
      </c>
      <c r="B34" s="115">
        <f>[1]Slutanvändning!$N$188</f>
        <v>2602.688821752266</v>
      </c>
      <c r="C34" s="119">
        <f>[1]Slutanvändning!$N$189</f>
        <v>3474</v>
      </c>
      <c r="D34" s="119">
        <f>[1]Slutanvändning!$N$182</f>
        <v>205</v>
      </c>
      <c r="E34" s="103">
        <f>[1]Slutanvändning!$P$183</f>
        <v>0</v>
      </c>
      <c r="F34" s="103">
        <f>[1]Slutanvändning!$N$184</f>
        <v>0</v>
      </c>
      <c r="G34" s="103">
        <f>[1]Slutanvändning!$N$185</f>
        <v>0</v>
      </c>
      <c r="H34" s="119">
        <f>[1]Slutanvändning!$N$186</f>
        <v>0</v>
      </c>
      <c r="I34" s="103">
        <f>[1]Slutanvändning!$N$187</f>
        <v>0</v>
      </c>
      <c r="J34" s="103">
        <v>0</v>
      </c>
      <c r="K34" s="103">
        <f>[1]Slutanvändning!R183</f>
        <v>0</v>
      </c>
      <c r="L34" s="103">
        <f>[1]Slutanvändning!S183</f>
        <v>0</v>
      </c>
      <c r="M34" s="103"/>
      <c r="N34" s="103">
        <v>0</v>
      </c>
      <c r="O34" s="103"/>
      <c r="P34" s="115">
        <f t="shared" si="4"/>
        <v>6281.6888217522664</v>
      </c>
      <c r="Q34" s="100"/>
      <c r="R34" s="99" t="str">
        <f>L30</f>
        <v>Avfall</v>
      </c>
      <c r="S34" s="63" t="str">
        <f>L43/1000&amp;" GWh"</f>
        <v>0 GWh</v>
      </c>
      <c r="T34" s="98">
        <f>L$44</f>
        <v>0</v>
      </c>
      <c r="V34" s="8"/>
      <c r="W34" s="61"/>
    </row>
    <row r="35" spans="1:47" ht="15.6">
      <c r="A35" s="5" t="s">
        <v>35</v>
      </c>
      <c r="B35" s="103">
        <f>[1]Slutanvändning!$N$197</f>
        <v>0</v>
      </c>
      <c r="C35" s="120">
        <f>[1]Slutanvändning!$N$198</f>
        <v>23.6</v>
      </c>
      <c r="D35" s="120">
        <f>[1]Slutanvändning!$N$191</f>
        <v>70414.820186377096</v>
      </c>
      <c r="E35" s="103">
        <f>[1]Slutanvändning!$P$192</f>
        <v>0</v>
      </c>
      <c r="F35" s="103">
        <f>[1]Slutanvändning!$N$193</f>
        <v>0</v>
      </c>
      <c r="G35" s="103">
        <f>[1]Slutanvändning!$N$194</f>
        <v>9686</v>
      </c>
      <c r="H35" s="119">
        <f>[1]Slutanvändning!$N$195</f>
        <v>0</v>
      </c>
      <c r="I35" s="103">
        <f>[1]Slutanvändning!$N$196</f>
        <v>0</v>
      </c>
      <c r="J35" s="103">
        <v>0</v>
      </c>
      <c r="K35" s="103">
        <f>[1]Slutanvändning!R192</f>
        <v>0</v>
      </c>
      <c r="L35" s="103">
        <f>[1]Slutanvändning!S192</f>
        <v>0</v>
      </c>
      <c r="M35" s="103"/>
      <c r="N35" s="103">
        <v>0</v>
      </c>
      <c r="O35" s="103"/>
      <c r="P35" s="104">
        <f>SUM(B35:N35)</f>
        <v>80124.420186377101</v>
      </c>
      <c r="Q35" s="100"/>
      <c r="R35" s="48" t="str">
        <f>M30</f>
        <v>RT-flis</v>
      </c>
      <c r="S35" s="63" t="str">
        <f>M43/1000&amp;" GWh"</f>
        <v>0 GWh</v>
      </c>
      <c r="T35" s="98">
        <f>M$44</f>
        <v>0</v>
      </c>
    </row>
    <row r="36" spans="1:47" ht="15.6">
      <c r="A36" s="5" t="s">
        <v>36</v>
      </c>
      <c r="B36" s="115">
        <f>[1]Slutanvändning!$N$206</f>
        <v>1367.3111782477342</v>
      </c>
      <c r="C36" s="119">
        <f>[1]Slutanvändning!$N$207</f>
        <v>15283</v>
      </c>
      <c r="D36" s="119">
        <f>[1]Slutanvändning!$N$200</f>
        <v>2090</v>
      </c>
      <c r="E36" s="103">
        <f>[1]Slutanvändning!$P$201</f>
        <v>0</v>
      </c>
      <c r="F36" s="103">
        <f>[1]Slutanvändning!$N$202</f>
        <v>0</v>
      </c>
      <c r="G36" s="103">
        <f>[1]Slutanvändning!$N$203</f>
        <v>0</v>
      </c>
      <c r="H36" s="119">
        <f>[1]Slutanvändning!$N$204</f>
        <v>0</v>
      </c>
      <c r="I36" s="103">
        <f>[1]Slutanvändning!$N$205</f>
        <v>0</v>
      </c>
      <c r="J36" s="103">
        <v>0</v>
      </c>
      <c r="K36" s="103">
        <f>[1]Slutanvändning!R201</f>
        <v>0</v>
      </c>
      <c r="L36" s="103">
        <f>[1]Slutanvändning!S201</f>
        <v>0</v>
      </c>
      <c r="M36" s="103"/>
      <c r="N36" s="103">
        <v>0</v>
      </c>
      <c r="O36" s="103"/>
      <c r="P36" s="103">
        <f t="shared" si="4"/>
        <v>18740.311178247735</v>
      </c>
      <c r="Q36" s="100"/>
      <c r="R36" s="48" t="str">
        <f>N30</f>
        <v>Ånga</v>
      </c>
      <c r="S36" s="63" t="str">
        <f>N43/1000&amp;" GWh"</f>
        <v>0 GWh</v>
      </c>
      <c r="T36" s="98">
        <f>N$44</f>
        <v>0</v>
      </c>
    </row>
    <row r="37" spans="1:47" ht="15.6">
      <c r="A37" s="5" t="s">
        <v>37</v>
      </c>
      <c r="B37" s="103">
        <f>[1]Slutanvändning!$N$215</f>
        <v>130</v>
      </c>
      <c r="C37" s="119">
        <f>[1]Slutanvändning!$N$216</f>
        <v>23652</v>
      </c>
      <c r="D37" s="119">
        <f>[1]Slutanvändning!$N$209</f>
        <v>448</v>
      </c>
      <c r="E37" s="103">
        <f>[1]Slutanvändning!$P$210</f>
        <v>0</v>
      </c>
      <c r="F37" s="103">
        <f>[1]Slutanvändning!$N$211</f>
        <v>0</v>
      </c>
      <c r="G37" s="103">
        <f>[1]Slutanvändning!$N$212</f>
        <v>0</v>
      </c>
      <c r="H37" s="120">
        <f>[1]Slutanvändning!$N$213</f>
        <v>20732.579813622906</v>
      </c>
      <c r="I37" s="103">
        <f>[1]Slutanvändning!$N$214</f>
        <v>0</v>
      </c>
      <c r="J37" s="103">
        <v>0</v>
      </c>
      <c r="K37" s="103">
        <f>[1]Slutanvändning!R210</f>
        <v>0</v>
      </c>
      <c r="L37" s="103">
        <f>[1]Slutanvändning!S210</f>
        <v>0</v>
      </c>
      <c r="M37" s="103"/>
      <c r="N37" s="103">
        <v>0</v>
      </c>
      <c r="O37" s="103"/>
      <c r="P37" s="104">
        <f t="shared" si="4"/>
        <v>44962.579813622906</v>
      </c>
      <c r="Q37" s="100"/>
      <c r="R37" s="99" t="str">
        <f>O30</f>
        <v>Övrigt</v>
      </c>
      <c r="S37" s="63" t="str">
        <f>O43/1000&amp;" GWh"</f>
        <v>0 GWh</v>
      </c>
      <c r="T37" s="98">
        <f>O$44</f>
        <v>0</v>
      </c>
    </row>
    <row r="38" spans="1:47" ht="15.6">
      <c r="A38" s="5" t="s">
        <v>38</v>
      </c>
      <c r="B38" s="103">
        <f>[1]Slutanvändning!$N$224</f>
        <v>11815</v>
      </c>
      <c r="C38" s="119">
        <f>[1]Slutanvändning!$N$225</f>
        <v>3368</v>
      </c>
      <c r="D38" s="119">
        <f>[1]Slutanvändning!$N$218</f>
        <v>100</v>
      </c>
      <c r="E38" s="103">
        <f>[1]Slutanvändning!$P$219</f>
        <v>0</v>
      </c>
      <c r="F38" s="103">
        <f>[1]Slutanvändning!$N$220</f>
        <v>0</v>
      </c>
      <c r="G38" s="103">
        <f>[1]Slutanvändning!$N$221</f>
        <v>0</v>
      </c>
      <c r="H38" s="119">
        <f>[1]Slutanvändning!$N$222</f>
        <v>0</v>
      </c>
      <c r="I38" s="103">
        <f>[1]Slutanvändning!$N$223</f>
        <v>0</v>
      </c>
      <c r="J38" s="103">
        <v>0</v>
      </c>
      <c r="K38" s="103">
        <f>[1]Slutanvändning!R219</f>
        <v>0</v>
      </c>
      <c r="L38" s="103">
        <f>[1]Slutanvändning!S219</f>
        <v>0</v>
      </c>
      <c r="M38" s="103"/>
      <c r="N38" s="103">
        <v>0</v>
      </c>
      <c r="O38" s="103"/>
      <c r="P38" s="103">
        <f t="shared" si="4"/>
        <v>15283</v>
      </c>
      <c r="Q38" s="100"/>
      <c r="S38" s="32"/>
      <c r="T38" s="32"/>
    </row>
    <row r="39" spans="1:47" ht="15.6">
      <c r="A39" s="5" t="s">
        <v>39</v>
      </c>
      <c r="B39" s="103">
        <f>[1]Slutanvändning!$N$233</f>
        <v>0</v>
      </c>
      <c r="C39" s="119">
        <f>[1]Slutanvändning!$N$234</f>
        <v>2597</v>
      </c>
      <c r="D39" s="119">
        <f>[1]Slutanvändning!$N$227</f>
        <v>0</v>
      </c>
      <c r="E39" s="103">
        <f>[1]Slutanvändning!$P$228</f>
        <v>0</v>
      </c>
      <c r="F39" s="103">
        <f>[1]Slutanvändning!$N$229</f>
        <v>0</v>
      </c>
      <c r="G39" s="103">
        <f>[1]Slutanvändning!$N$230</f>
        <v>0</v>
      </c>
      <c r="H39" s="119">
        <f>[1]Slutanvändning!$N$231</f>
        <v>0</v>
      </c>
      <c r="I39" s="103">
        <f>[1]Slutanvändning!$N$232</f>
        <v>0</v>
      </c>
      <c r="J39" s="103">
        <v>0</v>
      </c>
      <c r="K39" s="103">
        <f>[1]Slutanvändning!R228</f>
        <v>0</v>
      </c>
      <c r="L39" s="103">
        <f>[1]Slutanvändning!S228</f>
        <v>0</v>
      </c>
      <c r="M39" s="103"/>
      <c r="N39" s="103">
        <v>0</v>
      </c>
      <c r="O39" s="103"/>
      <c r="P39" s="103">
        <f>SUM(B39:N39)</f>
        <v>2597</v>
      </c>
      <c r="Q39" s="100"/>
      <c r="R39" s="11"/>
      <c r="S39" s="11"/>
      <c r="T39" s="11"/>
    </row>
    <row r="40" spans="1:47" ht="15.6">
      <c r="A40" s="5" t="s">
        <v>14</v>
      </c>
      <c r="B40" s="105">
        <f>SUM(B32:B39)</f>
        <v>16190</v>
      </c>
      <c r="C40" s="104">
        <f t="shared" ref="C40:O40" si="5">SUM(C32:C39)</f>
        <v>53394</v>
      </c>
      <c r="D40" s="104">
        <f t="shared" si="5"/>
        <v>79997</v>
      </c>
      <c r="E40" s="103">
        <f t="shared" si="5"/>
        <v>0</v>
      </c>
      <c r="F40" s="103">
        <f>SUM(F32:F39)</f>
        <v>0</v>
      </c>
      <c r="G40" s="103">
        <f>SUM(G32:G39)</f>
        <v>11078</v>
      </c>
      <c r="H40" s="104">
        <f t="shared" si="5"/>
        <v>22067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04">
        <f>SUM(B40:N40)</f>
        <v>182726</v>
      </c>
      <c r="Q40" s="100"/>
      <c r="R40" s="11"/>
      <c r="S40" s="11" t="s">
        <v>25</v>
      </c>
      <c r="T40" s="11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R41" s="11" t="s">
        <v>40</v>
      </c>
      <c r="S41" s="68" t="str">
        <f>(B46+C46)/1000 &amp;" GWh"</f>
        <v>10,27052 GWh</v>
      </c>
      <c r="T41" s="11"/>
    </row>
    <row r="42" spans="1:47">
      <c r="A42" s="49" t="s">
        <v>43</v>
      </c>
      <c r="B42" s="109">
        <f>B39+B38+B37</f>
        <v>11945</v>
      </c>
      <c r="C42" s="109">
        <f>C39+C38+C37</f>
        <v>29617</v>
      </c>
      <c r="D42" s="109">
        <f>D39+D38+D37</f>
        <v>548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20732.579813622906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62842.579813622906</v>
      </c>
      <c r="Q42" s="11"/>
      <c r="R42" s="11" t="s">
        <v>41</v>
      </c>
      <c r="S42" s="12" t="str">
        <f>P42/1000 &amp;" GWh"</f>
        <v>62,8425798136229 GWh</v>
      </c>
      <c r="T42" s="98">
        <f>P42/P40</f>
        <v>0.34391701133731872</v>
      </c>
    </row>
    <row r="43" spans="1:47">
      <c r="A43" s="50" t="s">
        <v>45</v>
      </c>
      <c r="B43" s="126"/>
      <c r="C43" s="127">
        <f>C40+C24-C7+C46</f>
        <v>57665.520000000004</v>
      </c>
      <c r="D43" s="127">
        <f t="shared" ref="D43:O43" si="7">D11+D24+D40</f>
        <v>80276</v>
      </c>
      <c r="E43" s="127">
        <f t="shared" si="7"/>
        <v>0</v>
      </c>
      <c r="F43" s="127">
        <f t="shared" si="7"/>
        <v>0</v>
      </c>
      <c r="G43" s="127">
        <f t="shared" si="7"/>
        <v>11078</v>
      </c>
      <c r="H43" s="127">
        <f t="shared" si="7"/>
        <v>42503</v>
      </c>
      <c r="I43" s="127">
        <f t="shared" si="7"/>
        <v>0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0</v>
      </c>
      <c r="N43" s="127">
        <f t="shared" si="7"/>
        <v>0</v>
      </c>
      <c r="O43" s="127">
        <f t="shared" si="7"/>
        <v>0</v>
      </c>
      <c r="P43" s="128">
        <f>SUM(C43:O43)</f>
        <v>191522.52000000002</v>
      </c>
      <c r="Q43" s="11"/>
      <c r="R43" s="11" t="s">
        <v>42</v>
      </c>
      <c r="S43" s="12" t="str">
        <f>P36/1000 &amp;" GWh"</f>
        <v>18,7403111782477 GWh</v>
      </c>
      <c r="T43" s="101">
        <f>P36/P40</f>
        <v>0.10255963124157337</v>
      </c>
    </row>
    <row r="44" spans="1:47">
      <c r="A44" s="50" t="s">
        <v>46</v>
      </c>
      <c r="B44" s="133"/>
      <c r="C44" s="135">
        <f>C43/$P$43</f>
        <v>0.30109002325157375</v>
      </c>
      <c r="D44" s="135">
        <f t="shared" ref="D44:P44" si="8">D43/$P$43</f>
        <v>0.41914653169768229</v>
      </c>
      <c r="E44" s="135">
        <f t="shared" si="8"/>
        <v>0</v>
      </c>
      <c r="F44" s="135">
        <f t="shared" si="8"/>
        <v>0</v>
      </c>
      <c r="G44" s="135">
        <f t="shared" si="8"/>
        <v>5.7841761898287464E-2</v>
      </c>
      <c r="H44" s="135">
        <f t="shared" si="8"/>
        <v>0.22192168315245642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11"/>
      <c r="R44" s="11" t="s">
        <v>44</v>
      </c>
      <c r="S44" s="12" t="str">
        <f>P34/1000 &amp;" GWh"</f>
        <v>6,28168882175227 GWh</v>
      </c>
      <c r="T44" s="98">
        <f>P34/P40</f>
        <v>3.4377640958332512E-2</v>
      </c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11"/>
      <c r="R45" s="11" t="s">
        <v>31</v>
      </c>
      <c r="S45" s="12" t="str">
        <f>P32/1000 &amp;" GWh"</f>
        <v>9,941 GWh</v>
      </c>
      <c r="T45" s="98">
        <f>P32/P40</f>
        <v>5.4403861519433466E-2</v>
      </c>
    </row>
    <row r="46" spans="1:47">
      <c r="A46" s="51" t="s">
        <v>49</v>
      </c>
      <c r="B46" s="71">
        <f>B24-B40</f>
        <v>5999</v>
      </c>
      <c r="C46" s="71">
        <f>(C40+C24)*0.08</f>
        <v>4271.5200000000004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11"/>
      <c r="R46" s="11" t="s">
        <v>47</v>
      </c>
      <c r="S46" s="12" t="str">
        <f>P33/1000 &amp;" GWh"</f>
        <v>4,796 GWh</v>
      </c>
      <c r="T46" s="101">
        <f>P33/P40</f>
        <v>2.6246948983724264E-2</v>
      </c>
    </row>
    <row r="47" spans="1:47">
      <c r="A47" s="51" t="s">
        <v>51</v>
      </c>
      <c r="B47" s="75">
        <f>B46/B24</f>
        <v>0.27035918698454187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11"/>
      <c r="R47" s="11" t="s">
        <v>48</v>
      </c>
      <c r="S47" s="12" t="str">
        <f>P35/1000 &amp;" GWh"</f>
        <v>80,1244201863771 GWh</v>
      </c>
      <c r="T47" s="101">
        <f>P35/P40</f>
        <v>0.43849490595961771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50</v>
      </c>
      <c r="S48" s="12" t="str">
        <f>P40/1000 &amp;" GWh"</f>
        <v>182,726 GWh</v>
      </c>
      <c r="T48" s="98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G1" zoomScale="60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79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[1]Solceller!$C$9</f>
        <v>2926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87</v>
      </c>
      <c r="B7" s="62"/>
      <c r="C7" s="160">
        <f>[1]Elproduktion!$N$242</f>
        <v>26942</v>
      </c>
      <c r="D7" s="103">
        <f>[1]Elproduktion!$N$243</f>
        <v>0</v>
      </c>
      <c r="E7" s="103">
        <f>[1]Elproduktion!$Q$244</f>
        <v>0</v>
      </c>
      <c r="F7" s="103">
        <f>[1]Elproduktion!$N$245</f>
        <v>0</v>
      </c>
      <c r="G7" s="103">
        <f>[1]Elproduktion!$R$246</f>
        <v>0</v>
      </c>
      <c r="H7" s="103">
        <f>[1]Elproduktion!$S$247</f>
        <v>0</v>
      </c>
      <c r="I7" s="103">
        <f>[1]Elproduktion!$N$248</f>
        <v>0</v>
      </c>
      <c r="J7" s="103">
        <f>[1]Elproduktion!$T$246</f>
        <v>0</v>
      </c>
      <c r="K7" s="103">
        <f>[1]Elproduktion!U244</f>
        <v>0</v>
      </c>
      <c r="L7" s="103">
        <f>[1]Elproduktion!V244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24">
        <f>[1]Elproduktion!$N$250</f>
        <v>0</v>
      </c>
      <c r="D8" s="103">
        <f>[1]Elproduktion!$N$251</f>
        <v>0</v>
      </c>
      <c r="E8" s="103">
        <f>[1]Elproduktion!$Q$252</f>
        <v>0</v>
      </c>
      <c r="F8" s="103">
        <f>[1]Elproduktion!$N$253</f>
        <v>0</v>
      </c>
      <c r="G8" s="103">
        <f>[1]Elproduktion!$R$254</f>
        <v>0</v>
      </c>
      <c r="H8" s="103">
        <f>[1]Elproduktion!$S$255</f>
        <v>0</v>
      </c>
      <c r="I8" s="103">
        <f>[1]Elproduktion!$N$256</f>
        <v>0</v>
      </c>
      <c r="J8" s="103">
        <f>[1]Elproduktion!$T$254</f>
        <v>0</v>
      </c>
      <c r="K8" s="103">
        <f>[1]Elproduktion!U252</f>
        <v>0</v>
      </c>
      <c r="L8" s="103">
        <f>[1]Elproduktion!V252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14">
        <f>[1]Elproduktion!$N$258</f>
        <v>1002</v>
      </c>
      <c r="D9" s="103">
        <f>[1]Elproduktion!$N$259</f>
        <v>0</v>
      </c>
      <c r="E9" s="103">
        <f>[1]Elproduktion!$Q$260</f>
        <v>0</v>
      </c>
      <c r="F9" s="103">
        <f>[1]Elproduktion!$N$261</f>
        <v>0</v>
      </c>
      <c r="G9" s="103">
        <f>[1]Elproduktion!$R$262</f>
        <v>0</v>
      </c>
      <c r="H9" s="103">
        <f>[1]Elproduktion!$S$263</f>
        <v>0</v>
      </c>
      <c r="I9" s="103">
        <f>[1]Elproduktion!$N$264</f>
        <v>0</v>
      </c>
      <c r="J9" s="103">
        <f>[1]Elproduktion!$T$262</f>
        <v>0</v>
      </c>
      <c r="K9" s="103">
        <f>[1]Elproduktion!U260</f>
        <v>0</v>
      </c>
      <c r="L9" s="103">
        <f>[1]Elproduktion!V260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31">
        <f>[1]Elproduktion!$N$266</f>
        <v>2698</v>
      </c>
      <c r="D10" s="103">
        <f>[1]Elproduktion!$N$267</f>
        <v>0</v>
      </c>
      <c r="E10" s="103">
        <f>[1]Elproduktion!$Q$268</f>
        <v>0</v>
      </c>
      <c r="F10" s="103">
        <f>[1]Elproduktion!$N$269</f>
        <v>0</v>
      </c>
      <c r="G10" s="103">
        <f>[1]Elproduktion!$R$270</f>
        <v>0</v>
      </c>
      <c r="H10" s="103">
        <f>[1]Elproduktion!$S$271</f>
        <v>0</v>
      </c>
      <c r="I10" s="103">
        <f>[1]Elproduktion!$N$272</f>
        <v>0</v>
      </c>
      <c r="J10" s="103">
        <f>[1]Elproduktion!$T$270</f>
        <v>0</v>
      </c>
      <c r="K10" s="103">
        <f>[1]Elproduktion!U268</f>
        <v>0</v>
      </c>
      <c r="L10" s="103">
        <f>[1]Elproduktion!V268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3">
        <f>SUM(C5:C10)</f>
        <v>33568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0483 Katrineholm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02">
        <f>[1]Fjärrvärmeproduktion!$N$338</f>
        <v>188548</v>
      </c>
      <c r="C18" s="103"/>
      <c r="D18" s="102">
        <f>[1]Fjärrvärmeproduktion!$N$339</f>
        <v>1401</v>
      </c>
      <c r="E18" s="103">
        <f>[1]Fjärrvärmeproduktion!$P$340</f>
        <v>0</v>
      </c>
      <c r="F18" s="103">
        <f>[1]Fjärrvärmeproduktion!$N$341</f>
        <v>0</v>
      </c>
      <c r="G18" s="102">
        <f>[1]Fjärrvärmeproduktion!$Q$342</f>
        <v>476</v>
      </c>
      <c r="H18" s="102">
        <f>[1]Fjärrvärmeproduktion!$R$343</f>
        <v>225236</v>
      </c>
      <c r="I18" s="103">
        <f>[1]Fjärrvärmeproduktion!$N$344</f>
        <v>0</v>
      </c>
      <c r="J18" s="103">
        <f>[1]Fjärrvärmeproduktion!$S$342</f>
        <v>0</v>
      </c>
      <c r="K18" s="103">
        <f>[1]Fjärrvärmeproduktion!T340</f>
        <v>0</v>
      </c>
      <c r="L18" s="103">
        <f>[1]Fjärrvärmeproduktion!U340</f>
        <v>0</v>
      </c>
      <c r="M18" s="102">
        <f>[1]Fjärrvärmeproduktion!$V$343</f>
        <v>7500</v>
      </c>
      <c r="N18" s="103"/>
      <c r="O18" s="103"/>
      <c r="P18" s="102">
        <f>SUM(C18:O18)</f>
        <v>234613</v>
      </c>
      <c r="Q18" s="4"/>
      <c r="R18" s="4"/>
      <c r="S18" s="4"/>
      <c r="T18" s="4"/>
    </row>
    <row r="19" spans="1:34" ht="15.6">
      <c r="A19" s="5" t="s">
        <v>19</v>
      </c>
      <c r="B19" s="103">
        <f>[1]Fjärrvärmeproduktion!$N$346</f>
        <v>0</v>
      </c>
      <c r="C19" s="103"/>
      <c r="D19" s="103">
        <f>[1]Fjärrvärmeproduktion!$N$347</f>
        <v>0</v>
      </c>
      <c r="E19" s="103">
        <f>[1]Fjärrvärmeproduktion!$P$348</f>
        <v>0</v>
      </c>
      <c r="F19" s="103">
        <f>[1]Fjärrvärmeproduktion!$N$349</f>
        <v>0</v>
      </c>
      <c r="G19" s="103">
        <f>[1]Fjärrvärmeproduktion!$Q$350</f>
        <v>0</v>
      </c>
      <c r="H19" s="103">
        <f>[1]Fjärrvärmeproduktion!$R$351</f>
        <v>0</v>
      </c>
      <c r="I19" s="103">
        <f>[1]Fjärrvärmeproduktion!$N$352</f>
        <v>0</v>
      </c>
      <c r="J19" s="103">
        <f>[1]Fjärrvärmeproduktion!$S$350</f>
        <v>0</v>
      </c>
      <c r="K19" s="103">
        <f>[1]Fjärrvärmeproduktion!T348</f>
        <v>0</v>
      </c>
      <c r="L19" s="103">
        <f>[1]Fjärrvärmeproduktion!U348</f>
        <v>0</v>
      </c>
      <c r="M19" s="103">
        <f>[1]Fjärrvärmeproduktion!$V$351</f>
        <v>0</v>
      </c>
      <c r="N19" s="103"/>
      <c r="O19" s="103"/>
      <c r="P19" s="103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103">
        <f>[1]Fjärrvärmeproduktion!$N$354</f>
        <v>0</v>
      </c>
      <c r="C20" s="103"/>
      <c r="D20" s="103">
        <f>[1]Fjärrvärmeproduktion!$N$355</f>
        <v>0</v>
      </c>
      <c r="E20" s="103">
        <f>[1]Fjärrvärmeproduktion!$P$356</f>
        <v>0</v>
      </c>
      <c r="F20" s="103">
        <f>[1]Fjärrvärmeproduktion!$N$357</f>
        <v>0</v>
      </c>
      <c r="G20" s="103">
        <f>[1]Fjärrvärmeproduktion!$Q$358</f>
        <v>0</v>
      </c>
      <c r="H20" s="103">
        <f>[1]Fjärrvärmeproduktion!$R$359</f>
        <v>0</v>
      </c>
      <c r="I20" s="103">
        <f>[1]Fjärrvärmeproduktion!$N$360</f>
        <v>0</v>
      </c>
      <c r="J20" s="103">
        <f>[1]Fjärrvärmeproduktion!$S$358</f>
        <v>0</v>
      </c>
      <c r="K20" s="103">
        <f>[1]Fjärrvärmeproduktion!T356</f>
        <v>0</v>
      </c>
      <c r="L20" s="103">
        <f>[1]Fjärrvärmeproduktion!U356</f>
        <v>0</v>
      </c>
      <c r="M20" s="103">
        <f>[1]Fjärrvärmeproduktion!$V$359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6.2" thickBot="1">
      <c r="A21" s="5" t="s">
        <v>21</v>
      </c>
      <c r="B21" s="103">
        <f>[1]Fjärrvärmeproduktion!$N$362</f>
        <v>0</v>
      </c>
      <c r="C21" s="103"/>
      <c r="D21" s="103">
        <f>[1]Fjärrvärmeproduktion!$N$363</f>
        <v>0</v>
      </c>
      <c r="E21" s="103">
        <f>[1]Fjärrvärmeproduktion!$P$364</f>
        <v>0</v>
      </c>
      <c r="F21" s="103">
        <f>[1]Fjärrvärmeproduktion!$N$365</f>
        <v>0</v>
      </c>
      <c r="G21" s="103">
        <f>[1]Fjärrvärmeproduktion!$Q$366</f>
        <v>0</v>
      </c>
      <c r="H21" s="103">
        <f>[1]Fjärrvärmeproduktion!$R$367</f>
        <v>0</v>
      </c>
      <c r="I21" s="103">
        <f>[1]Fjärrvärmeproduktion!$N$368</f>
        <v>0</v>
      </c>
      <c r="J21" s="103">
        <f>[1]Fjärrvärmeproduktion!$S$366</f>
        <v>0</v>
      </c>
      <c r="K21" s="103">
        <f>[1]Fjärrvärmeproduktion!T364</f>
        <v>0</v>
      </c>
      <c r="L21" s="103">
        <f>[1]Fjärrvärmeproduktion!U364</f>
        <v>0</v>
      </c>
      <c r="M21" s="103">
        <f>[1]Fjärrvärmeproduktion!$V$367</f>
        <v>0</v>
      </c>
      <c r="N21" s="103"/>
      <c r="O21" s="103"/>
      <c r="P21" s="103">
        <f t="shared" si="2"/>
        <v>0</v>
      </c>
      <c r="Q21" s="4"/>
      <c r="R21" s="40"/>
      <c r="S21" s="40"/>
      <c r="T21" s="40"/>
    </row>
    <row r="22" spans="1:34" ht="15.6">
      <c r="A22" s="5" t="s">
        <v>22</v>
      </c>
      <c r="B22" s="103">
        <f>[1]Fjärrvärmeproduktion!$N$370</f>
        <v>0</v>
      </c>
      <c r="C22" s="103"/>
      <c r="D22" s="103">
        <f>[1]Fjärrvärmeproduktion!$N$371</f>
        <v>0</v>
      </c>
      <c r="E22" s="103">
        <f>[1]Fjärrvärmeproduktion!$P$372</f>
        <v>0</v>
      </c>
      <c r="F22" s="103">
        <f>[1]Fjärrvärmeproduktion!$N$373</f>
        <v>0</v>
      </c>
      <c r="G22" s="103">
        <f>[1]Fjärrvärmeproduktion!$Q$374</f>
        <v>0</v>
      </c>
      <c r="H22" s="103">
        <f>[1]Fjärrvärmeproduktion!$R$375</f>
        <v>0</v>
      </c>
      <c r="I22" s="103">
        <f>[1]Fjärrvärmeproduktion!$N$376</f>
        <v>0</v>
      </c>
      <c r="J22" s="103">
        <f>[1]Fjärrvärmeproduktion!$S$374</f>
        <v>0</v>
      </c>
      <c r="K22" s="103">
        <f>[1]Fjärrvärmeproduktion!T372</f>
        <v>0</v>
      </c>
      <c r="L22" s="103">
        <f>[1]Fjärrvärmeproduktion!U372</f>
        <v>0</v>
      </c>
      <c r="M22" s="103">
        <f>[1]Fjärrvärmeproduktion!$V$375</f>
        <v>0</v>
      </c>
      <c r="N22" s="103"/>
      <c r="O22" s="103"/>
      <c r="P22" s="103">
        <f t="shared" si="2"/>
        <v>0</v>
      </c>
      <c r="Q22" s="34"/>
      <c r="R22" s="46" t="s">
        <v>24</v>
      </c>
      <c r="S22" s="93" t="str">
        <f>P43/1000 &amp;" GWh"</f>
        <v>999,46892 GWh</v>
      </c>
      <c r="T22" s="41"/>
      <c r="U22" s="39"/>
    </row>
    <row r="23" spans="1:34" ht="15.6">
      <c r="A23" s="5" t="s">
        <v>23</v>
      </c>
      <c r="B23" s="103">
        <f>[1]Fjärrvärmeproduktion!$N$378</f>
        <v>0</v>
      </c>
      <c r="C23" s="103"/>
      <c r="D23" s="103">
        <f>[1]Fjärrvärmeproduktion!$N$379</f>
        <v>0</v>
      </c>
      <c r="E23" s="103">
        <f>[1]Fjärrvärmeproduktion!$P$380</f>
        <v>0</v>
      </c>
      <c r="F23" s="103">
        <f>[1]Fjärrvärmeproduktion!$N$381</f>
        <v>0</v>
      </c>
      <c r="G23" s="103">
        <f>[1]Fjärrvärmeproduktion!$Q$382</f>
        <v>0</v>
      </c>
      <c r="H23" s="103">
        <f>[1]Fjärrvärmeproduktion!$R$383</f>
        <v>0</v>
      </c>
      <c r="I23" s="103">
        <f>[1]Fjärrvärmeproduktion!$N$384</f>
        <v>0</v>
      </c>
      <c r="J23" s="103">
        <f>[1]Fjärrvärmeproduktion!$S$382</f>
        <v>0</v>
      </c>
      <c r="K23" s="103">
        <f>[1]Fjärrvärmeproduktion!T380</f>
        <v>0</v>
      </c>
      <c r="L23" s="103">
        <f>[1]Fjärrvärmeproduktion!U380</f>
        <v>0</v>
      </c>
      <c r="M23" s="103">
        <f>[1]Fjärrvärmeproduktion!$V$383</f>
        <v>0</v>
      </c>
      <c r="N23" s="103"/>
      <c r="O23" s="103"/>
      <c r="P23" s="103">
        <f t="shared" si="2"/>
        <v>0</v>
      </c>
      <c r="Q23" s="34"/>
      <c r="R23" s="44"/>
      <c r="S23" s="4"/>
      <c r="T23" s="42"/>
      <c r="U23" s="39"/>
    </row>
    <row r="24" spans="1:34" ht="15.6">
      <c r="A24" s="5" t="s">
        <v>14</v>
      </c>
      <c r="B24" s="102">
        <f>SUM(B18:B23)</f>
        <v>188548</v>
      </c>
      <c r="C24" s="103">
        <f t="shared" ref="C24:O24" si="3">SUM(C18:C23)</f>
        <v>0</v>
      </c>
      <c r="D24" s="102">
        <f t="shared" si="3"/>
        <v>1401</v>
      </c>
      <c r="E24" s="103">
        <f t="shared" si="3"/>
        <v>0</v>
      </c>
      <c r="F24" s="103">
        <f t="shared" si="3"/>
        <v>0</v>
      </c>
      <c r="G24" s="102">
        <f t="shared" si="3"/>
        <v>476</v>
      </c>
      <c r="H24" s="102">
        <f t="shared" si="3"/>
        <v>225236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2">
        <f t="shared" si="3"/>
        <v>7500</v>
      </c>
      <c r="N24" s="103">
        <f t="shared" si="3"/>
        <v>0</v>
      </c>
      <c r="O24" s="103">
        <f t="shared" si="3"/>
        <v>0</v>
      </c>
      <c r="P24" s="102">
        <f t="shared" si="2"/>
        <v>234613</v>
      </c>
      <c r="Q24" s="34"/>
      <c r="R24" s="44"/>
      <c r="S24" s="4" t="s">
        <v>25</v>
      </c>
      <c r="T24" s="42" t="s">
        <v>26</v>
      </c>
      <c r="U24" s="39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34"/>
      <c r="R25" s="89" t="str">
        <f>C30</f>
        <v>El</v>
      </c>
      <c r="S25" s="63" t="str">
        <f>C43/1000 &amp;" GWh"</f>
        <v>371,56792 GWh</v>
      </c>
      <c r="T25" s="45">
        <f>C$44</f>
        <v>0.37176535714587305</v>
      </c>
      <c r="U25" s="39"/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34"/>
      <c r="R26" s="91" t="str">
        <f>D30</f>
        <v>Oljeprodukter</v>
      </c>
      <c r="S26" s="63" t="str">
        <f>D43/1000 &amp;" GWh"</f>
        <v>278,234 GWh</v>
      </c>
      <c r="T26" s="45">
        <f>D$44</f>
        <v>0.27838184302919594</v>
      </c>
      <c r="U26" s="39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34"/>
      <c r="R27" s="91" t="str">
        <f>E30</f>
        <v>Kol och koks</v>
      </c>
      <c r="S27" s="13" t="str">
        <f>E43/1000 &amp;" GWh"</f>
        <v>0 GWh</v>
      </c>
      <c r="T27" s="45">
        <f>E$44</f>
        <v>0</v>
      </c>
      <c r="U27" s="39"/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34"/>
      <c r="R28" s="91" t="str">
        <f>F30</f>
        <v>Gasol/naturgas</v>
      </c>
      <c r="S28" s="66" t="str">
        <f>F43/1000 &amp;" GWh"</f>
        <v>6,088 GWh</v>
      </c>
      <c r="T28" s="45">
        <f>F$44</f>
        <v>6.0912349330482429E-3</v>
      </c>
      <c r="U28" s="39"/>
    </row>
    <row r="29" spans="1:34" ht="15.6">
      <c r="A29" s="83" t="str">
        <f>A2</f>
        <v>0483 Katrineholm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34"/>
      <c r="R29" s="91" t="str">
        <f>G30</f>
        <v>Biodrivmedel</v>
      </c>
      <c r="S29" s="63" t="str">
        <f>G43/1000&amp;" GWh"</f>
        <v>66,439 GWh</v>
      </c>
      <c r="T29" s="45">
        <f>G$44</f>
        <v>6.6474303172929072E-2</v>
      </c>
      <c r="U29" s="39"/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34"/>
      <c r="R30" s="89" t="str">
        <f>H30</f>
        <v>Biobränslen</v>
      </c>
      <c r="S30" s="63" t="str">
        <f>H43/1000&amp;" GWh"</f>
        <v>269,64 GWh</v>
      </c>
      <c r="T30" s="45">
        <f>H$44</f>
        <v>0.2697832765024849</v>
      </c>
      <c r="U30" s="39"/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5"/>
      <c r="R31" s="89" t="str">
        <f>I30</f>
        <v>Biogas</v>
      </c>
      <c r="S31" s="63" t="str">
        <f>I43/1000 &amp;" GWh"</f>
        <v>0 GWh</v>
      </c>
      <c r="T31" s="45">
        <f>I$44</f>
        <v>0</v>
      </c>
      <c r="U31" s="38"/>
      <c r="AG31" s="33"/>
      <c r="AH31" s="33"/>
    </row>
    <row r="32" spans="1:34" ht="15.6">
      <c r="A32" s="5" t="s">
        <v>30</v>
      </c>
      <c r="B32" s="103">
        <f>[1]Slutanvändning!$N$494</f>
        <v>0</v>
      </c>
      <c r="C32" s="124">
        <f>[1]Slutanvändning!$N$495</f>
        <v>19243</v>
      </c>
      <c r="D32" s="103">
        <f>[1]Slutanvändning!$N$488</f>
        <v>20079</v>
      </c>
      <c r="E32" s="103">
        <f>[1]Slutanvändning!$P$489</f>
        <v>0</v>
      </c>
      <c r="F32" s="124">
        <f>[1]Slutanvändning!$N$490</f>
        <v>0</v>
      </c>
      <c r="G32" s="103">
        <f>[1]Slutanvändning!$N$491</f>
        <v>4185</v>
      </c>
      <c r="H32" s="103">
        <f>[1]Slutanvändning!$N$492</f>
        <v>0</v>
      </c>
      <c r="I32" s="103">
        <f>[1]Slutanvändning!$N$493</f>
        <v>0</v>
      </c>
      <c r="J32" s="103">
        <v>0</v>
      </c>
      <c r="K32" s="103">
        <f>[1]Slutanvändning!R489</f>
        <v>0</v>
      </c>
      <c r="L32" s="103">
        <f>[1]Slutanvändning!S489</f>
        <v>0</v>
      </c>
      <c r="M32" s="103"/>
      <c r="N32" s="103">
        <v>0</v>
      </c>
      <c r="O32" s="103"/>
      <c r="P32" s="103">
        <f t="shared" ref="P32:P38" si="4">SUM(B32:N32)</f>
        <v>43507</v>
      </c>
      <c r="Q32" s="36"/>
      <c r="R32" s="91" t="str">
        <f>J30</f>
        <v>Avlutar</v>
      </c>
      <c r="S32" s="63" t="str">
        <f>J43/1000 &amp;" GWh"</f>
        <v>0 GWh</v>
      </c>
      <c r="T32" s="45">
        <f>J$44</f>
        <v>0</v>
      </c>
      <c r="U32" s="39"/>
    </row>
    <row r="33" spans="1:47" ht="15.6">
      <c r="A33" s="5" t="s">
        <v>33</v>
      </c>
      <c r="B33" s="103">
        <f>[1]Slutanvändning!$N$503</f>
        <v>16908</v>
      </c>
      <c r="C33" s="114">
        <f>[1]Slutanvändning!$N$504</f>
        <v>121023.66666666667</v>
      </c>
      <c r="D33" s="103">
        <f>[1]Slutanvändning!$N$497</f>
        <v>9945</v>
      </c>
      <c r="E33" s="103">
        <f>[1]Slutanvändning!$P$498</f>
        <v>0</v>
      </c>
      <c r="F33" s="130">
        <f>[1]Slutanvändning!$N$499</f>
        <v>6088</v>
      </c>
      <c r="G33" s="103">
        <f>[1]Slutanvändning!$N$500</f>
        <v>0</v>
      </c>
      <c r="H33" s="103">
        <f>[1]Slutanvändning!$N$501</f>
        <v>128</v>
      </c>
      <c r="I33" s="103">
        <f>[1]Slutanvändning!$N$502</f>
        <v>0</v>
      </c>
      <c r="J33" s="103">
        <v>0</v>
      </c>
      <c r="K33" s="103">
        <f>[1]Slutanvändning!R498</f>
        <v>0</v>
      </c>
      <c r="L33" s="103">
        <f>[1]Slutanvändning!S498</f>
        <v>0</v>
      </c>
      <c r="M33" s="103"/>
      <c r="N33" s="103">
        <v>0</v>
      </c>
      <c r="O33" s="103"/>
      <c r="P33" s="132">
        <f t="shared" si="4"/>
        <v>154092.66666666669</v>
      </c>
      <c r="Q33" s="36"/>
      <c r="R33" s="89" t="str">
        <f>K30</f>
        <v>Torv</v>
      </c>
      <c r="S33" s="63" t="str">
        <f>K43/1000&amp;" GWh"</f>
        <v>0 GWh</v>
      </c>
      <c r="T33" s="45">
        <f>K$44</f>
        <v>0</v>
      </c>
      <c r="U33" s="39"/>
    </row>
    <row r="34" spans="1:47" ht="15.6">
      <c r="A34" s="5" t="s">
        <v>34</v>
      </c>
      <c r="B34" s="103">
        <f>[1]Slutanvändning!$N$512</f>
        <v>22260</v>
      </c>
      <c r="C34" s="124">
        <f>[1]Slutanvändning!$N$513</f>
        <v>35847</v>
      </c>
      <c r="D34" s="103">
        <f>[1]Slutanvändning!$N$506</f>
        <v>541</v>
      </c>
      <c r="E34" s="103">
        <f>[1]Slutanvändning!$P$507</f>
        <v>0</v>
      </c>
      <c r="F34" s="124">
        <f>[1]Slutanvändning!$N$508</f>
        <v>0</v>
      </c>
      <c r="G34" s="103">
        <f>[1]Slutanvändning!$N$509</f>
        <v>0</v>
      </c>
      <c r="H34" s="103">
        <f>[1]Slutanvändning!$N$510</f>
        <v>0</v>
      </c>
      <c r="I34" s="103">
        <f>[1]Slutanvändning!$N$511</f>
        <v>0</v>
      </c>
      <c r="J34" s="103">
        <v>0</v>
      </c>
      <c r="K34" s="103">
        <f>[1]Slutanvändning!R507</f>
        <v>0</v>
      </c>
      <c r="L34" s="103">
        <f>[1]Slutanvändning!S507</f>
        <v>0</v>
      </c>
      <c r="M34" s="103"/>
      <c r="N34" s="103">
        <v>0</v>
      </c>
      <c r="O34" s="103"/>
      <c r="P34" s="103">
        <f t="shared" si="4"/>
        <v>58648</v>
      </c>
      <c r="Q34" s="36"/>
      <c r="R34" s="91" t="str">
        <f>L30</f>
        <v>Avfall</v>
      </c>
      <c r="S34" s="63" t="str">
        <f>L43/1000&amp;" GWh"</f>
        <v>0 GWh</v>
      </c>
      <c r="T34" s="45">
        <f>L$44</f>
        <v>0</v>
      </c>
      <c r="U34" s="39"/>
      <c r="V34" s="8"/>
      <c r="W34" s="61"/>
    </row>
    <row r="35" spans="1:47" ht="15.6">
      <c r="A35" s="5" t="s">
        <v>35</v>
      </c>
      <c r="B35" s="103">
        <f>[1]Slutanvändning!$N$521</f>
        <v>0</v>
      </c>
      <c r="C35" s="124">
        <f>[1]Slutanvändning!$N$522</f>
        <v>875</v>
      </c>
      <c r="D35" s="103">
        <f>[1]Slutanvändning!$N$515</f>
        <v>242783</v>
      </c>
      <c r="E35" s="103">
        <f>[1]Slutanvändning!$P$516</f>
        <v>0</v>
      </c>
      <c r="F35" s="124">
        <f>[1]Slutanvändning!$N$517</f>
        <v>0</v>
      </c>
      <c r="G35" s="103">
        <f>[1]Slutanvändning!$N$518</f>
        <v>61778</v>
      </c>
      <c r="H35" s="103">
        <f>[1]Slutanvändning!$N$519</f>
        <v>0</v>
      </c>
      <c r="I35" s="103">
        <f>[1]Slutanvändning!$N$520</f>
        <v>0</v>
      </c>
      <c r="J35" s="103">
        <v>0</v>
      </c>
      <c r="K35" s="103">
        <f>[1]Slutanvändning!R516</f>
        <v>0</v>
      </c>
      <c r="L35" s="103">
        <f>[1]Slutanvändning!S516</f>
        <v>0</v>
      </c>
      <c r="M35" s="103"/>
      <c r="N35" s="103">
        <v>0</v>
      </c>
      <c r="O35" s="103"/>
      <c r="P35" s="103">
        <f>SUM(B35:N35)</f>
        <v>305436</v>
      </c>
      <c r="Q35" s="36"/>
      <c r="R35" s="89" t="str">
        <f>M30</f>
        <v>RT-flis</v>
      </c>
      <c r="S35" s="63" t="str">
        <f>M43/1000&amp;" GWh"</f>
        <v>7,5 GWh</v>
      </c>
      <c r="T35" s="45">
        <f>M$44</f>
        <v>7.5039852164687617E-3</v>
      </c>
      <c r="U35" s="39"/>
    </row>
    <row r="36" spans="1:47" ht="15.6">
      <c r="A36" s="5" t="s">
        <v>36</v>
      </c>
      <c r="B36" s="103">
        <f>[1]Slutanvändning!$N$530</f>
        <v>24760</v>
      </c>
      <c r="C36" s="124">
        <f>[1]Slutanvändning!$N$531</f>
        <v>67503</v>
      </c>
      <c r="D36" s="103">
        <f>[1]Slutanvändning!$N$524</f>
        <v>2642</v>
      </c>
      <c r="E36" s="103">
        <f>[1]Slutanvändning!$P$525</f>
        <v>0</v>
      </c>
      <c r="F36" s="124">
        <f>[1]Slutanvändning!$N$526</f>
        <v>0</v>
      </c>
      <c r="G36" s="103">
        <f>[1]Slutanvändning!$N$527</f>
        <v>0</v>
      </c>
      <c r="H36" s="103">
        <f>[1]Slutanvändning!$N$528</f>
        <v>0</v>
      </c>
      <c r="I36" s="103">
        <f>[1]Slutanvändning!$N$529</f>
        <v>0</v>
      </c>
      <c r="J36" s="103">
        <v>0</v>
      </c>
      <c r="K36" s="103">
        <f>[1]Slutanvändning!R525</f>
        <v>0</v>
      </c>
      <c r="L36" s="103">
        <f>[1]Slutanvändning!S525</f>
        <v>0</v>
      </c>
      <c r="M36" s="103"/>
      <c r="N36" s="103">
        <v>0</v>
      </c>
      <c r="O36" s="103"/>
      <c r="P36" s="103">
        <f t="shared" si="4"/>
        <v>94905</v>
      </c>
      <c r="Q36" s="36"/>
      <c r="R36" s="89" t="str">
        <f>N30</f>
        <v>Ånga</v>
      </c>
      <c r="S36" s="63" t="str">
        <f>N43/1000&amp;" GWh"</f>
        <v>0 GWh</v>
      </c>
      <c r="T36" s="45">
        <f>N$44</f>
        <v>0</v>
      </c>
      <c r="U36" s="39"/>
    </row>
    <row r="37" spans="1:47" ht="15.6">
      <c r="A37" s="5" t="s">
        <v>37</v>
      </c>
      <c r="B37" s="103">
        <f>[1]Slutanvändning!$N$539</f>
        <v>14891</v>
      </c>
      <c r="C37" s="124">
        <f>[1]Slutanvändning!$N$540</f>
        <v>92374</v>
      </c>
      <c r="D37" s="103">
        <f>[1]Slutanvändning!$N$533</f>
        <v>816</v>
      </c>
      <c r="E37" s="103">
        <f>[1]Slutanvändning!$P$534</f>
        <v>0</v>
      </c>
      <c r="F37" s="124">
        <f>[1]Slutanvändning!$N$535</f>
        <v>0</v>
      </c>
      <c r="G37" s="103">
        <f>[1]Slutanvändning!$N$536</f>
        <v>0</v>
      </c>
      <c r="H37" s="103">
        <f>[1]Slutanvändning!$N$537</f>
        <v>44276</v>
      </c>
      <c r="I37" s="103">
        <f>[1]Slutanvändning!$N$538</f>
        <v>0</v>
      </c>
      <c r="J37" s="103">
        <v>0</v>
      </c>
      <c r="K37" s="103">
        <f>[1]Slutanvändning!R534</f>
        <v>0</v>
      </c>
      <c r="L37" s="103">
        <f>[1]Slutanvändning!S534</f>
        <v>0</v>
      </c>
      <c r="M37" s="103"/>
      <c r="N37" s="103">
        <v>0</v>
      </c>
      <c r="O37" s="103"/>
      <c r="P37" s="103">
        <f t="shared" si="4"/>
        <v>152357</v>
      </c>
      <c r="Q37" s="36"/>
      <c r="R37" s="91" t="str">
        <f>O30</f>
        <v>Övrigt</v>
      </c>
      <c r="S37" s="63" t="str">
        <f>O43/1000&amp;" GWh"</f>
        <v>0 GWh</v>
      </c>
      <c r="T37" s="45">
        <f>O$44</f>
        <v>0</v>
      </c>
      <c r="U37" s="39"/>
    </row>
    <row r="38" spans="1:47" ht="15.6">
      <c r="A38" s="5" t="s">
        <v>38</v>
      </c>
      <c r="B38" s="103">
        <f>[1]Slutanvändning!$N$548</f>
        <v>90413</v>
      </c>
      <c r="C38" s="124">
        <f>[1]Slutanvändning!$N$549</f>
        <v>18923</v>
      </c>
      <c r="D38" s="103">
        <f>[1]Slutanvändning!$N$542</f>
        <v>27</v>
      </c>
      <c r="E38" s="103">
        <f>[1]Slutanvändning!$P$543</f>
        <v>0</v>
      </c>
      <c r="F38" s="124">
        <f>[1]Slutanvändning!$N$544</f>
        <v>0</v>
      </c>
      <c r="G38" s="103">
        <f>[1]Slutanvändning!$N$545</f>
        <v>0</v>
      </c>
      <c r="H38" s="103">
        <f>[1]Slutanvändning!$N$546</f>
        <v>0</v>
      </c>
      <c r="I38" s="103">
        <f>[1]Slutanvändning!$N$547</f>
        <v>0</v>
      </c>
      <c r="J38" s="103">
        <v>0</v>
      </c>
      <c r="K38" s="103">
        <f>[1]Slutanvändning!R543</f>
        <v>0</v>
      </c>
      <c r="L38" s="103">
        <f>[1]Slutanvändning!S543</f>
        <v>0</v>
      </c>
      <c r="M38" s="103"/>
      <c r="N38" s="103">
        <v>0</v>
      </c>
      <c r="O38" s="103"/>
      <c r="P38" s="103">
        <f t="shared" si="4"/>
        <v>109363</v>
      </c>
      <c r="Q38" s="36"/>
      <c r="R38" s="47"/>
      <c r="S38" s="32"/>
      <c r="T38" s="43"/>
      <c r="U38" s="39"/>
    </row>
    <row r="39" spans="1:47" ht="15.6">
      <c r="A39" s="5" t="s">
        <v>39</v>
      </c>
      <c r="B39" s="103">
        <f>[1]Slutanvändning!$N$557</f>
        <v>0</v>
      </c>
      <c r="C39" s="124">
        <f>[1]Slutanvändning!$N$558</f>
        <v>13202</v>
      </c>
      <c r="D39" s="103">
        <f>[1]Slutanvändning!$N$551</f>
        <v>0</v>
      </c>
      <c r="E39" s="103">
        <f>[1]Slutanvändning!$P$552</f>
        <v>0</v>
      </c>
      <c r="F39" s="124">
        <f>[1]Slutanvändning!$N$553</f>
        <v>0</v>
      </c>
      <c r="G39" s="103">
        <f>[1]Slutanvändning!$N$554</f>
        <v>0</v>
      </c>
      <c r="H39" s="103">
        <f>[1]Slutanvändning!$N$555</f>
        <v>0</v>
      </c>
      <c r="I39" s="103">
        <f>[1]Slutanvändning!$N$556</f>
        <v>0</v>
      </c>
      <c r="J39" s="103">
        <v>0</v>
      </c>
      <c r="K39" s="103">
        <f>[1]Slutanvändning!R552</f>
        <v>0</v>
      </c>
      <c r="L39" s="103">
        <f>[1]Slutanvändning!S552</f>
        <v>0</v>
      </c>
      <c r="M39" s="103"/>
      <c r="N39" s="103">
        <v>0</v>
      </c>
      <c r="O39" s="103"/>
      <c r="P39" s="103">
        <f>SUM(B39:N39)</f>
        <v>13202</v>
      </c>
      <c r="Q39" s="36"/>
      <c r="R39" s="44"/>
      <c r="S39" s="11"/>
      <c r="T39" s="67"/>
    </row>
    <row r="40" spans="1:47" ht="15.6">
      <c r="A40" s="5" t="s">
        <v>14</v>
      </c>
      <c r="B40" s="103">
        <f>SUM(B32:B39)</f>
        <v>169232</v>
      </c>
      <c r="C40" s="104">
        <f t="shared" ref="C40:O40" si="5">SUM(C32:C39)</f>
        <v>368990.66666666669</v>
      </c>
      <c r="D40" s="103">
        <f t="shared" si="5"/>
        <v>276833</v>
      </c>
      <c r="E40" s="103">
        <f t="shared" si="5"/>
        <v>0</v>
      </c>
      <c r="F40" s="102">
        <f>SUM(F32:F39)</f>
        <v>6088</v>
      </c>
      <c r="G40" s="103">
        <f t="shared" si="5"/>
        <v>65963</v>
      </c>
      <c r="H40" s="103">
        <f t="shared" si="5"/>
        <v>44404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32">
        <f>SUM(B40:N40)</f>
        <v>931510.66666666674</v>
      </c>
      <c r="Q40" s="36"/>
      <c r="R40" s="44"/>
      <c r="S40" s="11" t="s">
        <v>25</v>
      </c>
      <c r="T40" s="67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9"/>
      <c r="R41" s="44" t="s">
        <v>40</v>
      </c>
      <c r="S41" s="68" t="str">
        <f>(B46+C46)/1000 &amp;" GWh"</f>
        <v>48,8352533333333 GWh</v>
      </c>
      <c r="T41" s="67"/>
    </row>
    <row r="42" spans="1:47">
      <c r="A42" s="49" t="s">
        <v>43</v>
      </c>
      <c r="B42" s="109">
        <f>B39+B38+B37</f>
        <v>105304</v>
      </c>
      <c r="C42" s="109">
        <f>C39+C38+C37</f>
        <v>124499</v>
      </c>
      <c r="D42" s="109">
        <f>D39+D38+D37</f>
        <v>843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44276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274922</v>
      </c>
      <c r="Q42" s="37"/>
      <c r="R42" s="44" t="s">
        <v>41</v>
      </c>
      <c r="S42" s="12" t="str">
        <f>P42/1000 &amp;" GWh"</f>
        <v>274,922 GWh</v>
      </c>
      <c r="T42" s="45">
        <f>P42/P40</f>
        <v>0.29513564346373561</v>
      </c>
    </row>
    <row r="43" spans="1:47" ht="15.6">
      <c r="A43" s="50" t="s">
        <v>45</v>
      </c>
      <c r="B43" s="90"/>
      <c r="C43" s="14">
        <f>C40+C24-C7+C46</f>
        <v>371567.92000000004</v>
      </c>
      <c r="D43" s="14">
        <f t="shared" ref="D43:O43" si="7">D11+D24+D40</f>
        <v>278234</v>
      </c>
      <c r="E43" s="14">
        <f t="shared" si="7"/>
        <v>0</v>
      </c>
      <c r="F43" s="14">
        <f t="shared" si="7"/>
        <v>6088</v>
      </c>
      <c r="G43" s="14">
        <f t="shared" si="7"/>
        <v>66439</v>
      </c>
      <c r="H43" s="14">
        <f t="shared" si="7"/>
        <v>269640</v>
      </c>
      <c r="I43" s="14">
        <f t="shared" si="7"/>
        <v>0</v>
      </c>
      <c r="J43" s="14">
        <f t="shared" si="7"/>
        <v>0</v>
      </c>
      <c r="K43" s="14">
        <f t="shared" si="7"/>
        <v>0</v>
      </c>
      <c r="L43" s="14">
        <f t="shared" si="7"/>
        <v>0</v>
      </c>
      <c r="M43" s="14">
        <f t="shared" si="7"/>
        <v>7500</v>
      </c>
      <c r="N43" s="14">
        <f t="shared" si="7"/>
        <v>0</v>
      </c>
      <c r="O43" s="14">
        <f t="shared" si="7"/>
        <v>0</v>
      </c>
      <c r="P43" s="28">
        <f>SUM(C43:O43)</f>
        <v>999468.92</v>
      </c>
      <c r="Q43" s="37"/>
      <c r="R43" s="44" t="s">
        <v>42</v>
      </c>
      <c r="S43" s="12" t="str">
        <f>P36/1000 &amp;" GWh"</f>
        <v>94,905 GWh</v>
      </c>
      <c r="T43" s="65">
        <f>P36/P40</f>
        <v>0.10188289130344544</v>
      </c>
    </row>
    <row r="44" spans="1:47">
      <c r="A44" s="50" t="s">
        <v>46</v>
      </c>
      <c r="B44" s="133"/>
      <c r="C44" s="135">
        <f>C43/$P$43</f>
        <v>0.37176535714587305</v>
      </c>
      <c r="D44" s="135">
        <f t="shared" ref="D44:P44" si="8">D43/$P$43</f>
        <v>0.27838184302919594</v>
      </c>
      <c r="E44" s="135">
        <f t="shared" si="8"/>
        <v>0</v>
      </c>
      <c r="F44" s="135">
        <f t="shared" si="8"/>
        <v>6.0912349330482429E-3</v>
      </c>
      <c r="G44" s="135">
        <f t="shared" si="8"/>
        <v>6.6474303172929072E-2</v>
      </c>
      <c r="H44" s="135">
        <f t="shared" si="8"/>
        <v>0.2697832765024849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7.5039852164687617E-3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37"/>
      <c r="R44" s="44" t="s">
        <v>44</v>
      </c>
      <c r="S44" s="12" t="str">
        <f>P34/1000 &amp;" GWh"</f>
        <v>58,648 GWh</v>
      </c>
      <c r="T44" s="45">
        <f>P34/P40</f>
        <v>6.2960094928238425E-2</v>
      </c>
      <c r="U44" s="39"/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37"/>
      <c r="R45" s="44" t="s">
        <v>31</v>
      </c>
      <c r="S45" s="12" t="str">
        <f>P32/1000 &amp;" GWh"</f>
        <v>43,507 GWh</v>
      </c>
      <c r="T45" s="45">
        <f>P32/P40</f>
        <v>4.6705852715231026E-2</v>
      </c>
      <c r="U45" s="39"/>
    </row>
    <row r="46" spans="1:47">
      <c r="A46" s="51" t="s">
        <v>49</v>
      </c>
      <c r="B46" s="71">
        <f>B24-B40</f>
        <v>19316</v>
      </c>
      <c r="C46" s="71">
        <f>(C40+C24)*0.08</f>
        <v>29519.253333333334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37"/>
      <c r="R46" s="44" t="s">
        <v>47</v>
      </c>
      <c r="S46" s="12" t="str">
        <f>P33/1000 &amp;" GWh"</f>
        <v>154,092666666667 GWh</v>
      </c>
      <c r="T46" s="65">
        <f>P33/P40</f>
        <v>0.16542233189671832</v>
      </c>
      <c r="U46" s="39"/>
    </row>
    <row r="47" spans="1:47">
      <c r="A47" s="51" t="s">
        <v>51</v>
      </c>
      <c r="B47" s="75">
        <f>B46/B24</f>
        <v>0.10244606148036574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37"/>
      <c r="R47" s="44" t="s">
        <v>48</v>
      </c>
      <c r="S47" s="12" t="str">
        <f>P35/1000 &amp;" GWh"</f>
        <v>305,436 GWh</v>
      </c>
      <c r="T47" s="65">
        <f>P35/P40</f>
        <v>0.32789318569263115</v>
      </c>
    </row>
    <row r="48" spans="1:47" ht="15" thickBot="1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92"/>
      <c r="R48" s="72" t="s">
        <v>50</v>
      </c>
      <c r="S48" s="73" t="str">
        <f>P40/1000 &amp;" GWh"</f>
        <v>931,510666666667 GWh</v>
      </c>
      <c r="T48" s="74">
        <f>SUM(T42:T47)</f>
        <v>0.99999999999999989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J17" zoomScale="71" zoomScaleNormal="115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7.59765625" style="55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80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[1]Solceller!$C$6</f>
        <v>1824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158" t="s">
        <v>86</v>
      </c>
      <c r="B6" s="6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106"/>
      <c r="AG6" s="56"/>
      <c r="AH6" s="56"/>
    </row>
    <row r="7" spans="1:34" ht="15.6">
      <c r="A7" s="5" t="s">
        <v>87</v>
      </c>
      <c r="B7" s="62"/>
      <c r="C7" s="119">
        <f>[1]Elproduktion!$N$122</f>
        <v>98508</v>
      </c>
      <c r="D7" s="103">
        <f>[1]Elproduktion!$N$123</f>
        <v>0</v>
      </c>
      <c r="E7" s="103">
        <f>[1]Elproduktion!$Q$124</f>
        <v>0</v>
      </c>
      <c r="F7" s="103">
        <f>[1]Elproduktion!$N$125</f>
        <v>0</v>
      </c>
      <c r="G7" s="103">
        <f>[1]Elproduktion!$R$126</f>
        <v>0</v>
      </c>
      <c r="H7" s="103">
        <f>[1]Elproduktion!$S$127</f>
        <v>0</v>
      </c>
      <c r="I7" s="103">
        <f>[1]Elproduktion!$N$128</f>
        <v>0</v>
      </c>
      <c r="J7" s="103">
        <f>[1]Elproduktion!$T$126</f>
        <v>0</v>
      </c>
      <c r="K7" s="103">
        <f>[1]Elproduktion!U124</f>
        <v>0</v>
      </c>
      <c r="L7" s="103">
        <f>[1]Elproduktion!V124</f>
        <v>0</v>
      </c>
      <c r="M7" s="103"/>
      <c r="N7" s="103"/>
      <c r="O7" s="103"/>
      <c r="P7" s="103">
        <f t="shared" si="0"/>
        <v>0</v>
      </c>
      <c r="Q7" s="106"/>
      <c r="AG7" s="56"/>
      <c r="AH7" s="56"/>
    </row>
    <row r="8" spans="1:34" ht="15.6">
      <c r="A8" s="5" t="s">
        <v>11</v>
      </c>
      <c r="B8" s="62"/>
      <c r="C8" s="119">
        <f>[1]Elproduktion!$N$130</f>
        <v>0</v>
      </c>
      <c r="D8" s="103">
        <f>[1]Elproduktion!$N$131</f>
        <v>0</v>
      </c>
      <c r="E8" s="103">
        <f>[1]Elproduktion!$Q$132</f>
        <v>0</v>
      </c>
      <c r="F8" s="103">
        <f>[1]Elproduktion!$N$133</f>
        <v>0</v>
      </c>
      <c r="G8" s="103">
        <f>[1]Elproduktion!$R$134</f>
        <v>0</v>
      </c>
      <c r="H8" s="103">
        <f>[1]Elproduktion!$S$135</f>
        <v>0</v>
      </c>
      <c r="I8" s="103">
        <f>[1]Elproduktion!$N$136</f>
        <v>0</v>
      </c>
      <c r="J8" s="103">
        <f>[1]Elproduktion!$T$134</f>
        <v>0</v>
      </c>
      <c r="K8" s="103">
        <f>[1]Elproduktion!U132</f>
        <v>0</v>
      </c>
      <c r="L8" s="103">
        <f>[1]Elproduktion!V132</f>
        <v>0</v>
      </c>
      <c r="M8" s="103"/>
      <c r="N8" s="103"/>
      <c r="O8" s="103"/>
      <c r="P8" s="103">
        <f t="shared" si="0"/>
        <v>0</v>
      </c>
      <c r="Q8" s="106"/>
      <c r="AG8" s="56"/>
      <c r="AH8" s="56"/>
    </row>
    <row r="9" spans="1:34" ht="15.6">
      <c r="A9" s="5" t="s">
        <v>12</v>
      </c>
      <c r="B9" s="62"/>
      <c r="C9" s="120">
        <f>[1]Elproduktion!$N$138</f>
        <v>3948.660550458716</v>
      </c>
      <c r="D9" s="103">
        <f>[1]Elproduktion!$N$139</f>
        <v>0</v>
      </c>
      <c r="E9" s="103">
        <f>[1]Elproduktion!$Q$140</f>
        <v>0</v>
      </c>
      <c r="F9" s="103">
        <f>[1]Elproduktion!$N$141</f>
        <v>0</v>
      </c>
      <c r="G9" s="103">
        <f>[1]Elproduktion!$R$142</f>
        <v>0</v>
      </c>
      <c r="H9" s="103">
        <f>[1]Elproduktion!$S$143</f>
        <v>0</v>
      </c>
      <c r="I9" s="103">
        <f>[1]Elproduktion!$N$144</f>
        <v>0</v>
      </c>
      <c r="J9" s="103">
        <f>[1]Elproduktion!$T$142</f>
        <v>0</v>
      </c>
      <c r="K9" s="103">
        <f>[1]Elproduktion!U140</f>
        <v>0</v>
      </c>
      <c r="L9" s="103">
        <f>[1]Elproduktion!V140</f>
        <v>0</v>
      </c>
      <c r="M9" s="103"/>
      <c r="N9" s="103"/>
      <c r="O9" s="103"/>
      <c r="P9" s="103">
        <f t="shared" si="0"/>
        <v>0</v>
      </c>
      <c r="Q9" s="106"/>
      <c r="AG9" s="56"/>
      <c r="AH9" s="56"/>
    </row>
    <row r="10" spans="1:34" ht="15.6">
      <c r="A10" s="5" t="s">
        <v>13</v>
      </c>
      <c r="B10" s="62"/>
      <c r="C10" s="119">
        <f>[1]Elproduktion!$N$146</f>
        <v>0</v>
      </c>
      <c r="D10" s="103">
        <f>[1]Elproduktion!$N$147</f>
        <v>0</v>
      </c>
      <c r="E10" s="103">
        <f>[1]Elproduktion!$Q$148</f>
        <v>0</v>
      </c>
      <c r="F10" s="103">
        <f>[1]Elproduktion!$N$149</f>
        <v>0</v>
      </c>
      <c r="G10" s="103">
        <f>[1]Elproduktion!$R$150</f>
        <v>0</v>
      </c>
      <c r="H10" s="103">
        <f>[1]Elproduktion!$S$151</f>
        <v>0</v>
      </c>
      <c r="I10" s="103">
        <f>[1]Elproduktion!$N$152</f>
        <v>0</v>
      </c>
      <c r="J10" s="103">
        <f>[1]Elproduktion!$T$150</f>
        <v>0</v>
      </c>
      <c r="K10" s="103">
        <f>[1]Elproduktion!U148</f>
        <v>0</v>
      </c>
      <c r="L10" s="103">
        <f>[1]Elproduktion!V148</f>
        <v>0</v>
      </c>
      <c r="M10" s="103"/>
      <c r="N10" s="103"/>
      <c r="O10" s="103"/>
      <c r="P10" s="103">
        <f t="shared" si="0"/>
        <v>0</v>
      </c>
      <c r="Q10" s="10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15">
        <f>SUM(C5:C10)</f>
        <v>104280.66055045872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10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11"/>
      <c r="R12" s="11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11"/>
      <c r="R13" s="11"/>
      <c r="S13" s="4"/>
      <c r="T13" s="4"/>
    </row>
    <row r="14" spans="1:34" ht="18">
      <c r="A14" s="3" t="s">
        <v>15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11"/>
      <c r="R14" s="11"/>
      <c r="S14" s="4"/>
      <c r="T14" s="4"/>
    </row>
    <row r="15" spans="1:34" ht="15.6">
      <c r="A15" s="83" t="str">
        <f>A2</f>
        <v>0480 Nyköping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  <c r="R15" s="11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106"/>
      <c r="AG16" s="56"/>
      <c r="AH16" s="56"/>
    </row>
    <row r="17" spans="1:34" s="32" customFormat="1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106"/>
      <c r="R17" s="13"/>
      <c r="AG17" s="33"/>
      <c r="AH17" s="33"/>
    </row>
    <row r="18" spans="1:34" ht="15.6">
      <c r="A18" s="5" t="s">
        <v>18</v>
      </c>
      <c r="B18" s="102">
        <f>[1]Fjärrvärmeproduktion!$N$170+([1]Fjärrvärmeproduktion!$N$210*([1]Fjärrvärmeproduktion!$N$170/([1]Fjärrvärmeproduktion!$N$170+[1]Fjärrvärmeproduktion!$N$178)))</f>
        <v>283463.96844744124</v>
      </c>
      <c r="C18" s="103"/>
      <c r="D18" s="102">
        <f>[1]Fjärrvärmeproduktion!$N$171</f>
        <v>1444.6623893499309</v>
      </c>
      <c r="E18" s="103">
        <f>[1]Fjärrvärmeproduktion!$P$172</f>
        <v>0</v>
      </c>
      <c r="F18" s="103">
        <f>[1]Fjärrvärmeproduktion!$N$173</f>
        <v>0</v>
      </c>
      <c r="G18" s="103">
        <f>[1]Fjärrvärmeproduktion!$Q$174</f>
        <v>0</v>
      </c>
      <c r="H18" s="102">
        <f>[1]Fjärrvärmeproduktion!$R$175</f>
        <v>661</v>
      </c>
      <c r="I18" s="102">
        <f>[1]Fjärrvärmeproduktion!$N$176</f>
        <v>2291</v>
      </c>
      <c r="J18" s="103">
        <f>[1]Fjärrvärmeproduktion!$S$174</f>
        <v>0</v>
      </c>
      <c r="K18" s="103">
        <f>[1]Fjärrvärmeproduktion!T172</f>
        <v>0</v>
      </c>
      <c r="L18" s="103">
        <f>[1]Fjärrvärmeproduktion!U172</f>
        <v>0</v>
      </c>
      <c r="M18" s="102">
        <f>[1]Fjärrvärmeproduktion!$V$175</f>
        <v>406059</v>
      </c>
      <c r="N18" s="103"/>
      <c r="O18" s="103"/>
      <c r="P18" s="102">
        <f>SUM(C18:O18)</f>
        <v>410455.66238934995</v>
      </c>
      <c r="Q18" s="11"/>
      <c r="R18" s="11"/>
      <c r="S18" s="4"/>
      <c r="T18" s="4"/>
    </row>
    <row r="19" spans="1:34" ht="15.6">
      <c r="A19" s="5" t="s">
        <v>19</v>
      </c>
      <c r="B19" s="102">
        <f>[1]Fjärrvärmeproduktion!$N$178+([1]Fjärrvärmeproduktion!$N$210*([1]Fjärrvärmeproduktion!$N$178/([1]Fjärrvärmeproduktion!$N$178+[1]Fjärrvärmeproduktion!$N$170)))</f>
        <v>27913.031552558783</v>
      </c>
      <c r="C19" s="103"/>
      <c r="D19" s="102">
        <f>[1]Fjärrvärmeproduktion!$N$179</f>
        <v>142.25761065006915</v>
      </c>
      <c r="E19" s="103">
        <f>[1]Fjärrvärmeproduktion!$P$180</f>
        <v>0</v>
      </c>
      <c r="F19" s="103">
        <f>[1]Fjärrvärmeproduktion!$N$181</f>
        <v>0</v>
      </c>
      <c r="G19" s="103">
        <f>[1]Fjärrvärmeproduktion!$Q$182</f>
        <v>0</v>
      </c>
      <c r="H19" s="102">
        <f>[1]Fjärrvärmeproduktion!$R$183</f>
        <v>31123</v>
      </c>
      <c r="I19" s="103">
        <f>[1]Fjärrvärmeproduktion!$N$184</f>
        <v>0</v>
      </c>
      <c r="J19" s="103">
        <f>[1]Fjärrvärmeproduktion!$S$182</f>
        <v>0</v>
      </c>
      <c r="K19" s="103">
        <f>[1]Fjärrvärmeproduktion!T180</f>
        <v>0</v>
      </c>
      <c r="L19" s="103">
        <f>[1]Fjärrvärmeproduktion!U180</f>
        <v>0</v>
      </c>
      <c r="M19" s="103">
        <f>[1]Fjärrvärmeproduktion!$V$183</f>
        <v>0</v>
      </c>
      <c r="N19" s="103"/>
      <c r="O19" s="103"/>
      <c r="P19" s="102">
        <f t="shared" ref="P19:P24" si="2">SUM(C19:O19)</f>
        <v>31265.257610650067</v>
      </c>
      <c r="Q19" s="11"/>
      <c r="R19" s="11"/>
      <c r="S19" s="4"/>
      <c r="T19" s="4"/>
    </row>
    <row r="20" spans="1:34" ht="15.6">
      <c r="A20" s="5" t="s">
        <v>20</v>
      </c>
      <c r="B20" s="103">
        <f>[1]Fjärrvärmeproduktion!$N$186</f>
        <v>0</v>
      </c>
      <c r="C20" s="103"/>
      <c r="D20" s="103">
        <f>[1]Fjärrvärmeproduktion!$N$187</f>
        <v>0</v>
      </c>
      <c r="E20" s="103">
        <f>[1]Fjärrvärmeproduktion!$P$188</f>
        <v>0</v>
      </c>
      <c r="F20" s="103">
        <f>[1]Fjärrvärmeproduktion!$N$189</f>
        <v>0</v>
      </c>
      <c r="G20" s="103">
        <f>[1]Fjärrvärmeproduktion!$Q$190</f>
        <v>0</v>
      </c>
      <c r="H20" s="103">
        <f>[1]Fjärrvärmeproduktion!$R$191</f>
        <v>0</v>
      </c>
      <c r="I20" s="103">
        <f>[1]Fjärrvärmeproduktion!$N$192</f>
        <v>0</v>
      </c>
      <c r="J20" s="103">
        <f>[1]Fjärrvärmeproduktion!$S$190</f>
        <v>0</v>
      </c>
      <c r="K20" s="103">
        <f>[1]Fjärrvärmeproduktion!T188</f>
        <v>0</v>
      </c>
      <c r="L20" s="103">
        <f>[1]Fjärrvärmeproduktion!U188</f>
        <v>0</v>
      </c>
      <c r="M20" s="103">
        <f>[1]Fjärrvärmeproduktion!$V$191</f>
        <v>0</v>
      </c>
      <c r="N20" s="103"/>
      <c r="O20" s="103"/>
      <c r="P20" s="102">
        <f t="shared" si="2"/>
        <v>0</v>
      </c>
      <c r="Q20" s="11"/>
      <c r="R20" s="11"/>
      <c r="S20" s="4"/>
      <c r="T20" s="4"/>
    </row>
    <row r="21" spans="1:34" ht="16.2" thickBot="1">
      <c r="A21" s="5" t="s">
        <v>21</v>
      </c>
      <c r="B21" s="103">
        <f>[1]Fjärrvärmeproduktion!$N$194</f>
        <v>0</v>
      </c>
      <c r="C21" s="103"/>
      <c r="D21" s="103">
        <f>[1]Fjärrvärmeproduktion!$N$195</f>
        <v>0</v>
      </c>
      <c r="E21" s="103">
        <f>[1]Fjärrvärmeproduktion!$P$196</f>
        <v>0</v>
      </c>
      <c r="F21" s="103">
        <f>[1]Fjärrvärmeproduktion!$N$197</f>
        <v>0</v>
      </c>
      <c r="G21" s="103">
        <f>[1]Fjärrvärmeproduktion!$Q$198</f>
        <v>0</v>
      </c>
      <c r="H21" s="103">
        <f>[1]Fjärrvärmeproduktion!$R$199</f>
        <v>0</v>
      </c>
      <c r="I21" s="103">
        <f>[1]Fjärrvärmeproduktion!$N$200</f>
        <v>0</v>
      </c>
      <c r="J21" s="103">
        <f>[1]Fjärrvärmeproduktion!$S$198</f>
        <v>0</v>
      </c>
      <c r="K21" s="103">
        <f>[1]Fjärrvärmeproduktion!T196</f>
        <v>0</v>
      </c>
      <c r="L21" s="103">
        <f>[1]Fjärrvärmeproduktion!U196</f>
        <v>0</v>
      </c>
      <c r="M21" s="103">
        <f>[1]Fjärrvärmeproduktion!$V$199</f>
        <v>0</v>
      </c>
      <c r="N21" s="103"/>
      <c r="O21" s="103"/>
      <c r="P21" s="102">
        <f t="shared" si="2"/>
        <v>0</v>
      </c>
      <c r="Q21" s="11"/>
      <c r="R21" s="108"/>
      <c r="S21" s="40"/>
      <c r="T21" s="40"/>
    </row>
    <row r="22" spans="1:34" ht="15.6">
      <c r="A22" s="5" t="s">
        <v>22</v>
      </c>
      <c r="B22" s="103">
        <f>[1]Fjärrvärmeproduktion!$N$202</f>
        <v>0</v>
      </c>
      <c r="C22" s="103"/>
      <c r="D22" s="103">
        <f>[1]Fjärrvärmeproduktion!$N$203</f>
        <v>0</v>
      </c>
      <c r="E22" s="103">
        <f>[1]Fjärrvärmeproduktion!$P$204</f>
        <v>0</v>
      </c>
      <c r="F22" s="103">
        <f>[1]Fjärrvärmeproduktion!$N$205</f>
        <v>0</v>
      </c>
      <c r="G22" s="103">
        <f>[1]Fjärrvärmeproduktion!$Q$206</f>
        <v>0</v>
      </c>
      <c r="H22" s="103">
        <f>[1]Fjärrvärmeproduktion!$R$207</f>
        <v>0</v>
      </c>
      <c r="I22" s="103">
        <f>[1]Fjärrvärmeproduktion!$N$208</f>
        <v>0</v>
      </c>
      <c r="J22" s="103">
        <f>[1]Fjärrvärmeproduktion!$S$206</f>
        <v>0</v>
      </c>
      <c r="K22" s="103">
        <f>[1]Fjärrvärmeproduktion!T204</f>
        <v>0</v>
      </c>
      <c r="L22" s="103">
        <f>[1]Fjärrvärmeproduktion!U204</f>
        <v>0</v>
      </c>
      <c r="M22" s="103">
        <f>[1]Fjärrvärmeproduktion!$V$207</f>
        <v>0</v>
      </c>
      <c r="N22" s="103"/>
      <c r="O22" s="103"/>
      <c r="P22" s="102">
        <f t="shared" si="2"/>
        <v>0</v>
      </c>
      <c r="Q22" s="34"/>
      <c r="R22" s="46" t="s">
        <v>24</v>
      </c>
      <c r="S22" s="93" t="str">
        <f>P43/1000 &amp;" GWh"</f>
        <v>1723,56057095321 GWh</v>
      </c>
      <c r="T22" s="41"/>
      <c r="U22" s="39"/>
    </row>
    <row r="23" spans="1:34" ht="15.6">
      <c r="A23" s="5" t="s">
        <v>23</v>
      </c>
      <c r="B23" s="104">
        <v>0</v>
      </c>
      <c r="C23" s="103"/>
      <c r="D23" s="103">
        <f>[1]Fjärrvärmeproduktion!$N$211</f>
        <v>0</v>
      </c>
      <c r="E23" s="103">
        <f>[1]Fjärrvärmeproduktion!$P$212</f>
        <v>0</v>
      </c>
      <c r="F23" s="103">
        <f>[1]Fjärrvärmeproduktion!$N$213</f>
        <v>0</v>
      </c>
      <c r="G23" s="103">
        <f>[1]Fjärrvärmeproduktion!$Q$214</f>
        <v>0</v>
      </c>
      <c r="H23" s="103">
        <f>[1]Fjärrvärmeproduktion!$R$215</f>
        <v>0</v>
      </c>
      <c r="I23" s="103">
        <f>[1]Fjärrvärmeproduktion!$N$216</f>
        <v>0</v>
      </c>
      <c r="J23" s="103">
        <f>[1]Fjärrvärmeproduktion!$S$214</f>
        <v>0</v>
      </c>
      <c r="K23" s="103">
        <f>[1]Fjärrvärmeproduktion!T212</f>
        <v>0</v>
      </c>
      <c r="L23" s="103">
        <f>[1]Fjärrvärmeproduktion!U212</f>
        <v>0</v>
      </c>
      <c r="M23" s="103">
        <f>[1]Fjärrvärmeproduktion!$V$215</f>
        <v>0</v>
      </c>
      <c r="N23" s="103"/>
      <c r="O23" s="103"/>
      <c r="P23" s="102">
        <f t="shared" si="2"/>
        <v>0</v>
      </c>
      <c r="Q23" s="34"/>
      <c r="R23" s="44"/>
      <c r="S23" s="4"/>
      <c r="T23" s="42"/>
      <c r="U23" s="39"/>
    </row>
    <row r="24" spans="1:34" ht="15.6">
      <c r="A24" s="5" t="s">
        <v>14</v>
      </c>
      <c r="B24" s="102">
        <f>SUM(B18:B23)</f>
        <v>311377</v>
      </c>
      <c r="C24" s="103">
        <f t="shared" ref="C24:O24" si="3">SUM(C18:C23)</f>
        <v>0</v>
      </c>
      <c r="D24" s="102">
        <f t="shared" si="3"/>
        <v>1586.92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2">
        <f t="shared" si="3"/>
        <v>31784</v>
      </c>
      <c r="I24" s="102">
        <f t="shared" si="3"/>
        <v>2291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2">
        <f t="shared" si="3"/>
        <v>406059</v>
      </c>
      <c r="N24" s="103">
        <f t="shared" si="3"/>
        <v>0</v>
      </c>
      <c r="O24" s="103">
        <f t="shared" si="3"/>
        <v>0</v>
      </c>
      <c r="P24" s="102">
        <f t="shared" si="2"/>
        <v>441720.92</v>
      </c>
      <c r="Q24" s="34"/>
      <c r="R24" s="44"/>
      <c r="S24" s="4" t="s">
        <v>25</v>
      </c>
      <c r="T24" s="42" t="s">
        <v>26</v>
      </c>
      <c r="U24" s="39"/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34"/>
      <c r="R25" s="89" t="str">
        <f>C30</f>
        <v>El</v>
      </c>
      <c r="S25" s="63" t="str">
        <f>C43/1000 &amp;" GWh"</f>
        <v>420,899787868333 GWh</v>
      </c>
      <c r="T25" s="45">
        <f>C$44</f>
        <v>0.24420365315943354</v>
      </c>
      <c r="U25" s="39"/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34"/>
      <c r="R26" s="91" t="str">
        <f>D30</f>
        <v>Oljeprodukter</v>
      </c>
      <c r="S26" s="63" t="str">
        <f>D43/1000 &amp;" GWh"</f>
        <v>674,57892 GWh</v>
      </c>
      <c r="T26" s="45">
        <f>D$44</f>
        <v>0.39138683685884401</v>
      </c>
      <c r="U26" s="39"/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34"/>
      <c r="R27" s="91" t="str">
        <f>E30</f>
        <v>Kol och koks</v>
      </c>
      <c r="S27" s="13" t="str">
        <f>E43/1000 &amp;" GWh"</f>
        <v>0 GWh</v>
      </c>
      <c r="T27" s="45">
        <f>E$44</f>
        <v>0</v>
      </c>
      <c r="U27" s="39"/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34"/>
      <c r="R28" s="91" t="str">
        <f>F30</f>
        <v>Gasol/naturgas</v>
      </c>
      <c r="S28" s="66" t="str">
        <f>F43/1000 &amp;" GWh"</f>
        <v>0 GWh</v>
      </c>
      <c r="T28" s="45">
        <f>F$44</f>
        <v>0</v>
      </c>
      <c r="U28" s="39"/>
    </row>
    <row r="29" spans="1:34" ht="15.6">
      <c r="A29" s="83" t="str">
        <f>A2</f>
        <v>0480 Nyköping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34"/>
      <c r="R29" s="91" t="str">
        <f>G30</f>
        <v>Biodrivmedel</v>
      </c>
      <c r="S29" s="63" t="str">
        <f>G43/1000&amp;" GWh"</f>
        <v>134,623 GWh</v>
      </c>
      <c r="T29" s="45">
        <f>G$44</f>
        <v>7.8107495767060373E-2</v>
      </c>
      <c r="U29" s="39"/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34"/>
      <c r="R30" s="89" t="str">
        <f>H30</f>
        <v>Biobränslen</v>
      </c>
      <c r="S30" s="63" t="str">
        <f>H43/1000&amp;" GWh"</f>
        <v>85,1088630848769 GWh</v>
      </c>
      <c r="T30" s="45">
        <f>H$44</f>
        <v>4.9379676304504773E-2</v>
      </c>
      <c r="U30" s="39"/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5"/>
      <c r="R31" s="89" t="str">
        <f>I30</f>
        <v>Biogas</v>
      </c>
      <c r="S31" s="63" t="str">
        <f>I43/1000 &amp;" GWh"</f>
        <v>2,291 GWh</v>
      </c>
      <c r="T31" s="45">
        <f>I$44</f>
        <v>1.3292251160822097E-3</v>
      </c>
      <c r="U31" s="38"/>
      <c r="AG31" s="33"/>
      <c r="AH31" s="33"/>
    </row>
    <row r="32" spans="1:34">
      <c r="A32" s="5" t="s">
        <v>30</v>
      </c>
      <c r="B32" s="103">
        <f>[1]Slutanvändning!$N$251</f>
        <v>0</v>
      </c>
      <c r="C32" s="124">
        <f>[1]Slutanvändning!$N$252</f>
        <v>24168</v>
      </c>
      <c r="D32" s="103">
        <f>[1]Slutanvändning!$N$245</f>
        <v>19178</v>
      </c>
      <c r="E32" s="103">
        <f>[1]Slutanvändning!$P$246</f>
        <v>0</v>
      </c>
      <c r="F32" s="103">
        <f>[1]Slutanvändning!$N$247</f>
        <v>0</v>
      </c>
      <c r="G32" s="103">
        <f>[1]Slutanvändning!$N$248</f>
        <v>3740</v>
      </c>
      <c r="H32" s="124">
        <f>[1]Slutanvändning!$N$249</f>
        <v>0</v>
      </c>
      <c r="I32" s="103">
        <f>[1]Slutanvändning!$N$250</f>
        <v>0</v>
      </c>
      <c r="J32" s="103">
        <v>0</v>
      </c>
      <c r="K32" s="103">
        <f>[1]Slutanvändning!R246</f>
        <v>0</v>
      </c>
      <c r="L32" s="103">
        <f>[1]Slutanvändning!S246</f>
        <v>0</v>
      </c>
      <c r="M32" s="103"/>
      <c r="N32" s="103">
        <v>0</v>
      </c>
      <c r="O32" s="103"/>
      <c r="P32" s="103">
        <f t="shared" ref="P32:P38" si="4">SUM(B32:N32)</f>
        <v>47086</v>
      </c>
      <c r="Q32" s="59"/>
      <c r="R32" s="111" t="str">
        <f>J30</f>
        <v>Avlutar</v>
      </c>
      <c r="S32" s="63" t="str">
        <f>J43/1000 &amp;" GWh"</f>
        <v>0 GWh</v>
      </c>
      <c r="T32" s="45">
        <f>J$44</f>
        <v>0</v>
      </c>
      <c r="U32" s="39"/>
    </row>
    <row r="33" spans="1:47">
      <c r="A33" s="5" t="s">
        <v>33</v>
      </c>
      <c r="B33" s="105">
        <f>[1]Slutanvändning!$N$260</f>
        <v>5832.8820116054158</v>
      </c>
      <c r="C33" s="114">
        <f>[1]Slutanvändning!$N$261</f>
        <v>34919.903893045208</v>
      </c>
      <c r="D33" s="103">
        <f>[1]Slutanvändning!$N$254</f>
        <v>8132</v>
      </c>
      <c r="E33" s="103">
        <f>[1]Slutanvändning!$P$255</f>
        <v>0</v>
      </c>
      <c r="F33" s="103">
        <f>[1]Slutanvändning!$N$256</f>
        <v>0</v>
      </c>
      <c r="G33" s="103">
        <f>[1]Slutanvändning!$N$257</f>
        <v>0</v>
      </c>
      <c r="H33" s="114">
        <f>[1]Slutanvändning!$N$258</f>
        <v>78</v>
      </c>
      <c r="I33" s="103">
        <f>[1]Slutanvändning!$N$259</f>
        <v>0</v>
      </c>
      <c r="J33" s="103">
        <v>0</v>
      </c>
      <c r="K33" s="103">
        <f>[1]Slutanvändning!R255</f>
        <v>0</v>
      </c>
      <c r="L33" s="103">
        <f>[1]Slutanvändning!S255</f>
        <v>0</v>
      </c>
      <c r="M33" s="103"/>
      <c r="N33" s="103">
        <v>0</v>
      </c>
      <c r="O33" s="103"/>
      <c r="P33" s="115">
        <f t="shared" si="4"/>
        <v>48962.78590465062</v>
      </c>
      <c r="Q33" s="59"/>
      <c r="R33" s="112" t="str">
        <f>K30</f>
        <v>Torv</v>
      </c>
      <c r="S33" s="63" t="str">
        <f>K43/1000&amp;" GWh"</f>
        <v>0 GWh</v>
      </c>
      <c r="T33" s="45">
        <f>K$44</f>
        <v>0</v>
      </c>
      <c r="U33" s="39"/>
    </row>
    <row r="34" spans="1:47" ht="15.6">
      <c r="A34" s="5" t="s">
        <v>34</v>
      </c>
      <c r="B34" s="105">
        <f>[1]Slutanvändning!$N$269</f>
        <v>24373.114119922629</v>
      </c>
      <c r="C34" s="124">
        <f>[1]Slutanvändning!$N$270</f>
        <v>63288</v>
      </c>
      <c r="D34" s="103">
        <f>[1]Slutanvändning!$N$263</f>
        <v>2229</v>
      </c>
      <c r="E34" s="103">
        <f>[1]Slutanvändning!$P$264</f>
        <v>0</v>
      </c>
      <c r="F34" s="103">
        <f>[1]Slutanvändning!$N$265</f>
        <v>0</v>
      </c>
      <c r="G34" s="103">
        <f>[1]Slutanvändning!$N$266</f>
        <v>0</v>
      </c>
      <c r="H34" s="124">
        <f>[1]Slutanvändning!$N$267</f>
        <v>0</v>
      </c>
      <c r="I34" s="103">
        <f>[1]Slutanvändning!$N$268</f>
        <v>0</v>
      </c>
      <c r="J34" s="103">
        <v>0</v>
      </c>
      <c r="K34" s="103">
        <f>[1]Slutanvändning!R264</f>
        <v>0</v>
      </c>
      <c r="L34" s="103">
        <f>[1]Slutanvändning!S264</f>
        <v>0</v>
      </c>
      <c r="M34" s="103"/>
      <c r="N34" s="103">
        <v>0</v>
      </c>
      <c r="O34" s="103"/>
      <c r="P34" s="105">
        <f t="shared" si="4"/>
        <v>89890.114119922626</v>
      </c>
      <c r="Q34" s="59"/>
      <c r="R34" s="111" t="str">
        <f>L30</f>
        <v>Avfall</v>
      </c>
      <c r="S34" s="63" t="str">
        <f>L43/1000&amp;" GWh"</f>
        <v>0 GWh</v>
      </c>
      <c r="T34" s="45">
        <f>L$44</f>
        <v>0</v>
      </c>
      <c r="U34" s="39"/>
      <c r="V34" s="8"/>
      <c r="W34" s="61"/>
    </row>
    <row r="35" spans="1:47">
      <c r="A35" s="5" t="s">
        <v>35</v>
      </c>
      <c r="B35" s="103">
        <f>[1]Slutanvändning!$N$278</f>
        <v>0</v>
      </c>
      <c r="C35" s="114">
        <f>[1]Slutanvändning!$N$279</f>
        <v>13802.899688744534</v>
      </c>
      <c r="D35" s="103">
        <f>[1]Slutanvändning!$N$272</f>
        <v>636735</v>
      </c>
      <c r="E35" s="103">
        <f>[1]Slutanvändning!$P$273</f>
        <v>0</v>
      </c>
      <c r="F35" s="103">
        <f>[1]Slutanvändning!$N$274</f>
        <v>0</v>
      </c>
      <c r="G35" s="103">
        <f>[1]Slutanvändning!$N$275</f>
        <v>130883</v>
      </c>
      <c r="H35" s="124">
        <f>[1]Slutanvändning!$N$276</f>
        <v>0</v>
      </c>
      <c r="I35" s="103">
        <f>[1]Slutanvändning!$N$277</f>
        <v>0</v>
      </c>
      <c r="J35" s="103">
        <v>0</v>
      </c>
      <c r="K35" s="103">
        <f>[1]Slutanvändning!R273</f>
        <v>0</v>
      </c>
      <c r="L35" s="103">
        <f>[1]Slutanvändning!S273</f>
        <v>0</v>
      </c>
      <c r="M35" s="103"/>
      <c r="N35" s="103">
        <v>0</v>
      </c>
      <c r="O35" s="103"/>
      <c r="P35" s="104">
        <f>SUM(B35:N35)</f>
        <v>781420.89968874457</v>
      </c>
      <c r="Q35" s="59"/>
      <c r="R35" s="112" t="str">
        <f>M30</f>
        <v>RT-flis</v>
      </c>
      <c r="S35" s="63" t="str">
        <f>M43/1000&amp;" GWh"</f>
        <v>406,059 GWh</v>
      </c>
      <c r="T35" s="45">
        <f>M$44</f>
        <v>0.23559311279407508</v>
      </c>
      <c r="U35" s="39"/>
    </row>
    <row r="36" spans="1:47">
      <c r="A36" s="5" t="s">
        <v>36</v>
      </c>
      <c r="B36" s="105">
        <f>[1]Slutanvändning!$N$287</f>
        <v>77494.003868471947</v>
      </c>
      <c r="C36" s="114">
        <f>[1]Slutanvändning!$N$288</f>
        <v>142242.33333333334</v>
      </c>
      <c r="D36" s="103">
        <f>[1]Slutanvändning!$N$281</f>
        <v>5543</v>
      </c>
      <c r="E36" s="103">
        <f>[1]Slutanvändning!$P$282</f>
        <v>0</v>
      </c>
      <c r="F36" s="103">
        <f>[1]Slutanvändning!$N$283</f>
        <v>0</v>
      </c>
      <c r="G36" s="103">
        <f>[1]Slutanvändning!$N$284</f>
        <v>0</v>
      </c>
      <c r="H36" s="124">
        <f>[1]Slutanvändning!$N$285</f>
        <v>0</v>
      </c>
      <c r="I36" s="103">
        <f>[1]Slutanvändning!$N$286</f>
        <v>0</v>
      </c>
      <c r="J36" s="103">
        <v>0</v>
      </c>
      <c r="K36" s="103">
        <f>[1]Slutanvändning!R282</f>
        <v>0</v>
      </c>
      <c r="L36" s="103">
        <f>[1]Slutanvändning!S282</f>
        <v>0</v>
      </c>
      <c r="M36" s="103"/>
      <c r="N36" s="103">
        <v>0</v>
      </c>
      <c r="O36" s="103"/>
      <c r="P36" s="115">
        <f t="shared" si="4"/>
        <v>225279.33720180529</v>
      </c>
      <c r="Q36" s="59"/>
      <c r="R36" s="112" t="str">
        <f>N30</f>
        <v>Ånga</v>
      </c>
      <c r="S36" s="63" t="str">
        <f>N43/1000&amp;" GWh"</f>
        <v>0 GWh</v>
      </c>
      <c r="T36" s="45">
        <f>N$44</f>
        <v>0</v>
      </c>
      <c r="U36" s="39"/>
    </row>
    <row r="37" spans="1:47">
      <c r="A37" s="5" t="s">
        <v>37</v>
      </c>
      <c r="B37" s="105">
        <f>[1]Slutanvändning!$N$296</f>
        <v>23000</v>
      </c>
      <c r="C37" s="124">
        <f>[1]Slutanvändning!$N$297</f>
        <v>138702</v>
      </c>
      <c r="D37" s="103">
        <f>[1]Slutanvändning!$N$290</f>
        <v>862</v>
      </c>
      <c r="E37" s="103">
        <f>[1]Slutanvändning!$P$291</f>
        <v>0</v>
      </c>
      <c r="F37" s="103">
        <f>[1]Slutanvändning!$N$292</f>
        <v>0</v>
      </c>
      <c r="G37" s="103">
        <f>[1]Slutanvändning!$N$293</f>
        <v>0</v>
      </c>
      <c r="H37" s="114">
        <f>[1]Slutanvändning!$N$294</f>
        <v>53246.863084876939</v>
      </c>
      <c r="I37" s="103">
        <f>[1]Slutanvändning!$N$295</f>
        <v>0</v>
      </c>
      <c r="J37" s="103">
        <v>0</v>
      </c>
      <c r="K37" s="103">
        <f>[1]Slutanvändning!R291</f>
        <v>0</v>
      </c>
      <c r="L37" s="103">
        <f>[1]Slutanvändning!S291</f>
        <v>0</v>
      </c>
      <c r="M37" s="103"/>
      <c r="N37" s="103">
        <v>0</v>
      </c>
      <c r="O37" s="103"/>
      <c r="P37" s="115">
        <f t="shared" si="4"/>
        <v>215810.86308487694</v>
      </c>
      <c r="Q37" s="59"/>
      <c r="R37" s="111" t="str">
        <f>O30</f>
        <v>Övrigt</v>
      </c>
      <c r="S37" s="63" t="str">
        <f>O43/1000&amp;" GWh"</f>
        <v>0 GWh</v>
      </c>
      <c r="T37" s="45">
        <f>O$44</f>
        <v>0</v>
      </c>
      <c r="U37" s="39"/>
    </row>
    <row r="38" spans="1:47">
      <c r="A38" s="5" t="s">
        <v>38</v>
      </c>
      <c r="B38" s="105">
        <f>[1]Slutanvändning!$N$305</f>
        <v>138000</v>
      </c>
      <c r="C38" s="124">
        <f>[1]Slutanvändning!$N$306</f>
        <v>29835</v>
      </c>
      <c r="D38" s="103">
        <f>[1]Slutanvändning!$N$299</f>
        <v>313</v>
      </c>
      <c r="E38" s="103">
        <f>[1]Slutanvändning!$P$300</f>
        <v>0</v>
      </c>
      <c r="F38" s="103">
        <f>[1]Slutanvändning!$N$301</f>
        <v>0</v>
      </c>
      <c r="G38" s="103">
        <f>[1]Slutanvändning!$N$302</f>
        <v>0</v>
      </c>
      <c r="H38" s="124">
        <f>[1]Slutanvändning!$N$303</f>
        <v>0</v>
      </c>
      <c r="I38" s="103">
        <f>[1]Slutanvändning!$N$304</f>
        <v>0</v>
      </c>
      <c r="J38" s="103">
        <v>0</v>
      </c>
      <c r="K38" s="103">
        <f>[1]Slutanvändning!R300</f>
        <v>0</v>
      </c>
      <c r="L38" s="103">
        <f>[1]Slutanvändning!S300</f>
        <v>0</v>
      </c>
      <c r="M38" s="103"/>
      <c r="N38" s="103">
        <v>0</v>
      </c>
      <c r="O38" s="103"/>
      <c r="P38" s="105">
        <f t="shared" si="4"/>
        <v>168148</v>
      </c>
      <c r="Q38" s="59"/>
      <c r="R38" s="39"/>
      <c r="S38" s="32"/>
      <c r="T38" s="43"/>
      <c r="U38" s="39"/>
    </row>
    <row r="39" spans="1:47">
      <c r="A39" s="5" t="s">
        <v>39</v>
      </c>
      <c r="B39" s="103">
        <f>[1]Slutanvändning!$N$314</f>
        <v>0</v>
      </c>
      <c r="C39" s="124">
        <f>[1]Slutanvändning!$N$315</f>
        <v>33975</v>
      </c>
      <c r="D39" s="103">
        <f>[1]Slutanvändning!$N$308</f>
        <v>0</v>
      </c>
      <c r="E39" s="103">
        <f>[1]Slutanvändning!$P$309</f>
        <v>0</v>
      </c>
      <c r="F39" s="103">
        <f>[1]Slutanvändning!$N$310</f>
        <v>0</v>
      </c>
      <c r="G39" s="103">
        <f>[1]Slutanvändning!$N$311</f>
        <v>0</v>
      </c>
      <c r="H39" s="124">
        <f>[1]Slutanvändning!$N$312</f>
        <v>0</v>
      </c>
      <c r="I39" s="103">
        <f>[1]Slutanvändning!$N$313</f>
        <v>0</v>
      </c>
      <c r="J39" s="103">
        <v>0</v>
      </c>
      <c r="K39" s="103">
        <f>[1]Slutanvändning!R309</f>
        <v>0</v>
      </c>
      <c r="L39" s="103">
        <f>[1]Slutanvändning!S309</f>
        <v>0</v>
      </c>
      <c r="M39" s="103"/>
      <c r="N39" s="103">
        <v>0</v>
      </c>
      <c r="O39" s="103"/>
      <c r="P39" s="103">
        <f>SUM(B39:N39)</f>
        <v>33975</v>
      </c>
      <c r="Q39" s="59"/>
      <c r="R39" s="113"/>
      <c r="S39" s="11"/>
      <c r="T39" s="67"/>
    </row>
    <row r="40" spans="1:47">
      <c r="A40" s="5" t="s">
        <v>14</v>
      </c>
      <c r="B40" s="105">
        <f>SUM(B32:B39)</f>
        <v>268700</v>
      </c>
      <c r="C40" s="103">
        <f t="shared" ref="C40:O40" si="5">SUM(C32:C39)</f>
        <v>480933.13691512309</v>
      </c>
      <c r="D40" s="103">
        <f t="shared" si="5"/>
        <v>672992</v>
      </c>
      <c r="E40" s="103">
        <f t="shared" si="5"/>
        <v>0</v>
      </c>
      <c r="F40" s="103">
        <f>SUM(F32:F39)</f>
        <v>0</v>
      </c>
      <c r="G40" s="103">
        <f t="shared" si="5"/>
        <v>134623</v>
      </c>
      <c r="H40" s="103">
        <f t="shared" si="5"/>
        <v>53324.863084876939</v>
      </c>
      <c r="I40" s="103">
        <f t="shared" si="5"/>
        <v>0</v>
      </c>
      <c r="J40" s="103">
        <f t="shared" si="5"/>
        <v>0</v>
      </c>
      <c r="K40" s="103">
        <f t="shared" si="5"/>
        <v>0</v>
      </c>
      <c r="L40" s="103">
        <f t="shared" si="5"/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05">
        <f>SUM(B40:N40)</f>
        <v>1610573</v>
      </c>
      <c r="Q40" s="59"/>
      <c r="R40" s="113"/>
      <c r="S40" s="11" t="s">
        <v>25</v>
      </c>
      <c r="T40" s="67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55"/>
      <c r="R41" s="113" t="s">
        <v>40</v>
      </c>
      <c r="S41" s="68" t="str">
        <f>(B46+C46)/1000 &amp;" GWh"</f>
        <v>81,1516509532098 GWh</v>
      </c>
      <c r="T41" s="67"/>
    </row>
    <row r="42" spans="1:47">
      <c r="A42" s="49" t="s">
        <v>43</v>
      </c>
      <c r="B42" s="109">
        <f>B39+B38+B37</f>
        <v>161000</v>
      </c>
      <c r="C42" s="109">
        <f>C39+C38+C37</f>
        <v>202512</v>
      </c>
      <c r="D42" s="109">
        <f>D39+D38+D37</f>
        <v>1175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53246.863084876939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417933.86308487691</v>
      </c>
      <c r="Q42" s="76"/>
      <c r="R42" s="113" t="s">
        <v>41</v>
      </c>
      <c r="S42" s="12" t="str">
        <f>P42/1000 &amp;" GWh"</f>
        <v>417,933863084877 GWh</v>
      </c>
      <c r="T42" s="45">
        <f>P42/P40</f>
        <v>0.2594938963243994</v>
      </c>
    </row>
    <row r="43" spans="1:47">
      <c r="A43" s="50" t="s">
        <v>45</v>
      </c>
      <c r="B43" s="126"/>
      <c r="C43" s="127">
        <f>C40+C24-C7+C46</f>
        <v>420899.78786833293</v>
      </c>
      <c r="D43" s="127">
        <f t="shared" ref="D43:O43" si="7">D11+D24+D40</f>
        <v>674578.92</v>
      </c>
      <c r="E43" s="127">
        <f t="shared" si="7"/>
        <v>0</v>
      </c>
      <c r="F43" s="127">
        <f t="shared" si="7"/>
        <v>0</v>
      </c>
      <c r="G43" s="127">
        <f t="shared" si="7"/>
        <v>134623</v>
      </c>
      <c r="H43" s="127">
        <f t="shared" si="7"/>
        <v>85108.863084876939</v>
      </c>
      <c r="I43" s="127">
        <f t="shared" si="7"/>
        <v>2291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406059</v>
      </c>
      <c r="N43" s="127">
        <f t="shared" si="7"/>
        <v>0</v>
      </c>
      <c r="O43" s="127">
        <f t="shared" si="7"/>
        <v>0</v>
      </c>
      <c r="P43" s="128">
        <f>SUM(C43:O43)</f>
        <v>1723560.5709532099</v>
      </c>
      <c r="Q43" s="37"/>
      <c r="R43" s="44" t="s">
        <v>42</v>
      </c>
      <c r="S43" s="12" t="str">
        <f>P36/1000 &amp;" GWh"</f>
        <v>225,279337201805 GWh</v>
      </c>
      <c r="T43" s="65">
        <f>P36/P40</f>
        <v>0.13987527246626219</v>
      </c>
    </row>
    <row r="44" spans="1:47">
      <c r="A44" s="50" t="s">
        <v>46</v>
      </c>
      <c r="B44" s="133"/>
      <c r="C44" s="135">
        <f>C43/$P$43</f>
        <v>0.24420365315943354</v>
      </c>
      <c r="D44" s="135">
        <f t="shared" ref="D44:P44" si="8">D43/$P$43</f>
        <v>0.39138683685884401</v>
      </c>
      <c r="E44" s="135">
        <f t="shared" si="8"/>
        <v>0</v>
      </c>
      <c r="F44" s="135">
        <f t="shared" si="8"/>
        <v>0</v>
      </c>
      <c r="G44" s="135">
        <f t="shared" si="8"/>
        <v>7.8107495767060373E-2</v>
      </c>
      <c r="H44" s="135">
        <f t="shared" si="8"/>
        <v>4.9379676304504773E-2</v>
      </c>
      <c r="I44" s="135">
        <f t="shared" si="8"/>
        <v>1.3292251160822097E-3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0.23559311279407508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37"/>
      <c r="R44" s="44" t="s">
        <v>44</v>
      </c>
      <c r="S44" s="12" t="str">
        <f>P34/1000 &amp;" GWh"</f>
        <v>89,8901141199226 GWh</v>
      </c>
      <c r="T44" s="45">
        <f>P34/P40</f>
        <v>5.5812505313278332E-2</v>
      </c>
      <c r="U44" s="39"/>
    </row>
    <row r="45" spans="1:47">
      <c r="A45" s="51"/>
      <c r="B45" s="119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37"/>
      <c r="R45" s="44" t="s">
        <v>31</v>
      </c>
      <c r="S45" s="12" t="str">
        <f>P32/1000 &amp;" GWh"</f>
        <v>47,086 GWh</v>
      </c>
      <c r="T45" s="45">
        <f>P32/P40</f>
        <v>2.923555777974671E-2</v>
      </c>
      <c r="U45" s="39"/>
    </row>
    <row r="46" spans="1:47">
      <c r="A46" s="51" t="s">
        <v>49</v>
      </c>
      <c r="B46" s="71">
        <f>B24-B40</f>
        <v>42677</v>
      </c>
      <c r="C46" s="71">
        <f>(C40+C24)*0.08</f>
        <v>38474.65095320985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37"/>
      <c r="R46" s="44" t="s">
        <v>47</v>
      </c>
      <c r="S46" s="12" t="str">
        <f>P33/1000 &amp;" GWh"</f>
        <v>48,9627859046506 GWh</v>
      </c>
      <c r="T46" s="65">
        <f>P33/P40</f>
        <v>3.0400848582864994E-2</v>
      </c>
      <c r="U46" s="39"/>
    </row>
    <row r="47" spans="1:47">
      <c r="A47" s="51" t="s">
        <v>51</v>
      </c>
      <c r="B47" s="134">
        <f>B46/B24</f>
        <v>0.13705893498877567</v>
      </c>
      <c r="C47" s="134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37"/>
      <c r="R47" s="44" t="s">
        <v>48</v>
      </c>
      <c r="S47" s="12" t="str">
        <f>P35/1000 &amp;" GWh"</f>
        <v>781,420899688745 GWh</v>
      </c>
      <c r="T47" s="65">
        <f>P35/P40</f>
        <v>0.48518191953344841</v>
      </c>
    </row>
    <row r="48" spans="1:47" ht="15" thickBot="1">
      <c r="A48" s="15"/>
      <c r="B48" s="146"/>
      <c r="C48" s="147"/>
      <c r="D48" s="148"/>
      <c r="E48" s="148"/>
      <c r="F48" s="149"/>
      <c r="G48" s="148"/>
      <c r="H48" s="148"/>
      <c r="I48" s="149"/>
      <c r="J48" s="148"/>
      <c r="K48" s="148"/>
      <c r="L48" s="148"/>
      <c r="M48" s="147"/>
      <c r="N48" s="150"/>
      <c r="O48" s="150"/>
      <c r="P48" s="150"/>
      <c r="Q48" s="92"/>
      <c r="R48" s="72" t="s">
        <v>50</v>
      </c>
      <c r="S48" s="73" t="str">
        <f>P40/1000 &amp;" GWh"</f>
        <v>1610,573 GWh</v>
      </c>
      <c r="T48" s="74">
        <f>SUM(T42:T47)</f>
        <v>1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I11" zoomScale="70" zoomScaleNormal="70" workbookViewId="0">
      <selection activeCell="T49" sqref="T49"/>
    </sheetView>
  </sheetViews>
  <sheetFormatPr defaultColWidth="8.59765625" defaultRowHeight="14.4"/>
  <cols>
    <col min="1" max="1" width="49.5" style="13" customWidth="1"/>
    <col min="2" max="2" width="18.69921875" style="55" bestFit="1" customWidth="1"/>
    <col min="3" max="3" width="17.59765625" style="13" customWidth="1"/>
    <col min="4" max="12" width="17.59765625" style="55" customWidth="1"/>
    <col min="13" max="20" width="17.59765625" style="13" customWidth="1"/>
    <col min="21" max="16384" width="8.59765625" style="13"/>
  </cols>
  <sheetData>
    <row r="1" spans="1:34" ht="18">
      <c r="A1" s="3" t="s">
        <v>0</v>
      </c>
      <c r="Q1" s="4"/>
      <c r="R1" s="4"/>
      <c r="S1" s="4"/>
      <c r="T1" s="4"/>
    </row>
    <row r="2" spans="1:34" ht="15.6">
      <c r="A2" s="83" t="s">
        <v>81</v>
      </c>
      <c r="Q2" s="5"/>
      <c r="AG2" s="56"/>
      <c r="AH2" s="5"/>
    </row>
    <row r="3" spans="1:34" ht="28.8">
      <c r="A3" s="6">
        <v>2017</v>
      </c>
      <c r="C3" s="57" t="s">
        <v>1</v>
      </c>
      <c r="D3" s="57" t="s">
        <v>32</v>
      </c>
      <c r="E3" s="57" t="s">
        <v>2</v>
      </c>
      <c r="F3" s="58" t="s">
        <v>3</v>
      </c>
      <c r="G3" s="57" t="s">
        <v>17</v>
      </c>
      <c r="H3" s="57" t="s">
        <v>52</v>
      </c>
      <c r="I3" s="58" t="s">
        <v>5</v>
      </c>
      <c r="J3" s="57" t="s">
        <v>4</v>
      </c>
      <c r="K3" s="57" t="s">
        <v>6</v>
      </c>
      <c r="L3" s="57" t="s">
        <v>7</v>
      </c>
      <c r="M3" s="57" t="s">
        <v>70</v>
      </c>
      <c r="N3" s="57" t="s">
        <v>70</v>
      </c>
      <c r="O3" s="58" t="s">
        <v>70</v>
      </c>
      <c r="P3" s="60" t="s">
        <v>9</v>
      </c>
      <c r="Q3" s="56"/>
      <c r="AG3" s="56"/>
      <c r="AH3" s="56"/>
    </row>
    <row r="4" spans="1:34" s="32" customFormat="1" ht="10.199999999999999">
      <c r="A4" s="85" t="s">
        <v>62</v>
      </c>
      <c r="C4" s="84" t="s">
        <v>60</v>
      </c>
      <c r="D4" s="84" t="s">
        <v>61</v>
      </c>
      <c r="E4" s="30"/>
      <c r="F4" s="84" t="s">
        <v>63</v>
      </c>
      <c r="G4" s="30"/>
      <c r="H4" s="30"/>
      <c r="I4" s="84" t="s">
        <v>64</v>
      </c>
      <c r="J4" s="30"/>
      <c r="K4" s="30"/>
      <c r="L4" s="30"/>
      <c r="M4" s="30"/>
      <c r="N4" s="31"/>
      <c r="O4" s="31"/>
      <c r="P4" s="86" t="s">
        <v>68</v>
      </c>
      <c r="Q4" s="33"/>
      <c r="AG4" s="33"/>
      <c r="AH4" s="33"/>
    </row>
    <row r="5" spans="1:34" ht="15.6">
      <c r="A5" s="5" t="s">
        <v>53</v>
      </c>
      <c r="B5" s="62"/>
      <c r="C5" s="105">
        <f>[1]Solceller!$C$7</f>
        <v>133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>
        <f>SUM(D5:O5)</f>
        <v>0</v>
      </c>
      <c r="Q5" s="56"/>
      <c r="AG5" s="56"/>
      <c r="AH5" s="56"/>
    </row>
    <row r="6" spans="1:34" ht="15.6">
      <c r="A6" s="5" t="s">
        <v>86</v>
      </c>
      <c r="B6" s="62"/>
      <c r="C6" s="103">
        <f>[1]Elproduktion!$N$162</f>
        <v>106000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>
        <f t="shared" ref="P6:P11" si="0">SUM(D6:O6)</f>
        <v>0</v>
      </c>
      <c r="Q6" s="56"/>
      <c r="AG6" s="56"/>
      <c r="AH6" s="56"/>
    </row>
    <row r="7" spans="1:34" ht="15.6">
      <c r="A7" s="5" t="s">
        <v>10</v>
      </c>
      <c r="B7" s="62"/>
      <c r="C7" s="103">
        <v>0</v>
      </c>
      <c r="D7" s="103">
        <f>[1]Elproduktion!$N$163</f>
        <v>0</v>
      </c>
      <c r="E7" s="103">
        <f>[1]Elproduktion!$Q$164</f>
        <v>0</v>
      </c>
      <c r="F7" s="103">
        <f>[1]Elproduktion!$N$165</f>
        <v>0</v>
      </c>
      <c r="G7" s="103">
        <f>[1]Elproduktion!$R$166</f>
        <v>0</v>
      </c>
      <c r="H7" s="103">
        <f>[1]Elproduktion!$S$167</f>
        <v>0</v>
      </c>
      <c r="I7" s="103">
        <f>[1]Elproduktion!$N$168</f>
        <v>0</v>
      </c>
      <c r="J7" s="103">
        <f>[1]Elproduktion!$T$166</f>
        <v>0</v>
      </c>
      <c r="K7" s="103">
        <f>[1]Elproduktion!U164</f>
        <v>0</v>
      </c>
      <c r="L7" s="103">
        <f>[1]Elproduktion!V164</f>
        <v>0</v>
      </c>
      <c r="M7" s="103"/>
      <c r="N7" s="103"/>
      <c r="O7" s="103"/>
      <c r="P7" s="103">
        <f t="shared" si="0"/>
        <v>0</v>
      </c>
      <c r="Q7" s="56"/>
      <c r="AG7" s="56"/>
      <c r="AH7" s="56"/>
    </row>
    <row r="8" spans="1:34" ht="15.6">
      <c r="A8" s="5" t="s">
        <v>11</v>
      </c>
      <c r="B8" s="62"/>
      <c r="C8" s="103">
        <f>[1]Elproduktion!$N$170</f>
        <v>0</v>
      </c>
      <c r="D8" s="103">
        <f>[1]Elproduktion!$N$171</f>
        <v>0</v>
      </c>
      <c r="E8" s="103">
        <f>[1]Elproduktion!$Q$172</f>
        <v>0</v>
      </c>
      <c r="F8" s="103">
        <f>[1]Elproduktion!$N$173</f>
        <v>0</v>
      </c>
      <c r="G8" s="103">
        <f>[1]Elproduktion!$R$174</f>
        <v>0</v>
      </c>
      <c r="H8" s="103">
        <f>[1]Elproduktion!$S$175</f>
        <v>0</v>
      </c>
      <c r="I8" s="103">
        <f>[1]Elproduktion!$N$176</f>
        <v>0</v>
      </c>
      <c r="J8" s="103">
        <f>[1]Elproduktion!$T$174</f>
        <v>0</v>
      </c>
      <c r="K8" s="103">
        <f>[1]Elproduktion!U172</f>
        <v>0</v>
      </c>
      <c r="L8" s="103">
        <f>[1]Elproduktion!V172</f>
        <v>0</v>
      </c>
      <c r="M8" s="103"/>
      <c r="N8" s="103"/>
      <c r="O8" s="103"/>
      <c r="P8" s="103">
        <f t="shared" si="0"/>
        <v>0</v>
      </c>
      <c r="Q8" s="56"/>
      <c r="AG8" s="56"/>
      <c r="AH8" s="56"/>
    </row>
    <row r="9" spans="1:34" ht="15.6">
      <c r="A9" s="5" t="s">
        <v>12</v>
      </c>
      <c r="B9" s="62"/>
      <c r="C9" s="103">
        <f>[1]Elproduktion!$N$178</f>
        <v>0</v>
      </c>
      <c r="D9" s="103">
        <f>[1]Elproduktion!$N$179</f>
        <v>0</v>
      </c>
      <c r="E9" s="103">
        <f>[1]Elproduktion!$Q$180</f>
        <v>0</v>
      </c>
      <c r="F9" s="103">
        <f>[1]Elproduktion!$N$181</f>
        <v>0</v>
      </c>
      <c r="G9" s="103">
        <f>[1]Elproduktion!$R$182</f>
        <v>0</v>
      </c>
      <c r="H9" s="103">
        <f>[1]Elproduktion!$S$183</f>
        <v>0</v>
      </c>
      <c r="I9" s="103">
        <f>[1]Elproduktion!$N$184</f>
        <v>0</v>
      </c>
      <c r="J9" s="103">
        <f>[1]Elproduktion!$T$182</f>
        <v>0</v>
      </c>
      <c r="K9" s="103">
        <f>[1]Elproduktion!U180</f>
        <v>0</v>
      </c>
      <c r="L9" s="103">
        <f>[1]Elproduktion!V180</f>
        <v>0</v>
      </c>
      <c r="M9" s="103"/>
      <c r="N9" s="103"/>
      <c r="O9" s="103"/>
      <c r="P9" s="103">
        <f t="shared" si="0"/>
        <v>0</v>
      </c>
      <c r="Q9" s="56"/>
      <c r="AG9" s="56"/>
      <c r="AH9" s="56"/>
    </row>
    <row r="10" spans="1:34" ht="15.6">
      <c r="A10" s="5" t="s">
        <v>13</v>
      </c>
      <c r="B10" s="62"/>
      <c r="C10" s="103">
        <f>[1]Elproduktion!$N$186</f>
        <v>0</v>
      </c>
      <c r="D10" s="103">
        <f>[1]Elproduktion!$N$187</f>
        <v>0</v>
      </c>
      <c r="E10" s="103">
        <f>[1]Elproduktion!$Q$188</f>
        <v>0</v>
      </c>
      <c r="F10" s="103">
        <f>[1]Elproduktion!$N$189</f>
        <v>0</v>
      </c>
      <c r="G10" s="103">
        <f>[1]Elproduktion!$R$190</f>
        <v>0</v>
      </c>
      <c r="H10" s="103">
        <f>[1]Elproduktion!$S$191</f>
        <v>0</v>
      </c>
      <c r="I10" s="103">
        <f>[1]Elproduktion!$N$192</f>
        <v>0</v>
      </c>
      <c r="J10" s="103">
        <f>[1]Elproduktion!$T$190</f>
        <v>0</v>
      </c>
      <c r="K10" s="103">
        <f>[1]Elproduktion!U188</f>
        <v>0</v>
      </c>
      <c r="L10" s="103">
        <f>[1]Elproduktion!V188</f>
        <v>0</v>
      </c>
      <c r="M10" s="103"/>
      <c r="N10" s="103"/>
      <c r="O10" s="103"/>
      <c r="P10" s="103">
        <f t="shared" si="0"/>
        <v>0</v>
      </c>
      <c r="Q10" s="56"/>
      <c r="R10" s="5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56"/>
      <c r="AH10" s="56"/>
    </row>
    <row r="11" spans="1:34" ht="15.6">
      <c r="A11" s="5" t="s">
        <v>14</v>
      </c>
      <c r="B11" s="62"/>
      <c r="C11" s="102">
        <f>SUM(C5:C10)</f>
        <v>106133</v>
      </c>
      <c r="D11" s="103">
        <f t="shared" ref="D11:O11" si="1">SUM(D5:D10)</f>
        <v>0</v>
      </c>
      <c r="E11" s="103">
        <f t="shared" si="1"/>
        <v>0</v>
      </c>
      <c r="F11" s="103">
        <f t="shared" si="1"/>
        <v>0</v>
      </c>
      <c r="G11" s="103">
        <f t="shared" si="1"/>
        <v>0</v>
      </c>
      <c r="H11" s="103">
        <f t="shared" si="1"/>
        <v>0</v>
      </c>
      <c r="I11" s="103">
        <f t="shared" si="1"/>
        <v>0</v>
      </c>
      <c r="J11" s="103">
        <f t="shared" si="1"/>
        <v>0</v>
      </c>
      <c r="K11" s="103">
        <f t="shared" si="1"/>
        <v>0</v>
      </c>
      <c r="L11" s="103">
        <f t="shared" si="1"/>
        <v>0</v>
      </c>
      <c r="M11" s="103">
        <f t="shared" si="1"/>
        <v>0</v>
      </c>
      <c r="N11" s="103">
        <f t="shared" si="1"/>
        <v>0</v>
      </c>
      <c r="O11" s="103">
        <f t="shared" si="1"/>
        <v>0</v>
      </c>
      <c r="P11" s="103">
        <f t="shared" si="0"/>
        <v>0</v>
      </c>
      <c r="Q11" s="56"/>
      <c r="R11" s="5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56"/>
      <c r="AH11" s="56"/>
    </row>
    <row r="12" spans="1:34" ht="15.6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4"/>
      <c r="R12" s="4"/>
      <c r="S12" s="4"/>
      <c r="T12" s="4"/>
    </row>
    <row r="13" spans="1:34" ht="15.6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4"/>
      <c r="R13" s="4"/>
      <c r="S13" s="4"/>
      <c r="T13" s="4"/>
    </row>
    <row r="14" spans="1:34" ht="18">
      <c r="A14" s="3" t="s">
        <v>15</v>
      </c>
      <c r="B14" s="7"/>
      <c r="C14" s="62"/>
      <c r="D14" s="7"/>
      <c r="E14" s="7"/>
      <c r="F14" s="7"/>
      <c r="G14" s="7"/>
      <c r="H14" s="7"/>
      <c r="I14" s="7"/>
      <c r="J14" s="62"/>
      <c r="K14" s="62"/>
      <c r="L14" s="62"/>
      <c r="M14" s="62"/>
      <c r="N14" s="62"/>
      <c r="O14" s="62"/>
      <c r="P14" s="7"/>
      <c r="Q14" s="4"/>
      <c r="R14" s="4"/>
      <c r="S14" s="4"/>
      <c r="T14" s="4"/>
    </row>
    <row r="15" spans="1:34" ht="15.6">
      <c r="A15" s="83" t="str">
        <f>A2</f>
        <v>0481 Oxelösund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4"/>
      <c r="R15" s="4"/>
      <c r="S15" s="4"/>
      <c r="T15" s="4"/>
    </row>
    <row r="16" spans="1:34" ht="28.8">
      <c r="A16" s="6">
        <v>2017</v>
      </c>
      <c r="B16" s="57" t="s">
        <v>16</v>
      </c>
      <c r="C16" s="70" t="s">
        <v>8</v>
      </c>
      <c r="D16" s="57" t="s">
        <v>32</v>
      </c>
      <c r="E16" s="57" t="s">
        <v>2</v>
      </c>
      <c r="F16" s="58" t="s">
        <v>3</v>
      </c>
      <c r="G16" s="57" t="s">
        <v>17</v>
      </c>
      <c r="H16" s="57" t="s">
        <v>52</v>
      </c>
      <c r="I16" s="58" t="s">
        <v>5</v>
      </c>
      <c r="J16" s="57" t="s">
        <v>4</v>
      </c>
      <c r="K16" s="57" t="s">
        <v>6</v>
      </c>
      <c r="L16" s="57" t="s">
        <v>7</v>
      </c>
      <c r="M16" s="57" t="s">
        <v>74</v>
      </c>
      <c r="N16" s="57" t="s">
        <v>70</v>
      </c>
      <c r="O16" s="58" t="s">
        <v>70</v>
      </c>
      <c r="P16" s="60" t="s">
        <v>9</v>
      </c>
      <c r="Q16" s="56"/>
      <c r="AG16" s="56"/>
      <c r="AH16" s="56"/>
    </row>
    <row r="17" spans="1:34" s="32" customFormat="1" ht="10.199999999999999">
      <c r="A17" s="85" t="s">
        <v>62</v>
      </c>
      <c r="B17" s="84" t="s">
        <v>65</v>
      </c>
      <c r="C17" s="52"/>
      <c r="D17" s="84" t="s">
        <v>61</v>
      </c>
      <c r="E17" s="30"/>
      <c r="F17" s="84" t="s">
        <v>63</v>
      </c>
      <c r="G17" s="30"/>
      <c r="H17" s="30"/>
      <c r="I17" s="84" t="s">
        <v>64</v>
      </c>
      <c r="J17" s="30"/>
      <c r="K17" s="30"/>
      <c r="L17" s="30"/>
      <c r="M17" s="30"/>
      <c r="N17" s="31"/>
      <c r="O17" s="31"/>
      <c r="P17" s="86" t="s">
        <v>68</v>
      </c>
      <c r="Q17" s="33"/>
      <c r="AG17" s="33"/>
      <c r="AH17" s="33"/>
    </row>
    <row r="18" spans="1:34" ht="15.6">
      <c r="A18" s="5" t="s">
        <v>18</v>
      </c>
      <c r="B18" s="124">
        <f>[1]Fjärrvärmeproduktion!$N$226</f>
        <v>0</v>
      </c>
      <c r="C18" s="103"/>
      <c r="D18" s="103">
        <f>[1]Fjärrvärmeproduktion!$N$227</f>
        <v>0</v>
      </c>
      <c r="E18" s="103">
        <f>[1]Fjärrvärmeproduktion!$P$228</f>
        <v>0</v>
      </c>
      <c r="F18" s="103">
        <f>[1]Fjärrvärmeproduktion!$N$229</f>
        <v>0</v>
      </c>
      <c r="G18" s="103">
        <f>[1]Fjärrvärmeproduktion!$Q$230</f>
        <v>0</v>
      </c>
      <c r="H18" s="103">
        <f>[1]Fjärrvärmeproduktion!$R$231</f>
        <v>0</v>
      </c>
      <c r="I18" s="103">
        <f>[1]Fjärrvärmeproduktion!$N$232</f>
        <v>0</v>
      </c>
      <c r="J18" s="103">
        <f>[1]Fjärrvärmeproduktion!$S$230</f>
        <v>0</v>
      </c>
      <c r="K18" s="103">
        <f>[1]Fjärrvärmeproduktion!T228</f>
        <v>0</v>
      </c>
      <c r="L18" s="103">
        <f>[1]Fjärrvärmeproduktion!U228</f>
        <v>0</v>
      </c>
      <c r="M18" s="103">
        <f>[1]Fjärrvärmeproduktion!$V$231</f>
        <v>0</v>
      </c>
      <c r="N18" s="103"/>
      <c r="O18" s="103"/>
      <c r="P18" s="103">
        <f>SUM(C18:O18)</f>
        <v>0</v>
      </c>
      <c r="Q18" s="4"/>
      <c r="R18" s="4"/>
      <c r="S18" s="4"/>
      <c r="T18" s="4"/>
    </row>
    <row r="19" spans="1:34" ht="15.6">
      <c r="A19" s="5" t="s">
        <v>19</v>
      </c>
      <c r="B19" s="120">
        <f>[1]Fjärrvärmeproduktion!$N$234</f>
        <v>0</v>
      </c>
      <c r="C19" s="103"/>
      <c r="D19" s="103">
        <f>[1]Fjärrvärmeproduktion!$N$235</f>
        <v>0</v>
      </c>
      <c r="E19" s="103">
        <f>[1]Fjärrvärmeproduktion!$P$236</f>
        <v>0</v>
      </c>
      <c r="F19" s="103">
        <f>[1]Fjärrvärmeproduktion!$N$237</f>
        <v>0</v>
      </c>
      <c r="G19" s="103">
        <f>[1]Fjärrvärmeproduktion!$Q$238</f>
        <v>0</v>
      </c>
      <c r="H19" s="103">
        <f>[1]Fjärrvärmeproduktion!$R$239</f>
        <v>0</v>
      </c>
      <c r="I19" s="103">
        <f>[1]Fjärrvärmeproduktion!$N$240</f>
        <v>0</v>
      </c>
      <c r="J19" s="103">
        <f>[1]Fjärrvärmeproduktion!$S$238</f>
        <v>0</v>
      </c>
      <c r="K19" s="103">
        <f>[1]Fjärrvärmeproduktion!T236</f>
        <v>0</v>
      </c>
      <c r="L19" s="103">
        <f>[1]Fjärrvärmeproduktion!U236</f>
        <v>0</v>
      </c>
      <c r="M19" s="103">
        <f>[1]Fjärrvärmeproduktion!$V$239</f>
        <v>0</v>
      </c>
      <c r="N19" s="103"/>
      <c r="O19" s="103"/>
      <c r="P19" s="103">
        <f t="shared" ref="P19:P24" si="2">SUM(C19:O19)</f>
        <v>0</v>
      </c>
      <c r="Q19" s="4"/>
      <c r="R19" s="4"/>
      <c r="S19" s="4"/>
      <c r="T19" s="4"/>
    </row>
    <row r="20" spans="1:34" ht="15.6">
      <c r="A20" s="5" t="s">
        <v>20</v>
      </c>
      <c r="B20" s="120">
        <f>[1]Fjärrvärmeproduktion!$N$242</f>
        <v>0</v>
      </c>
      <c r="C20" s="103"/>
      <c r="D20" s="103">
        <f>[1]Fjärrvärmeproduktion!$N$243</f>
        <v>0</v>
      </c>
      <c r="E20" s="103">
        <f>[1]Fjärrvärmeproduktion!$P$244</f>
        <v>0</v>
      </c>
      <c r="F20" s="103">
        <f>[1]Fjärrvärmeproduktion!$N$245</f>
        <v>0</v>
      </c>
      <c r="G20" s="103">
        <f>[1]Fjärrvärmeproduktion!$Q$246</f>
        <v>0</v>
      </c>
      <c r="H20" s="103">
        <f>[1]Fjärrvärmeproduktion!$R$247</f>
        <v>0</v>
      </c>
      <c r="I20" s="103">
        <f>[1]Fjärrvärmeproduktion!$N$248</f>
        <v>0</v>
      </c>
      <c r="J20" s="103">
        <f>[1]Fjärrvärmeproduktion!$S$246</f>
        <v>0</v>
      </c>
      <c r="K20" s="103">
        <f>[1]Fjärrvärmeproduktion!T244</f>
        <v>0</v>
      </c>
      <c r="L20" s="103">
        <f>[1]Fjärrvärmeproduktion!U244</f>
        <v>0</v>
      </c>
      <c r="M20" s="103">
        <f>[1]Fjärrvärmeproduktion!$V$247</f>
        <v>0</v>
      </c>
      <c r="N20" s="103"/>
      <c r="O20" s="103"/>
      <c r="P20" s="103">
        <f t="shared" si="2"/>
        <v>0</v>
      </c>
      <c r="Q20" s="4"/>
      <c r="R20" s="4"/>
      <c r="S20" s="4"/>
      <c r="T20" s="4"/>
    </row>
    <row r="21" spans="1:34" ht="15.6">
      <c r="A21" s="5" t="s">
        <v>21</v>
      </c>
      <c r="B21" s="120">
        <f>[1]Fjärrvärmeproduktion!$N$250</f>
        <v>0</v>
      </c>
      <c r="C21" s="103"/>
      <c r="D21" s="103">
        <f>[1]Fjärrvärmeproduktion!$N$251</f>
        <v>0</v>
      </c>
      <c r="E21" s="103">
        <f>[1]Fjärrvärmeproduktion!$P$252</f>
        <v>0</v>
      </c>
      <c r="F21" s="103">
        <f>[1]Fjärrvärmeproduktion!$N$253</f>
        <v>0</v>
      </c>
      <c r="G21" s="103">
        <f>[1]Fjärrvärmeproduktion!$Q$254</f>
        <v>0</v>
      </c>
      <c r="H21" s="103">
        <f>[1]Fjärrvärmeproduktion!$R$255</f>
        <v>0</v>
      </c>
      <c r="I21" s="103">
        <f>[1]Fjärrvärmeproduktion!$N$256</f>
        <v>0</v>
      </c>
      <c r="J21" s="103">
        <f>[1]Fjärrvärmeproduktion!$S$254</f>
        <v>0</v>
      </c>
      <c r="K21" s="103">
        <f>[1]Fjärrvärmeproduktion!T252</f>
        <v>0</v>
      </c>
      <c r="L21" s="103">
        <f>[1]Fjärrvärmeproduktion!U252</f>
        <v>0</v>
      </c>
      <c r="M21" s="103">
        <f>[1]Fjärrvärmeproduktion!$V$255</f>
        <v>0</v>
      </c>
      <c r="N21" s="103"/>
      <c r="O21" s="103"/>
      <c r="P21" s="103">
        <f t="shared" si="2"/>
        <v>0</v>
      </c>
      <c r="Q21" s="4"/>
      <c r="R21" s="4"/>
      <c r="S21" s="4"/>
      <c r="T21" s="4"/>
    </row>
    <row r="22" spans="1:34" ht="15.6">
      <c r="A22" s="5" t="s">
        <v>22</v>
      </c>
      <c r="B22" s="124">
        <f>[1]Fjärrvärmeproduktion!$N$258</f>
        <v>98564</v>
      </c>
      <c r="C22" s="103"/>
      <c r="D22" s="103">
        <f>[1]Fjärrvärmeproduktion!$N$259</f>
        <v>0</v>
      </c>
      <c r="E22" s="103">
        <f>[1]Fjärrvärmeproduktion!$P$260</f>
        <v>0</v>
      </c>
      <c r="F22" s="103">
        <f>[1]Fjärrvärmeproduktion!$N$261</f>
        <v>0</v>
      </c>
      <c r="G22" s="103">
        <f>[1]Fjärrvärmeproduktion!$Q$262</f>
        <v>0</v>
      </c>
      <c r="H22" s="103">
        <f>[1]Fjärrvärmeproduktion!$R$263</f>
        <v>0</v>
      </c>
      <c r="I22" s="103">
        <f>[1]Fjärrvärmeproduktion!$N$264</f>
        <v>0</v>
      </c>
      <c r="J22" s="103">
        <f>[1]Fjärrvärmeproduktion!$S$262</f>
        <v>0</v>
      </c>
      <c r="K22" s="103">
        <f>[1]Fjärrvärmeproduktion!T260</f>
        <v>0</v>
      </c>
      <c r="L22" s="103">
        <f>[1]Fjärrvärmeproduktion!U260</f>
        <v>0</v>
      </c>
      <c r="M22" s="103">
        <f>[1]Fjärrvärmeproduktion!$V$263</f>
        <v>0</v>
      </c>
      <c r="N22" s="103"/>
      <c r="O22" s="103"/>
      <c r="P22" s="103">
        <f t="shared" si="2"/>
        <v>0</v>
      </c>
      <c r="Q22" s="4"/>
      <c r="R22" s="11" t="s">
        <v>24</v>
      </c>
      <c r="S22" s="63" t="str">
        <f>P43/1000 &amp;" GWh"</f>
        <v>5211,11543799833 GWh</v>
      </c>
      <c r="T22" s="4"/>
    </row>
    <row r="23" spans="1:34" ht="15.6">
      <c r="A23" s="5" t="s">
        <v>23</v>
      </c>
      <c r="B23" s="120">
        <f>[1]Fjärrvärmeproduktion!$N$266</f>
        <v>0</v>
      </c>
      <c r="C23" s="103"/>
      <c r="D23" s="103">
        <f>[1]Fjärrvärmeproduktion!$N$267</f>
        <v>0</v>
      </c>
      <c r="E23" s="103">
        <f>[1]Fjärrvärmeproduktion!$P$268</f>
        <v>0</v>
      </c>
      <c r="F23" s="103">
        <f>[1]Fjärrvärmeproduktion!$N$269</f>
        <v>0</v>
      </c>
      <c r="G23" s="103">
        <f>[1]Fjärrvärmeproduktion!$Q$270</f>
        <v>0</v>
      </c>
      <c r="H23" s="103">
        <f>[1]Fjärrvärmeproduktion!$R$271</f>
        <v>0</v>
      </c>
      <c r="I23" s="103">
        <f>[1]Fjärrvärmeproduktion!$N$272</f>
        <v>0</v>
      </c>
      <c r="J23" s="103">
        <f>[1]Fjärrvärmeproduktion!$S$270</f>
        <v>0</v>
      </c>
      <c r="K23" s="103">
        <f>[1]Fjärrvärmeproduktion!T268</f>
        <v>0</v>
      </c>
      <c r="L23" s="103">
        <f>[1]Fjärrvärmeproduktion!U268</f>
        <v>0</v>
      </c>
      <c r="M23" s="103">
        <f>[1]Fjärrvärmeproduktion!$V$271</f>
        <v>0</v>
      </c>
      <c r="N23" s="103"/>
      <c r="O23" s="103"/>
      <c r="P23" s="103">
        <f t="shared" si="2"/>
        <v>0</v>
      </c>
      <c r="Q23" s="4"/>
      <c r="R23" s="11"/>
      <c r="S23" s="4"/>
      <c r="T23" s="4"/>
    </row>
    <row r="24" spans="1:34" ht="15.6">
      <c r="A24" s="5" t="s">
        <v>14</v>
      </c>
      <c r="B24" s="104">
        <f>SUM(B18:B23)</f>
        <v>98564</v>
      </c>
      <c r="C24" s="103">
        <f t="shared" ref="C24:O24" si="3">SUM(C18:C23)</f>
        <v>0</v>
      </c>
      <c r="D24" s="103">
        <f t="shared" si="3"/>
        <v>0</v>
      </c>
      <c r="E24" s="103">
        <f t="shared" si="3"/>
        <v>0</v>
      </c>
      <c r="F24" s="103">
        <f t="shared" si="3"/>
        <v>0</v>
      </c>
      <c r="G24" s="103">
        <f t="shared" si="3"/>
        <v>0</v>
      </c>
      <c r="H24" s="103">
        <f t="shared" si="3"/>
        <v>0</v>
      </c>
      <c r="I24" s="103">
        <f t="shared" si="3"/>
        <v>0</v>
      </c>
      <c r="J24" s="103">
        <f t="shared" si="3"/>
        <v>0</v>
      </c>
      <c r="K24" s="103">
        <f t="shared" si="3"/>
        <v>0</v>
      </c>
      <c r="L24" s="103">
        <f t="shared" si="3"/>
        <v>0</v>
      </c>
      <c r="M24" s="103">
        <f t="shared" si="3"/>
        <v>0</v>
      </c>
      <c r="N24" s="103">
        <f t="shared" si="3"/>
        <v>0</v>
      </c>
      <c r="O24" s="103">
        <f t="shared" si="3"/>
        <v>0</v>
      </c>
      <c r="P24" s="103">
        <f t="shared" si="2"/>
        <v>0</v>
      </c>
      <c r="Q24" s="4"/>
      <c r="R24" s="11"/>
      <c r="S24" s="4" t="s">
        <v>25</v>
      </c>
      <c r="T24" s="4" t="s">
        <v>26</v>
      </c>
    </row>
    <row r="25" spans="1:34" ht="15.6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4"/>
      <c r="R25" s="48" t="str">
        <f>C30</f>
        <v>El</v>
      </c>
      <c r="S25" s="63" t="str">
        <f>C43/1000 &amp;" GWh"</f>
        <v>722,850771331667 GWh</v>
      </c>
      <c r="T25" s="98">
        <f>C$44</f>
        <v>0.13871325245662278</v>
      </c>
    </row>
    <row r="26" spans="1:34" ht="15.6">
      <c r="B26" s="64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4"/>
      <c r="R26" s="99" t="str">
        <f>D30</f>
        <v>Oljeprodukter</v>
      </c>
      <c r="S26" s="63" t="str">
        <f>D43/1000 &amp;" GWh"</f>
        <v>227,333 GWh</v>
      </c>
      <c r="T26" s="98">
        <f>D$44</f>
        <v>4.3624633287210758E-2</v>
      </c>
    </row>
    <row r="27" spans="1:34" ht="15.6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4"/>
      <c r="R27" s="99" t="str">
        <f>E30</f>
        <v>Kol och koks</v>
      </c>
      <c r="S27" s="13" t="str">
        <f>E43/1000 &amp;" GWh"</f>
        <v>4217 GWh</v>
      </c>
      <c r="T27" s="98">
        <f>E$44</f>
        <v>0.8092317374607636</v>
      </c>
    </row>
    <row r="28" spans="1:34" ht="18">
      <c r="A28" s="3" t="s">
        <v>27</v>
      </c>
      <c r="B28" s="7"/>
      <c r="C28" s="62"/>
      <c r="D28" s="7"/>
      <c r="E28" s="7"/>
      <c r="F28" s="7"/>
      <c r="G28" s="7"/>
      <c r="H28" s="7"/>
      <c r="I28" s="62"/>
      <c r="J28" s="62"/>
      <c r="K28" s="62"/>
      <c r="L28" s="62"/>
      <c r="M28" s="62"/>
      <c r="N28" s="62"/>
      <c r="O28" s="62"/>
      <c r="P28" s="62"/>
      <c r="Q28" s="4"/>
      <c r="R28" s="99" t="str">
        <f>F30</f>
        <v>Gasol/naturgas</v>
      </c>
      <c r="S28" s="66" t="str">
        <f>F43/1000 &amp;" GWh"</f>
        <v>25,248 GWh</v>
      </c>
      <c r="T28" s="98">
        <f>F$44</f>
        <v>4.8450279600211902E-3</v>
      </c>
    </row>
    <row r="29" spans="1:34" ht="15.6">
      <c r="A29" s="83" t="str">
        <f>A2</f>
        <v>0481 Oxelösund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"/>
      <c r="R29" s="99" t="str">
        <f>G30</f>
        <v>Biodrivmedel</v>
      </c>
      <c r="S29" s="63" t="str">
        <f>G43/1000&amp;" GWh"</f>
        <v>15,088 GWh</v>
      </c>
      <c r="T29" s="98">
        <f>G$44</f>
        <v>2.8953494083016366E-3</v>
      </c>
    </row>
    <row r="30" spans="1:34" ht="28.8">
      <c r="A30" s="6">
        <v>2017</v>
      </c>
      <c r="B30" s="70" t="s">
        <v>72</v>
      </c>
      <c r="C30" s="59" t="s">
        <v>8</v>
      </c>
      <c r="D30" s="57" t="s">
        <v>32</v>
      </c>
      <c r="E30" s="57" t="s">
        <v>2</v>
      </c>
      <c r="F30" s="58" t="s">
        <v>3</v>
      </c>
      <c r="G30" s="57" t="s">
        <v>28</v>
      </c>
      <c r="H30" s="57" t="s">
        <v>52</v>
      </c>
      <c r="I30" s="58" t="s">
        <v>5</v>
      </c>
      <c r="J30" s="57" t="s">
        <v>4</v>
      </c>
      <c r="K30" s="57" t="s">
        <v>6</v>
      </c>
      <c r="L30" s="57" t="s">
        <v>7</v>
      </c>
      <c r="M30" s="57" t="s">
        <v>74</v>
      </c>
      <c r="N30" s="57" t="s">
        <v>75</v>
      </c>
      <c r="O30" s="58" t="s">
        <v>70</v>
      </c>
      <c r="P30" s="60" t="s">
        <v>29</v>
      </c>
      <c r="Q30" s="4"/>
      <c r="R30" s="48" t="str">
        <f>H30</f>
        <v>Biobränslen</v>
      </c>
      <c r="S30" s="63" t="str">
        <f>H43/1000&amp;" GWh"</f>
        <v>3,59566666666667 GWh</v>
      </c>
      <c r="T30" s="98">
        <f>H$44</f>
        <v>6.8999942708001399E-4</v>
      </c>
    </row>
    <row r="31" spans="1:34" s="32" customFormat="1">
      <c r="A31" s="29"/>
      <c r="B31" s="84" t="s">
        <v>67</v>
      </c>
      <c r="C31" s="87" t="s">
        <v>66</v>
      </c>
      <c r="D31" s="84" t="s">
        <v>61</v>
      </c>
      <c r="E31" s="30"/>
      <c r="F31" s="84" t="s">
        <v>63</v>
      </c>
      <c r="G31" s="84" t="s">
        <v>85</v>
      </c>
      <c r="H31" s="84" t="s">
        <v>71</v>
      </c>
      <c r="I31" s="84" t="s">
        <v>64</v>
      </c>
      <c r="J31" s="30"/>
      <c r="K31" s="30"/>
      <c r="L31" s="30"/>
      <c r="M31" s="30"/>
      <c r="N31" s="31"/>
      <c r="O31" s="31"/>
      <c r="P31" s="86" t="s">
        <v>69</v>
      </c>
      <c r="Q31" s="33"/>
      <c r="R31" s="48" t="str">
        <f>I30</f>
        <v>Biogas</v>
      </c>
      <c r="S31" s="63" t="str">
        <f>I43/1000 &amp;" GWh"</f>
        <v>0 GWh</v>
      </c>
      <c r="T31" s="98">
        <f>I$44</f>
        <v>0</v>
      </c>
      <c r="AG31" s="33"/>
      <c r="AH31" s="33"/>
    </row>
    <row r="32" spans="1:34" ht="15.6">
      <c r="A32" s="5" t="s">
        <v>30</v>
      </c>
      <c r="B32" s="103">
        <f>[1]Slutanvändning!$N$332</f>
        <v>0</v>
      </c>
      <c r="C32" s="120">
        <f>[1]Slutanvändning!$N$333</f>
        <v>126</v>
      </c>
      <c r="D32" s="103">
        <f>[1]Slutanvändning!$N$326</f>
        <v>849</v>
      </c>
      <c r="E32" s="103">
        <f>[1]Slutanvändning!$P$327</f>
        <v>0</v>
      </c>
      <c r="F32" s="103">
        <f>[1]Slutanvändning!$N$328</f>
        <v>0</v>
      </c>
      <c r="G32" s="103">
        <f>[1]Slutanvändning!$N$329</f>
        <v>126</v>
      </c>
      <c r="H32" s="119">
        <f>[1]Slutanvändning!$N$330</f>
        <v>0</v>
      </c>
      <c r="I32" s="103">
        <f>[1]Slutanvändning!$N$331</f>
        <v>0</v>
      </c>
      <c r="J32" s="103">
        <v>0</v>
      </c>
      <c r="K32" s="103">
        <f>[1]Slutanvändning!R327</f>
        <v>0</v>
      </c>
      <c r="L32" s="103">
        <f>[1]Slutanvändning!S327</f>
        <v>0</v>
      </c>
      <c r="M32" s="103"/>
      <c r="N32" s="103">
        <v>0</v>
      </c>
      <c r="O32" s="103"/>
      <c r="P32" s="103">
        <f t="shared" ref="P32:P38" si="4">SUM(B32:N32)</f>
        <v>1101</v>
      </c>
      <c r="Q32" s="100"/>
      <c r="R32" s="99" t="str">
        <f>J30</f>
        <v>Avlutar</v>
      </c>
      <c r="S32" s="63" t="str">
        <f>J43/1000 &amp;" GWh"</f>
        <v>0 GWh</v>
      </c>
      <c r="T32" s="98">
        <f>J$44</f>
        <v>0</v>
      </c>
    </row>
    <row r="33" spans="1:47" ht="15.6">
      <c r="A33" s="5" t="s">
        <v>33</v>
      </c>
      <c r="B33" s="103">
        <f>[1]Slutanvändning!$N$341</f>
        <v>9674</v>
      </c>
      <c r="C33" s="120">
        <f>[1]Slutanvändning!$N$342</f>
        <v>608616.86975154374</v>
      </c>
      <c r="D33" s="104">
        <f>[1]Slutanvändning!$N$335</f>
        <v>178158</v>
      </c>
      <c r="E33" s="102">
        <f>[1]Slutanvändning!$P$336</f>
        <v>4217000</v>
      </c>
      <c r="F33" s="103">
        <f>[1]Slutanvändning!$N$337</f>
        <v>25248</v>
      </c>
      <c r="G33" s="103">
        <f>[1]Slutanvändning!$N$338</f>
        <v>0</v>
      </c>
      <c r="H33" s="120">
        <f>[1]Slutanvändning!$N$339</f>
        <v>0</v>
      </c>
      <c r="I33" s="103">
        <f>[1]Slutanvändning!$N$340</f>
        <v>0</v>
      </c>
      <c r="J33" s="103">
        <v>0</v>
      </c>
      <c r="K33" s="103">
        <f>[1]Slutanvändning!R336</f>
        <v>0</v>
      </c>
      <c r="L33" s="103">
        <f>[1]Slutanvändning!S336</f>
        <v>0</v>
      </c>
      <c r="M33" s="103"/>
      <c r="N33" s="103">
        <v>0</v>
      </c>
      <c r="O33" s="103"/>
      <c r="P33" s="132">
        <f t="shared" si="4"/>
        <v>5038696.8697515437</v>
      </c>
      <c r="Q33" s="100"/>
      <c r="R33" s="48" t="str">
        <f>K30</f>
        <v>Torv</v>
      </c>
      <c r="S33" s="63" t="str">
        <f>K43/1000&amp;" GWh"</f>
        <v>0 GWh</v>
      </c>
      <c r="T33" s="98">
        <f>K$44</f>
        <v>0</v>
      </c>
    </row>
    <row r="34" spans="1:47" ht="15.6">
      <c r="A34" s="5" t="s">
        <v>34</v>
      </c>
      <c r="B34" s="103">
        <f>[1]Slutanvändning!$N$350</f>
        <v>8668</v>
      </c>
      <c r="C34" s="120">
        <f>[1]Slutanvändning!$N$351</f>
        <v>6986.4</v>
      </c>
      <c r="D34" s="103">
        <f>[1]Slutanvändning!$N$344</f>
        <v>2864</v>
      </c>
      <c r="E34" s="103">
        <f>[1]Slutanvändning!$P$345</f>
        <v>0</v>
      </c>
      <c r="F34" s="103">
        <f>[1]Slutanvändning!$N$346</f>
        <v>0</v>
      </c>
      <c r="G34" s="103">
        <f>[1]Slutanvändning!$N$347</f>
        <v>0</v>
      </c>
      <c r="H34" s="119">
        <f>[1]Slutanvändning!$N$348</f>
        <v>0</v>
      </c>
      <c r="I34" s="103">
        <f>[1]Slutanvändning!$N$349</f>
        <v>0</v>
      </c>
      <c r="J34" s="103">
        <v>0</v>
      </c>
      <c r="K34" s="103">
        <f>[1]Slutanvändning!R345</f>
        <v>0</v>
      </c>
      <c r="L34" s="103">
        <f>[1]Slutanvändning!S345</f>
        <v>0</v>
      </c>
      <c r="M34" s="103"/>
      <c r="N34" s="103">
        <v>0</v>
      </c>
      <c r="O34" s="103"/>
      <c r="P34" s="103">
        <f t="shared" si="4"/>
        <v>18518.400000000001</v>
      </c>
      <c r="Q34" s="100"/>
      <c r="R34" s="99" t="str">
        <f>L30</f>
        <v>Avfall</v>
      </c>
      <c r="S34" s="63" t="str">
        <f>L43/1000&amp;" GWh"</f>
        <v>0 GWh</v>
      </c>
      <c r="T34" s="98">
        <f>L$44</f>
        <v>0</v>
      </c>
      <c r="V34" s="8"/>
      <c r="W34" s="61"/>
    </row>
    <row r="35" spans="1:47" ht="15.6">
      <c r="A35" s="5" t="s">
        <v>35</v>
      </c>
      <c r="B35" s="103">
        <f>[1]Slutanvändning!$N$359</f>
        <v>0</v>
      </c>
      <c r="C35" s="119">
        <f>[1]Slutanvändning!$N$360</f>
        <v>117</v>
      </c>
      <c r="D35" s="103">
        <f>[1]Slutanvändning!$N$353</f>
        <v>39131</v>
      </c>
      <c r="E35" s="103">
        <f>[1]Slutanvändning!$P$354</f>
        <v>0</v>
      </c>
      <c r="F35" s="103">
        <f>[1]Slutanvändning!$N$355</f>
        <v>0</v>
      </c>
      <c r="G35" s="103">
        <f>[1]Slutanvändning!$N$356</f>
        <v>14962</v>
      </c>
      <c r="H35" s="119">
        <f>[1]Slutanvändning!$N$357</f>
        <v>0</v>
      </c>
      <c r="I35" s="103">
        <f>[1]Slutanvändning!$N$358</f>
        <v>0</v>
      </c>
      <c r="J35" s="103">
        <v>0</v>
      </c>
      <c r="K35" s="103">
        <f>[1]Slutanvändning!R354</f>
        <v>0</v>
      </c>
      <c r="L35" s="103">
        <f>[1]Slutanvändning!S354</f>
        <v>0</v>
      </c>
      <c r="M35" s="103"/>
      <c r="N35" s="103">
        <v>0</v>
      </c>
      <c r="O35" s="103"/>
      <c r="P35" s="103">
        <f>SUM(B35:N35)</f>
        <v>54210</v>
      </c>
      <c r="Q35" s="100"/>
      <c r="R35" s="48" t="str">
        <f>M30</f>
        <v>RT-flis</v>
      </c>
      <c r="S35" s="63" t="str">
        <f>M43/1000&amp;" GWh"</f>
        <v>0 GWh</v>
      </c>
      <c r="T35" s="98">
        <f>M$44</f>
        <v>0</v>
      </c>
    </row>
    <row r="36" spans="1:47" ht="15.6">
      <c r="A36" s="5" t="s">
        <v>36</v>
      </c>
      <c r="B36" s="103">
        <f>[1]Slutanvändning!$N$368</f>
        <v>6163</v>
      </c>
      <c r="C36" s="119">
        <f>[1]Slutanvändning!$N$369</f>
        <v>17166</v>
      </c>
      <c r="D36" s="103">
        <f>[1]Slutanvändning!$N$362</f>
        <v>6231</v>
      </c>
      <c r="E36" s="103">
        <f>[1]Slutanvändning!$P$363</f>
        <v>0</v>
      </c>
      <c r="F36" s="103">
        <f>[1]Slutanvändning!$N$364</f>
        <v>0</v>
      </c>
      <c r="G36" s="103">
        <f>[1]Slutanvändning!$N$365</f>
        <v>0</v>
      </c>
      <c r="H36" s="119">
        <f>[1]Slutanvändning!$N$366</f>
        <v>0</v>
      </c>
      <c r="I36" s="103">
        <f>[1]Slutanvändning!$N$367</f>
        <v>0</v>
      </c>
      <c r="J36" s="103">
        <v>0</v>
      </c>
      <c r="K36" s="103">
        <f>[1]Slutanvändning!R363</f>
        <v>0</v>
      </c>
      <c r="L36" s="103">
        <f>[1]Slutanvändning!S363</f>
        <v>0</v>
      </c>
      <c r="M36" s="103"/>
      <c r="N36" s="103">
        <v>0</v>
      </c>
      <c r="O36" s="103"/>
      <c r="P36" s="103">
        <f t="shared" si="4"/>
        <v>29560</v>
      </c>
      <c r="Q36" s="100"/>
      <c r="R36" s="48" t="str">
        <f>N30</f>
        <v>Ånga</v>
      </c>
      <c r="S36" s="63" t="str">
        <f>N43/1000&amp;" GWh"</f>
        <v>0 GWh</v>
      </c>
      <c r="T36" s="98">
        <f>N$44</f>
        <v>0</v>
      </c>
    </row>
    <row r="37" spans="1:47" ht="15.6">
      <c r="A37" s="5" t="s">
        <v>37</v>
      </c>
      <c r="B37" s="103">
        <f>[1]Slutanvändning!$N$377</f>
        <v>22945</v>
      </c>
      <c r="C37" s="119">
        <f>[1]Slutanvändning!$N$378</f>
        <v>25102</v>
      </c>
      <c r="D37" s="103">
        <f>[1]Slutanvändning!$N$371</f>
        <v>100</v>
      </c>
      <c r="E37" s="103">
        <f>[1]Slutanvändning!$P$372</f>
        <v>0</v>
      </c>
      <c r="F37" s="103">
        <f>[1]Slutanvändning!$N$373</f>
        <v>0</v>
      </c>
      <c r="G37" s="103">
        <f>[1]Slutanvändning!$N$374</f>
        <v>0</v>
      </c>
      <c r="H37" s="152">
        <f>[1]Slutanvändning!$N$375</f>
        <v>3595.6666666666665</v>
      </c>
      <c r="I37" s="103">
        <f>[1]Slutanvändning!$N$376</f>
        <v>0</v>
      </c>
      <c r="J37" s="103">
        <v>0</v>
      </c>
      <c r="K37" s="103">
        <f>[1]Slutanvändning!R372</f>
        <v>0</v>
      </c>
      <c r="L37" s="103">
        <f>[1]Slutanvändning!S372</f>
        <v>0</v>
      </c>
      <c r="M37" s="103"/>
      <c r="N37" s="103">
        <v>0</v>
      </c>
      <c r="O37" s="103"/>
      <c r="P37" s="103">
        <f t="shared" si="4"/>
        <v>51742.666666666664</v>
      </c>
      <c r="Q37" s="100"/>
      <c r="R37" s="99" t="str">
        <f>O30</f>
        <v>Övrigt</v>
      </c>
      <c r="S37" s="63" t="str">
        <f>O43/1000&amp;" GWh"</f>
        <v>0 GWh</v>
      </c>
      <c r="T37" s="98">
        <f>O$44</f>
        <v>0</v>
      </c>
    </row>
    <row r="38" spans="1:47" ht="15.6">
      <c r="A38" s="5" t="s">
        <v>38</v>
      </c>
      <c r="B38" s="103">
        <f>[1]Slutanvändning!$N$386</f>
        <v>34967</v>
      </c>
      <c r="C38" s="119">
        <f>[1]Slutanvändning!$N$387</f>
        <v>6492</v>
      </c>
      <c r="D38" s="103">
        <f>[1]Slutanvändning!$N$380</f>
        <v>0</v>
      </c>
      <c r="E38" s="103">
        <f>[1]Slutanvändning!$P$381</f>
        <v>0</v>
      </c>
      <c r="F38" s="103">
        <f>[1]Slutanvändning!$N$382</f>
        <v>0</v>
      </c>
      <c r="G38" s="103">
        <f>[1]Slutanvändning!$N$383</f>
        <v>0</v>
      </c>
      <c r="H38" s="119">
        <f>[1]Slutanvändning!$N$384</f>
        <v>0</v>
      </c>
      <c r="I38" s="103">
        <f>[1]Slutanvändning!$N$385</f>
        <v>0</v>
      </c>
      <c r="J38" s="103">
        <v>0</v>
      </c>
      <c r="K38" s="103">
        <f>[1]Slutanvändning!R381</f>
        <v>0</v>
      </c>
      <c r="L38" s="103">
        <f>[1]Slutanvändning!S381</f>
        <v>0</v>
      </c>
      <c r="M38" s="103"/>
      <c r="N38" s="103">
        <v>0</v>
      </c>
      <c r="O38" s="103"/>
      <c r="P38" s="103">
        <f t="shared" si="4"/>
        <v>41459</v>
      </c>
      <c r="Q38" s="100"/>
      <c r="S38" s="32"/>
      <c r="T38" s="32"/>
    </row>
    <row r="39" spans="1:47" ht="15.6">
      <c r="A39" s="5" t="s">
        <v>39</v>
      </c>
      <c r="B39" s="103">
        <f>[1]Slutanvändning!$N$395</f>
        <v>0</v>
      </c>
      <c r="C39" s="119">
        <f>[1]Slutanvändning!$N$396</f>
        <v>4700</v>
      </c>
      <c r="D39" s="103">
        <f>[1]Slutanvändning!$N$389</f>
        <v>0</v>
      </c>
      <c r="E39" s="103">
        <f>[1]Slutanvändning!$P$390</f>
        <v>0</v>
      </c>
      <c r="F39" s="103">
        <f>[1]Slutanvändning!$N$391</f>
        <v>0</v>
      </c>
      <c r="G39" s="103">
        <f>[1]Slutanvändning!$N$392</f>
        <v>0</v>
      </c>
      <c r="H39" s="119">
        <f>[1]Slutanvändning!$N$393</f>
        <v>0</v>
      </c>
      <c r="I39" s="103">
        <f>[1]Slutanvändning!$N$394</f>
        <v>0</v>
      </c>
      <c r="J39" s="103">
        <v>0</v>
      </c>
      <c r="K39" s="103">
        <f>[1]Slutanvändning!R390</f>
        <v>0</v>
      </c>
      <c r="L39" s="103">
        <f>[1]Slutanvändning!S390</f>
        <v>0</v>
      </c>
      <c r="M39" s="103"/>
      <c r="N39" s="103">
        <v>0</v>
      </c>
      <c r="O39" s="103"/>
      <c r="P39" s="103">
        <f>SUM(B39:N39)</f>
        <v>4700</v>
      </c>
      <c r="Q39" s="100"/>
      <c r="R39" s="11"/>
      <c r="S39" s="11"/>
      <c r="T39" s="11"/>
    </row>
    <row r="40" spans="1:47" ht="15.6">
      <c r="A40" s="5" t="s">
        <v>14</v>
      </c>
      <c r="B40" s="103">
        <f>SUM(B32:B39)</f>
        <v>82417</v>
      </c>
      <c r="C40" s="104">
        <f t="shared" ref="C40:O40" si="5">SUM(C32:C39)</f>
        <v>669306.26975154376</v>
      </c>
      <c r="D40" s="104">
        <f t="shared" si="5"/>
        <v>227333</v>
      </c>
      <c r="E40" s="102">
        <f t="shared" si="5"/>
        <v>4217000</v>
      </c>
      <c r="F40" s="103">
        <f>SUM(F32:F39)</f>
        <v>25248</v>
      </c>
      <c r="G40" s="103">
        <f t="shared" si="5"/>
        <v>15088</v>
      </c>
      <c r="H40" s="103">
        <f t="shared" si="5"/>
        <v>3595.6666666666665</v>
      </c>
      <c r="I40" s="103">
        <f t="shared" si="5"/>
        <v>0</v>
      </c>
      <c r="J40" s="103">
        <f t="shared" si="5"/>
        <v>0</v>
      </c>
      <c r="K40" s="103">
        <f>[1]Slutanvändning!R812</f>
        <v>0</v>
      </c>
      <c r="L40" s="103">
        <f>[1]Slutanvändning!S812</f>
        <v>0</v>
      </c>
      <c r="M40" s="103">
        <f t="shared" si="5"/>
        <v>0</v>
      </c>
      <c r="N40" s="103">
        <f t="shared" si="5"/>
        <v>0</v>
      </c>
      <c r="O40" s="103">
        <f t="shared" si="5"/>
        <v>0</v>
      </c>
      <c r="P40" s="132">
        <f>SUM(B40:N40)</f>
        <v>5239987.9364182111</v>
      </c>
      <c r="Q40" s="100"/>
      <c r="R40" s="11"/>
      <c r="S40" s="11" t="s">
        <v>25</v>
      </c>
      <c r="T40" s="11" t="s">
        <v>26</v>
      </c>
    </row>
    <row r="41" spans="1:47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R41" s="11" t="s">
        <v>40</v>
      </c>
      <c r="S41" s="68" t="str">
        <f>(B46+C46)/1000 &amp;" GWh"</f>
        <v>69,6915015801235 GWh</v>
      </c>
      <c r="T41" s="11"/>
    </row>
    <row r="42" spans="1:47">
      <c r="A42" s="49" t="s">
        <v>43</v>
      </c>
      <c r="B42" s="109">
        <f>B39+B38+B37</f>
        <v>57912</v>
      </c>
      <c r="C42" s="109">
        <f>C39+C38+C37</f>
        <v>36294</v>
      </c>
      <c r="D42" s="109">
        <f>D39+D38+D37</f>
        <v>100</v>
      </c>
      <c r="E42" s="109">
        <f t="shared" ref="E42:P42" si="6">E39+E38+E37</f>
        <v>0</v>
      </c>
      <c r="F42" s="110">
        <f t="shared" si="6"/>
        <v>0</v>
      </c>
      <c r="G42" s="109">
        <f t="shared" si="6"/>
        <v>0</v>
      </c>
      <c r="H42" s="109">
        <f t="shared" si="6"/>
        <v>3595.6666666666665</v>
      </c>
      <c r="I42" s="110">
        <f t="shared" si="6"/>
        <v>0</v>
      </c>
      <c r="J42" s="109">
        <f t="shared" si="6"/>
        <v>0</v>
      </c>
      <c r="K42" s="109">
        <f t="shared" si="6"/>
        <v>0</v>
      </c>
      <c r="L42" s="109">
        <f t="shared" si="6"/>
        <v>0</v>
      </c>
      <c r="M42" s="109">
        <f t="shared" si="6"/>
        <v>0</v>
      </c>
      <c r="N42" s="109">
        <f t="shared" si="6"/>
        <v>0</v>
      </c>
      <c r="O42" s="109">
        <f t="shared" si="6"/>
        <v>0</v>
      </c>
      <c r="P42" s="109">
        <f t="shared" si="6"/>
        <v>97901.666666666657</v>
      </c>
      <c r="Q42" s="11"/>
      <c r="R42" s="11" t="s">
        <v>41</v>
      </c>
      <c r="S42" s="12" t="str">
        <f>P42/1000 &amp;" GWh"</f>
        <v>97,9016666666667 GWh</v>
      </c>
      <c r="T42" s="98">
        <f>P42/P40</f>
        <v>1.8683567186528152E-2</v>
      </c>
    </row>
    <row r="43" spans="1:47">
      <c r="A43" s="50" t="s">
        <v>45</v>
      </c>
      <c r="B43" s="126"/>
      <c r="C43" s="127">
        <f>C40+C24-C7+C46</f>
        <v>722850.7713316672</v>
      </c>
      <c r="D43" s="127">
        <f t="shared" ref="D43:O43" si="7">D11+D24+D40</f>
        <v>227333</v>
      </c>
      <c r="E43" s="127">
        <f t="shared" si="7"/>
        <v>4217000</v>
      </c>
      <c r="F43" s="127">
        <f t="shared" si="7"/>
        <v>25248</v>
      </c>
      <c r="G43" s="127">
        <f t="shared" si="7"/>
        <v>15088</v>
      </c>
      <c r="H43" s="127">
        <f t="shared" si="7"/>
        <v>3595.6666666666665</v>
      </c>
      <c r="I43" s="127">
        <f t="shared" si="7"/>
        <v>0</v>
      </c>
      <c r="J43" s="127">
        <f t="shared" si="7"/>
        <v>0</v>
      </c>
      <c r="K43" s="127">
        <f t="shared" si="7"/>
        <v>0</v>
      </c>
      <c r="L43" s="127">
        <f t="shared" si="7"/>
        <v>0</v>
      </c>
      <c r="M43" s="127">
        <f t="shared" si="7"/>
        <v>0</v>
      </c>
      <c r="N43" s="127">
        <f t="shared" si="7"/>
        <v>0</v>
      </c>
      <c r="O43" s="127">
        <f t="shared" si="7"/>
        <v>0</v>
      </c>
      <c r="P43" s="128">
        <f>SUM(C43:O43)</f>
        <v>5211115.4379983339</v>
      </c>
      <c r="Q43" s="11"/>
      <c r="R43" s="11" t="s">
        <v>42</v>
      </c>
      <c r="S43" s="12" t="str">
        <f>P36/1000 &amp;" GWh"</f>
        <v>29,56 GWh</v>
      </c>
      <c r="T43" s="101">
        <f>P36/P40</f>
        <v>5.641234361353456E-3</v>
      </c>
    </row>
    <row r="44" spans="1:47">
      <c r="A44" s="50" t="s">
        <v>46</v>
      </c>
      <c r="B44" s="133"/>
      <c r="C44" s="135">
        <f>C43/$P$43</f>
        <v>0.13871325245662278</v>
      </c>
      <c r="D44" s="135">
        <f t="shared" ref="D44:P44" si="8">D43/$P$43</f>
        <v>4.3624633287210758E-2</v>
      </c>
      <c r="E44" s="135">
        <f t="shared" si="8"/>
        <v>0.8092317374607636</v>
      </c>
      <c r="F44" s="135">
        <f t="shared" si="8"/>
        <v>4.8450279600211902E-3</v>
      </c>
      <c r="G44" s="135">
        <f t="shared" si="8"/>
        <v>2.8953494083016366E-3</v>
      </c>
      <c r="H44" s="135">
        <f t="shared" si="8"/>
        <v>6.8999942708001399E-4</v>
      </c>
      <c r="I44" s="135">
        <f t="shared" si="8"/>
        <v>0</v>
      </c>
      <c r="J44" s="135">
        <f t="shared" si="8"/>
        <v>0</v>
      </c>
      <c r="K44" s="135">
        <f t="shared" si="8"/>
        <v>0</v>
      </c>
      <c r="L44" s="135">
        <f t="shared" si="8"/>
        <v>0</v>
      </c>
      <c r="M44" s="135">
        <f t="shared" si="8"/>
        <v>0</v>
      </c>
      <c r="N44" s="135">
        <f t="shared" si="8"/>
        <v>0</v>
      </c>
      <c r="O44" s="135">
        <f t="shared" si="8"/>
        <v>0</v>
      </c>
      <c r="P44" s="135">
        <f t="shared" si="8"/>
        <v>1</v>
      </c>
      <c r="Q44" s="11"/>
      <c r="R44" s="11" t="s">
        <v>44</v>
      </c>
      <c r="S44" s="12" t="str">
        <f>P34/1000 &amp;" GWh"</f>
        <v>18,5184 GWh</v>
      </c>
      <c r="T44" s="98">
        <f>P34/P40</f>
        <v>3.5340539376619703E-3</v>
      </c>
    </row>
    <row r="45" spans="1:47">
      <c r="A45" s="51"/>
      <c r="B45" s="137"/>
      <c r="C45" s="59"/>
      <c r="D45" s="59"/>
      <c r="E45" s="59"/>
      <c r="F45" s="70"/>
      <c r="G45" s="59"/>
      <c r="H45" s="59"/>
      <c r="I45" s="70"/>
      <c r="J45" s="59"/>
      <c r="K45" s="59"/>
      <c r="L45" s="59"/>
      <c r="M45" s="59"/>
      <c r="N45" s="70"/>
      <c r="O45" s="70"/>
      <c r="P45" s="70"/>
      <c r="Q45" s="11"/>
      <c r="R45" s="11" t="s">
        <v>31</v>
      </c>
      <c r="S45" s="12" t="str">
        <f>P32/1000 &amp;" GWh"</f>
        <v>1,101 GWh</v>
      </c>
      <c r="T45" s="98">
        <f>P32/P40</f>
        <v>2.1011498754567505E-4</v>
      </c>
    </row>
    <row r="46" spans="1:47">
      <c r="A46" s="51" t="s">
        <v>49</v>
      </c>
      <c r="B46" s="71">
        <f>B24-B40</f>
        <v>16147</v>
      </c>
      <c r="C46" s="71">
        <f>(C40+C24)*0.08</f>
        <v>53544.501580123499</v>
      </c>
      <c r="D46" s="59"/>
      <c r="E46" s="59"/>
      <c r="F46" s="70"/>
      <c r="G46" s="59"/>
      <c r="H46" s="59"/>
      <c r="I46" s="70"/>
      <c r="J46" s="59"/>
      <c r="K46" s="59"/>
      <c r="L46" s="59"/>
      <c r="M46" s="59"/>
      <c r="N46" s="70"/>
      <c r="O46" s="70"/>
      <c r="P46" s="55"/>
      <c r="Q46" s="11"/>
      <c r="R46" s="11" t="s">
        <v>47</v>
      </c>
      <c r="S46" s="12" t="str">
        <f>P33/1000 &amp;" GWh"</f>
        <v>5038,69686975154 GWh</v>
      </c>
      <c r="T46" s="101">
        <f>P33/P40</f>
        <v>0.96158558586219578</v>
      </c>
    </row>
    <row r="47" spans="1:47">
      <c r="A47" s="51" t="s">
        <v>51</v>
      </c>
      <c r="B47" s="75">
        <f>B46/B24</f>
        <v>0.16382249097033399</v>
      </c>
      <c r="C47" s="75">
        <f>C46/(C40+C24)</f>
        <v>0.08</v>
      </c>
      <c r="D47" s="59"/>
      <c r="E47" s="59"/>
      <c r="F47" s="70"/>
      <c r="G47" s="59"/>
      <c r="H47" s="59"/>
      <c r="I47" s="70"/>
      <c r="J47" s="59"/>
      <c r="K47" s="59"/>
      <c r="L47" s="59"/>
      <c r="M47" s="59"/>
      <c r="N47" s="70"/>
      <c r="O47" s="70"/>
      <c r="P47" s="70"/>
      <c r="Q47" s="11"/>
      <c r="R47" s="11" t="s">
        <v>48</v>
      </c>
      <c r="S47" s="12" t="str">
        <f>P35/1000 &amp;" GWh"</f>
        <v>54,21 GWh</v>
      </c>
      <c r="T47" s="101">
        <f>P35/P40</f>
        <v>1.0345443664714845E-2</v>
      </c>
    </row>
    <row r="48" spans="1:47">
      <c r="A48" s="15"/>
      <c r="B48" s="16"/>
      <c r="C48" s="18"/>
      <c r="D48" s="17"/>
      <c r="E48" s="17"/>
      <c r="F48" s="27"/>
      <c r="G48" s="17"/>
      <c r="H48" s="17"/>
      <c r="I48" s="27"/>
      <c r="J48" s="17"/>
      <c r="K48" s="17"/>
      <c r="L48" s="17"/>
      <c r="M48" s="18"/>
      <c r="N48" s="19"/>
      <c r="O48" s="19"/>
      <c r="P48" s="19"/>
      <c r="Q48" s="15"/>
      <c r="R48" s="11" t="s">
        <v>50</v>
      </c>
      <c r="S48" s="12" t="str">
        <f>P40/1000 &amp;" GWh"</f>
        <v>5239,98793641821 GWh</v>
      </c>
      <c r="T48" s="98">
        <f>SUM(T42:T47)</f>
        <v>0.99999999999999978</v>
      </c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5"/>
      <c r="AH48" s="15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</row>
    <row r="49" spans="1:47">
      <c r="A49" s="18"/>
      <c r="B49" s="16"/>
      <c r="C49" s="18"/>
      <c r="D49" s="17"/>
      <c r="E49" s="17"/>
      <c r="F49" s="27"/>
      <c r="G49" s="17"/>
      <c r="H49" s="17"/>
      <c r="I49" s="27"/>
      <c r="J49" s="17"/>
      <c r="K49" s="17"/>
      <c r="L49" s="17"/>
      <c r="M49" s="18"/>
      <c r="N49" s="19"/>
      <c r="O49" s="19"/>
      <c r="P49" s="19"/>
      <c r="Q49" s="18"/>
      <c r="R49" s="1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5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</row>
    <row r="50" spans="1:47">
      <c r="A50" s="18"/>
      <c r="B50" s="16"/>
      <c r="C50" s="20"/>
      <c r="D50" s="17"/>
      <c r="E50" s="17"/>
      <c r="F50" s="27"/>
      <c r="G50" s="17"/>
      <c r="H50" s="17"/>
      <c r="I50" s="27"/>
      <c r="J50" s="17"/>
      <c r="K50" s="17"/>
      <c r="L50" s="17"/>
      <c r="M50" s="18"/>
      <c r="N50" s="19"/>
      <c r="O50" s="19"/>
      <c r="P50" s="19"/>
      <c r="Q50" s="18"/>
      <c r="R50" s="1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5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</row>
    <row r="51" spans="1:47">
      <c r="A51" s="18"/>
      <c r="B51" s="16"/>
      <c r="C51" s="18"/>
      <c r="D51" s="17"/>
      <c r="E51" s="17"/>
      <c r="F51" s="27"/>
      <c r="G51" s="17"/>
      <c r="H51" s="17"/>
      <c r="I51" s="27"/>
      <c r="J51" s="17"/>
      <c r="K51" s="17"/>
      <c r="L51" s="17"/>
      <c r="M51" s="18"/>
      <c r="N51" s="19"/>
      <c r="O51" s="19"/>
      <c r="P51" s="19"/>
      <c r="Q51" s="18"/>
      <c r="R51" s="15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5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</row>
    <row r="52" spans="1:47">
      <c r="A52" s="18"/>
      <c r="B52" s="16"/>
      <c r="C52" s="18"/>
      <c r="D52" s="17"/>
      <c r="E52" s="17"/>
      <c r="F52" s="27"/>
      <c r="G52" s="17"/>
      <c r="H52" s="17"/>
      <c r="I52" s="27"/>
      <c r="J52" s="17"/>
      <c r="K52" s="17"/>
      <c r="L52" s="17"/>
      <c r="M52" s="18"/>
      <c r="N52" s="19"/>
      <c r="O52" s="19"/>
      <c r="P52" s="19"/>
      <c r="Q52" s="18"/>
      <c r="R52" s="15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5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</row>
    <row r="53" spans="1:47">
      <c r="A53" s="18"/>
      <c r="B53" s="16"/>
      <c r="C53" s="18"/>
      <c r="D53" s="17"/>
      <c r="E53" s="17"/>
      <c r="F53" s="27"/>
      <c r="G53" s="17"/>
      <c r="H53" s="17"/>
      <c r="I53" s="27"/>
      <c r="J53" s="17"/>
      <c r="K53" s="17"/>
      <c r="L53" s="17"/>
      <c r="M53" s="18"/>
      <c r="N53" s="19"/>
      <c r="O53" s="19"/>
      <c r="P53" s="19"/>
      <c r="Q53" s="18"/>
      <c r="R53" s="1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5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</row>
    <row r="54" spans="1:47">
      <c r="A54" s="18"/>
      <c r="B54" s="16"/>
      <c r="C54" s="18"/>
      <c r="D54" s="17"/>
      <c r="E54" s="17"/>
      <c r="F54" s="27"/>
      <c r="G54" s="17"/>
      <c r="H54" s="17"/>
      <c r="I54" s="27"/>
      <c r="J54" s="17"/>
      <c r="K54" s="17"/>
      <c r="L54" s="17"/>
      <c r="M54" s="18"/>
      <c r="N54" s="19"/>
      <c r="O54" s="19"/>
      <c r="P54" s="19"/>
      <c r="Q54" s="18"/>
      <c r="R54" s="15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5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</row>
    <row r="55" spans="1:47" ht="15.6">
      <c r="A55" s="18"/>
      <c r="B55" s="16"/>
      <c r="C55" s="18"/>
      <c r="D55" s="17"/>
      <c r="E55" s="17"/>
      <c r="F55" s="27"/>
      <c r="G55" s="17"/>
      <c r="H55" s="17"/>
      <c r="I55" s="27"/>
      <c r="J55" s="17"/>
      <c r="K55" s="17"/>
      <c r="L55" s="17"/>
      <c r="M55" s="18"/>
      <c r="N55" s="19"/>
      <c r="O55" s="19"/>
      <c r="P55" s="19"/>
      <c r="Q55" s="18"/>
      <c r="R55" s="11"/>
      <c r="S55" s="48"/>
      <c r="T55" s="53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5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</row>
    <row r="56" spans="1:47" ht="15.6">
      <c r="A56" s="18"/>
      <c r="B56" s="16"/>
      <c r="C56" s="18"/>
      <c r="D56" s="17"/>
      <c r="E56" s="17"/>
      <c r="F56" s="27"/>
      <c r="G56" s="17"/>
      <c r="H56" s="17"/>
      <c r="I56" s="27"/>
      <c r="J56" s="17"/>
      <c r="K56" s="17"/>
      <c r="L56" s="17"/>
      <c r="M56" s="18"/>
      <c r="N56" s="19"/>
      <c r="O56" s="19"/>
      <c r="P56" s="19"/>
      <c r="Q56" s="18"/>
      <c r="R56" s="11"/>
      <c r="S56" s="48"/>
      <c r="T56" s="53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5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</row>
    <row r="57" spans="1:47" ht="15.6">
      <c r="A57" s="18"/>
      <c r="B57" s="16"/>
      <c r="C57" s="18"/>
      <c r="D57" s="17"/>
      <c r="E57" s="17"/>
      <c r="F57" s="27"/>
      <c r="G57" s="17"/>
      <c r="H57" s="17"/>
      <c r="I57" s="27"/>
      <c r="J57" s="17"/>
      <c r="K57" s="17"/>
      <c r="L57" s="17"/>
      <c r="M57" s="18"/>
      <c r="N57" s="19"/>
      <c r="O57" s="19"/>
      <c r="P57" s="19"/>
      <c r="Q57" s="18"/>
      <c r="R57" s="11"/>
      <c r="S57" s="48"/>
      <c r="T57" s="53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5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5.6">
      <c r="A58" s="11"/>
      <c r="B58" s="76"/>
      <c r="C58" s="21"/>
      <c r="D58" s="77"/>
      <c r="E58" s="77"/>
      <c r="F58" s="78"/>
      <c r="G58" s="77"/>
      <c r="H58" s="77"/>
      <c r="I58" s="78"/>
      <c r="J58" s="77"/>
      <c r="K58" s="77"/>
      <c r="L58" s="77"/>
      <c r="M58" s="48"/>
      <c r="N58" s="88"/>
      <c r="O58" s="88"/>
      <c r="P58" s="79"/>
      <c r="Q58" s="11"/>
      <c r="R58" s="11"/>
      <c r="S58" s="48"/>
      <c r="T58" s="53"/>
    </row>
    <row r="59" spans="1:47" ht="15.6">
      <c r="A59" s="11"/>
      <c r="B59" s="76"/>
      <c r="C59" s="21"/>
      <c r="D59" s="77"/>
      <c r="E59" s="77"/>
      <c r="F59" s="78"/>
      <c r="G59" s="77"/>
      <c r="H59" s="77"/>
      <c r="I59" s="78"/>
      <c r="J59" s="77"/>
      <c r="K59" s="77"/>
      <c r="L59" s="77"/>
      <c r="M59" s="48"/>
      <c r="N59" s="88"/>
      <c r="O59" s="88"/>
      <c r="P59" s="79"/>
      <c r="Q59" s="11"/>
      <c r="R59" s="11"/>
      <c r="S59" s="22"/>
      <c r="T59" s="23"/>
    </row>
    <row r="60" spans="1:47" ht="15.6">
      <c r="A60" s="11"/>
      <c r="B60" s="76"/>
      <c r="C60" s="21"/>
      <c r="D60" s="77"/>
      <c r="E60" s="77"/>
      <c r="F60" s="78"/>
      <c r="G60" s="77"/>
      <c r="H60" s="77"/>
      <c r="I60" s="78"/>
      <c r="J60" s="77"/>
      <c r="K60" s="77"/>
      <c r="L60" s="77"/>
      <c r="M60" s="48"/>
      <c r="N60" s="88"/>
      <c r="O60" s="88"/>
      <c r="P60" s="79"/>
      <c r="Q60" s="11"/>
      <c r="R60" s="11"/>
      <c r="S60" s="11"/>
      <c r="T60" s="48"/>
    </row>
    <row r="61" spans="1:47" ht="15.6">
      <c r="A61" s="10"/>
      <c r="B61" s="76"/>
      <c r="C61" s="21"/>
      <c r="D61" s="77"/>
      <c r="E61" s="77"/>
      <c r="F61" s="78"/>
      <c r="G61" s="77"/>
      <c r="H61" s="77"/>
      <c r="I61" s="78"/>
      <c r="J61" s="77"/>
      <c r="K61" s="77"/>
      <c r="L61" s="77"/>
      <c r="M61" s="48"/>
      <c r="N61" s="88"/>
      <c r="O61" s="88"/>
      <c r="P61" s="79"/>
      <c r="Q61" s="11"/>
      <c r="R61" s="11"/>
      <c r="S61" s="81"/>
      <c r="T61" s="82"/>
    </row>
    <row r="62" spans="1:47" ht="15.6">
      <c r="A62" s="11"/>
      <c r="B62" s="76"/>
      <c r="C62" s="21"/>
      <c r="D62" s="76"/>
      <c r="E62" s="76"/>
      <c r="F62" s="80"/>
      <c r="G62" s="76"/>
      <c r="H62" s="76"/>
      <c r="I62" s="80"/>
      <c r="J62" s="76"/>
      <c r="K62" s="76"/>
      <c r="L62" s="76"/>
      <c r="M62" s="48"/>
      <c r="N62" s="88"/>
      <c r="O62" s="88"/>
      <c r="P62" s="79"/>
      <c r="Q62" s="11"/>
      <c r="R62" s="11"/>
      <c r="S62" s="48"/>
      <c r="T62" s="53"/>
    </row>
    <row r="63" spans="1:47" ht="15.6">
      <c r="A63" s="11"/>
      <c r="B63" s="76"/>
      <c r="C63" s="11"/>
      <c r="D63" s="76"/>
      <c r="E63" s="76"/>
      <c r="F63" s="80"/>
      <c r="G63" s="76"/>
      <c r="H63" s="76"/>
      <c r="I63" s="80"/>
      <c r="J63" s="76"/>
      <c r="K63" s="76"/>
      <c r="L63" s="76"/>
      <c r="M63" s="11"/>
      <c r="N63" s="79"/>
      <c r="O63" s="79"/>
      <c r="P63" s="79"/>
      <c r="Q63" s="11"/>
      <c r="R63" s="11"/>
      <c r="S63" s="48"/>
      <c r="T63" s="53"/>
    </row>
    <row r="64" spans="1:47" ht="15.6">
      <c r="A64" s="11"/>
      <c r="B64" s="76"/>
      <c r="C64" s="11"/>
      <c r="D64" s="76"/>
      <c r="E64" s="76"/>
      <c r="F64" s="80"/>
      <c r="G64" s="76"/>
      <c r="H64" s="76"/>
      <c r="I64" s="80"/>
      <c r="J64" s="76"/>
      <c r="K64" s="76"/>
      <c r="L64" s="76"/>
      <c r="M64" s="11"/>
      <c r="N64" s="79"/>
      <c r="O64" s="79"/>
      <c r="P64" s="79"/>
      <c r="Q64" s="11"/>
      <c r="R64" s="11"/>
      <c r="S64" s="48"/>
      <c r="T64" s="53"/>
    </row>
    <row r="65" spans="1:20" ht="15.6">
      <c r="A65" s="11"/>
      <c r="B65" s="59"/>
      <c r="C65" s="11"/>
      <c r="D65" s="59"/>
      <c r="E65" s="59"/>
      <c r="F65" s="70"/>
      <c r="G65" s="59"/>
      <c r="H65" s="59"/>
      <c r="I65" s="70"/>
      <c r="J65" s="59"/>
      <c r="K65" s="76"/>
      <c r="L65" s="76"/>
      <c r="M65" s="11"/>
      <c r="N65" s="79"/>
      <c r="O65" s="79"/>
      <c r="P65" s="79"/>
      <c r="Q65" s="11"/>
      <c r="R65" s="11"/>
      <c r="S65" s="48"/>
      <c r="T65" s="53"/>
    </row>
    <row r="66" spans="1:20" ht="15.6">
      <c r="A66" s="11"/>
      <c r="B66" s="59"/>
      <c r="C66" s="11"/>
      <c r="D66" s="59"/>
      <c r="E66" s="59"/>
      <c r="F66" s="70"/>
      <c r="G66" s="59"/>
      <c r="H66" s="59"/>
      <c r="I66" s="70"/>
      <c r="J66" s="59"/>
      <c r="K66" s="76"/>
      <c r="L66" s="76"/>
      <c r="M66" s="11"/>
      <c r="N66" s="79"/>
      <c r="O66" s="79"/>
      <c r="P66" s="79"/>
      <c r="Q66" s="11"/>
      <c r="R66" s="11"/>
      <c r="S66" s="48"/>
      <c r="T66" s="53"/>
    </row>
    <row r="67" spans="1:20" ht="15.6">
      <c r="A67" s="11"/>
      <c r="B67" s="59"/>
      <c r="C67" s="11"/>
      <c r="D67" s="59"/>
      <c r="E67" s="59"/>
      <c r="F67" s="70"/>
      <c r="G67" s="59"/>
      <c r="H67" s="59"/>
      <c r="I67" s="70"/>
      <c r="J67" s="59"/>
      <c r="K67" s="76"/>
      <c r="L67" s="76"/>
      <c r="M67" s="11"/>
      <c r="N67" s="79"/>
      <c r="O67" s="79"/>
      <c r="P67" s="79"/>
      <c r="Q67" s="11"/>
      <c r="R67" s="11"/>
      <c r="S67" s="48"/>
      <c r="T67" s="53"/>
    </row>
    <row r="68" spans="1:20" ht="15.6">
      <c r="A68" s="11"/>
      <c r="B68" s="59"/>
      <c r="C68" s="11"/>
      <c r="D68" s="59"/>
      <c r="E68" s="59"/>
      <c r="F68" s="70"/>
      <c r="G68" s="59"/>
      <c r="H68" s="59"/>
      <c r="I68" s="70"/>
      <c r="J68" s="59"/>
      <c r="K68" s="76"/>
      <c r="L68" s="76"/>
      <c r="M68" s="11"/>
      <c r="N68" s="79"/>
      <c r="O68" s="79"/>
      <c r="P68" s="79"/>
      <c r="Q68" s="11"/>
      <c r="R68" s="54"/>
      <c r="S68" s="22"/>
      <c r="T68" s="25"/>
    </row>
    <row r="69" spans="1:20">
      <c r="A69" s="11"/>
      <c r="B69" s="59"/>
      <c r="C69" s="11"/>
      <c r="D69" s="59"/>
      <c r="E69" s="59"/>
      <c r="F69" s="70"/>
      <c r="G69" s="59"/>
      <c r="H69" s="59"/>
      <c r="I69" s="70"/>
      <c r="J69" s="59"/>
      <c r="K69" s="76"/>
      <c r="L69" s="76"/>
      <c r="M69" s="11"/>
      <c r="N69" s="79"/>
      <c r="O69" s="79"/>
      <c r="P69" s="79"/>
      <c r="Q69" s="11"/>
    </row>
    <row r="70" spans="1:20">
      <c r="A70" s="11"/>
      <c r="B70" s="59"/>
      <c r="C70" s="11"/>
      <c r="D70" s="59"/>
      <c r="E70" s="59"/>
      <c r="F70" s="70"/>
      <c r="G70" s="59"/>
      <c r="H70" s="59"/>
      <c r="I70" s="70"/>
      <c r="J70" s="59"/>
      <c r="K70" s="76"/>
      <c r="L70" s="76"/>
      <c r="M70" s="11"/>
      <c r="N70" s="79"/>
      <c r="O70" s="79"/>
      <c r="P70" s="79"/>
      <c r="Q70" s="11"/>
    </row>
    <row r="71" spans="1:20" ht="15.6">
      <c r="A71" s="11"/>
      <c r="B71" s="24"/>
      <c r="C71" s="11"/>
      <c r="D71" s="24"/>
      <c r="E71" s="24"/>
      <c r="F71" s="28"/>
      <c r="G71" s="24"/>
      <c r="H71" s="24"/>
      <c r="I71" s="28"/>
      <c r="J71" s="24"/>
      <c r="K71" s="76"/>
      <c r="L71" s="76"/>
      <c r="M71" s="11"/>
      <c r="N71" s="79"/>
      <c r="O71" s="79"/>
      <c r="P71" s="79"/>
      <c r="Q71" s="11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3D1C2-E2AC-45A9-AA08-DB6011E6A7E0}"/>
</file>

<file path=customXml/itemProps2.xml><?xml version="1.0" encoding="utf-8"?>
<ds:datastoreItem xmlns:ds="http://schemas.openxmlformats.org/officeDocument/2006/customXml" ds:itemID="{5E7D7E67-1C4A-402F-9F98-8C69774F237D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INSTRUKTIONER</vt:lpstr>
      <vt:lpstr>FV imp-exp</vt:lpstr>
      <vt:lpstr>Södermanlands län</vt:lpstr>
      <vt:lpstr>Eskilstuna</vt:lpstr>
      <vt:lpstr>Flen</vt:lpstr>
      <vt:lpstr>Gnesta</vt:lpstr>
      <vt:lpstr>Katrineholm</vt:lpstr>
      <vt:lpstr>Nyköping</vt:lpstr>
      <vt:lpstr>Oxelösund</vt:lpstr>
      <vt:lpstr>Strängnäs</vt:lpstr>
      <vt:lpstr>Trosa</vt:lpstr>
      <vt:lpstr>Vingåker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2019-11-14T08:58:44Z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