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ms.corp.pbwan.net\DavWWWRoot\projects\10288367\Document\3_Dokument\Stockholms län (26 kommuner)\"/>
    </mc:Choice>
  </mc:AlternateContent>
  <bookViews>
    <workbookView xWindow="0" yWindow="0" windowWidth="9000" windowHeight="2745" tabRatio="842" firstSheet="12" activeTab="28"/>
  </bookViews>
  <sheets>
    <sheet name="INSTRUKTIONER" sheetId="65" r:id="rId1"/>
    <sheet name="FV imp-exp" sheetId="40" r:id="rId2"/>
    <sheet name="Stockholms län" sheetId="37" r:id="rId3"/>
    <sheet name="Botkyrka" sheetId="2" r:id="rId4"/>
    <sheet name="Danderyd" sheetId="3" r:id="rId5"/>
    <sheet name="Ekerö" sheetId="51" r:id="rId6"/>
    <sheet name="Haninge" sheetId="41" r:id="rId7"/>
    <sheet name="Huddinge" sheetId="42" r:id="rId8"/>
    <sheet name="Järfälla" sheetId="43" r:id="rId9"/>
    <sheet name="Lidingö" sheetId="44" r:id="rId10"/>
    <sheet name="Nacka" sheetId="52" r:id="rId11"/>
    <sheet name="Norrtälje" sheetId="53" r:id="rId12"/>
    <sheet name="Nykvarn" sheetId="54" r:id="rId13"/>
    <sheet name="Nynäshamn" sheetId="45" r:id="rId14"/>
    <sheet name="Salem" sheetId="46" r:id="rId15"/>
    <sheet name="Sigtuna" sheetId="47" r:id="rId16"/>
    <sheet name="Sollentuna" sheetId="48" r:id="rId17"/>
    <sheet name="Solna" sheetId="49" r:id="rId18"/>
    <sheet name="Stockholm" sheetId="64" r:id="rId19"/>
    <sheet name="Sundbyberg" sheetId="63" r:id="rId20"/>
    <sheet name="Södertälje" sheetId="62" r:id="rId21"/>
    <sheet name="Tyresö" sheetId="61" r:id="rId22"/>
    <sheet name="Täby" sheetId="60" r:id="rId23"/>
    <sheet name="Upplands Väsby" sheetId="59" r:id="rId24"/>
    <sheet name="Upplands-Bro" sheetId="58" r:id="rId25"/>
    <sheet name="Vallentuna" sheetId="57" r:id="rId26"/>
    <sheet name="Vaxholm" sheetId="56" r:id="rId27"/>
    <sheet name="Värmdö" sheetId="55" r:id="rId28"/>
    <sheet name="Österåker" sheetId="50" r:id="rId29"/>
  </sheets>
  <externalReferences>
    <externalReference r:id="rId30"/>
    <externalReference r:id="rId31"/>
  </externalReferences>
  <calcPr calcId="171027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53" l="1"/>
  <c r="D33" i="53"/>
  <c r="D34" i="53"/>
  <c r="D35" i="53"/>
  <c r="D36" i="53"/>
  <c r="D37" i="53"/>
  <c r="D38" i="53"/>
  <c r="D39" i="53"/>
  <c r="D40" i="53"/>
  <c r="B33" i="53"/>
  <c r="C33" i="53"/>
  <c r="E33" i="53"/>
  <c r="F33" i="53"/>
  <c r="G33" i="53"/>
  <c r="H33" i="53"/>
  <c r="I33" i="53"/>
  <c r="K33" i="53"/>
  <c r="L33" i="53"/>
  <c r="P33" i="53"/>
  <c r="B32" i="63"/>
  <c r="B33" i="63"/>
  <c r="B34" i="63"/>
  <c r="B35" i="63"/>
  <c r="B36" i="63"/>
  <c r="B37" i="63"/>
  <c r="B38" i="63"/>
  <c r="B39" i="63"/>
  <c r="B40" i="63"/>
  <c r="B33" i="62"/>
  <c r="C33" i="62"/>
  <c r="D33" i="62"/>
  <c r="E33" i="62"/>
  <c r="F33" i="62"/>
  <c r="G33" i="62"/>
  <c r="H33" i="62"/>
  <c r="I33" i="62"/>
  <c r="K33" i="62"/>
  <c r="L33" i="62"/>
  <c r="O33" i="62"/>
  <c r="P33" i="62"/>
  <c r="B33" i="2"/>
  <c r="C33" i="2"/>
  <c r="D33" i="2"/>
  <c r="E33" i="2"/>
  <c r="F33" i="2"/>
  <c r="G33" i="2"/>
  <c r="H33" i="2"/>
  <c r="I33" i="2"/>
  <c r="K33" i="2"/>
  <c r="L33" i="2"/>
  <c r="P33" i="2"/>
  <c r="B33" i="3"/>
  <c r="C33" i="3"/>
  <c r="D33" i="3"/>
  <c r="E33" i="3"/>
  <c r="F33" i="3"/>
  <c r="G33" i="3"/>
  <c r="H33" i="3"/>
  <c r="I33" i="3"/>
  <c r="K33" i="3"/>
  <c r="L33" i="3"/>
  <c r="P33" i="3"/>
  <c r="B33" i="51"/>
  <c r="C33" i="51"/>
  <c r="D33" i="51"/>
  <c r="E33" i="51"/>
  <c r="F33" i="51"/>
  <c r="G33" i="51"/>
  <c r="H33" i="51"/>
  <c r="I33" i="51"/>
  <c r="K33" i="51"/>
  <c r="L33" i="51"/>
  <c r="P33" i="51"/>
  <c r="B33" i="41"/>
  <c r="C33" i="41"/>
  <c r="D33" i="41"/>
  <c r="E33" i="41"/>
  <c r="F33" i="41"/>
  <c r="G33" i="41"/>
  <c r="H33" i="41"/>
  <c r="I33" i="41"/>
  <c r="K33" i="41"/>
  <c r="L33" i="41"/>
  <c r="P33" i="41"/>
  <c r="B33" i="42"/>
  <c r="C33" i="42"/>
  <c r="D33" i="42"/>
  <c r="E33" i="42"/>
  <c r="F33" i="42"/>
  <c r="G33" i="42"/>
  <c r="H33" i="42"/>
  <c r="I33" i="42"/>
  <c r="K33" i="42"/>
  <c r="L33" i="42"/>
  <c r="P33" i="42"/>
  <c r="B33" i="43"/>
  <c r="C33" i="43"/>
  <c r="D33" i="43"/>
  <c r="E33" i="43"/>
  <c r="F33" i="43"/>
  <c r="G33" i="43"/>
  <c r="H33" i="43"/>
  <c r="I33" i="43"/>
  <c r="K33" i="43"/>
  <c r="L33" i="43"/>
  <c r="P33" i="43"/>
  <c r="B33" i="44"/>
  <c r="C33" i="44"/>
  <c r="D33" i="44"/>
  <c r="E33" i="44"/>
  <c r="F33" i="44"/>
  <c r="G33" i="44"/>
  <c r="H33" i="44"/>
  <c r="I33" i="44"/>
  <c r="K33" i="44"/>
  <c r="L33" i="44"/>
  <c r="P33" i="44"/>
  <c r="B33" i="52"/>
  <c r="C33" i="52"/>
  <c r="D33" i="52"/>
  <c r="E33" i="52"/>
  <c r="F33" i="52"/>
  <c r="G33" i="52"/>
  <c r="H33" i="52"/>
  <c r="I33" i="52"/>
  <c r="K33" i="52"/>
  <c r="L33" i="52"/>
  <c r="P33" i="52"/>
  <c r="B33" i="54"/>
  <c r="C33" i="54"/>
  <c r="D33" i="54"/>
  <c r="E33" i="54"/>
  <c r="F33" i="54"/>
  <c r="G33" i="54"/>
  <c r="H33" i="54"/>
  <c r="I33" i="54"/>
  <c r="K33" i="54"/>
  <c r="L33" i="54"/>
  <c r="P33" i="54"/>
  <c r="B33" i="45"/>
  <c r="C33" i="45"/>
  <c r="D33" i="45"/>
  <c r="E33" i="45"/>
  <c r="J33" i="45"/>
  <c r="F33" i="45"/>
  <c r="G33" i="45"/>
  <c r="H33" i="45"/>
  <c r="I33" i="45"/>
  <c r="K33" i="45"/>
  <c r="L33" i="45"/>
  <c r="P33" i="45"/>
  <c r="B33" i="46"/>
  <c r="C33" i="46"/>
  <c r="D33" i="46"/>
  <c r="E33" i="46"/>
  <c r="F33" i="46"/>
  <c r="G33" i="46"/>
  <c r="H33" i="46"/>
  <c r="I33" i="46"/>
  <c r="K33" i="46"/>
  <c r="L33" i="46"/>
  <c r="P33" i="46"/>
  <c r="B33" i="47"/>
  <c r="C33" i="47"/>
  <c r="D33" i="47"/>
  <c r="E33" i="47"/>
  <c r="F33" i="47"/>
  <c r="G33" i="47"/>
  <c r="H33" i="47"/>
  <c r="I33" i="47"/>
  <c r="K33" i="47"/>
  <c r="L33" i="47"/>
  <c r="P33" i="47"/>
  <c r="B33" i="48"/>
  <c r="C33" i="48"/>
  <c r="D33" i="48"/>
  <c r="E33" i="48"/>
  <c r="F33" i="48"/>
  <c r="G33" i="48"/>
  <c r="H33" i="48"/>
  <c r="I33" i="48"/>
  <c r="K33" i="48"/>
  <c r="L33" i="48"/>
  <c r="P33" i="48"/>
  <c r="B33" i="49"/>
  <c r="C33" i="49"/>
  <c r="D33" i="49"/>
  <c r="E33" i="49"/>
  <c r="F33" i="49"/>
  <c r="G33" i="49"/>
  <c r="H33" i="49"/>
  <c r="I33" i="49"/>
  <c r="K33" i="49"/>
  <c r="L33" i="49"/>
  <c r="P33" i="49"/>
  <c r="B33" i="64"/>
  <c r="C33" i="64"/>
  <c r="D33" i="64"/>
  <c r="E33" i="64"/>
  <c r="F33" i="64"/>
  <c r="G33" i="64"/>
  <c r="H33" i="64"/>
  <c r="I33" i="64"/>
  <c r="K33" i="64"/>
  <c r="L33" i="64"/>
  <c r="P33" i="64"/>
  <c r="C33" i="63"/>
  <c r="D33" i="63"/>
  <c r="E33" i="63"/>
  <c r="F33" i="63"/>
  <c r="G33" i="63"/>
  <c r="H33" i="63"/>
  <c r="I33" i="63"/>
  <c r="K33" i="63"/>
  <c r="L33" i="63"/>
  <c r="P33" i="63"/>
  <c r="B33" i="61"/>
  <c r="C33" i="61"/>
  <c r="D33" i="61"/>
  <c r="E33" i="61"/>
  <c r="F33" i="61"/>
  <c r="G33" i="61"/>
  <c r="H33" i="61"/>
  <c r="I33" i="61"/>
  <c r="K33" i="61"/>
  <c r="L33" i="61"/>
  <c r="P33" i="61"/>
  <c r="B33" i="60"/>
  <c r="C33" i="60"/>
  <c r="D33" i="60"/>
  <c r="E33" i="60"/>
  <c r="F33" i="60"/>
  <c r="G33" i="60"/>
  <c r="H33" i="60"/>
  <c r="I33" i="60"/>
  <c r="K33" i="60"/>
  <c r="L33" i="60"/>
  <c r="P33" i="60"/>
  <c r="B33" i="59"/>
  <c r="C33" i="59"/>
  <c r="D33" i="59"/>
  <c r="E33" i="59"/>
  <c r="F33" i="59"/>
  <c r="G33" i="59"/>
  <c r="H33" i="59"/>
  <c r="I33" i="59"/>
  <c r="K33" i="59"/>
  <c r="L33" i="59"/>
  <c r="P33" i="59"/>
  <c r="B33" i="58"/>
  <c r="C33" i="58"/>
  <c r="D33" i="58"/>
  <c r="E33" i="58"/>
  <c r="F33" i="58"/>
  <c r="G33" i="58"/>
  <c r="H33" i="58"/>
  <c r="I33" i="58"/>
  <c r="K33" i="58"/>
  <c r="L33" i="58"/>
  <c r="P33" i="58"/>
  <c r="B33" i="57"/>
  <c r="C33" i="57"/>
  <c r="D33" i="57"/>
  <c r="E33" i="57"/>
  <c r="F33" i="57"/>
  <c r="G33" i="57"/>
  <c r="H33" i="57"/>
  <c r="I33" i="57"/>
  <c r="K33" i="57"/>
  <c r="L33" i="57"/>
  <c r="P33" i="57"/>
  <c r="B33" i="56"/>
  <c r="C33" i="56"/>
  <c r="D33" i="56"/>
  <c r="E33" i="56"/>
  <c r="F33" i="56"/>
  <c r="G33" i="56"/>
  <c r="H33" i="56"/>
  <c r="I33" i="56"/>
  <c r="K33" i="56"/>
  <c r="L33" i="56"/>
  <c r="P33" i="56"/>
  <c r="B33" i="55"/>
  <c r="C33" i="55"/>
  <c r="D33" i="55"/>
  <c r="E33" i="55"/>
  <c r="F33" i="55"/>
  <c r="G33" i="55"/>
  <c r="H33" i="55"/>
  <c r="I33" i="55"/>
  <c r="K33" i="55"/>
  <c r="L33" i="55"/>
  <c r="P33" i="55"/>
  <c r="B33" i="50"/>
  <c r="C33" i="50"/>
  <c r="D33" i="50"/>
  <c r="E33" i="50"/>
  <c r="F33" i="50"/>
  <c r="G33" i="50"/>
  <c r="H33" i="50"/>
  <c r="I33" i="50"/>
  <c r="K33" i="50"/>
  <c r="L33" i="50"/>
  <c r="P33" i="50"/>
  <c r="P33" i="37"/>
  <c r="G35" i="60"/>
  <c r="H33" i="37"/>
  <c r="C32" i="2"/>
  <c r="C34" i="2"/>
  <c r="C35" i="2"/>
  <c r="C36" i="2"/>
  <c r="C37" i="2"/>
  <c r="C38" i="2"/>
  <c r="C39" i="2"/>
  <c r="C40" i="2"/>
  <c r="C7" i="2"/>
  <c r="C46" i="2"/>
  <c r="C43" i="2"/>
  <c r="C32" i="3"/>
  <c r="C34" i="3"/>
  <c r="C35" i="3"/>
  <c r="C36" i="3"/>
  <c r="C37" i="3"/>
  <c r="C38" i="3"/>
  <c r="C39" i="3"/>
  <c r="C40" i="3"/>
  <c r="C7" i="3"/>
  <c r="C46" i="3"/>
  <c r="C43" i="3"/>
  <c r="C32" i="51"/>
  <c r="C34" i="51"/>
  <c r="C35" i="51"/>
  <c r="C36" i="51"/>
  <c r="C37" i="51"/>
  <c r="C38" i="51"/>
  <c r="C39" i="51"/>
  <c r="C40" i="51"/>
  <c r="C7" i="51"/>
  <c r="C46" i="51"/>
  <c r="C43" i="51"/>
  <c r="C32" i="41"/>
  <c r="C34" i="41"/>
  <c r="C35" i="41"/>
  <c r="C36" i="41"/>
  <c r="C37" i="41"/>
  <c r="C38" i="41"/>
  <c r="C39" i="41"/>
  <c r="C40" i="41"/>
  <c r="C7" i="41"/>
  <c r="C46" i="41"/>
  <c r="C43" i="41"/>
  <c r="C32" i="42"/>
  <c r="C34" i="42"/>
  <c r="C35" i="42"/>
  <c r="C36" i="42"/>
  <c r="C37" i="42"/>
  <c r="C38" i="42"/>
  <c r="C39" i="42"/>
  <c r="C40" i="42"/>
  <c r="C7" i="42"/>
  <c r="C46" i="42"/>
  <c r="C43" i="42"/>
  <c r="C32" i="43"/>
  <c r="C34" i="43"/>
  <c r="C35" i="43"/>
  <c r="C36" i="43"/>
  <c r="C37" i="43"/>
  <c r="C38" i="43"/>
  <c r="C39" i="43"/>
  <c r="C40" i="43"/>
  <c r="B21" i="43"/>
  <c r="C21" i="43"/>
  <c r="C24" i="43"/>
  <c r="C7" i="43"/>
  <c r="C46" i="43"/>
  <c r="C43" i="43"/>
  <c r="C32" i="44"/>
  <c r="C34" i="44"/>
  <c r="C35" i="44"/>
  <c r="C36" i="44"/>
  <c r="C37" i="44"/>
  <c r="C38" i="44"/>
  <c r="C39" i="44"/>
  <c r="C40" i="44"/>
  <c r="B20" i="44"/>
  <c r="C20" i="44"/>
  <c r="B21" i="44"/>
  <c r="C21" i="44"/>
  <c r="C24" i="44"/>
  <c r="C7" i="44"/>
  <c r="C46" i="44"/>
  <c r="C43" i="44"/>
  <c r="C32" i="52"/>
  <c r="C34" i="52"/>
  <c r="C35" i="52"/>
  <c r="C36" i="52"/>
  <c r="C37" i="52"/>
  <c r="C38" i="52"/>
  <c r="C39" i="52"/>
  <c r="C40" i="52"/>
  <c r="C7" i="52"/>
  <c r="C46" i="52"/>
  <c r="C43" i="52"/>
  <c r="C32" i="53"/>
  <c r="C34" i="53"/>
  <c r="C35" i="53"/>
  <c r="C36" i="53"/>
  <c r="C37" i="53"/>
  <c r="C38" i="53"/>
  <c r="C39" i="53"/>
  <c r="C40" i="53"/>
  <c r="B20" i="53"/>
  <c r="C20" i="53"/>
  <c r="C24" i="53"/>
  <c r="C7" i="53"/>
  <c r="C46" i="53"/>
  <c r="C43" i="53"/>
  <c r="C32" i="54"/>
  <c r="C34" i="54"/>
  <c r="C35" i="54"/>
  <c r="C36" i="54"/>
  <c r="C37" i="54"/>
  <c r="C38" i="54"/>
  <c r="C39" i="54"/>
  <c r="C40" i="54"/>
  <c r="C7" i="54"/>
  <c r="C46" i="54"/>
  <c r="C43" i="54"/>
  <c r="C32" i="45"/>
  <c r="C34" i="45"/>
  <c r="C35" i="45"/>
  <c r="C36" i="45"/>
  <c r="C37" i="45"/>
  <c r="C38" i="45"/>
  <c r="C39" i="45"/>
  <c r="C40" i="45"/>
  <c r="B20" i="45"/>
  <c r="C20" i="45"/>
  <c r="C24" i="45"/>
  <c r="C7" i="45"/>
  <c r="C46" i="45"/>
  <c r="C43" i="45"/>
  <c r="C32" i="46"/>
  <c r="C34" i="46"/>
  <c r="C35" i="46"/>
  <c r="C36" i="46"/>
  <c r="C37" i="46"/>
  <c r="C38" i="46"/>
  <c r="C39" i="46"/>
  <c r="C40" i="46"/>
  <c r="C7" i="46"/>
  <c r="C46" i="46"/>
  <c r="C43" i="46"/>
  <c r="C32" i="47"/>
  <c r="C34" i="47"/>
  <c r="C35" i="47"/>
  <c r="C36" i="47"/>
  <c r="C37" i="47"/>
  <c r="C38" i="47"/>
  <c r="C39" i="47"/>
  <c r="C40" i="47"/>
  <c r="B21" i="47"/>
  <c r="C21" i="47"/>
  <c r="C24" i="47"/>
  <c r="C7" i="47"/>
  <c r="C46" i="47"/>
  <c r="C43" i="47"/>
  <c r="C32" i="48"/>
  <c r="C34" i="48"/>
  <c r="C35" i="48"/>
  <c r="C36" i="48"/>
  <c r="C37" i="48"/>
  <c r="C38" i="48"/>
  <c r="C39" i="48"/>
  <c r="C40" i="48"/>
  <c r="C7" i="48"/>
  <c r="C46" i="48"/>
  <c r="C43" i="48"/>
  <c r="C32" i="49"/>
  <c r="C34" i="49"/>
  <c r="C35" i="49"/>
  <c r="C36" i="49"/>
  <c r="C37" i="49"/>
  <c r="C38" i="49"/>
  <c r="C39" i="49"/>
  <c r="C40" i="49"/>
  <c r="C7" i="49"/>
  <c r="C46" i="49"/>
  <c r="C43" i="49"/>
  <c r="C32" i="64"/>
  <c r="C34" i="64"/>
  <c r="C35" i="64"/>
  <c r="C36" i="64"/>
  <c r="C37" i="64"/>
  <c r="C38" i="64"/>
  <c r="C39" i="64"/>
  <c r="C40" i="64"/>
  <c r="B20" i="64"/>
  <c r="C20" i="64"/>
  <c r="B21" i="64"/>
  <c r="C21" i="64"/>
  <c r="C24" i="64"/>
  <c r="C7" i="64"/>
  <c r="C46" i="64"/>
  <c r="C43" i="64"/>
  <c r="C32" i="63"/>
  <c r="C34" i="63"/>
  <c r="C35" i="63"/>
  <c r="C36" i="63"/>
  <c r="C37" i="63"/>
  <c r="C38" i="63"/>
  <c r="C39" i="63"/>
  <c r="C40" i="63"/>
  <c r="C21" i="63"/>
  <c r="C24" i="63"/>
  <c r="C7" i="63"/>
  <c r="C46" i="63"/>
  <c r="C43" i="63"/>
  <c r="C32" i="62"/>
  <c r="C34" i="62"/>
  <c r="C35" i="62"/>
  <c r="C36" i="62"/>
  <c r="C37" i="62"/>
  <c r="C38" i="62"/>
  <c r="C39" i="62"/>
  <c r="C40" i="62"/>
  <c r="C7" i="62"/>
  <c r="C46" i="62"/>
  <c r="C43" i="62"/>
  <c r="C32" i="61"/>
  <c r="C34" i="61"/>
  <c r="C35" i="61"/>
  <c r="C36" i="61"/>
  <c r="C37" i="61"/>
  <c r="C38" i="61"/>
  <c r="C39" i="61"/>
  <c r="C40" i="61"/>
  <c r="C7" i="61"/>
  <c r="C46" i="61"/>
  <c r="C43" i="61"/>
  <c r="C32" i="60"/>
  <c r="C34" i="60"/>
  <c r="C35" i="60"/>
  <c r="C36" i="60"/>
  <c r="C37" i="60"/>
  <c r="C38" i="60"/>
  <c r="C39" i="60"/>
  <c r="C40" i="60"/>
  <c r="B20" i="60"/>
  <c r="C20" i="60"/>
  <c r="B21" i="60"/>
  <c r="C21" i="60"/>
  <c r="C24" i="60"/>
  <c r="C7" i="60"/>
  <c r="C46" i="60"/>
  <c r="C43" i="60"/>
  <c r="C32" i="59"/>
  <c r="C34" i="59"/>
  <c r="C35" i="59"/>
  <c r="C36" i="59"/>
  <c r="C37" i="59"/>
  <c r="C38" i="59"/>
  <c r="C39" i="59"/>
  <c r="C40" i="59"/>
  <c r="C7" i="59"/>
  <c r="C46" i="59"/>
  <c r="C43" i="59"/>
  <c r="C32" i="58"/>
  <c r="C34" i="58"/>
  <c r="C35" i="58"/>
  <c r="C36" i="58"/>
  <c r="C37" i="58"/>
  <c r="C38" i="58"/>
  <c r="C39" i="58"/>
  <c r="C40" i="58"/>
  <c r="B21" i="58"/>
  <c r="C21" i="58"/>
  <c r="C24" i="58"/>
  <c r="C7" i="58"/>
  <c r="C46" i="58"/>
  <c r="C43" i="58"/>
  <c r="C32" i="57"/>
  <c r="C34" i="57"/>
  <c r="C35" i="57"/>
  <c r="C36" i="57"/>
  <c r="C37" i="57"/>
  <c r="C38" i="57"/>
  <c r="C39" i="57"/>
  <c r="C40" i="57"/>
  <c r="B21" i="57"/>
  <c r="C21" i="57"/>
  <c r="C24" i="57"/>
  <c r="C7" i="57"/>
  <c r="C46" i="57"/>
  <c r="C43" i="57"/>
  <c r="C32" i="56"/>
  <c r="C34" i="56"/>
  <c r="C35" i="56"/>
  <c r="C36" i="56"/>
  <c r="C37" i="56"/>
  <c r="C38" i="56"/>
  <c r="C39" i="56"/>
  <c r="C40" i="56"/>
  <c r="C7" i="56"/>
  <c r="C46" i="56"/>
  <c r="C43" i="56"/>
  <c r="C32" i="55"/>
  <c r="C34" i="55"/>
  <c r="C35" i="55"/>
  <c r="C36" i="55"/>
  <c r="C37" i="55"/>
  <c r="C38" i="55"/>
  <c r="C39" i="55"/>
  <c r="C40" i="55"/>
  <c r="C7" i="55"/>
  <c r="C46" i="55"/>
  <c r="C43" i="55"/>
  <c r="C32" i="50"/>
  <c r="C34" i="50"/>
  <c r="C35" i="50"/>
  <c r="C36" i="50"/>
  <c r="C37" i="50"/>
  <c r="C38" i="50"/>
  <c r="C39" i="50"/>
  <c r="C40" i="50"/>
  <c r="C7" i="50"/>
  <c r="C46" i="50"/>
  <c r="C43" i="50"/>
  <c r="C43" i="37"/>
  <c r="D7" i="2"/>
  <c r="D8" i="2"/>
  <c r="D9" i="2"/>
  <c r="D10" i="2"/>
  <c r="D11" i="2"/>
  <c r="D18" i="2"/>
  <c r="D19" i="2"/>
  <c r="D20" i="2"/>
  <c r="D21" i="2"/>
  <c r="D22" i="2"/>
  <c r="D23" i="2"/>
  <c r="D24" i="2"/>
  <c r="D32" i="2"/>
  <c r="D34" i="2"/>
  <c r="D35" i="2"/>
  <c r="D36" i="2"/>
  <c r="D37" i="2"/>
  <c r="D38" i="2"/>
  <c r="D39" i="2"/>
  <c r="D40" i="2"/>
  <c r="D43" i="2"/>
  <c r="D7" i="3"/>
  <c r="D8" i="3"/>
  <c r="D9" i="3"/>
  <c r="D10" i="3"/>
  <c r="D11" i="3"/>
  <c r="D18" i="3"/>
  <c r="D19" i="3"/>
  <c r="D20" i="3"/>
  <c r="D21" i="3"/>
  <c r="D22" i="3"/>
  <c r="D23" i="3"/>
  <c r="D24" i="3"/>
  <c r="D32" i="3"/>
  <c r="D34" i="3"/>
  <c r="D35" i="3"/>
  <c r="D36" i="3"/>
  <c r="D37" i="3"/>
  <c r="D38" i="3"/>
  <c r="D39" i="3"/>
  <c r="D40" i="3"/>
  <c r="D43" i="3"/>
  <c r="D7" i="51"/>
  <c r="D8" i="51"/>
  <c r="D9" i="51"/>
  <c r="D10" i="51"/>
  <c r="D11" i="51"/>
  <c r="D18" i="51"/>
  <c r="D19" i="51"/>
  <c r="D20" i="51"/>
  <c r="D21" i="51"/>
  <c r="D22" i="51"/>
  <c r="D23" i="51"/>
  <c r="D24" i="51"/>
  <c r="D32" i="51"/>
  <c r="D34" i="51"/>
  <c r="D35" i="51"/>
  <c r="D36" i="51"/>
  <c r="D37" i="51"/>
  <c r="D38" i="51"/>
  <c r="D39" i="51"/>
  <c r="D40" i="51"/>
  <c r="D43" i="51"/>
  <c r="D7" i="41"/>
  <c r="D8" i="41"/>
  <c r="D9" i="41"/>
  <c r="D10" i="41"/>
  <c r="D11" i="41"/>
  <c r="D18" i="41"/>
  <c r="D19" i="41"/>
  <c r="D20" i="41"/>
  <c r="D21" i="41"/>
  <c r="D22" i="41"/>
  <c r="D23" i="41"/>
  <c r="D24" i="41"/>
  <c r="D32" i="41"/>
  <c r="D34" i="41"/>
  <c r="D35" i="41"/>
  <c r="D36" i="41"/>
  <c r="D37" i="41"/>
  <c r="D38" i="41"/>
  <c r="D39" i="41"/>
  <c r="D40" i="41"/>
  <c r="D43" i="41"/>
  <c r="D7" i="42"/>
  <c r="D8" i="42"/>
  <c r="D9" i="42"/>
  <c r="D10" i="42"/>
  <c r="D11" i="42"/>
  <c r="D18" i="42"/>
  <c r="D19" i="42"/>
  <c r="D20" i="42"/>
  <c r="D21" i="42"/>
  <c r="D22" i="42"/>
  <c r="D23" i="42"/>
  <c r="D24" i="42"/>
  <c r="D32" i="42"/>
  <c r="D34" i="42"/>
  <c r="D35" i="42"/>
  <c r="D36" i="42"/>
  <c r="D37" i="42"/>
  <c r="D38" i="42"/>
  <c r="D39" i="42"/>
  <c r="D40" i="42"/>
  <c r="D43" i="42"/>
  <c r="D7" i="43"/>
  <c r="D8" i="43"/>
  <c r="D9" i="43"/>
  <c r="D10" i="43"/>
  <c r="D11" i="43"/>
  <c r="D18" i="43"/>
  <c r="D19" i="43"/>
  <c r="D20" i="43"/>
  <c r="D21" i="43"/>
  <c r="D22" i="43"/>
  <c r="D23" i="43"/>
  <c r="D24" i="43"/>
  <c r="D32" i="43"/>
  <c r="D34" i="43"/>
  <c r="D35" i="43"/>
  <c r="D36" i="43"/>
  <c r="D37" i="43"/>
  <c r="D38" i="43"/>
  <c r="D39" i="43"/>
  <c r="D40" i="43"/>
  <c r="D43" i="43"/>
  <c r="D7" i="44"/>
  <c r="D8" i="44"/>
  <c r="D9" i="44"/>
  <c r="D10" i="44"/>
  <c r="D11" i="44"/>
  <c r="D18" i="44"/>
  <c r="D19" i="44"/>
  <c r="D20" i="44"/>
  <c r="D21" i="44"/>
  <c r="D22" i="44"/>
  <c r="D23" i="44"/>
  <c r="D24" i="44"/>
  <c r="D32" i="44"/>
  <c r="D34" i="44"/>
  <c r="D35" i="44"/>
  <c r="D36" i="44"/>
  <c r="D37" i="44"/>
  <c r="D38" i="44"/>
  <c r="D39" i="44"/>
  <c r="D40" i="44"/>
  <c r="D43" i="44"/>
  <c r="D7" i="52"/>
  <c r="D8" i="52"/>
  <c r="D9" i="52"/>
  <c r="D10" i="52"/>
  <c r="D11" i="52"/>
  <c r="D18" i="52"/>
  <c r="D19" i="52"/>
  <c r="D20" i="52"/>
  <c r="D21" i="52"/>
  <c r="D22" i="52"/>
  <c r="D23" i="52"/>
  <c r="D24" i="52"/>
  <c r="D32" i="52"/>
  <c r="D34" i="52"/>
  <c r="D35" i="52"/>
  <c r="D36" i="52"/>
  <c r="D37" i="52"/>
  <c r="D38" i="52"/>
  <c r="D39" i="52"/>
  <c r="D40" i="52"/>
  <c r="D43" i="52"/>
  <c r="D7" i="53"/>
  <c r="D8" i="53"/>
  <c r="D9" i="53"/>
  <c r="D10" i="53"/>
  <c r="D11" i="53"/>
  <c r="D18" i="53"/>
  <c r="D19" i="53"/>
  <c r="D20" i="53"/>
  <c r="D21" i="53"/>
  <c r="D22" i="53"/>
  <c r="D23" i="53"/>
  <c r="D24" i="53"/>
  <c r="D43" i="53"/>
  <c r="D7" i="54"/>
  <c r="D8" i="54"/>
  <c r="D9" i="54"/>
  <c r="D10" i="54"/>
  <c r="D11" i="54"/>
  <c r="D18" i="54"/>
  <c r="D19" i="54"/>
  <c r="D20" i="54"/>
  <c r="D21" i="54"/>
  <c r="D22" i="54"/>
  <c r="D23" i="54"/>
  <c r="D24" i="54"/>
  <c r="D32" i="54"/>
  <c r="D34" i="54"/>
  <c r="D35" i="54"/>
  <c r="D36" i="54"/>
  <c r="D37" i="54"/>
  <c r="D38" i="54"/>
  <c r="D39" i="54"/>
  <c r="D40" i="54"/>
  <c r="D43" i="54"/>
  <c r="D7" i="45"/>
  <c r="D8" i="45"/>
  <c r="D9" i="45"/>
  <c r="D10" i="45"/>
  <c r="D11" i="45"/>
  <c r="D18" i="45"/>
  <c r="D19" i="45"/>
  <c r="D21" i="45"/>
  <c r="D22" i="45"/>
  <c r="D23" i="45"/>
  <c r="D24" i="45"/>
  <c r="D32" i="45"/>
  <c r="D34" i="45"/>
  <c r="D35" i="45"/>
  <c r="D36" i="45"/>
  <c r="D37" i="45"/>
  <c r="D38" i="45"/>
  <c r="D39" i="45"/>
  <c r="D40" i="45"/>
  <c r="D43" i="45"/>
  <c r="D7" i="46"/>
  <c r="D8" i="46"/>
  <c r="D9" i="46"/>
  <c r="D10" i="46"/>
  <c r="D11" i="46"/>
  <c r="D18" i="46"/>
  <c r="D19" i="46"/>
  <c r="D20" i="46"/>
  <c r="D21" i="46"/>
  <c r="D22" i="46"/>
  <c r="D23" i="46"/>
  <c r="D24" i="46"/>
  <c r="D32" i="46"/>
  <c r="D34" i="46"/>
  <c r="D35" i="46"/>
  <c r="D36" i="46"/>
  <c r="D37" i="46"/>
  <c r="D38" i="46"/>
  <c r="D39" i="46"/>
  <c r="D40" i="46"/>
  <c r="D43" i="46"/>
  <c r="D7" i="47"/>
  <c r="D8" i="47"/>
  <c r="D9" i="47"/>
  <c r="D10" i="47"/>
  <c r="D11" i="47"/>
  <c r="D18" i="47"/>
  <c r="D19" i="47"/>
  <c r="D20" i="47"/>
  <c r="D21" i="47"/>
  <c r="D22" i="47"/>
  <c r="D23" i="47"/>
  <c r="D24" i="47"/>
  <c r="D32" i="47"/>
  <c r="D34" i="47"/>
  <c r="D35" i="47"/>
  <c r="D36" i="47"/>
  <c r="D37" i="47"/>
  <c r="D38" i="47"/>
  <c r="D39" i="47"/>
  <c r="D40" i="47"/>
  <c r="D43" i="47"/>
  <c r="D7" i="48"/>
  <c r="D8" i="48"/>
  <c r="D9" i="48"/>
  <c r="D10" i="48"/>
  <c r="D11" i="48"/>
  <c r="D18" i="48"/>
  <c r="D19" i="48"/>
  <c r="D20" i="48"/>
  <c r="D21" i="48"/>
  <c r="D22" i="48"/>
  <c r="D23" i="48"/>
  <c r="D24" i="48"/>
  <c r="D32" i="48"/>
  <c r="D34" i="48"/>
  <c r="D35" i="48"/>
  <c r="D36" i="48"/>
  <c r="D37" i="48"/>
  <c r="D38" i="48"/>
  <c r="D39" i="48"/>
  <c r="D40" i="48"/>
  <c r="D43" i="48"/>
  <c r="D7" i="49"/>
  <c r="D8" i="49"/>
  <c r="D9" i="49"/>
  <c r="D10" i="49"/>
  <c r="D11" i="49"/>
  <c r="D18" i="49"/>
  <c r="D19" i="49"/>
  <c r="D20" i="49"/>
  <c r="D21" i="49"/>
  <c r="D22" i="49"/>
  <c r="D23" i="49"/>
  <c r="D24" i="49"/>
  <c r="D32" i="49"/>
  <c r="D34" i="49"/>
  <c r="D35" i="49"/>
  <c r="D36" i="49"/>
  <c r="D37" i="49"/>
  <c r="D38" i="49"/>
  <c r="D39" i="49"/>
  <c r="D40" i="49"/>
  <c r="D43" i="49"/>
  <c r="D7" i="64"/>
  <c r="D8" i="64"/>
  <c r="D9" i="64"/>
  <c r="D10" i="64"/>
  <c r="D11" i="64"/>
  <c r="D18" i="64"/>
  <c r="D19" i="64"/>
  <c r="D20" i="64"/>
  <c r="D21" i="64"/>
  <c r="D22" i="64"/>
  <c r="D23" i="64"/>
  <c r="D24" i="64"/>
  <c r="D32" i="64"/>
  <c r="D34" i="64"/>
  <c r="D35" i="64"/>
  <c r="D36" i="64"/>
  <c r="D37" i="64"/>
  <c r="D38" i="64"/>
  <c r="D39" i="64"/>
  <c r="D40" i="64"/>
  <c r="D43" i="64"/>
  <c r="D7" i="63"/>
  <c r="D8" i="63"/>
  <c r="D9" i="63"/>
  <c r="D10" i="63"/>
  <c r="D11" i="63"/>
  <c r="D18" i="63"/>
  <c r="D19" i="63"/>
  <c r="D20" i="63"/>
  <c r="D21" i="63"/>
  <c r="D22" i="63"/>
  <c r="D23" i="63"/>
  <c r="D24" i="63"/>
  <c r="D32" i="63"/>
  <c r="D34" i="63"/>
  <c r="D35" i="63"/>
  <c r="D36" i="63"/>
  <c r="D37" i="63"/>
  <c r="D38" i="63"/>
  <c r="D39" i="63"/>
  <c r="D40" i="63"/>
  <c r="D43" i="63"/>
  <c r="D7" i="62"/>
  <c r="D8" i="62"/>
  <c r="D9" i="62"/>
  <c r="D10" i="62"/>
  <c r="D11" i="62"/>
  <c r="D18" i="62"/>
  <c r="D19" i="62"/>
  <c r="D20" i="62"/>
  <c r="D21" i="62"/>
  <c r="D22" i="62"/>
  <c r="D23" i="62"/>
  <c r="D24" i="62"/>
  <c r="D32" i="62"/>
  <c r="D34" i="62"/>
  <c r="D35" i="62"/>
  <c r="D36" i="62"/>
  <c r="D37" i="62"/>
  <c r="D38" i="62"/>
  <c r="D39" i="62"/>
  <c r="D40" i="62"/>
  <c r="D43" i="62"/>
  <c r="D7" i="61"/>
  <c r="D8" i="61"/>
  <c r="D9" i="61"/>
  <c r="D10" i="61"/>
  <c r="D11" i="61"/>
  <c r="D18" i="61"/>
  <c r="D19" i="61"/>
  <c r="D20" i="61"/>
  <c r="D21" i="61"/>
  <c r="D22" i="61"/>
  <c r="D23" i="61"/>
  <c r="D24" i="61"/>
  <c r="D32" i="61"/>
  <c r="D34" i="61"/>
  <c r="D35" i="61"/>
  <c r="D36" i="61"/>
  <c r="D37" i="61"/>
  <c r="D38" i="61"/>
  <c r="D39" i="61"/>
  <c r="D40" i="61"/>
  <c r="D43" i="61"/>
  <c r="D7" i="60"/>
  <c r="D8" i="60"/>
  <c r="D9" i="60"/>
  <c r="D10" i="60"/>
  <c r="D11" i="60"/>
  <c r="D18" i="60"/>
  <c r="D19" i="60"/>
  <c r="D20" i="60"/>
  <c r="D21" i="60"/>
  <c r="D22" i="60"/>
  <c r="D23" i="60"/>
  <c r="D24" i="60"/>
  <c r="D32" i="60"/>
  <c r="D34" i="60"/>
  <c r="D35" i="60"/>
  <c r="D36" i="60"/>
  <c r="D37" i="60"/>
  <c r="D38" i="60"/>
  <c r="D39" i="60"/>
  <c r="D40" i="60"/>
  <c r="D43" i="60"/>
  <c r="D7" i="59"/>
  <c r="D8" i="59"/>
  <c r="D9" i="59"/>
  <c r="D10" i="59"/>
  <c r="D11" i="59"/>
  <c r="D18" i="59"/>
  <c r="D19" i="59"/>
  <c r="D20" i="59"/>
  <c r="D21" i="59"/>
  <c r="D22" i="59"/>
  <c r="D23" i="59"/>
  <c r="D24" i="59"/>
  <c r="D32" i="59"/>
  <c r="D34" i="59"/>
  <c r="D35" i="59"/>
  <c r="D36" i="59"/>
  <c r="D37" i="59"/>
  <c r="D38" i="59"/>
  <c r="D39" i="59"/>
  <c r="D40" i="59"/>
  <c r="D43" i="59"/>
  <c r="D7" i="58"/>
  <c r="D8" i="58"/>
  <c r="D9" i="58"/>
  <c r="D10" i="58"/>
  <c r="D11" i="58"/>
  <c r="D18" i="58"/>
  <c r="D19" i="58"/>
  <c r="D20" i="58"/>
  <c r="D21" i="58"/>
  <c r="D22" i="58"/>
  <c r="D23" i="58"/>
  <c r="D24" i="58"/>
  <c r="D32" i="58"/>
  <c r="D34" i="58"/>
  <c r="D35" i="58"/>
  <c r="D36" i="58"/>
  <c r="D37" i="58"/>
  <c r="D38" i="58"/>
  <c r="D39" i="58"/>
  <c r="D40" i="58"/>
  <c r="D43" i="58"/>
  <c r="D7" i="57"/>
  <c r="D8" i="57"/>
  <c r="D9" i="57"/>
  <c r="D10" i="57"/>
  <c r="D11" i="57"/>
  <c r="D18" i="57"/>
  <c r="D19" i="57"/>
  <c r="D20" i="57"/>
  <c r="D21" i="57"/>
  <c r="D22" i="57"/>
  <c r="D23" i="57"/>
  <c r="D24" i="57"/>
  <c r="D32" i="57"/>
  <c r="D34" i="57"/>
  <c r="D35" i="57"/>
  <c r="D36" i="57"/>
  <c r="D37" i="57"/>
  <c r="D38" i="57"/>
  <c r="D39" i="57"/>
  <c r="D40" i="57"/>
  <c r="D43" i="57"/>
  <c r="D7" i="56"/>
  <c r="D8" i="56"/>
  <c r="D9" i="56"/>
  <c r="D10" i="56"/>
  <c r="D11" i="56"/>
  <c r="D18" i="56"/>
  <c r="D19" i="56"/>
  <c r="D20" i="56"/>
  <c r="D21" i="56"/>
  <c r="D22" i="56"/>
  <c r="D23" i="56"/>
  <c r="D24" i="56"/>
  <c r="D32" i="56"/>
  <c r="D34" i="56"/>
  <c r="D35" i="56"/>
  <c r="D36" i="56"/>
  <c r="D37" i="56"/>
  <c r="D38" i="56"/>
  <c r="D39" i="56"/>
  <c r="D40" i="56"/>
  <c r="D43" i="56"/>
  <c r="D7" i="55"/>
  <c r="D8" i="55"/>
  <c r="D9" i="55"/>
  <c r="D10" i="55"/>
  <c r="D11" i="55"/>
  <c r="D18" i="55"/>
  <c r="D19" i="55"/>
  <c r="D20" i="55"/>
  <c r="D21" i="55"/>
  <c r="D22" i="55"/>
  <c r="D23" i="55"/>
  <c r="D24" i="55"/>
  <c r="D32" i="55"/>
  <c r="D34" i="55"/>
  <c r="D35" i="55"/>
  <c r="D36" i="55"/>
  <c r="D37" i="55"/>
  <c r="D38" i="55"/>
  <c r="D39" i="55"/>
  <c r="D40" i="55"/>
  <c r="D43" i="55"/>
  <c r="D7" i="50"/>
  <c r="D8" i="50"/>
  <c r="D9" i="50"/>
  <c r="D10" i="50"/>
  <c r="D11" i="50"/>
  <c r="D18" i="50"/>
  <c r="D19" i="50"/>
  <c r="D20" i="50"/>
  <c r="D21" i="50"/>
  <c r="D22" i="50"/>
  <c r="D23" i="50"/>
  <c r="D24" i="50"/>
  <c r="D32" i="50"/>
  <c r="D34" i="50"/>
  <c r="D35" i="50"/>
  <c r="D36" i="50"/>
  <c r="D37" i="50"/>
  <c r="D38" i="50"/>
  <c r="D39" i="50"/>
  <c r="D40" i="50"/>
  <c r="D43" i="50"/>
  <c r="D43" i="37"/>
  <c r="E7" i="2"/>
  <c r="E8" i="2"/>
  <c r="E9" i="2"/>
  <c r="E10" i="2"/>
  <c r="E11" i="2"/>
  <c r="E18" i="2"/>
  <c r="E19" i="2"/>
  <c r="E20" i="2"/>
  <c r="E21" i="2"/>
  <c r="E22" i="2"/>
  <c r="E23" i="2"/>
  <c r="E24" i="2"/>
  <c r="E32" i="2"/>
  <c r="E34" i="2"/>
  <c r="E35" i="2"/>
  <c r="E36" i="2"/>
  <c r="E37" i="2"/>
  <c r="E38" i="2"/>
  <c r="E39" i="2"/>
  <c r="E40" i="2"/>
  <c r="E43" i="2"/>
  <c r="E7" i="3"/>
  <c r="E8" i="3"/>
  <c r="E9" i="3"/>
  <c r="E10" i="3"/>
  <c r="E11" i="3"/>
  <c r="E18" i="3"/>
  <c r="E19" i="3"/>
  <c r="E20" i="3"/>
  <c r="E21" i="3"/>
  <c r="E22" i="3"/>
  <c r="E23" i="3"/>
  <c r="E24" i="3"/>
  <c r="E32" i="3"/>
  <c r="E34" i="3"/>
  <c r="E35" i="3"/>
  <c r="E36" i="3"/>
  <c r="E37" i="3"/>
  <c r="E38" i="3"/>
  <c r="E39" i="3"/>
  <c r="E40" i="3"/>
  <c r="E43" i="3"/>
  <c r="E7" i="51"/>
  <c r="E8" i="51"/>
  <c r="E9" i="51"/>
  <c r="E10" i="51"/>
  <c r="E11" i="51"/>
  <c r="E18" i="51"/>
  <c r="E19" i="51"/>
  <c r="E20" i="51"/>
  <c r="E21" i="51"/>
  <c r="E22" i="51"/>
  <c r="E23" i="51"/>
  <c r="E24" i="51"/>
  <c r="E32" i="51"/>
  <c r="E34" i="51"/>
  <c r="E35" i="51"/>
  <c r="E36" i="51"/>
  <c r="E37" i="51"/>
  <c r="E38" i="51"/>
  <c r="E39" i="51"/>
  <c r="E40" i="51"/>
  <c r="E43" i="51"/>
  <c r="E7" i="41"/>
  <c r="E8" i="41"/>
  <c r="E9" i="41"/>
  <c r="E10" i="41"/>
  <c r="E11" i="41"/>
  <c r="E18" i="41"/>
  <c r="E19" i="41"/>
  <c r="E20" i="41"/>
  <c r="E21" i="41"/>
  <c r="E22" i="41"/>
  <c r="E23" i="41"/>
  <c r="E24" i="41"/>
  <c r="E32" i="41"/>
  <c r="E34" i="41"/>
  <c r="E35" i="41"/>
  <c r="E36" i="41"/>
  <c r="E37" i="41"/>
  <c r="E38" i="41"/>
  <c r="E39" i="41"/>
  <c r="E40" i="41"/>
  <c r="E43" i="41"/>
  <c r="E7" i="42"/>
  <c r="E8" i="42"/>
  <c r="E9" i="42"/>
  <c r="E10" i="42"/>
  <c r="E11" i="42"/>
  <c r="E18" i="42"/>
  <c r="E19" i="42"/>
  <c r="E20" i="42"/>
  <c r="E21" i="42"/>
  <c r="E22" i="42"/>
  <c r="E23" i="42"/>
  <c r="E24" i="42"/>
  <c r="E32" i="42"/>
  <c r="E34" i="42"/>
  <c r="E35" i="42"/>
  <c r="E36" i="42"/>
  <c r="E37" i="42"/>
  <c r="E38" i="42"/>
  <c r="E39" i="42"/>
  <c r="E40" i="42"/>
  <c r="E43" i="42"/>
  <c r="E7" i="43"/>
  <c r="E8" i="43"/>
  <c r="E9" i="43"/>
  <c r="E10" i="43"/>
  <c r="E11" i="43"/>
  <c r="E18" i="43"/>
  <c r="E19" i="43"/>
  <c r="E20" i="43"/>
  <c r="E21" i="43"/>
  <c r="E22" i="43"/>
  <c r="E23" i="43"/>
  <c r="E24" i="43"/>
  <c r="E32" i="43"/>
  <c r="E34" i="43"/>
  <c r="E35" i="43"/>
  <c r="E36" i="43"/>
  <c r="E37" i="43"/>
  <c r="E38" i="43"/>
  <c r="E39" i="43"/>
  <c r="E40" i="43"/>
  <c r="E43" i="43"/>
  <c r="E7" i="44"/>
  <c r="E8" i="44"/>
  <c r="E9" i="44"/>
  <c r="E10" i="44"/>
  <c r="E11" i="44"/>
  <c r="E18" i="44"/>
  <c r="E19" i="44"/>
  <c r="E20" i="44"/>
  <c r="E21" i="44"/>
  <c r="E22" i="44"/>
  <c r="E23" i="44"/>
  <c r="E24" i="44"/>
  <c r="E32" i="44"/>
  <c r="E34" i="44"/>
  <c r="E35" i="44"/>
  <c r="E36" i="44"/>
  <c r="E37" i="44"/>
  <c r="E38" i="44"/>
  <c r="E39" i="44"/>
  <c r="E40" i="44"/>
  <c r="E43" i="44"/>
  <c r="E7" i="52"/>
  <c r="E8" i="52"/>
  <c r="E9" i="52"/>
  <c r="E10" i="52"/>
  <c r="E11" i="52"/>
  <c r="E18" i="52"/>
  <c r="E19" i="52"/>
  <c r="E20" i="52"/>
  <c r="E21" i="52"/>
  <c r="E22" i="52"/>
  <c r="E23" i="52"/>
  <c r="E24" i="52"/>
  <c r="E32" i="52"/>
  <c r="E34" i="52"/>
  <c r="E35" i="52"/>
  <c r="E36" i="52"/>
  <c r="E37" i="52"/>
  <c r="E38" i="52"/>
  <c r="E39" i="52"/>
  <c r="E40" i="52"/>
  <c r="E43" i="52"/>
  <c r="E7" i="53"/>
  <c r="E8" i="53"/>
  <c r="E9" i="53"/>
  <c r="E10" i="53"/>
  <c r="E11" i="53"/>
  <c r="E18" i="53"/>
  <c r="E19" i="53"/>
  <c r="E20" i="53"/>
  <c r="E21" i="53"/>
  <c r="E22" i="53"/>
  <c r="E23" i="53"/>
  <c r="E24" i="53"/>
  <c r="E32" i="53"/>
  <c r="E34" i="53"/>
  <c r="E35" i="53"/>
  <c r="E36" i="53"/>
  <c r="E37" i="53"/>
  <c r="E38" i="53"/>
  <c r="E39" i="53"/>
  <c r="E40" i="53"/>
  <c r="E43" i="53"/>
  <c r="E7" i="54"/>
  <c r="E8" i="54"/>
  <c r="E9" i="54"/>
  <c r="E10" i="54"/>
  <c r="E11" i="54"/>
  <c r="E18" i="54"/>
  <c r="E19" i="54"/>
  <c r="E20" i="54"/>
  <c r="E21" i="54"/>
  <c r="E22" i="54"/>
  <c r="E23" i="54"/>
  <c r="E24" i="54"/>
  <c r="E32" i="54"/>
  <c r="E34" i="54"/>
  <c r="E35" i="54"/>
  <c r="E36" i="54"/>
  <c r="E37" i="54"/>
  <c r="E38" i="54"/>
  <c r="E39" i="54"/>
  <c r="E40" i="54"/>
  <c r="E43" i="54"/>
  <c r="E7" i="45"/>
  <c r="E8" i="45"/>
  <c r="E9" i="45"/>
  <c r="E10" i="45"/>
  <c r="E11" i="45"/>
  <c r="E18" i="45"/>
  <c r="E19" i="45"/>
  <c r="E20" i="45"/>
  <c r="E21" i="45"/>
  <c r="E22" i="45"/>
  <c r="E23" i="45"/>
  <c r="E24" i="45"/>
  <c r="E32" i="45"/>
  <c r="E34" i="45"/>
  <c r="E35" i="45"/>
  <c r="E36" i="45"/>
  <c r="E37" i="45"/>
  <c r="E38" i="45"/>
  <c r="E39" i="45"/>
  <c r="E40" i="45"/>
  <c r="E43" i="45"/>
  <c r="E7" i="46"/>
  <c r="E8" i="46"/>
  <c r="E9" i="46"/>
  <c r="E10" i="46"/>
  <c r="E11" i="46"/>
  <c r="E18" i="46"/>
  <c r="E19" i="46"/>
  <c r="E20" i="46"/>
  <c r="E21" i="46"/>
  <c r="E22" i="46"/>
  <c r="E23" i="46"/>
  <c r="E24" i="46"/>
  <c r="E32" i="46"/>
  <c r="E34" i="46"/>
  <c r="E35" i="46"/>
  <c r="E36" i="46"/>
  <c r="E37" i="46"/>
  <c r="E38" i="46"/>
  <c r="E39" i="46"/>
  <c r="E40" i="46"/>
  <c r="E43" i="46"/>
  <c r="E7" i="47"/>
  <c r="E8" i="47"/>
  <c r="E9" i="47"/>
  <c r="E10" i="47"/>
  <c r="E11" i="47"/>
  <c r="E18" i="47"/>
  <c r="E19" i="47"/>
  <c r="E20" i="47"/>
  <c r="E21" i="47"/>
  <c r="E22" i="47"/>
  <c r="E23" i="47"/>
  <c r="E24" i="47"/>
  <c r="E32" i="47"/>
  <c r="E34" i="47"/>
  <c r="E35" i="47"/>
  <c r="E36" i="47"/>
  <c r="E37" i="47"/>
  <c r="E38" i="47"/>
  <c r="E39" i="47"/>
  <c r="E40" i="47"/>
  <c r="E43" i="47"/>
  <c r="E7" i="48"/>
  <c r="E8" i="48"/>
  <c r="E9" i="48"/>
  <c r="E10" i="48"/>
  <c r="E11" i="48"/>
  <c r="E18" i="48"/>
  <c r="E19" i="48"/>
  <c r="E20" i="48"/>
  <c r="E21" i="48"/>
  <c r="E22" i="48"/>
  <c r="E23" i="48"/>
  <c r="E24" i="48"/>
  <c r="E32" i="48"/>
  <c r="E34" i="48"/>
  <c r="E35" i="48"/>
  <c r="E36" i="48"/>
  <c r="E37" i="48"/>
  <c r="E38" i="48"/>
  <c r="E39" i="48"/>
  <c r="E40" i="48"/>
  <c r="E43" i="48"/>
  <c r="E7" i="49"/>
  <c r="E8" i="49"/>
  <c r="E9" i="49"/>
  <c r="E10" i="49"/>
  <c r="E11" i="49"/>
  <c r="E18" i="49"/>
  <c r="E19" i="49"/>
  <c r="E20" i="49"/>
  <c r="E21" i="49"/>
  <c r="E22" i="49"/>
  <c r="E23" i="49"/>
  <c r="E24" i="49"/>
  <c r="E32" i="49"/>
  <c r="E34" i="49"/>
  <c r="E35" i="49"/>
  <c r="E36" i="49"/>
  <c r="E37" i="49"/>
  <c r="E38" i="49"/>
  <c r="E39" i="49"/>
  <c r="E40" i="49"/>
  <c r="E43" i="49"/>
  <c r="E7" i="64"/>
  <c r="E8" i="64"/>
  <c r="E9" i="64"/>
  <c r="E10" i="64"/>
  <c r="E11" i="64"/>
  <c r="E18" i="64"/>
  <c r="E19" i="64"/>
  <c r="E20" i="64"/>
  <c r="E21" i="64"/>
  <c r="E22" i="64"/>
  <c r="E23" i="64"/>
  <c r="E24" i="64"/>
  <c r="E32" i="64"/>
  <c r="E34" i="64"/>
  <c r="E35" i="64"/>
  <c r="E36" i="64"/>
  <c r="E37" i="64"/>
  <c r="E38" i="64"/>
  <c r="E39" i="64"/>
  <c r="E40" i="64"/>
  <c r="E43" i="64"/>
  <c r="E7" i="63"/>
  <c r="E8" i="63"/>
  <c r="E9" i="63"/>
  <c r="E10" i="63"/>
  <c r="E11" i="63"/>
  <c r="E18" i="63"/>
  <c r="E19" i="63"/>
  <c r="E20" i="63"/>
  <c r="E21" i="63"/>
  <c r="E22" i="63"/>
  <c r="E23" i="63"/>
  <c r="E24" i="63"/>
  <c r="E32" i="63"/>
  <c r="E34" i="63"/>
  <c r="E35" i="63"/>
  <c r="E36" i="63"/>
  <c r="E37" i="63"/>
  <c r="E38" i="63"/>
  <c r="E39" i="63"/>
  <c r="E40" i="63"/>
  <c r="E43" i="63"/>
  <c r="E7" i="62"/>
  <c r="E8" i="62"/>
  <c r="E9" i="62"/>
  <c r="E10" i="62"/>
  <c r="E11" i="62"/>
  <c r="E18" i="62"/>
  <c r="E19" i="62"/>
  <c r="E20" i="62"/>
  <c r="E21" i="62"/>
  <c r="E22" i="62"/>
  <c r="E23" i="62"/>
  <c r="E24" i="62"/>
  <c r="E32" i="62"/>
  <c r="E34" i="62"/>
  <c r="E35" i="62"/>
  <c r="E36" i="62"/>
  <c r="E37" i="62"/>
  <c r="E38" i="62"/>
  <c r="E39" i="62"/>
  <c r="E40" i="62"/>
  <c r="E43" i="62"/>
  <c r="E7" i="61"/>
  <c r="E8" i="61"/>
  <c r="E9" i="61"/>
  <c r="E10" i="61"/>
  <c r="E11" i="61"/>
  <c r="E18" i="61"/>
  <c r="E19" i="61"/>
  <c r="E20" i="61"/>
  <c r="E21" i="61"/>
  <c r="E22" i="61"/>
  <c r="E23" i="61"/>
  <c r="E24" i="61"/>
  <c r="E32" i="61"/>
  <c r="E34" i="61"/>
  <c r="E35" i="61"/>
  <c r="E36" i="61"/>
  <c r="E37" i="61"/>
  <c r="E38" i="61"/>
  <c r="E39" i="61"/>
  <c r="E40" i="61"/>
  <c r="E43" i="61"/>
  <c r="E7" i="60"/>
  <c r="E8" i="60"/>
  <c r="E9" i="60"/>
  <c r="E10" i="60"/>
  <c r="E11" i="60"/>
  <c r="E18" i="60"/>
  <c r="E19" i="60"/>
  <c r="E20" i="60"/>
  <c r="E21" i="60"/>
  <c r="E22" i="60"/>
  <c r="E23" i="60"/>
  <c r="E24" i="60"/>
  <c r="E32" i="60"/>
  <c r="E34" i="60"/>
  <c r="E35" i="60"/>
  <c r="E36" i="60"/>
  <c r="E37" i="60"/>
  <c r="E38" i="60"/>
  <c r="E39" i="60"/>
  <c r="E40" i="60"/>
  <c r="E43" i="60"/>
  <c r="E7" i="59"/>
  <c r="E8" i="59"/>
  <c r="E9" i="59"/>
  <c r="E10" i="59"/>
  <c r="E11" i="59"/>
  <c r="E18" i="59"/>
  <c r="E19" i="59"/>
  <c r="E20" i="59"/>
  <c r="E21" i="59"/>
  <c r="E22" i="59"/>
  <c r="E23" i="59"/>
  <c r="E24" i="59"/>
  <c r="E32" i="59"/>
  <c r="E34" i="59"/>
  <c r="E35" i="59"/>
  <c r="E36" i="59"/>
  <c r="E37" i="59"/>
  <c r="E38" i="59"/>
  <c r="E39" i="59"/>
  <c r="E40" i="59"/>
  <c r="E43" i="59"/>
  <c r="E7" i="58"/>
  <c r="E8" i="58"/>
  <c r="E9" i="58"/>
  <c r="E10" i="58"/>
  <c r="E11" i="58"/>
  <c r="E18" i="58"/>
  <c r="E19" i="58"/>
  <c r="E20" i="58"/>
  <c r="E21" i="58"/>
  <c r="E22" i="58"/>
  <c r="E23" i="58"/>
  <c r="E24" i="58"/>
  <c r="E32" i="58"/>
  <c r="E34" i="58"/>
  <c r="E35" i="58"/>
  <c r="E36" i="58"/>
  <c r="E37" i="58"/>
  <c r="E38" i="58"/>
  <c r="E39" i="58"/>
  <c r="E40" i="58"/>
  <c r="E43" i="58"/>
  <c r="E7" i="57"/>
  <c r="E8" i="57"/>
  <c r="E9" i="57"/>
  <c r="E10" i="57"/>
  <c r="E11" i="57"/>
  <c r="E18" i="57"/>
  <c r="E19" i="57"/>
  <c r="E20" i="57"/>
  <c r="E21" i="57"/>
  <c r="E22" i="57"/>
  <c r="E23" i="57"/>
  <c r="E24" i="57"/>
  <c r="E32" i="57"/>
  <c r="E34" i="57"/>
  <c r="E35" i="57"/>
  <c r="E36" i="57"/>
  <c r="E37" i="57"/>
  <c r="E38" i="57"/>
  <c r="E39" i="57"/>
  <c r="E40" i="57"/>
  <c r="E43" i="57"/>
  <c r="E7" i="56"/>
  <c r="E8" i="56"/>
  <c r="E9" i="56"/>
  <c r="E10" i="56"/>
  <c r="E11" i="56"/>
  <c r="E18" i="56"/>
  <c r="E19" i="56"/>
  <c r="E20" i="56"/>
  <c r="E21" i="56"/>
  <c r="E22" i="56"/>
  <c r="E23" i="56"/>
  <c r="E24" i="56"/>
  <c r="E32" i="56"/>
  <c r="E34" i="56"/>
  <c r="E35" i="56"/>
  <c r="E36" i="56"/>
  <c r="E37" i="56"/>
  <c r="E38" i="56"/>
  <c r="E39" i="56"/>
  <c r="E40" i="56"/>
  <c r="E43" i="56"/>
  <c r="E7" i="55"/>
  <c r="E8" i="55"/>
  <c r="E9" i="55"/>
  <c r="E10" i="55"/>
  <c r="E11" i="55"/>
  <c r="E18" i="55"/>
  <c r="E19" i="55"/>
  <c r="E20" i="55"/>
  <c r="E21" i="55"/>
  <c r="E22" i="55"/>
  <c r="E23" i="55"/>
  <c r="E24" i="55"/>
  <c r="E32" i="55"/>
  <c r="E34" i="55"/>
  <c r="E35" i="55"/>
  <c r="E36" i="55"/>
  <c r="E37" i="55"/>
  <c r="E38" i="55"/>
  <c r="E39" i="55"/>
  <c r="E40" i="55"/>
  <c r="E43" i="55"/>
  <c r="E7" i="50"/>
  <c r="E8" i="50"/>
  <c r="E9" i="50"/>
  <c r="E10" i="50"/>
  <c r="E11" i="50"/>
  <c r="E18" i="50"/>
  <c r="E19" i="50"/>
  <c r="E20" i="50"/>
  <c r="E21" i="50"/>
  <c r="E22" i="50"/>
  <c r="E23" i="50"/>
  <c r="E24" i="50"/>
  <c r="E32" i="50"/>
  <c r="E34" i="50"/>
  <c r="E35" i="50"/>
  <c r="E36" i="50"/>
  <c r="E37" i="50"/>
  <c r="E38" i="50"/>
  <c r="E39" i="50"/>
  <c r="E40" i="50"/>
  <c r="E43" i="50"/>
  <c r="E43" i="37"/>
  <c r="F32" i="2"/>
  <c r="F32" i="3"/>
  <c r="F32" i="51"/>
  <c r="F32" i="41"/>
  <c r="F32" i="42"/>
  <c r="F32" i="43"/>
  <c r="F32" i="44"/>
  <c r="F32" i="52"/>
  <c r="F32" i="53"/>
  <c r="F32" i="54"/>
  <c r="F32" i="45"/>
  <c r="F32" i="46"/>
  <c r="F32" i="47"/>
  <c r="F32" i="48"/>
  <c r="F32" i="49"/>
  <c r="F32" i="64"/>
  <c r="F32" i="63"/>
  <c r="F32" i="62"/>
  <c r="F32" i="61"/>
  <c r="F32" i="60"/>
  <c r="F32" i="59"/>
  <c r="F32" i="58"/>
  <c r="F32" i="57"/>
  <c r="F32" i="56"/>
  <c r="F32" i="55"/>
  <c r="F32" i="50"/>
  <c r="F32" i="37"/>
  <c r="F33" i="37"/>
  <c r="F34" i="2"/>
  <c r="F34" i="3"/>
  <c r="F34" i="51"/>
  <c r="F34" i="41"/>
  <c r="F34" i="42"/>
  <c r="F34" i="43"/>
  <c r="F34" i="44"/>
  <c r="F34" i="52"/>
  <c r="F34" i="53"/>
  <c r="F34" i="54"/>
  <c r="F34" i="45"/>
  <c r="F34" i="46"/>
  <c r="F34" i="47"/>
  <c r="F34" i="48"/>
  <c r="F34" i="49"/>
  <c r="F34" i="64"/>
  <c r="F34" i="63"/>
  <c r="F34" i="62"/>
  <c r="F34" i="61"/>
  <c r="F34" i="60"/>
  <c r="F34" i="59"/>
  <c r="F34" i="58"/>
  <c r="F34" i="57"/>
  <c r="F34" i="56"/>
  <c r="F34" i="55"/>
  <c r="F34" i="50"/>
  <c r="F34" i="37"/>
  <c r="F35" i="2"/>
  <c r="F35" i="3"/>
  <c r="F35" i="51"/>
  <c r="F35" i="41"/>
  <c r="F35" i="42"/>
  <c r="F35" i="43"/>
  <c r="F35" i="44"/>
  <c r="F35" i="52"/>
  <c r="F35" i="53"/>
  <c r="F35" i="54"/>
  <c r="F35" i="45"/>
  <c r="F35" i="46"/>
  <c r="F35" i="47"/>
  <c r="F35" i="48"/>
  <c r="F35" i="49"/>
  <c r="F35" i="64"/>
  <c r="F35" i="63"/>
  <c r="F35" i="62"/>
  <c r="F35" i="61"/>
  <c r="F35" i="60"/>
  <c r="F35" i="59"/>
  <c r="F35" i="58"/>
  <c r="F35" i="57"/>
  <c r="F35" i="56"/>
  <c r="F35" i="55"/>
  <c r="F35" i="50"/>
  <c r="F35" i="37"/>
  <c r="F36" i="2"/>
  <c r="F36" i="3"/>
  <c r="F36" i="51"/>
  <c r="F36" i="41"/>
  <c r="F36" i="42"/>
  <c r="F36" i="43"/>
  <c r="F36" i="44"/>
  <c r="F36" i="52"/>
  <c r="F36" i="53"/>
  <c r="F36" i="54"/>
  <c r="F36" i="45"/>
  <c r="F36" i="46"/>
  <c r="F36" i="47"/>
  <c r="F36" i="48"/>
  <c r="F36" i="49"/>
  <c r="F36" i="64"/>
  <c r="F36" i="63"/>
  <c r="F36" i="62"/>
  <c r="F36" i="61"/>
  <c r="F36" i="60"/>
  <c r="F36" i="59"/>
  <c r="F36" i="58"/>
  <c r="F36" i="57"/>
  <c r="F36" i="56"/>
  <c r="F36" i="55"/>
  <c r="F36" i="50"/>
  <c r="F36" i="37"/>
  <c r="F37" i="2"/>
  <c r="F37" i="3"/>
  <c r="F37" i="51"/>
  <c r="F37" i="41"/>
  <c r="F37" i="42"/>
  <c r="F37" i="43"/>
  <c r="F37" i="44"/>
  <c r="F37" i="52"/>
  <c r="F37" i="53"/>
  <c r="F37" i="54"/>
  <c r="F37" i="45"/>
  <c r="F37" i="46"/>
  <c r="F37" i="47"/>
  <c r="F37" i="48"/>
  <c r="F37" i="49"/>
  <c r="F37" i="64"/>
  <c r="F37" i="63"/>
  <c r="F37" i="62"/>
  <c r="F37" i="61"/>
  <c r="F37" i="60"/>
  <c r="F37" i="59"/>
  <c r="F37" i="58"/>
  <c r="F37" i="57"/>
  <c r="F37" i="56"/>
  <c r="F37" i="55"/>
  <c r="F37" i="50"/>
  <c r="F37" i="37"/>
  <c r="F38" i="2"/>
  <c r="F38" i="3"/>
  <c r="F38" i="51"/>
  <c r="F38" i="41"/>
  <c r="F38" i="42"/>
  <c r="F38" i="43"/>
  <c r="F38" i="44"/>
  <c r="F38" i="52"/>
  <c r="F38" i="53"/>
  <c r="F38" i="54"/>
  <c r="F38" i="45"/>
  <c r="F38" i="46"/>
  <c r="F38" i="47"/>
  <c r="F38" i="48"/>
  <c r="F38" i="49"/>
  <c r="F38" i="64"/>
  <c r="F38" i="63"/>
  <c r="F38" i="62"/>
  <c r="F38" i="61"/>
  <c r="F38" i="60"/>
  <c r="F38" i="59"/>
  <c r="F38" i="58"/>
  <c r="F38" i="57"/>
  <c r="F38" i="56"/>
  <c r="F38" i="55"/>
  <c r="F38" i="50"/>
  <c r="F38" i="37"/>
  <c r="F39" i="2"/>
  <c r="F39" i="3"/>
  <c r="F39" i="51"/>
  <c r="F39" i="41"/>
  <c r="F39" i="42"/>
  <c r="F39" i="43"/>
  <c r="F39" i="44"/>
  <c r="F39" i="52"/>
  <c r="F39" i="53"/>
  <c r="F39" i="54"/>
  <c r="F39" i="45"/>
  <c r="F39" i="46"/>
  <c r="F39" i="47"/>
  <c r="F39" i="48"/>
  <c r="F39" i="49"/>
  <c r="F39" i="64"/>
  <c r="F39" i="63"/>
  <c r="F39" i="62"/>
  <c r="F39" i="61"/>
  <c r="F39" i="60"/>
  <c r="F39" i="59"/>
  <c r="F39" i="58"/>
  <c r="F39" i="57"/>
  <c r="F39" i="56"/>
  <c r="F39" i="55"/>
  <c r="F39" i="50"/>
  <c r="F39" i="37"/>
  <c r="F40" i="37"/>
  <c r="F18" i="2"/>
  <c r="F19" i="2"/>
  <c r="F20" i="2"/>
  <c r="F21" i="2"/>
  <c r="F22" i="2"/>
  <c r="F23" i="2"/>
  <c r="F24" i="2"/>
  <c r="F18" i="3"/>
  <c r="F19" i="3"/>
  <c r="F20" i="3"/>
  <c r="F21" i="3"/>
  <c r="F22" i="3"/>
  <c r="F23" i="3"/>
  <c r="F24" i="3"/>
  <c r="F18" i="51"/>
  <c r="F19" i="51"/>
  <c r="F20" i="51"/>
  <c r="F21" i="51"/>
  <c r="F22" i="51"/>
  <c r="F23" i="51"/>
  <c r="F24" i="51"/>
  <c r="F18" i="41"/>
  <c r="F19" i="41"/>
  <c r="F20" i="41"/>
  <c r="F21" i="41"/>
  <c r="F22" i="41"/>
  <c r="F23" i="41"/>
  <c r="F24" i="41"/>
  <c r="F18" i="42"/>
  <c r="F19" i="42"/>
  <c r="F20" i="42"/>
  <c r="F21" i="42"/>
  <c r="F22" i="42"/>
  <c r="F23" i="42"/>
  <c r="F24" i="42"/>
  <c r="F18" i="43"/>
  <c r="F19" i="43"/>
  <c r="F20" i="43"/>
  <c r="F21" i="43"/>
  <c r="F22" i="43"/>
  <c r="F23" i="43"/>
  <c r="F24" i="43"/>
  <c r="F18" i="44"/>
  <c r="F19" i="44"/>
  <c r="F20" i="44"/>
  <c r="F21" i="44"/>
  <c r="F22" i="44"/>
  <c r="F23" i="44"/>
  <c r="F24" i="44"/>
  <c r="F18" i="52"/>
  <c r="F19" i="52"/>
  <c r="F20" i="52"/>
  <c r="F21" i="52"/>
  <c r="F22" i="52"/>
  <c r="F23" i="52"/>
  <c r="F24" i="52"/>
  <c r="F18" i="53"/>
  <c r="F19" i="53"/>
  <c r="F20" i="53"/>
  <c r="F21" i="53"/>
  <c r="F22" i="53"/>
  <c r="F23" i="53"/>
  <c r="F24" i="53"/>
  <c r="F18" i="54"/>
  <c r="F19" i="54"/>
  <c r="F20" i="54"/>
  <c r="F21" i="54"/>
  <c r="F22" i="54"/>
  <c r="F23" i="54"/>
  <c r="F24" i="54"/>
  <c r="F18" i="45"/>
  <c r="F19" i="45"/>
  <c r="F20" i="45"/>
  <c r="F21" i="45"/>
  <c r="F22" i="45"/>
  <c r="F23" i="45"/>
  <c r="F24" i="45"/>
  <c r="F18" i="46"/>
  <c r="F19" i="46"/>
  <c r="F20" i="46"/>
  <c r="F21" i="46"/>
  <c r="F22" i="46"/>
  <c r="F23" i="46"/>
  <c r="F24" i="46"/>
  <c r="F18" i="47"/>
  <c r="F19" i="47"/>
  <c r="F20" i="47"/>
  <c r="F21" i="47"/>
  <c r="F22" i="47"/>
  <c r="F23" i="47"/>
  <c r="F24" i="47"/>
  <c r="F18" i="48"/>
  <c r="F19" i="48"/>
  <c r="F20" i="48"/>
  <c r="F21" i="48"/>
  <c r="F22" i="48"/>
  <c r="F23" i="48"/>
  <c r="F24" i="48"/>
  <c r="F18" i="49"/>
  <c r="F19" i="49"/>
  <c r="F20" i="49"/>
  <c r="F21" i="49"/>
  <c r="F22" i="49"/>
  <c r="F23" i="49"/>
  <c r="F24" i="49"/>
  <c r="F18" i="64"/>
  <c r="F19" i="64"/>
  <c r="F20" i="64"/>
  <c r="F21" i="64"/>
  <c r="F22" i="64"/>
  <c r="F23" i="64"/>
  <c r="F24" i="64"/>
  <c r="F18" i="63"/>
  <c r="F19" i="63"/>
  <c r="F20" i="63"/>
  <c r="F21" i="63"/>
  <c r="F22" i="63"/>
  <c r="F23" i="63"/>
  <c r="F24" i="63"/>
  <c r="F18" i="62"/>
  <c r="F19" i="62"/>
  <c r="F20" i="62"/>
  <c r="F21" i="62"/>
  <c r="F22" i="62"/>
  <c r="F23" i="62"/>
  <c r="F24" i="62"/>
  <c r="F18" i="61"/>
  <c r="F19" i="61"/>
  <c r="F20" i="61"/>
  <c r="F21" i="61"/>
  <c r="F22" i="61"/>
  <c r="F23" i="61"/>
  <c r="F24" i="61"/>
  <c r="F18" i="60"/>
  <c r="F19" i="60"/>
  <c r="F20" i="60"/>
  <c r="F21" i="60"/>
  <c r="F22" i="60"/>
  <c r="F23" i="60"/>
  <c r="F24" i="60"/>
  <c r="F18" i="59"/>
  <c r="F19" i="59"/>
  <c r="F20" i="59"/>
  <c r="F21" i="59"/>
  <c r="F22" i="59"/>
  <c r="F23" i="59"/>
  <c r="F24" i="59"/>
  <c r="F18" i="58"/>
  <c r="F19" i="58"/>
  <c r="F20" i="58"/>
  <c r="F21" i="58"/>
  <c r="F22" i="58"/>
  <c r="F23" i="58"/>
  <c r="F24" i="58"/>
  <c r="F18" i="57"/>
  <c r="F19" i="57"/>
  <c r="F20" i="57"/>
  <c r="F21" i="57"/>
  <c r="F22" i="57"/>
  <c r="F23" i="57"/>
  <c r="F24" i="57"/>
  <c r="F18" i="56"/>
  <c r="F19" i="56"/>
  <c r="F20" i="56"/>
  <c r="F21" i="56"/>
  <c r="F22" i="56"/>
  <c r="F23" i="56"/>
  <c r="F24" i="56"/>
  <c r="F18" i="55"/>
  <c r="F19" i="55"/>
  <c r="F20" i="55"/>
  <c r="F21" i="55"/>
  <c r="F22" i="55"/>
  <c r="F23" i="55"/>
  <c r="F24" i="55"/>
  <c r="F18" i="50"/>
  <c r="F19" i="50"/>
  <c r="F20" i="50"/>
  <c r="F21" i="50"/>
  <c r="F22" i="50"/>
  <c r="F23" i="50"/>
  <c r="F24" i="50"/>
  <c r="F24" i="37"/>
  <c r="F7" i="2"/>
  <c r="F8" i="2"/>
  <c r="F9" i="2"/>
  <c r="F10" i="2"/>
  <c r="F11" i="2"/>
  <c r="F7" i="3"/>
  <c r="F8" i="3"/>
  <c r="F9" i="3"/>
  <c r="F10" i="3"/>
  <c r="F11" i="3"/>
  <c r="F7" i="51"/>
  <c r="F8" i="51"/>
  <c r="F9" i="51"/>
  <c r="F10" i="51"/>
  <c r="F11" i="51"/>
  <c r="F7" i="41"/>
  <c r="F8" i="41"/>
  <c r="F9" i="41"/>
  <c r="F10" i="41"/>
  <c r="F11" i="41"/>
  <c r="F7" i="42"/>
  <c r="F8" i="42"/>
  <c r="F9" i="42"/>
  <c r="F10" i="42"/>
  <c r="F11" i="42"/>
  <c r="F7" i="43"/>
  <c r="F8" i="43"/>
  <c r="F9" i="43"/>
  <c r="F10" i="43"/>
  <c r="F11" i="43"/>
  <c r="F7" i="44"/>
  <c r="F8" i="44"/>
  <c r="F9" i="44"/>
  <c r="F10" i="44"/>
  <c r="F11" i="44"/>
  <c r="F7" i="52"/>
  <c r="F8" i="52"/>
  <c r="F9" i="52"/>
  <c r="F10" i="52"/>
  <c r="F11" i="52"/>
  <c r="F7" i="53"/>
  <c r="F8" i="53"/>
  <c r="F9" i="53"/>
  <c r="F10" i="53"/>
  <c r="F11" i="53"/>
  <c r="F7" i="54"/>
  <c r="F8" i="54"/>
  <c r="F9" i="54"/>
  <c r="F10" i="54"/>
  <c r="F11" i="54"/>
  <c r="F7" i="45"/>
  <c r="F8" i="45"/>
  <c r="F9" i="45"/>
  <c r="F10" i="45"/>
  <c r="F11" i="45"/>
  <c r="F7" i="46"/>
  <c r="F8" i="46"/>
  <c r="F9" i="46"/>
  <c r="F10" i="46"/>
  <c r="F11" i="46"/>
  <c r="F7" i="47"/>
  <c r="F8" i="47"/>
  <c r="F9" i="47"/>
  <c r="F10" i="47"/>
  <c r="F11" i="47"/>
  <c r="F7" i="48"/>
  <c r="F8" i="48"/>
  <c r="F9" i="48"/>
  <c r="F10" i="48"/>
  <c r="F11" i="48"/>
  <c r="F7" i="49"/>
  <c r="F8" i="49"/>
  <c r="F9" i="49"/>
  <c r="F10" i="49"/>
  <c r="F11" i="49"/>
  <c r="F7" i="64"/>
  <c r="F8" i="64"/>
  <c r="F9" i="64"/>
  <c r="F10" i="64"/>
  <c r="F11" i="64"/>
  <c r="F7" i="63"/>
  <c r="F8" i="63"/>
  <c r="F9" i="63"/>
  <c r="F10" i="63"/>
  <c r="F11" i="63"/>
  <c r="F7" i="62"/>
  <c r="F8" i="62"/>
  <c r="F9" i="62"/>
  <c r="F10" i="62"/>
  <c r="F11" i="62"/>
  <c r="F7" i="61"/>
  <c r="F8" i="61"/>
  <c r="F9" i="61"/>
  <c r="F10" i="61"/>
  <c r="F11" i="61"/>
  <c r="F7" i="60"/>
  <c r="F8" i="60"/>
  <c r="F9" i="60"/>
  <c r="F10" i="60"/>
  <c r="F11" i="60"/>
  <c r="F7" i="59"/>
  <c r="F8" i="59"/>
  <c r="F9" i="59"/>
  <c r="F10" i="59"/>
  <c r="F11" i="59"/>
  <c r="F7" i="58"/>
  <c r="F8" i="58"/>
  <c r="F9" i="58"/>
  <c r="F10" i="58"/>
  <c r="F11" i="58"/>
  <c r="F7" i="57"/>
  <c r="F8" i="57"/>
  <c r="F9" i="57"/>
  <c r="F10" i="57"/>
  <c r="F11" i="57"/>
  <c r="F7" i="56"/>
  <c r="F8" i="56"/>
  <c r="F9" i="56"/>
  <c r="F10" i="56"/>
  <c r="F11" i="56"/>
  <c r="F7" i="55"/>
  <c r="F8" i="55"/>
  <c r="F9" i="55"/>
  <c r="F10" i="55"/>
  <c r="F11" i="55"/>
  <c r="F7" i="50"/>
  <c r="F8" i="50"/>
  <c r="F9" i="50"/>
  <c r="F10" i="50"/>
  <c r="F11" i="50"/>
  <c r="F11" i="37"/>
  <c r="F43" i="37"/>
  <c r="G7" i="2"/>
  <c r="G8" i="2"/>
  <c r="G9" i="2"/>
  <c r="G10" i="2"/>
  <c r="G11" i="2"/>
  <c r="G18" i="2"/>
  <c r="G19" i="2"/>
  <c r="G20" i="2"/>
  <c r="G21" i="2"/>
  <c r="G22" i="2"/>
  <c r="G23" i="2"/>
  <c r="G24" i="2"/>
  <c r="G32" i="2"/>
  <c r="G34" i="2"/>
  <c r="G35" i="2"/>
  <c r="G36" i="2"/>
  <c r="G37" i="2"/>
  <c r="G38" i="2"/>
  <c r="G39" i="2"/>
  <c r="G40" i="2"/>
  <c r="G43" i="2"/>
  <c r="G7" i="3"/>
  <c r="G8" i="3"/>
  <c r="G9" i="3"/>
  <c r="G10" i="3"/>
  <c r="G11" i="3"/>
  <c r="G18" i="3"/>
  <c r="G19" i="3"/>
  <c r="G20" i="3"/>
  <c r="G21" i="3"/>
  <c r="G22" i="3"/>
  <c r="G23" i="3"/>
  <c r="G24" i="3"/>
  <c r="G32" i="3"/>
  <c r="G34" i="3"/>
  <c r="G35" i="3"/>
  <c r="G36" i="3"/>
  <c r="G37" i="3"/>
  <c r="G38" i="3"/>
  <c r="G39" i="3"/>
  <c r="G40" i="3"/>
  <c r="G43" i="3"/>
  <c r="G7" i="51"/>
  <c r="G8" i="51"/>
  <c r="G9" i="51"/>
  <c r="G10" i="51"/>
  <c r="G11" i="51"/>
  <c r="G18" i="51"/>
  <c r="G19" i="51"/>
  <c r="G20" i="51"/>
  <c r="G21" i="51"/>
  <c r="G22" i="51"/>
  <c r="G23" i="51"/>
  <c r="G24" i="51"/>
  <c r="G32" i="51"/>
  <c r="G34" i="51"/>
  <c r="G35" i="51"/>
  <c r="G36" i="51"/>
  <c r="G37" i="51"/>
  <c r="G38" i="51"/>
  <c r="G39" i="51"/>
  <c r="G40" i="51"/>
  <c r="G43" i="51"/>
  <c r="G7" i="41"/>
  <c r="G8" i="41"/>
  <c r="G9" i="41"/>
  <c r="G10" i="41"/>
  <c r="G11" i="41"/>
  <c r="G18" i="41"/>
  <c r="G19" i="41"/>
  <c r="G20" i="41"/>
  <c r="G21" i="41"/>
  <c r="G22" i="41"/>
  <c r="G23" i="41"/>
  <c r="G24" i="41"/>
  <c r="G32" i="41"/>
  <c r="G34" i="41"/>
  <c r="G35" i="41"/>
  <c r="G36" i="41"/>
  <c r="G37" i="41"/>
  <c r="G38" i="41"/>
  <c r="G39" i="41"/>
  <c r="G40" i="41"/>
  <c r="G43" i="41"/>
  <c r="G7" i="42"/>
  <c r="G8" i="42"/>
  <c r="G9" i="42"/>
  <c r="G10" i="42"/>
  <c r="G11" i="42"/>
  <c r="G18" i="42"/>
  <c r="G19" i="42"/>
  <c r="G20" i="42"/>
  <c r="G21" i="42"/>
  <c r="G22" i="42"/>
  <c r="G23" i="42"/>
  <c r="G24" i="42"/>
  <c r="G32" i="42"/>
  <c r="G34" i="42"/>
  <c r="G35" i="42"/>
  <c r="G36" i="42"/>
  <c r="G37" i="42"/>
  <c r="G38" i="42"/>
  <c r="G39" i="42"/>
  <c r="G40" i="42"/>
  <c r="G43" i="42"/>
  <c r="G7" i="43"/>
  <c r="G8" i="43"/>
  <c r="G9" i="43"/>
  <c r="G10" i="43"/>
  <c r="G11" i="43"/>
  <c r="G18" i="43"/>
  <c r="G19" i="43"/>
  <c r="G20" i="43"/>
  <c r="G21" i="43"/>
  <c r="G22" i="43"/>
  <c r="G23" i="43"/>
  <c r="G24" i="43"/>
  <c r="G32" i="43"/>
  <c r="G34" i="43"/>
  <c r="G35" i="43"/>
  <c r="G36" i="43"/>
  <c r="G37" i="43"/>
  <c r="G38" i="43"/>
  <c r="G39" i="43"/>
  <c r="G40" i="43"/>
  <c r="G43" i="43"/>
  <c r="G7" i="44"/>
  <c r="G8" i="44"/>
  <c r="G9" i="44"/>
  <c r="G10" i="44"/>
  <c r="G11" i="44"/>
  <c r="G18" i="44"/>
  <c r="G19" i="44"/>
  <c r="G20" i="44"/>
  <c r="G21" i="44"/>
  <c r="G22" i="44"/>
  <c r="G23" i="44"/>
  <c r="G24" i="44"/>
  <c r="G32" i="44"/>
  <c r="G34" i="44"/>
  <c r="G35" i="44"/>
  <c r="G36" i="44"/>
  <c r="G37" i="44"/>
  <c r="G38" i="44"/>
  <c r="G39" i="44"/>
  <c r="G40" i="44"/>
  <c r="G43" i="44"/>
  <c r="G7" i="52"/>
  <c r="G8" i="52"/>
  <c r="G9" i="52"/>
  <c r="G10" i="52"/>
  <c r="G11" i="52"/>
  <c r="G18" i="52"/>
  <c r="G19" i="52"/>
  <c r="G20" i="52"/>
  <c r="G21" i="52"/>
  <c r="G22" i="52"/>
  <c r="G23" i="52"/>
  <c r="G24" i="52"/>
  <c r="G32" i="52"/>
  <c r="G34" i="52"/>
  <c r="G35" i="52"/>
  <c r="G36" i="52"/>
  <c r="G37" i="52"/>
  <c r="G38" i="52"/>
  <c r="G39" i="52"/>
  <c r="G40" i="52"/>
  <c r="G43" i="52"/>
  <c r="G7" i="53"/>
  <c r="G8" i="53"/>
  <c r="G9" i="53"/>
  <c r="G10" i="53"/>
  <c r="G11" i="53"/>
  <c r="G18" i="53"/>
  <c r="G19" i="53"/>
  <c r="G20" i="53"/>
  <c r="G21" i="53"/>
  <c r="G22" i="53"/>
  <c r="G23" i="53"/>
  <c r="G24" i="53"/>
  <c r="G32" i="53"/>
  <c r="G34" i="53"/>
  <c r="G35" i="53"/>
  <c r="G36" i="53"/>
  <c r="G37" i="53"/>
  <c r="G38" i="53"/>
  <c r="G39" i="53"/>
  <c r="G40" i="53"/>
  <c r="G43" i="53"/>
  <c r="G7" i="54"/>
  <c r="G8" i="54"/>
  <c r="G9" i="54"/>
  <c r="G10" i="54"/>
  <c r="G11" i="54"/>
  <c r="G18" i="54"/>
  <c r="G19" i="54"/>
  <c r="G20" i="54"/>
  <c r="G21" i="54"/>
  <c r="G22" i="54"/>
  <c r="G23" i="54"/>
  <c r="G24" i="54"/>
  <c r="G32" i="54"/>
  <c r="G34" i="54"/>
  <c r="G35" i="54"/>
  <c r="G36" i="54"/>
  <c r="G37" i="54"/>
  <c r="G38" i="54"/>
  <c r="G39" i="54"/>
  <c r="G40" i="54"/>
  <c r="G43" i="54"/>
  <c r="G7" i="45"/>
  <c r="G8" i="45"/>
  <c r="G9" i="45"/>
  <c r="G10" i="45"/>
  <c r="G11" i="45"/>
  <c r="G18" i="45"/>
  <c r="G19" i="45"/>
  <c r="G20" i="45"/>
  <c r="G21" i="45"/>
  <c r="G22" i="45"/>
  <c r="G23" i="45"/>
  <c r="G24" i="45"/>
  <c r="G32" i="45"/>
  <c r="G34" i="45"/>
  <c r="G35" i="45"/>
  <c r="G36" i="45"/>
  <c r="G37" i="45"/>
  <c r="G38" i="45"/>
  <c r="G39" i="45"/>
  <c r="G40" i="45"/>
  <c r="G43" i="45"/>
  <c r="G7" i="46"/>
  <c r="G8" i="46"/>
  <c r="G9" i="46"/>
  <c r="G10" i="46"/>
  <c r="G11" i="46"/>
  <c r="G18" i="46"/>
  <c r="G19" i="46"/>
  <c r="G20" i="46"/>
  <c r="G21" i="46"/>
  <c r="G22" i="46"/>
  <c r="G23" i="46"/>
  <c r="G24" i="46"/>
  <c r="G32" i="46"/>
  <c r="G34" i="46"/>
  <c r="G35" i="46"/>
  <c r="G36" i="46"/>
  <c r="G37" i="46"/>
  <c r="G38" i="46"/>
  <c r="G39" i="46"/>
  <c r="G40" i="46"/>
  <c r="G43" i="46"/>
  <c r="G7" i="47"/>
  <c r="G8" i="47"/>
  <c r="G9" i="47"/>
  <c r="G10" i="47"/>
  <c r="G11" i="47"/>
  <c r="G18" i="47"/>
  <c r="G19" i="47"/>
  <c r="G20" i="47"/>
  <c r="G21" i="47"/>
  <c r="G22" i="47"/>
  <c r="G23" i="47"/>
  <c r="G24" i="47"/>
  <c r="G32" i="47"/>
  <c r="G34" i="47"/>
  <c r="G35" i="47"/>
  <c r="G36" i="47"/>
  <c r="G37" i="47"/>
  <c r="G38" i="47"/>
  <c r="G39" i="47"/>
  <c r="G40" i="47"/>
  <c r="G43" i="47"/>
  <c r="G7" i="48"/>
  <c r="G8" i="48"/>
  <c r="G9" i="48"/>
  <c r="G10" i="48"/>
  <c r="G11" i="48"/>
  <c r="G18" i="48"/>
  <c r="G19" i="48"/>
  <c r="G20" i="48"/>
  <c r="G21" i="48"/>
  <c r="G22" i="48"/>
  <c r="G23" i="48"/>
  <c r="G24" i="48"/>
  <c r="G32" i="48"/>
  <c r="G34" i="48"/>
  <c r="G35" i="48"/>
  <c r="G36" i="48"/>
  <c r="G37" i="48"/>
  <c r="G38" i="48"/>
  <c r="G39" i="48"/>
  <c r="G40" i="48"/>
  <c r="G43" i="48"/>
  <c r="G7" i="49"/>
  <c r="G8" i="49"/>
  <c r="G9" i="49"/>
  <c r="G10" i="49"/>
  <c r="G11" i="49"/>
  <c r="G18" i="49"/>
  <c r="G19" i="49"/>
  <c r="G20" i="49"/>
  <c r="G21" i="49"/>
  <c r="G22" i="49"/>
  <c r="G23" i="49"/>
  <c r="G24" i="49"/>
  <c r="G32" i="49"/>
  <c r="G34" i="49"/>
  <c r="G35" i="49"/>
  <c r="G36" i="49"/>
  <c r="G37" i="49"/>
  <c r="G38" i="49"/>
  <c r="G39" i="49"/>
  <c r="G40" i="49"/>
  <c r="G43" i="49"/>
  <c r="G7" i="64"/>
  <c r="G8" i="64"/>
  <c r="G9" i="64"/>
  <c r="G10" i="64"/>
  <c r="G11" i="64"/>
  <c r="G18" i="64"/>
  <c r="G19" i="64"/>
  <c r="G20" i="64"/>
  <c r="G21" i="64"/>
  <c r="G22" i="64"/>
  <c r="G23" i="64"/>
  <c r="G24" i="64"/>
  <c r="G32" i="64"/>
  <c r="G34" i="64"/>
  <c r="G35" i="64"/>
  <c r="G36" i="64"/>
  <c r="G37" i="64"/>
  <c r="G38" i="64"/>
  <c r="G39" i="64"/>
  <c r="G40" i="64"/>
  <c r="G43" i="64"/>
  <c r="G7" i="63"/>
  <c r="G8" i="63"/>
  <c r="G9" i="63"/>
  <c r="G10" i="63"/>
  <c r="G11" i="63"/>
  <c r="G18" i="63"/>
  <c r="G19" i="63"/>
  <c r="G20" i="63"/>
  <c r="G21" i="63"/>
  <c r="G22" i="63"/>
  <c r="G23" i="63"/>
  <c r="G24" i="63"/>
  <c r="G32" i="63"/>
  <c r="G34" i="63"/>
  <c r="G35" i="63"/>
  <c r="G36" i="63"/>
  <c r="G37" i="63"/>
  <c r="G38" i="63"/>
  <c r="G39" i="63"/>
  <c r="G40" i="63"/>
  <c r="G43" i="63"/>
  <c r="G7" i="62"/>
  <c r="G8" i="62"/>
  <c r="G9" i="62"/>
  <c r="G10" i="62"/>
  <c r="G11" i="62"/>
  <c r="G18" i="62"/>
  <c r="G19" i="62"/>
  <c r="G20" i="62"/>
  <c r="G21" i="62"/>
  <c r="G22" i="62"/>
  <c r="G23" i="62"/>
  <c r="G24" i="62"/>
  <c r="G32" i="62"/>
  <c r="G34" i="62"/>
  <c r="G35" i="62"/>
  <c r="G36" i="62"/>
  <c r="G37" i="62"/>
  <c r="G38" i="62"/>
  <c r="G39" i="62"/>
  <c r="G40" i="62"/>
  <c r="G43" i="62"/>
  <c r="G7" i="61"/>
  <c r="G8" i="61"/>
  <c r="G9" i="61"/>
  <c r="G10" i="61"/>
  <c r="G11" i="61"/>
  <c r="G18" i="61"/>
  <c r="G19" i="61"/>
  <c r="G20" i="61"/>
  <c r="G21" i="61"/>
  <c r="G22" i="61"/>
  <c r="G23" i="61"/>
  <c r="G24" i="61"/>
  <c r="G32" i="61"/>
  <c r="G34" i="61"/>
  <c r="G35" i="61"/>
  <c r="G36" i="61"/>
  <c r="G37" i="61"/>
  <c r="G38" i="61"/>
  <c r="G39" i="61"/>
  <c r="G40" i="61"/>
  <c r="G43" i="61"/>
  <c r="G7" i="60"/>
  <c r="G8" i="60"/>
  <c r="G9" i="60"/>
  <c r="G10" i="60"/>
  <c r="G11" i="60"/>
  <c r="G18" i="60"/>
  <c r="G19" i="60"/>
  <c r="G20" i="60"/>
  <c r="G21" i="60"/>
  <c r="G22" i="60"/>
  <c r="G23" i="60"/>
  <c r="G24" i="60"/>
  <c r="G32" i="60"/>
  <c r="G34" i="60"/>
  <c r="G36" i="60"/>
  <c r="G37" i="60"/>
  <c r="G38" i="60"/>
  <c r="G39" i="60"/>
  <c r="G40" i="60"/>
  <c r="G43" i="60"/>
  <c r="G7" i="59"/>
  <c r="G8" i="59"/>
  <c r="G9" i="59"/>
  <c r="G10" i="59"/>
  <c r="G11" i="59"/>
  <c r="G18" i="59"/>
  <c r="G19" i="59"/>
  <c r="G20" i="59"/>
  <c r="G21" i="59"/>
  <c r="G22" i="59"/>
  <c r="G23" i="59"/>
  <c r="G24" i="59"/>
  <c r="G32" i="59"/>
  <c r="G34" i="59"/>
  <c r="G35" i="59"/>
  <c r="G36" i="59"/>
  <c r="G37" i="59"/>
  <c r="G38" i="59"/>
  <c r="G39" i="59"/>
  <c r="G40" i="59"/>
  <c r="G43" i="59"/>
  <c r="G7" i="58"/>
  <c r="G8" i="58"/>
  <c r="G9" i="58"/>
  <c r="G10" i="58"/>
  <c r="G11" i="58"/>
  <c r="G18" i="58"/>
  <c r="G19" i="58"/>
  <c r="G20" i="58"/>
  <c r="G21" i="58"/>
  <c r="G22" i="58"/>
  <c r="G23" i="58"/>
  <c r="G24" i="58"/>
  <c r="G32" i="58"/>
  <c r="G34" i="58"/>
  <c r="G35" i="58"/>
  <c r="G36" i="58"/>
  <c r="G37" i="58"/>
  <c r="G38" i="58"/>
  <c r="G39" i="58"/>
  <c r="G40" i="58"/>
  <c r="G43" i="58"/>
  <c r="G7" i="57"/>
  <c r="G8" i="57"/>
  <c r="G9" i="57"/>
  <c r="G10" i="57"/>
  <c r="G11" i="57"/>
  <c r="G18" i="57"/>
  <c r="G19" i="57"/>
  <c r="G20" i="57"/>
  <c r="G21" i="57"/>
  <c r="G22" i="57"/>
  <c r="G23" i="57"/>
  <c r="G24" i="57"/>
  <c r="G32" i="57"/>
  <c r="G34" i="57"/>
  <c r="G35" i="57"/>
  <c r="G36" i="57"/>
  <c r="G37" i="57"/>
  <c r="G38" i="57"/>
  <c r="G39" i="57"/>
  <c r="G40" i="57"/>
  <c r="G43" i="57"/>
  <c r="G7" i="56"/>
  <c r="G8" i="56"/>
  <c r="G9" i="56"/>
  <c r="G10" i="56"/>
  <c r="G11" i="56"/>
  <c r="G18" i="56"/>
  <c r="G19" i="56"/>
  <c r="G20" i="56"/>
  <c r="G21" i="56"/>
  <c r="G22" i="56"/>
  <c r="G23" i="56"/>
  <c r="G24" i="56"/>
  <c r="G32" i="56"/>
  <c r="G34" i="56"/>
  <c r="G35" i="56"/>
  <c r="G36" i="56"/>
  <c r="G37" i="56"/>
  <c r="G38" i="56"/>
  <c r="G39" i="56"/>
  <c r="G40" i="56"/>
  <c r="G43" i="56"/>
  <c r="G7" i="55"/>
  <c r="G8" i="55"/>
  <c r="G9" i="55"/>
  <c r="G10" i="55"/>
  <c r="G11" i="55"/>
  <c r="G18" i="55"/>
  <c r="G19" i="55"/>
  <c r="G20" i="55"/>
  <c r="G21" i="55"/>
  <c r="G22" i="55"/>
  <c r="G23" i="55"/>
  <c r="G24" i="55"/>
  <c r="G32" i="55"/>
  <c r="G34" i="55"/>
  <c r="G35" i="55"/>
  <c r="G36" i="55"/>
  <c r="G37" i="55"/>
  <c r="G38" i="55"/>
  <c r="G39" i="55"/>
  <c r="G40" i="55"/>
  <c r="G43" i="55"/>
  <c r="G7" i="50"/>
  <c r="G8" i="50"/>
  <c r="G9" i="50"/>
  <c r="G10" i="50"/>
  <c r="G11" i="50"/>
  <c r="G18" i="50"/>
  <c r="G19" i="50"/>
  <c r="G20" i="50"/>
  <c r="G21" i="50"/>
  <c r="G22" i="50"/>
  <c r="G23" i="50"/>
  <c r="G24" i="50"/>
  <c r="G32" i="50"/>
  <c r="G34" i="50"/>
  <c r="G35" i="50"/>
  <c r="G36" i="50"/>
  <c r="G37" i="50"/>
  <c r="G38" i="50"/>
  <c r="G39" i="50"/>
  <c r="G40" i="50"/>
  <c r="G43" i="50"/>
  <c r="G43" i="37"/>
  <c r="H7" i="2"/>
  <c r="H8" i="2"/>
  <c r="H9" i="2"/>
  <c r="H10" i="2"/>
  <c r="H11" i="2"/>
  <c r="H18" i="2"/>
  <c r="H19" i="2"/>
  <c r="H20" i="2"/>
  <c r="H21" i="2"/>
  <c r="H22" i="2"/>
  <c r="H23" i="2"/>
  <c r="H24" i="2"/>
  <c r="H32" i="2"/>
  <c r="H34" i="2"/>
  <c r="H35" i="2"/>
  <c r="H36" i="2"/>
  <c r="H37" i="2"/>
  <c r="H38" i="2"/>
  <c r="H39" i="2"/>
  <c r="H40" i="2"/>
  <c r="H43" i="2"/>
  <c r="H7" i="3"/>
  <c r="H8" i="3"/>
  <c r="H9" i="3"/>
  <c r="H10" i="3"/>
  <c r="H11" i="3"/>
  <c r="H18" i="3"/>
  <c r="H19" i="3"/>
  <c r="H20" i="3"/>
  <c r="H21" i="3"/>
  <c r="H22" i="3"/>
  <c r="H23" i="3"/>
  <c r="H24" i="3"/>
  <c r="H32" i="3"/>
  <c r="H34" i="3"/>
  <c r="H35" i="3"/>
  <c r="H36" i="3"/>
  <c r="H37" i="3"/>
  <c r="H38" i="3"/>
  <c r="H39" i="3"/>
  <c r="H40" i="3"/>
  <c r="H43" i="3"/>
  <c r="H7" i="51"/>
  <c r="H8" i="51"/>
  <c r="H9" i="51"/>
  <c r="H10" i="51"/>
  <c r="H11" i="51"/>
  <c r="H18" i="51"/>
  <c r="H19" i="51"/>
  <c r="H20" i="51"/>
  <c r="H21" i="51"/>
  <c r="H22" i="51"/>
  <c r="H23" i="51"/>
  <c r="H24" i="51"/>
  <c r="H32" i="51"/>
  <c r="H34" i="51"/>
  <c r="H35" i="51"/>
  <c r="H36" i="51"/>
  <c r="H37" i="51"/>
  <c r="H38" i="51"/>
  <c r="H39" i="51"/>
  <c r="H40" i="51"/>
  <c r="H43" i="51"/>
  <c r="H7" i="41"/>
  <c r="H8" i="41"/>
  <c r="H9" i="41"/>
  <c r="H10" i="41"/>
  <c r="H11" i="41"/>
  <c r="H18" i="41"/>
  <c r="H19" i="41"/>
  <c r="H20" i="41"/>
  <c r="H21" i="41"/>
  <c r="H22" i="41"/>
  <c r="H23" i="41"/>
  <c r="H24" i="41"/>
  <c r="H32" i="41"/>
  <c r="H34" i="41"/>
  <c r="H35" i="41"/>
  <c r="H36" i="41"/>
  <c r="H37" i="41"/>
  <c r="H38" i="41"/>
  <c r="H39" i="41"/>
  <c r="H40" i="41"/>
  <c r="H43" i="41"/>
  <c r="H7" i="42"/>
  <c r="H8" i="42"/>
  <c r="H9" i="42"/>
  <c r="H10" i="42"/>
  <c r="H11" i="42"/>
  <c r="H18" i="42"/>
  <c r="H19" i="42"/>
  <c r="H20" i="42"/>
  <c r="H21" i="42"/>
  <c r="H22" i="42"/>
  <c r="H23" i="42"/>
  <c r="H24" i="42"/>
  <c r="H32" i="42"/>
  <c r="H34" i="42"/>
  <c r="H35" i="42"/>
  <c r="H36" i="42"/>
  <c r="H37" i="42"/>
  <c r="H38" i="42"/>
  <c r="H39" i="42"/>
  <c r="H40" i="42"/>
  <c r="H43" i="42"/>
  <c r="H7" i="43"/>
  <c r="H8" i="43"/>
  <c r="H9" i="43"/>
  <c r="H10" i="43"/>
  <c r="H11" i="43"/>
  <c r="H18" i="43"/>
  <c r="H19" i="43"/>
  <c r="H20" i="43"/>
  <c r="H21" i="43"/>
  <c r="H22" i="43"/>
  <c r="H23" i="43"/>
  <c r="H24" i="43"/>
  <c r="H32" i="43"/>
  <c r="H34" i="43"/>
  <c r="H35" i="43"/>
  <c r="H36" i="43"/>
  <c r="H37" i="43"/>
  <c r="H38" i="43"/>
  <c r="H39" i="43"/>
  <c r="H40" i="43"/>
  <c r="H43" i="43"/>
  <c r="H7" i="44"/>
  <c r="H8" i="44"/>
  <c r="H9" i="44"/>
  <c r="H10" i="44"/>
  <c r="H11" i="44"/>
  <c r="H18" i="44"/>
  <c r="H19" i="44"/>
  <c r="H20" i="44"/>
  <c r="H21" i="44"/>
  <c r="H22" i="44"/>
  <c r="H23" i="44"/>
  <c r="H24" i="44"/>
  <c r="H32" i="44"/>
  <c r="H34" i="44"/>
  <c r="H35" i="44"/>
  <c r="H36" i="44"/>
  <c r="H37" i="44"/>
  <c r="H38" i="44"/>
  <c r="H39" i="44"/>
  <c r="H40" i="44"/>
  <c r="H43" i="44"/>
  <c r="H7" i="52"/>
  <c r="H8" i="52"/>
  <c r="H9" i="52"/>
  <c r="H10" i="52"/>
  <c r="H11" i="52"/>
  <c r="H18" i="52"/>
  <c r="H19" i="52"/>
  <c r="H20" i="52"/>
  <c r="H21" i="52"/>
  <c r="H22" i="52"/>
  <c r="H23" i="52"/>
  <c r="H24" i="52"/>
  <c r="H32" i="52"/>
  <c r="H34" i="52"/>
  <c r="H35" i="52"/>
  <c r="H36" i="52"/>
  <c r="H37" i="52"/>
  <c r="H38" i="52"/>
  <c r="H39" i="52"/>
  <c r="H40" i="52"/>
  <c r="H43" i="52"/>
  <c r="H7" i="53"/>
  <c r="H8" i="53"/>
  <c r="H9" i="53"/>
  <c r="H10" i="53"/>
  <c r="H11" i="53"/>
  <c r="H18" i="53"/>
  <c r="H19" i="53"/>
  <c r="H20" i="53"/>
  <c r="H21" i="53"/>
  <c r="H22" i="53"/>
  <c r="H23" i="53"/>
  <c r="H24" i="53"/>
  <c r="H32" i="53"/>
  <c r="H34" i="53"/>
  <c r="H35" i="53"/>
  <c r="H36" i="53"/>
  <c r="H37" i="53"/>
  <c r="H38" i="53"/>
  <c r="H39" i="53"/>
  <c r="H40" i="53"/>
  <c r="H43" i="53"/>
  <c r="H7" i="54"/>
  <c r="H8" i="54"/>
  <c r="H9" i="54"/>
  <c r="H10" i="54"/>
  <c r="H11" i="54"/>
  <c r="H18" i="54"/>
  <c r="H19" i="54"/>
  <c r="H20" i="54"/>
  <c r="H21" i="54"/>
  <c r="H22" i="54"/>
  <c r="H23" i="54"/>
  <c r="H24" i="54"/>
  <c r="H32" i="54"/>
  <c r="H34" i="54"/>
  <c r="H35" i="54"/>
  <c r="H36" i="54"/>
  <c r="H37" i="54"/>
  <c r="H38" i="54"/>
  <c r="H39" i="54"/>
  <c r="H40" i="54"/>
  <c r="H43" i="54"/>
  <c r="H7" i="45"/>
  <c r="H8" i="45"/>
  <c r="H9" i="45"/>
  <c r="H10" i="45"/>
  <c r="H11" i="45"/>
  <c r="H18" i="45"/>
  <c r="H19" i="45"/>
  <c r="H20" i="45"/>
  <c r="H21" i="45"/>
  <c r="H22" i="45"/>
  <c r="H23" i="45"/>
  <c r="H24" i="45"/>
  <c r="H32" i="45"/>
  <c r="H34" i="45"/>
  <c r="H35" i="45"/>
  <c r="H36" i="45"/>
  <c r="H37" i="45"/>
  <c r="H38" i="45"/>
  <c r="H39" i="45"/>
  <c r="H40" i="45"/>
  <c r="H43" i="45"/>
  <c r="H7" i="46"/>
  <c r="H8" i="46"/>
  <c r="H9" i="46"/>
  <c r="H10" i="46"/>
  <c r="H11" i="46"/>
  <c r="H18" i="46"/>
  <c r="H19" i="46"/>
  <c r="H20" i="46"/>
  <c r="H21" i="46"/>
  <c r="H22" i="46"/>
  <c r="H23" i="46"/>
  <c r="H24" i="46"/>
  <c r="H32" i="46"/>
  <c r="H34" i="46"/>
  <c r="H35" i="46"/>
  <c r="H36" i="46"/>
  <c r="H37" i="46"/>
  <c r="H38" i="46"/>
  <c r="H39" i="46"/>
  <c r="H40" i="46"/>
  <c r="H43" i="46"/>
  <c r="H7" i="47"/>
  <c r="H8" i="47"/>
  <c r="H9" i="47"/>
  <c r="H10" i="47"/>
  <c r="H11" i="47"/>
  <c r="H18" i="47"/>
  <c r="H19" i="47"/>
  <c r="H20" i="47"/>
  <c r="H21" i="47"/>
  <c r="H22" i="47"/>
  <c r="H23" i="47"/>
  <c r="H24" i="47"/>
  <c r="H32" i="47"/>
  <c r="H34" i="47"/>
  <c r="H35" i="47"/>
  <c r="H36" i="47"/>
  <c r="H37" i="47"/>
  <c r="H38" i="47"/>
  <c r="H39" i="47"/>
  <c r="H40" i="47"/>
  <c r="H43" i="47"/>
  <c r="H7" i="48"/>
  <c r="H8" i="48"/>
  <c r="H9" i="48"/>
  <c r="H10" i="48"/>
  <c r="H11" i="48"/>
  <c r="H18" i="48"/>
  <c r="H19" i="48"/>
  <c r="H20" i="48"/>
  <c r="H21" i="48"/>
  <c r="H22" i="48"/>
  <c r="H23" i="48"/>
  <c r="H24" i="48"/>
  <c r="H32" i="48"/>
  <c r="H34" i="48"/>
  <c r="H35" i="48"/>
  <c r="H36" i="48"/>
  <c r="H37" i="48"/>
  <c r="H38" i="48"/>
  <c r="H39" i="48"/>
  <c r="H40" i="48"/>
  <c r="H43" i="48"/>
  <c r="H7" i="49"/>
  <c r="H8" i="49"/>
  <c r="H9" i="49"/>
  <c r="H10" i="49"/>
  <c r="H11" i="49"/>
  <c r="H18" i="49"/>
  <c r="H19" i="49"/>
  <c r="H20" i="49"/>
  <c r="H21" i="49"/>
  <c r="H22" i="49"/>
  <c r="H23" i="49"/>
  <c r="H24" i="49"/>
  <c r="H32" i="49"/>
  <c r="H34" i="49"/>
  <c r="H35" i="49"/>
  <c r="H36" i="49"/>
  <c r="H37" i="49"/>
  <c r="H38" i="49"/>
  <c r="H39" i="49"/>
  <c r="H40" i="49"/>
  <c r="H43" i="49"/>
  <c r="H7" i="64"/>
  <c r="H8" i="64"/>
  <c r="H9" i="64"/>
  <c r="H10" i="64"/>
  <c r="H11" i="64"/>
  <c r="H18" i="64"/>
  <c r="H19" i="64"/>
  <c r="H20" i="64"/>
  <c r="H21" i="64"/>
  <c r="H22" i="64"/>
  <c r="H23" i="64"/>
  <c r="H24" i="64"/>
  <c r="H32" i="64"/>
  <c r="H34" i="64"/>
  <c r="H35" i="64"/>
  <c r="H36" i="64"/>
  <c r="H37" i="64"/>
  <c r="H38" i="64"/>
  <c r="H39" i="64"/>
  <c r="H40" i="64"/>
  <c r="H43" i="64"/>
  <c r="H7" i="63"/>
  <c r="H8" i="63"/>
  <c r="H9" i="63"/>
  <c r="H10" i="63"/>
  <c r="H11" i="63"/>
  <c r="H18" i="63"/>
  <c r="H19" i="63"/>
  <c r="H20" i="63"/>
  <c r="H21" i="63"/>
  <c r="H22" i="63"/>
  <c r="H23" i="63"/>
  <c r="H24" i="63"/>
  <c r="H32" i="63"/>
  <c r="H34" i="63"/>
  <c r="H35" i="63"/>
  <c r="H36" i="63"/>
  <c r="H37" i="63"/>
  <c r="H38" i="63"/>
  <c r="H39" i="63"/>
  <c r="H40" i="63"/>
  <c r="H43" i="63"/>
  <c r="H7" i="62"/>
  <c r="H8" i="62"/>
  <c r="H9" i="62"/>
  <c r="H10" i="62"/>
  <c r="H11" i="62"/>
  <c r="H18" i="62"/>
  <c r="H19" i="62"/>
  <c r="H20" i="62"/>
  <c r="H21" i="62"/>
  <c r="H22" i="62"/>
  <c r="H23" i="62"/>
  <c r="H24" i="62"/>
  <c r="H32" i="62"/>
  <c r="H34" i="62"/>
  <c r="H35" i="62"/>
  <c r="H36" i="62"/>
  <c r="H37" i="62"/>
  <c r="H38" i="62"/>
  <c r="H39" i="62"/>
  <c r="H40" i="62"/>
  <c r="H43" i="62"/>
  <c r="H7" i="61"/>
  <c r="H8" i="61"/>
  <c r="H9" i="61"/>
  <c r="H10" i="61"/>
  <c r="H11" i="61"/>
  <c r="H18" i="61"/>
  <c r="H19" i="61"/>
  <c r="H20" i="61"/>
  <c r="H21" i="61"/>
  <c r="H22" i="61"/>
  <c r="H23" i="61"/>
  <c r="H24" i="61"/>
  <c r="H32" i="61"/>
  <c r="H34" i="61"/>
  <c r="H35" i="61"/>
  <c r="H36" i="61"/>
  <c r="H37" i="61"/>
  <c r="H38" i="61"/>
  <c r="H39" i="61"/>
  <c r="H40" i="61"/>
  <c r="H43" i="61"/>
  <c r="H7" i="60"/>
  <c r="H8" i="60"/>
  <c r="H9" i="60"/>
  <c r="H10" i="60"/>
  <c r="H11" i="60"/>
  <c r="H18" i="60"/>
  <c r="H19" i="60"/>
  <c r="H20" i="60"/>
  <c r="H21" i="60"/>
  <c r="H22" i="60"/>
  <c r="H23" i="60"/>
  <c r="H24" i="60"/>
  <c r="H32" i="60"/>
  <c r="H34" i="60"/>
  <c r="H35" i="60"/>
  <c r="H36" i="60"/>
  <c r="H37" i="60"/>
  <c r="H38" i="60"/>
  <c r="H39" i="60"/>
  <c r="H40" i="60"/>
  <c r="H43" i="60"/>
  <c r="H7" i="59"/>
  <c r="H8" i="59"/>
  <c r="H9" i="59"/>
  <c r="H10" i="59"/>
  <c r="H11" i="59"/>
  <c r="H18" i="59"/>
  <c r="H19" i="59"/>
  <c r="H20" i="59"/>
  <c r="H21" i="59"/>
  <c r="H22" i="59"/>
  <c r="H23" i="59"/>
  <c r="H24" i="59"/>
  <c r="H32" i="59"/>
  <c r="H34" i="59"/>
  <c r="H35" i="59"/>
  <c r="H36" i="59"/>
  <c r="H37" i="59"/>
  <c r="H38" i="59"/>
  <c r="H39" i="59"/>
  <c r="H40" i="59"/>
  <c r="H43" i="59"/>
  <c r="H7" i="58"/>
  <c r="H8" i="58"/>
  <c r="H9" i="58"/>
  <c r="H10" i="58"/>
  <c r="H11" i="58"/>
  <c r="H18" i="58"/>
  <c r="H19" i="58"/>
  <c r="H20" i="58"/>
  <c r="H21" i="58"/>
  <c r="H22" i="58"/>
  <c r="H23" i="58"/>
  <c r="H24" i="58"/>
  <c r="H32" i="58"/>
  <c r="H34" i="58"/>
  <c r="H35" i="58"/>
  <c r="H36" i="58"/>
  <c r="H37" i="58"/>
  <c r="H38" i="58"/>
  <c r="H39" i="58"/>
  <c r="H40" i="58"/>
  <c r="H43" i="58"/>
  <c r="H7" i="57"/>
  <c r="H8" i="57"/>
  <c r="H9" i="57"/>
  <c r="H10" i="57"/>
  <c r="H11" i="57"/>
  <c r="H18" i="57"/>
  <c r="H19" i="57"/>
  <c r="H20" i="57"/>
  <c r="H21" i="57"/>
  <c r="H22" i="57"/>
  <c r="H23" i="57"/>
  <c r="H24" i="57"/>
  <c r="H32" i="57"/>
  <c r="H34" i="57"/>
  <c r="H35" i="57"/>
  <c r="H36" i="57"/>
  <c r="H37" i="57"/>
  <c r="H38" i="57"/>
  <c r="H39" i="57"/>
  <c r="H40" i="57"/>
  <c r="H43" i="57"/>
  <c r="H7" i="56"/>
  <c r="H8" i="56"/>
  <c r="H9" i="56"/>
  <c r="H10" i="56"/>
  <c r="H11" i="56"/>
  <c r="H18" i="56"/>
  <c r="H19" i="56"/>
  <c r="H20" i="56"/>
  <c r="H21" i="56"/>
  <c r="H22" i="56"/>
  <c r="H23" i="56"/>
  <c r="H24" i="56"/>
  <c r="H32" i="56"/>
  <c r="H34" i="56"/>
  <c r="H35" i="56"/>
  <c r="H36" i="56"/>
  <c r="H37" i="56"/>
  <c r="H38" i="56"/>
  <c r="H39" i="56"/>
  <c r="H40" i="56"/>
  <c r="H43" i="56"/>
  <c r="H7" i="55"/>
  <c r="H8" i="55"/>
  <c r="H9" i="55"/>
  <c r="H10" i="55"/>
  <c r="H11" i="55"/>
  <c r="H18" i="55"/>
  <c r="H19" i="55"/>
  <c r="H20" i="55"/>
  <c r="H21" i="55"/>
  <c r="H22" i="55"/>
  <c r="H23" i="55"/>
  <c r="H24" i="55"/>
  <c r="H32" i="55"/>
  <c r="H34" i="55"/>
  <c r="H35" i="55"/>
  <c r="H36" i="55"/>
  <c r="H37" i="55"/>
  <c r="H38" i="55"/>
  <c r="H39" i="55"/>
  <c r="H40" i="55"/>
  <c r="H43" i="55"/>
  <c r="H7" i="50"/>
  <c r="H8" i="50"/>
  <c r="H9" i="50"/>
  <c r="H10" i="50"/>
  <c r="H11" i="50"/>
  <c r="H18" i="50"/>
  <c r="H19" i="50"/>
  <c r="H20" i="50"/>
  <c r="H21" i="50"/>
  <c r="H22" i="50"/>
  <c r="H23" i="50"/>
  <c r="H24" i="50"/>
  <c r="H32" i="50"/>
  <c r="H34" i="50"/>
  <c r="H35" i="50"/>
  <c r="H36" i="50"/>
  <c r="H37" i="50"/>
  <c r="H38" i="50"/>
  <c r="H39" i="50"/>
  <c r="H40" i="50"/>
  <c r="H43" i="50"/>
  <c r="H43" i="37"/>
  <c r="I32" i="2"/>
  <c r="I32" i="3"/>
  <c r="I32" i="51"/>
  <c r="I32" i="41"/>
  <c r="I32" i="42"/>
  <c r="I32" i="43"/>
  <c r="I32" i="44"/>
  <c r="I32" i="52"/>
  <c r="I32" i="53"/>
  <c r="I32" i="54"/>
  <c r="I32" i="45"/>
  <c r="I32" i="46"/>
  <c r="I32" i="47"/>
  <c r="I32" i="48"/>
  <c r="I32" i="49"/>
  <c r="I32" i="64"/>
  <c r="I32" i="63"/>
  <c r="I32" i="62"/>
  <c r="I32" i="61"/>
  <c r="I32" i="60"/>
  <c r="I32" i="59"/>
  <c r="I32" i="58"/>
  <c r="I32" i="57"/>
  <c r="I32" i="56"/>
  <c r="I32" i="55"/>
  <c r="I32" i="50"/>
  <c r="I32" i="37"/>
  <c r="I33" i="37"/>
  <c r="I34" i="2"/>
  <c r="I34" i="3"/>
  <c r="I34" i="51"/>
  <c r="I34" i="41"/>
  <c r="I34" i="42"/>
  <c r="I34" i="43"/>
  <c r="I34" i="44"/>
  <c r="I34" i="52"/>
  <c r="I34" i="53"/>
  <c r="I34" i="54"/>
  <c r="I34" i="45"/>
  <c r="I34" i="46"/>
  <c r="I34" i="47"/>
  <c r="I34" i="48"/>
  <c r="I34" i="49"/>
  <c r="I34" i="64"/>
  <c r="I34" i="63"/>
  <c r="I34" i="62"/>
  <c r="I34" i="61"/>
  <c r="I34" i="60"/>
  <c r="I34" i="59"/>
  <c r="I34" i="58"/>
  <c r="I34" i="57"/>
  <c r="I34" i="56"/>
  <c r="I34" i="55"/>
  <c r="I34" i="50"/>
  <c r="I34" i="37"/>
  <c r="I35" i="2"/>
  <c r="I35" i="3"/>
  <c r="I35" i="51"/>
  <c r="I35" i="41"/>
  <c r="I35" i="42"/>
  <c r="I35" i="43"/>
  <c r="I35" i="44"/>
  <c r="I35" i="52"/>
  <c r="I35" i="53"/>
  <c r="I35" i="54"/>
  <c r="I35" i="45"/>
  <c r="I35" i="46"/>
  <c r="I35" i="47"/>
  <c r="I35" i="48"/>
  <c r="I35" i="49"/>
  <c r="I35" i="64"/>
  <c r="I35" i="63"/>
  <c r="I35" i="62"/>
  <c r="I35" i="61"/>
  <c r="I35" i="60"/>
  <c r="I35" i="59"/>
  <c r="I35" i="58"/>
  <c r="I35" i="57"/>
  <c r="I35" i="56"/>
  <c r="I35" i="55"/>
  <c r="I35" i="50"/>
  <c r="I35" i="37"/>
  <c r="I36" i="2"/>
  <c r="I36" i="3"/>
  <c r="I36" i="51"/>
  <c r="I36" i="41"/>
  <c r="I36" i="42"/>
  <c r="I36" i="43"/>
  <c r="I36" i="44"/>
  <c r="I36" i="52"/>
  <c r="I36" i="53"/>
  <c r="I36" i="54"/>
  <c r="I36" i="45"/>
  <c r="I36" i="46"/>
  <c r="I36" i="47"/>
  <c r="I36" i="48"/>
  <c r="I36" i="49"/>
  <c r="I36" i="64"/>
  <c r="I36" i="63"/>
  <c r="I36" i="62"/>
  <c r="I36" i="61"/>
  <c r="I36" i="60"/>
  <c r="I36" i="59"/>
  <c r="I36" i="58"/>
  <c r="I36" i="57"/>
  <c r="I36" i="56"/>
  <c r="I36" i="55"/>
  <c r="I36" i="50"/>
  <c r="I36" i="37"/>
  <c r="I37" i="2"/>
  <c r="I37" i="3"/>
  <c r="I37" i="51"/>
  <c r="I37" i="41"/>
  <c r="I37" i="42"/>
  <c r="I37" i="43"/>
  <c r="I37" i="44"/>
  <c r="I37" i="52"/>
  <c r="I37" i="53"/>
  <c r="I37" i="54"/>
  <c r="I37" i="45"/>
  <c r="I37" i="46"/>
  <c r="I37" i="47"/>
  <c r="I37" i="48"/>
  <c r="I37" i="49"/>
  <c r="I37" i="64"/>
  <c r="I37" i="63"/>
  <c r="I37" i="62"/>
  <c r="I37" i="61"/>
  <c r="I37" i="60"/>
  <c r="I37" i="59"/>
  <c r="I37" i="58"/>
  <c r="I37" i="57"/>
  <c r="I37" i="56"/>
  <c r="I37" i="55"/>
  <c r="I37" i="50"/>
  <c r="I37" i="37"/>
  <c r="I38" i="2"/>
  <c r="I38" i="3"/>
  <c r="I38" i="51"/>
  <c r="I38" i="41"/>
  <c r="I38" i="42"/>
  <c r="I38" i="43"/>
  <c r="I38" i="44"/>
  <c r="I38" i="52"/>
  <c r="I38" i="53"/>
  <c r="I38" i="54"/>
  <c r="I38" i="45"/>
  <c r="I38" i="46"/>
  <c r="I38" i="47"/>
  <c r="I38" i="48"/>
  <c r="I38" i="49"/>
  <c r="I38" i="64"/>
  <c r="I38" i="63"/>
  <c r="I38" i="62"/>
  <c r="I38" i="61"/>
  <c r="I38" i="60"/>
  <c r="I38" i="59"/>
  <c r="I38" i="58"/>
  <c r="I38" i="57"/>
  <c r="I38" i="56"/>
  <c r="I38" i="55"/>
  <c r="I38" i="50"/>
  <c r="I38" i="37"/>
  <c r="I39" i="2"/>
  <c r="I39" i="3"/>
  <c r="I39" i="51"/>
  <c r="I39" i="41"/>
  <c r="I39" i="42"/>
  <c r="I39" i="43"/>
  <c r="I39" i="44"/>
  <c r="I39" i="52"/>
  <c r="I39" i="53"/>
  <c r="I39" i="54"/>
  <c r="I39" i="45"/>
  <c r="I39" i="46"/>
  <c r="I39" i="47"/>
  <c r="I39" i="48"/>
  <c r="I39" i="49"/>
  <c r="I39" i="64"/>
  <c r="I39" i="63"/>
  <c r="I39" i="62"/>
  <c r="I39" i="61"/>
  <c r="I39" i="60"/>
  <c r="I39" i="59"/>
  <c r="I39" i="58"/>
  <c r="I39" i="57"/>
  <c r="I39" i="56"/>
  <c r="I39" i="55"/>
  <c r="I39" i="50"/>
  <c r="I39" i="37"/>
  <c r="I40" i="37"/>
  <c r="I18" i="2"/>
  <c r="I19" i="2"/>
  <c r="I20" i="2"/>
  <c r="I21" i="2"/>
  <c r="I22" i="2"/>
  <c r="I23" i="2"/>
  <c r="I24" i="2"/>
  <c r="I18" i="3"/>
  <c r="I19" i="3"/>
  <c r="I20" i="3"/>
  <c r="I21" i="3"/>
  <c r="I22" i="3"/>
  <c r="I23" i="3"/>
  <c r="I24" i="3"/>
  <c r="I18" i="51"/>
  <c r="I19" i="51"/>
  <c r="I20" i="51"/>
  <c r="I21" i="51"/>
  <c r="I22" i="51"/>
  <c r="I23" i="51"/>
  <c r="I24" i="51"/>
  <c r="I18" i="41"/>
  <c r="I19" i="41"/>
  <c r="I20" i="41"/>
  <c r="I21" i="41"/>
  <c r="I22" i="41"/>
  <c r="I23" i="41"/>
  <c r="I24" i="41"/>
  <c r="I18" i="42"/>
  <c r="I19" i="42"/>
  <c r="I20" i="42"/>
  <c r="I21" i="42"/>
  <c r="I22" i="42"/>
  <c r="I23" i="42"/>
  <c r="I24" i="42"/>
  <c r="I18" i="43"/>
  <c r="I19" i="43"/>
  <c r="I20" i="43"/>
  <c r="I21" i="43"/>
  <c r="I22" i="43"/>
  <c r="I23" i="43"/>
  <c r="I24" i="43"/>
  <c r="I18" i="44"/>
  <c r="I19" i="44"/>
  <c r="I20" i="44"/>
  <c r="I21" i="44"/>
  <c r="I22" i="44"/>
  <c r="I23" i="44"/>
  <c r="I24" i="44"/>
  <c r="I18" i="52"/>
  <c r="I19" i="52"/>
  <c r="I20" i="52"/>
  <c r="I21" i="52"/>
  <c r="I22" i="52"/>
  <c r="I23" i="52"/>
  <c r="I24" i="52"/>
  <c r="I18" i="53"/>
  <c r="I19" i="53"/>
  <c r="I20" i="53"/>
  <c r="I21" i="53"/>
  <c r="I22" i="53"/>
  <c r="I23" i="53"/>
  <c r="I24" i="53"/>
  <c r="I18" i="54"/>
  <c r="I19" i="54"/>
  <c r="I20" i="54"/>
  <c r="I21" i="54"/>
  <c r="I22" i="54"/>
  <c r="I23" i="54"/>
  <c r="I24" i="54"/>
  <c r="I18" i="45"/>
  <c r="I19" i="45"/>
  <c r="I20" i="45"/>
  <c r="I21" i="45"/>
  <c r="I22" i="45"/>
  <c r="I23" i="45"/>
  <c r="I24" i="45"/>
  <c r="I18" i="46"/>
  <c r="I19" i="46"/>
  <c r="I20" i="46"/>
  <c r="I21" i="46"/>
  <c r="I22" i="46"/>
  <c r="I23" i="46"/>
  <c r="I24" i="46"/>
  <c r="I18" i="47"/>
  <c r="I19" i="47"/>
  <c r="I20" i="47"/>
  <c r="I21" i="47"/>
  <c r="I22" i="47"/>
  <c r="I23" i="47"/>
  <c r="I24" i="47"/>
  <c r="I18" i="48"/>
  <c r="I19" i="48"/>
  <c r="I20" i="48"/>
  <c r="I21" i="48"/>
  <c r="I22" i="48"/>
  <c r="I23" i="48"/>
  <c r="I24" i="48"/>
  <c r="I18" i="49"/>
  <c r="I19" i="49"/>
  <c r="I20" i="49"/>
  <c r="I21" i="49"/>
  <c r="I22" i="49"/>
  <c r="I23" i="49"/>
  <c r="I24" i="49"/>
  <c r="I18" i="64"/>
  <c r="I19" i="64"/>
  <c r="I20" i="64"/>
  <c r="I21" i="64"/>
  <c r="I22" i="64"/>
  <c r="I23" i="64"/>
  <c r="I24" i="64"/>
  <c r="I18" i="63"/>
  <c r="I19" i="63"/>
  <c r="I20" i="63"/>
  <c r="I21" i="63"/>
  <c r="I22" i="63"/>
  <c r="I23" i="63"/>
  <c r="I24" i="63"/>
  <c r="I18" i="62"/>
  <c r="I19" i="62"/>
  <c r="I20" i="62"/>
  <c r="I21" i="62"/>
  <c r="I22" i="62"/>
  <c r="I23" i="62"/>
  <c r="I24" i="62"/>
  <c r="I18" i="61"/>
  <c r="I19" i="61"/>
  <c r="I20" i="61"/>
  <c r="I21" i="61"/>
  <c r="I22" i="61"/>
  <c r="I23" i="61"/>
  <c r="I24" i="61"/>
  <c r="I18" i="60"/>
  <c r="I19" i="60"/>
  <c r="I20" i="60"/>
  <c r="I21" i="60"/>
  <c r="I22" i="60"/>
  <c r="I23" i="60"/>
  <c r="I24" i="60"/>
  <c r="I18" i="59"/>
  <c r="I19" i="59"/>
  <c r="I20" i="59"/>
  <c r="I21" i="59"/>
  <c r="I22" i="59"/>
  <c r="I23" i="59"/>
  <c r="I24" i="59"/>
  <c r="I18" i="58"/>
  <c r="I19" i="58"/>
  <c r="I20" i="58"/>
  <c r="I21" i="58"/>
  <c r="I22" i="58"/>
  <c r="I23" i="58"/>
  <c r="I24" i="58"/>
  <c r="I18" i="57"/>
  <c r="I19" i="57"/>
  <c r="I20" i="57"/>
  <c r="I21" i="57"/>
  <c r="I22" i="57"/>
  <c r="I23" i="57"/>
  <c r="I24" i="57"/>
  <c r="I18" i="56"/>
  <c r="I19" i="56"/>
  <c r="I20" i="56"/>
  <c r="I21" i="56"/>
  <c r="I22" i="56"/>
  <c r="I23" i="56"/>
  <c r="I24" i="56"/>
  <c r="I18" i="55"/>
  <c r="I19" i="55"/>
  <c r="I20" i="55"/>
  <c r="I21" i="55"/>
  <c r="I22" i="55"/>
  <c r="I23" i="55"/>
  <c r="I24" i="55"/>
  <c r="I18" i="50"/>
  <c r="I19" i="50"/>
  <c r="I20" i="50"/>
  <c r="I21" i="50"/>
  <c r="I22" i="50"/>
  <c r="I23" i="50"/>
  <c r="I24" i="50"/>
  <c r="I24" i="37"/>
  <c r="I7" i="2"/>
  <c r="I8" i="2"/>
  <c r="I9" i="2"/>
  <c r="I10" i="2"/>
  <c r="I11" i="2"/>
  <c r="I7" i="3"/>
  <c r="I8" i="3"/>
  <c r="I9" i="3"/>
  <c r="I10" i="3"/>
  <c r="I11" i="3"/>
  <c r="I7" i="51"/>
  <c r="I8" i="51"/>
  <c r="I9" i="51"/>
  <c r="I10" i="51"/>
  <c r="I11" i="51"/>
  <c r="I7" i="41"/>
  <c r="I8" i="41"/>
  <c r="I9" i="41"/>
  <c r="I10" i="41"/>
  <c r="I11" i="41"/>
  <c r="I7" i="42"/>
  <c r="I8" i="42"/>
  <c r="I9" i="42"/>
  <c r="I10" i="42"/>
  <c r="I11" i="42"/>
  <c r="I7" i="43"/>
  <c r="I8" i="43"/>
  <c r="I9" i="43"/>
  <c r="I10" i="43"/>
  <c r="I11" i="43"/>
  <c r="I7" i="44"/>
  <c r="I8" i="44"/>
  <c r="I9" i="44"/>
  <c r="I10" i="44"/>
  <c r="I11" i="44"/>
  <c r="I7" i="52"/>
  <c r="I8" i="52"/>
  <c r="I9" i="52"/>
  <c r="I10" i="52"/>
  <c r="I11" i="52"/>
  <c r="I7" i="53"/>
  <c r="I8" i="53"/>
  <c r="I9" i="53"/>
  <c r="I10" i="53"/>
  <c r="I11" i="53"/>
  <c r="I7" i="54"/>
  <c r="I8" i="54"/>
  <c r="I9" i="54"/>
  <c r="I10" i="54"/>
  <c r="I11" i="54"/>
  <c r="I7" i="45"/>
  <c r="I8" i="45"/>
  <c r="I9" i="45"/>
  <c r="I10" i="45"/>
  <c r="I11" i="45"/>
  <c r="I7" i="46"/>
  <c r="I8" i="46"/>
  <c r="I9" i="46"/>
  <c r="I10" i="46"/>
  <c r="I11" i="46"/>
  <c r="I7" i="47"/>
  <c r="I8" i="47"/>
  <c r="I9" i="47"/>
  <c r="I10" i="47"/>
  <c r="I11" i="47"/>
  <c r="I7" i="48"/>
  <c r="I8" i="48"/>
  <c r="I9" i="48"/>
  <c r="I10" i="48"/>
  <c r="I11" i="48"/>
  <c r="I7" i="49"/>
  <c r="I8" i="49"/>
  <c r="I9" i="49"/>
  <c r="I10" i="49"/>
  <c r="I11" i="49"/>
  <c r="I7" i="64"/>
  <c r="I8" i="64"/>
  <c r="I9" i="64"/>
  <c r="I10" i="64"/>
  <c r="I11" i="64"/>
  <c r="I7" i="63"/>
  <c r="I8" i="63"/>
  <c r="I9" i="63"/>
  <c r="I10" i="63"/>
  <c r="I11" i="63"/>
  <c r="I7" i="62"/>
  <c r="I8" i="62"/>
  <c r="I9" i="62"/>
  <c r="I10" i="62"/>
  <c r="I11" i="62"/>
  <c r="I7" i="61"/>
  <c r="I8" i="61"/>
  <c r="I9" i="61"/>
  <c r="I10" i="61"/>
  <c r="I11" i="61"/>
  <c r="I7" i="60"/>
  <c r="I8" i="60"/>
  <c r="I9" i="60"/>
  <c r="I10" i="60"/>
  <c r="I11" i="60"/>
  <c r="I7" i="59"/>
  <c r="I8" i="59"/>
  <c r="I9" i="59"/>
  <c r="I10" i="59"/>
  <c r="I11" i="59"/>
  <c r="I7" i="58"/>
  <c r="I8" i="58"/>
  <c r="I9" i="58"/>
  <c r="I10" i="58"/>
  <c r="I11" i="58"/>
  <c r="I7" i="57"/>
  <c r="I8" i="57"/>
  <c r="I9" i="57"/>
  <c r="I10" i="57"/>
  <c r="I11" i="57"/>
  <c r="I7" i="56"/>
  <c r="I8" i="56"/>
  <c r="I9" i="56"/>
  <c r="I10" i="56"/>
  <c r="I11" i="56"/>
  <c r="I7" i="55"/>
  <c r="I8" i="55"/>
  <c r="I9" i="55"/>
  <c r="I10" i="55"/>
  <c r="I11" i="55"/>
  <c r="I7" i="50"/>
  <c r="I8" i="50"/>
  <c r="I9" i="50"/>
  <c r="I10" i="50"/>
  <c r="I11" i="50"/>
  <c r="I11" i="37"/>
  <c r="I43" i="37"/>
  <c r="J7" i="2"/>
  <c r="J8" i="2"/>
  <c r="J9" i="2"/>
  <c r="J10" i="2"/>
  <c r="J11" i="2"/>
  <c r="J18" i="2"/>
  <c r="J19" i="2"/>
  <c r="J20" i="2"/>
  <c r="J21" i="2"/>
  <c r="J22" i="2"/>
  <c r="J23" i="2"/>
  <c r="J24" i="2"/>
  <c r="J43" i="2"/>
  <c r="J7" i="3"/>
  <c r="J8" i="3"/>
  <c r="J9" i="3"/>
  <c r="J10" i="3"/>
  <c r="J11" i="3"/>
  <c r="J18" i="3"/>
  <c r="J19" i="3"/>
  <c r="J20" i="3"/>
  <c r="J21" i="3"/>
  <c r="J22" i="3"/>
  <c r="J23" i="3"/>
  <c r="J24" i="3"/>
  <c r="J43" i="3"/>
  <c r="J7" i="51"/>
  <c r="J8" i="51"/>
  <c r="J9" i="51"/>
  <c r="J10" i="51"/>
  <c r="J11" i="51"/>
  <c r="J18" i="51"/>
  <c r="J19" i="51"/>
  <c r="J20" i="51"/>
  <c r="J21" i="51"/>
  <c r="J22" i="51"/>
  <c r="J23" i="51"/>
  <c r="J24" i="51"/>
  <c r="J43" i="51"/>
  <c r="J7" i="41"/>
  <c r="J8" i="41"/>
  <c r="J9" i="41"/>
  <c r="J10" i="41"/>
  <c r="J11" i="41"/>
  <c r="J18" i="41"/>
  <c r="J19" i="41"/>
  <c r="J20" i="41"/>
  <c r="J21" i="41"/>
  <c r="J22" i="41"/>
  <c r="J23" i="41"/>
  <c r="J24" i="41"/>
  <c r="J43" i="41"/>
  <c r="J7" i="42"/>
  <c r="J8" i="42"/>
  <c r="J9" i="42"/>
  <c r="J10" i="42"/>
  <c r="J11" i="42"/>
  <c r="J18" i="42"/>
  <c r="J19" i="42"/>
  <c r="J20" i="42"/>
  <c r="J21" i="42"/>
  <c r="J22" i="42"/>
  <c r="J23" i="42"/>
  <c r="J24" i="42"/>
  <c r="J43" i="42"/>
  <c r="J7" i="43"/>
  <c r="J8" i="43"/>
  <c r="J9" i="43"/>
  <c r="J10" i="43"/>
  <c r="J11" i="43"/>
  <c r="J18" i="43"/>
  <c r="J19" i="43"/>
  <c r="J20" i="43"/>
  <c r="J21" i="43"/>
  <c r="J22" i="43"/>
  <c r="J23" i="43"/>
  <c r="J24" i="43"/>
  <c r="J43" i="43"/>
  <c r="J7" i="44"/>
  <c r="J8" i="44"/>
  <c r="J9" i="44"/>
  <c r="J10" i="44"/>
  <c r="J11" i="44"/>
  <c r="J18" i="44"/>
  <c r="J19" i="44"/>
  <c r="J20" i="44"/>
  <c r="J21" i="44"/>
  <c r="J22" i="44"/>
  <c r="J23" i="44"/>
  <c r="J24" i="44"/>
  <c r="J43" i="44"/>
  <c r="J7" i="52"/>
  <c r="J8" i="52"/>
  <c r="J9" i="52"/>
  <c r="J10" i="52"/>
  <c r="J11" i="52"/>
  <c r="J18" i="52"/>
  <c r="J19" i="52"/>
  <c r="J20" i="52"/>
  <c r="J21" i="52"/>
  <c r="J22" i="52"/>
  <c r="J23" i="52"/>
  <c r="J24" i="52"/>
  <c r="J43" i="52"/>
  <c r="J7" i="53"/>
  <c r="J8" i="53"/>
  <c r="J9" i="53"/>
  <c r="J10" i="53"/>
  <c r="J11" i="53"/>
  <c r="J18" i="53"/>
  <c r="J19" i="53"/>
  <c r="J20" i="53"/>
  <c r="J21" i="53"/>
  <c r="J22" i="53"/>
  <c r="J23" i="53"/>
  <c r="J24" i="53"/>
  <c r="J43" i="53"/>
  <c r="J7" i="54"/>
  <c r="J8" i="54"/>
  <c r="J9" i="54"/>
  <c r="J10" i="54"/>
  <c r="J11" i="54"/>
  <c r="J18" i="54"/>
  <c r="J19" i="54"/>
  <c r="J20" i="54"/>
  <c r="J21" i="54"/>
  <c r="J22" i="54"/>
  <c r="J23" i="54"/>
  <c r="J24" i="54"/>
  <c r="J43" i="54"/>
  <c r="J7" i="45"/>
  <c r="J8" i="45"/>
  <c r="J9" i="45"/>
  <c r="J10" i="45"/>
  <c r="J11" i="45"/>
  <c r="J18" i="45"/>
  <c r="J19" i="45"/>
  <c r="J20" i="45"/>
  <c r="J21" i="45"/>
  <c r="J22" i="45"/>
  <c r="J23" i="45"/>
  <c r="J24" i="45"/>
  <c r="J40" i="45"/>
  <c r="J43" i="45"/>
  <c r="J7" i="46"/>
  <c r="J8" i="46"/>
  <c r="J9" i="46"/>
  <c r="J10" i="46"/>
  <c r="J11" i="46"/>
  <c r="J18" i="46"/>
  <c r="J19" i="46"/>
  <c r="J20" i="46"/>
  <c r="J21" i="46"/>
  <c r="J22" i="46"/>
  <c r="J23" i="46"/>
  <c r="J24" i="46"/>
  <c r="J43" i="46"/>
  <c r="J7" i="47"/>
  <c r="J8" i="47"/>
  <c r="J9" i="47"/>
  <c r="J10" i="47"/>
  <c r="J11" i="47"/>
  <c r="J18" i="47"/>
  <c r="J19" i="47"/>
  <c r="J20" i="47"/>
  <c r="J21" i="47"/>
  <c r="J22" i="47"/>
  <c r="J23" i="47"/>
  <c r="J24" i="47"/>
  <c r="J43" i="47"/>
  <c r="J7" i="48"/>
  <c r="J8" i="48"/>
  <c r="J9" i="48"/>
  <c r="J10" i="48"/>
  <c r="J11" i="48"/>
  <c r="J18" i="48"/>
  <c r="J19" i="48"/>
  <c r="J20" i="48"/>
  <c r="J21" i="48"/>
  <c r="J22" i="48"/>
  <c r="J23" i="48"/>
  <c r="J24" i="48"/>
  <c r="J43" i="48"/>
  <c r="J7" i="49"/>
  <c r="J8" i="49"/>
  <c r="J9" i="49"/>
  <c r="J10" i="49"/>
  <c r="J11" i="49"/>
  <c r="J18" i="49"/>
  <c r="J19" i="49"/>
  <c r="J20" i="49"/>
  <c r="J21" i="49"/>
  <c r="J22" i="49"/>
  <c r="J23" i="49"/>
  <c r="J24" i="49"/>
  <c r="J43" i="49"/>
  <c r="J7" i="64"/>
  <c r="J8" i="64"/>
  <c r="J9" i="64"/>
  <c r="J10" i="64"/>
  <c r="J11" i="64"/>
  <c r="J18" i="64"/>
  <c r="J19" i="64"/>
  <c r="J20" i="64"/>
  <c r="J21" i="64"/>
  <c r="J22" i="64"/>
  <c r="J23" i="64"/>
  <c r="J24" i="64"/>
  <c r="J43" i="64"/>
  <c r="J7" i="63"/>
  <c r="J8" i="63"/>
  <c r="J9" i="63"/>
  <c r="J10" i="63"/>
  <c r="J11" i="63"/>
  <c r="J18" i="63"/>
  <c r="J19" i="63"/>
  <c r="J20" i="63"/>
  <c r="J21" i="63"/>
  <c r="J22" i="63"/>
  <c r="J23" i="63"/>
  <c r="J24" i="63"/>
  <c r="J43" i="63"/>
  <c r="J7" i="62"/>
  <c r="J8" i="62"/>
  <c r="J9" i="62"/>
  <c r="J10" i="62"/>
  <c r="J11" i="62"/>
  <c r="J18" i="62"/>
  <c r="J19" i="62"/>
  <c r="J20" i="62"/>
  <c r="J21" i="62"/>
  <c r="J22" i="62"/>
  <c r="J23" i="62"/>
  <c r="J24" i="62"/>
  <c r="J43" i="62"/>
  <c r="J7" i="61"/>
  <c r="J8" i="61"/>
  <c r="J9" i="61"/>
  <c r="J10" i="61"/>
  <c r="J11" i="61"/>
  <c r="J18" i="61"/>
  <c r="J19" i="61"/>
  <c r="J20" i="61"/>
  <c r="J21" i="61"/>
  <c r="J22" i="61"/>
  <c r="J23" i="61"/>
  <c r="J24" i="61"/>
  <c r="J43" i="61"/>
  <c r="J7" i="60"/>
  <c r="J8" i="60"/>
  <c r="J9" i="60"/>
  <c r="J10" i="60"/>
  <c r="J11" i="60"/>
  <c r="J18" i="60"/>
  <c r="J19" i="60"/>
  <c r="J20" i="60"/>
  <c r="J21" i="60"/>
  <c r="J22" i="60"/>
  <c r="J23" i="60"/>
  <c r="J24" i="60"/>
  <c r="J43" i="60"/>
  <c r="J7" i="59"/>
  <c r="J8" i="59"/>
  <c r="J9" i="59"/>
  <c r="J10" i="59"/>
  <c r="J11" i="59"/>
  <c r="J18" i="59"/>
  <c r="J19" i="59"/>
  <c r="J20" i="59"/>
  <c r="J21" i="59"/>
  <c r="J22" i="59"/>
  <c r="J23" i="59"/>
  <c r="J24" i="59"/>
  <c r="J43" i="59"/>
  <c r="J7" i="58"/>
  <c r="J8" i="58"/>
  <c r="J9" i="58"/>
  <c r="J10" i="58"/>
  <c r="J11" i="58"/>
  <c r="J18" i="58"/>
  <c r="J19" i="58"/>
  <c r="J20" i="58"/>
  <c r="J21" i="58"/>
  <c r="J22" i="58"/>
  <c r="J23" i="58"/>
  <c r="J24" i="58"/>
  <c r="J43" i="58"/>
  <c r="J7" i="57"/>
  <c r="J8" i="57"/>
  <c r="J9" i="57"/>
  <c r="J10" i="57"/>
  <c r="J11" i="57"/>
  <c r="J18" i="57"/>
  <c r="J19" i="57"/>
  <c r="J20" i="57"/>
  <c r="J21" i="57"/>
  <c r="J22" i="57"/>
  <c r="J23" i="57"/>
  <c r="J24" i="57"/>
  <c r="J43" i="57"/>
  <c r="J7" i="56"/>
  <c r="J8" i="56"/>
  <c r="J9" i="56"/>
  <c r="J10" i="56"/>
  <c r="J11" i="56"/>
  <c r="J18" i="56"/>
  <c r="J19" i="56"/>
  <c r="J20" i="56"/>
  <c r="J21" i="56"/>
  <c r="J22" i="56"/>
  <c r="J23" i="56"/>
  <c r="J24" i="56"/>
  <c r="J43" i="56"/>
  <c r="J7" i="55"/>
  <c r="J8" i="55"/>
  <c r="J9" i="55"/>
  <c r="J10" i="55"/>
  <c r="J11" i="55"/>
  <c r="J18" i="55"/>
  <c r="J19" i="55"/>
  <c r="J20" i="55"/>
  <c r="J21" i="55"/>
  <c r="J22" i="55"/>
  <c r="J23" i="55"/>
  <c r="J24" i="55"/>
  <c r="J43" i="55"/>
  <c r="J7" i="50"/>
  <c r="J8" i="50"/>
  <c r="J9" i="50"/>
  <c r="J10" i="50"/>
  <c r="J11" i="50"/>
  <c r="J18" i="50"/>
  <c r="J19" i="50"/>
  <c r="J20" i="50"/>
  <c r="J21" i="50"/>
  <c r="J22" i="50"/>
  <c r="J23" i="50"/>
  <c r="J24" i="50"/>
  <c r="J43" i="50"/>
  <c r="J43" i="37"/>
  <c r="K7" i="2"/>
  <c r="K8" i="2"/>
  <c r="K9" i="2"/>
  <c r="K10" i="2"/>
  <c r="K11" i="2"/>
  <c r="K18" i="2"/>
  <c r="K19" i="2"/>
  <c r="K20" i="2"/>
  <c r="K21" i="2"/>
  <c r="K22" i="2"/>
  <c r="K23" i="2"/>
  <c r="K24" i="2"/>
  <c r="K32" i="2"/>
  <c r="K34" i="2"/>
  <c r="K35" i="2"/>
  <c r="K36" i="2"/>
  <c r="K37" i="2"/>
  <c r="K38" i="2"/>
  <c r="K39" i="2"/>
  <c r="K40" i="2"/>
  <c r="K43" i="2"/>
  <c r="K7" i="3"/>
  <c r="K8" i="3"/>
  <c r="K9" i="3"/>
  <c r="K10" i="3"/>
  <c r="K11" i="3"/>
  <c r="K18" i="3"/>
  <c r="K19" i="3"/>
  <c r="K20" i="3"/>
  <c r="K21" i="3"/>
  <c r="K22" i="3"/>
  <c r="K23" i="3"/>
  <c r="K24" i="3"/>
  <c r="K32" i="3"/>
  <c r="K34" i="3"/>
  <c r="K35" i="3"/>
  <c r="K36" i="3"/>
  <c r="K37" i="3"/>
  <c r="K38" i="3"/>
  <c r="K39" i="3"/>
  <c r="K40" i="3"/>
  <c r="K43" i="3"/>
  <c r="K7" i="51"/>
  <c r="K8" i="51"/>
  <c r="K9" i="51"/>
  <c r="K10" i="51"/>
  <c r="K11" i="51"/>
  <c r="K18" i="51"/>
  <c r="K19" i="51"/>
  <c r="K20" i="51"/>
  <c r="K21" i="51"/>
  <c r="K22" i="51"/>
  <c r="K23" i="51"/>
  <c r="K24" i="51"/>
  <c r="K32" i="51"/>
  <c r="K34" i="51"/>
  <c r="K35" i="51"/>
  <c r="K36" i="51"/>
  <c r="K37" i="51"/>
  <c r="K38" i="51"/>
  <c r="K39" i="51"/>
  <c r="K40" i="51"/>
  <c r="K43" i="51"/>
  <c r="K7" i="41"/>
  <c r="K8" i="41"/>
  <c r="K9" i="41"/>
  <c r="K10" i="41"/>
  <c r="K11" i="41"/>
  <c r="K18" i="41"/>
  <c r="K19" i="41"/>
  <c r="K20" i="41"/>
  <c r="K21" i="41"/>
  <c r="K22" i="41"/>
  <c r="K23" i="41"/>
  <c r="K24" i="41"/>
  <c r="K32" i="41"/>
  <c r="K34" i="41"/>
  <c r="K35" i="41"/>
  <c r="K36" i="41"/>
  <c r="K37" i="41"/>
  <c r="K38" i="41"/>
  <c r="K39" i="41"/>
  <c r="K40" i="41"/>
  <c r="K43" i="41"/>
  <c r="K7" i="42"/>
  <c r="K8" i="42"/>
  <c r="K9" i="42"/>
  <c r="K10" i="42"/>
  <c r="K11" i="42"/>
  <c r="K18" i="42"/>
  <c r="K19" i="42"/>
  <c r="K20" i="42"/>
  <c r="K21" i="42"/>
  <c r="K22" i="42"/>
  <c r="K23" i="42"/>
  <c r="K24" i="42"/>
  <c r="K32" i="42"/>
  <c r="K34" i="42"/>
  <c r="K35" i="42"/>
  <c r="K36" i="42"/>
  <c r="K37" i="42"/>
  <c r="K38" i="42"/>
  <c r="K39" i="42"/>
  <c r="K40" i="42"/>
  <c r="K43" i="42"/>
  <c r="K7" i="43"/>
  <c r="K8" i="43"/>
  <c r="K9" i="43"/>
  <c r="K10" i="43"/>
  <c r="K11" i="43"/>
  <c r="K18" i="43"/>
  <c r="K19" i="43"/>
  <c r="K20" i="43"/>
  <c r="K21" i="43"/>
  <c r="K22" i="43"/>
  <c r="K23" i="43"/>
  <c r="K24" i="43"/>
  <c r="K32" i="43"/>
  <c r="K34" i="43"/>
  <c r="K35" i="43"/>
  <c r="K36" i="43"/>
  <c r="K37" i="43"/>
  <c r="K38" i="43"/>
  <c r="K39" i="43"/>
  <c r="K40" i="43"/>
  <c r="K43" i="43"/>
  <c r="K7" i="44"/>
  <c r="K8" i="44"/>
  <c r="K9" i="44"/>
  <c r="K10" i="44"/>
  <c r="K11" i="44"/>
  <c r="K18" i="44"/>
  <c r="K19" i="44"/>
  <c r="K20" i="44"/>
  <c r="K21" i="44"/>
  <c r="K22" i="44"/>
  <c r="K23" i="44"/>
  <c r="K24" i="44"/>
  <c r="K32" i="44"/>
  <c r="K34" i="44"/>
  <c r="K35" i="44"/>
  <c r="K36" i="44"/>
  <c r="K37" i="44"/>
  <c r="K38" i="44"/>
  <c r="K39" i="44"/>
  <c r="K40" i="44"/>
  <c r="K43" i="44"/>
  <c r="K7" i="52"/>
  <c r="K8" i="52"/>
  <c r="K9" i="52"/>
  <c r="K10" i="52"/>
  <c r="K11" i="52"/>
  <c r="K18" i="52"/>
  <c r="K19" i="52"/>
  <c r="K20" i="52"/>
  <c r="K21" i="52"/>
  <c r="K22" i="52"/>
  <c r="K23" i="52"/>
  <c r="K24" i="52"/>
  <c r="K32" i="52"/>
  <c r="K34" i="52"/>
  <c r="K35" i="52"/>
  <c r="K36" i="52"/>
  <c r="K37" i="52"/>
  <c r="K38" i="52"/>
  <c r="K39" i="52"/>
  <c r="K40" i="52"/>
  <c r="K43" i="52"/>
  <c r="K7" i="53"/>
  <c r="K8" i="53"/>
  <c r="K9" i="53"/>
  <c r="K10" i="53"/>
  <c r="K11" i="53"/>
  <c r="K18" i="53"/>
  <c r="K19" i="53"/>
  <c r="K20" i="53"/>
  <c r="K21" i="53"/>
  <c r="K22" i="53"/>
  <c r="K23" i="53"/>
  <c r="K24" i="53"/>
  <c r="K32" i="53"/>
  <c r="K34" i="53"/>
  <c r="K35" i="53"/>
  <c r="K36" i="53"/>
  <c r="K37" i="53"/>
  <c r="K38" i="53"/>
  <c r="K39" i="53"/>
  <c r="K40" i="53"/>
  <c r="K43" i="53"/>
  <c r="K7" i="54"/>
  <c r="K8" i="54"/>
  <c r="K9" i="54"/>
  <c r="K10" i="54"/>
  <c r="K11" i="54"/>
  <c r="K18" i="54"/>
  <c r="K19" i="54"/>
  <c r="K20" i="54"/>
  <c r="K21" i="54"/>
  <c r="K22" i="54"/>
  <c r="K23" i="54"/>
  <c r="K24" i="54"/>
  <c r="K32" i="54"/>
  <c r="K34" i="54"/>
  <c r="K35" i="54"/>
  <c r="K36" i="54"/>
  <c r="K37" i="54"/>
  <c r="K38" i="54"/>
  <c r="K39" i="54"/>
  <c r="K40" i="54"/>
  <c r="K43" i="54"/>
  <c r="K7" i="45"/>
  <c r="K8" i="45"/>
  <c r="K9" i="45"/>
  <c r="K10" i="45"/>
  <c r="K11" i="45"/>
  <c r="K18" i="45"/>
  <c r="K19" i="45"/>
  <c r="K20" i="45"/>
  <c r="K21" i="45"/>
  <c r="K22" i="45"/>
  <c r="K23" i="45"/>
  <c r="K24" i="45"/>
  <c r="K32" i="45"/>
  <c r="K34" i="45"/>
  <c r="K35" i="45"/>
  <c r="K36" i="45"/>
  <c r="K37" i="45"/>
  <c r="K38" i="45"/>
  <c r="K39" i="45"/>
  <c r="K40" i="45"/>
  <c r="K43" i="45"/>
  <c r="K7" i="46"/>
  <c r="K8" i="46"/>
  <c r="K9" i="46"/>
  <c r="K10" i="46"/>
  <c r="K11" i="46"/>
  <c r="K18" i="46"/>
  <c r="K19" i="46"/>
  <c r="K20" i="46"/>
  <c r="K21" i="46"/>
  <c r="K22" i="46"/>
  <c r="K23" i="46"/>
  <c r="K24" i="46"/>
  <c r="K32" i="46"/>
  <c r="K34" i="46"/>
  <c r="K35" i="46"/>
  <c r="K36" i="46"/>
  <c r="K37" i="46"/>
  <c r="K38" i="46"/>
  <c r="K39" i="46"/>
  <c r="K40" i="46"/>
  <c r="K43" i="46"/>
  <c r="K7" i="47"/>
  <c r="K8" i="47"/>
  <c r="K9" i="47"/>
  <c r="K10" i="47"/>
  <c r="K11" i="47"/>
  <c r="K18" i="47"/>
  <c r="K19" i="47"/>
  <c r="K20" i="47"/>
  <c r="K21" i="47"/>
  <c r="K22" i="47"/>
  <c r="K23" i="47"/>
  <c r="K24" i="47"/>
  <c r="K32" i="47"/>
  <c r="K34" i="47"/>
  <c r="K35" i="47"/>
  <c r="K36" i="47"/>
  <c r="K37" i="47"/>
  <c r="K38" i="47"/>
  <c r="K39" i="47"/>
  <c r="K40" i="47"/>
  <c r="K43" i="47"/>
  <c r="K7" i="48"/>
  <c r="K8" i="48"/>
  <c r="K9" i="48"/>
  <c r="K10" i="48"/>
  <c r="K11" i="48"/>
  <c r="K18" i="48"/>
  <c r="K19" i="48"/>
  <c r="K20" i="48"/>
  <c r="K21" i="48"/>
  <c r="K22" i="48"/>
  <c r="K23" i="48"/>
  <c r="K24" i="48"/>
  <c r="K32" i="48"/>
  <c r="K34" i="48"/>
  <c r="K35" i="48"/>
  <c r="K36" i="48"/>
  <c r="K37" i="48"/>
  <c r="K38" i="48"/>
  <c r="K39" i="48"/>
  <c r="K40" i="48"/>
  <c r="K43" i="48"/>
  <c r="K7" i="49"/>
  <c r="K8" i="49"/>
  <c r="K9" i="49"/>
  <c r="K10" i="49"/>
  <c r="K11" i="49"/>
  <c r="K18" i="49"/>
  <c r="K19" i="49"/>
  <c r="K20" i="49"/>
  <c r="K21" i="49"/>
  <c r="K22" i="49"/>
  <c r="K23" i="49"/>
  <c r="K24" i="49"/>
  <c r="K32" i="49"/>
  <c r="K34" i="49"/>
  <c r="K35" i="49"/>
  <c r="K36" i="49"/>
  <c r="K37" i="49"/>
  <c r="K38" i="49"/>
  <c r="K39" i="49"/>
  <c r="K40" i="49"/>
  <c r="K43" i="49"/>
  <c r="K7" i="64"/>
  <c r="K8" i="64"/>
  <c r="K9" i="64"/>
  <c r="K10" i="64"/>
  <c r="K11" i="64"/>
  <c r="K18" i="64"/>
  <c r="K19" i="64"/>
  <c r="K20" i="64"/>
  <c r="K21" i="64"/>
  <c r="K22" i="64"/>
  <c r="K23" i="64"/>
  <c r="K24" i="64"/>
  <c r="K32" i="64"/>
  <c r="K34" i="64"/>
  <c r="K35" i="64"/>
  <c r="K36" i="64"/>
  <c r="K37" i="64"/>
  <c r="K38" i="64"/>
  <c r="K39" i="64"/>
  <c r="K40" i="64"/>
  <c r="K43" i="64"/>
  <c r="K7" i="63"/>
  <c r="K8" i="63"/>
  <c r="K9" i="63"/>
  <c r="K10" i="63"/>
  <c r="K11" i="63"/>
  <c r="K18" i="63"/>
  <c r="K19" i="63"/>
  <c r="K20" i="63"/>
  <c r="K21" i="63"/>
  <c r="K22" i="63"/>
  <c r="K23" i="63"/>
  <c r="K24" i="63"/>
  <c r="K32" i="63"/>
  <c r="K34" i="63"/>
  <c r="K35" i="63"/>
  <c r="K36" i="63"/>
  <c r="K37" i="63"/>
  <c r="K38" i="63"/>
  <c r="K39" i="63"/>
  <c r="K40" i="63"/>
  <c r="K43" i="63"/>
  <c r="K7" i="62"/>
  <c r="K8" i="62"/>
  <c r="K9" i="62"/>
  <c r="K10" i="62"/>
  <c r="K11" i="62"/>
  <c r="K18" i="62"/>
  <c r="K19" i="62"/>
  <c r="K20" i="62"/>
  <c r="K21" i="62"/>
  <c r="K22" i="62"/>
  <c r="K23" i="62"/>
  <c r="K24" i="62"/>
  <c r="K32" i="62"/>
  <c r="K34" i="62"/>
  <c r="K35" i="62"/>
  <c r="K36" i="62"/>
  <c r="K37" i="62"/>
  <c r="K38" i="62"/>
  <c r="K39" i="62"/>
  <c r="K40" i="62"/>
  <c r="K43" i="62"/>
  <c r="K7" i="61"/>
  <c r="K8" i="61"/>
  <c r="K9" i="61"/>
  <c r="K10" i="61"/>
  <c r="K11" i="61"/>
  <c r="K18" i="61"/>
  <c r="K19" i="61"/>
  <c r="K20" i="61"/>
  <c r="K21" i="61"/>
  <c r="K22" i="61"/>
  <c r="K23" i="61"/>
  <c r="K24" i="61"/>
  <c r="K32" i="61"/>
  <c r="K34" i="61"/>
  <c r="K35" i="61"/>
  <c r="K36" i="61"/>
  <c r="K37" i="61"/>
  <c r="K38" i="61"/>
  <c r="K39" i="61"/>
  <c r="K40" i="61"/>
  <c r="K43" i="61"/>
  <c r="K7" i="60"/>
  <c r="K8" i="60"/>
  <c r="K9" i="60"/>
  <c r="K10" i="60"/>
  <c r="K11" i="60"/>
  <c r="K18" i="60"/>
  <c r="K19" i="60"/>
  <c r="K20" i="60"/>
  <c r="K21" i="60"/>
  <c r="K22" i="60"/>
  <c r="K23" i="60"/>
  <c r="K24" i="60"/>
  <c r="K32" i="60"/>
  <c r="K34" i="60"/>
  <c r="K35" i="60"/>
  <c r="K36" i="60"/>
  <c r="K37" i="60"/>
  <c r="K38" i="60"/>
  <c r="K39" i="60"/>
  <c r="K40" i="60"/>
  <c r="K43" i="60"/>
  <c r="K7" i="59"/>
  <c r="K8" i="59"/>
  <c r="K9" i="59"/>
  <c r="K10" i="59"/>
  <c r="K11" i="59"/>
  <c r="K18" i="59"/>
  <c r="K19" i="59"/>
  <c r="K20" i="59"/>
  <c r="K21" i="59"/>
  <c r="K22" i="59"/>
  <c r="K23" i="59"/>
  <c r="K24" i="59"/>
  <c r="K32" i="59"/>
  <c r="K34" i="59"/>
  <c r="K35" i="59"/>
  <c r="K36" i="59"/>
  <c r="K37" i="59"/>
  <c r="K38" i="59"/>
  <c r="K39" i="59"/>
  <c r="K40" i="59"/>
  <c r="K43" i="59"/>
  <c r="K7" i="58"/>
  <c r="K8" i="58"/>
  <c r="K9" i="58"/>
  <c r="K10" i="58"/>
  <c r="K11" i="58"/>
  <c r="K18" i="58"/>
  <c r="K19" i="58"/>
  <c r="K20" i="58"/>
  <c r="K21" i="58"/>
  <c r="K22" i="58"/>
  <c r="K23" i="58"/>
  <c r="K24" i="58"/>
  <c r="K32" i="58"/>
  <c r="K34" i="58"/>
  <c r="K35" i="58"/>
  <c r="K36" i="58"/>
  <c r="K37" i="58"/>
  <c r="K38" i="58"/>
  <c r="K39" i="58"/>
  <c r="K40" i="58"/>
  <c r="K43" i="58"/>
  <c r="K7" i="57"/>
  <c r="K8" i="57"/>
  <c r="K9" i="57"/>
  <c r="K10" i="57"/>
  <c r="K11" i="57"/>
  <c r="K18" i="57"/>
  <c r="K19" i="57"/>
  <c r="K20" i="57"/>
  <c r="K21" i="57"/>
  <c r="K22" i="57"/>
  <c r="K23" i="57"/>
  <c r="K24" i="57"/>
  <c r="K32" i="57"/>
  <c r="K34" i="57"/>
  <c r="K35" i="57"/>
  <c r="K36" i="57"/>
  <c r="K37" i="57"/>
  <c r="K38" i="57"/>
  <c r="K39" i="57"/>
  <c r="K40" i="57"/>
  <c r="K43" i="57"/>
  <c r="K7" i="56"/>
  <c r="K8" i="56"/>
  <c r="K9" i="56"/>
  <c r="K10" i="56"/>
  <c r="K11" i="56"/>
  <c r="K18" i="56"/>
  <c r="K19" i="56"/>
  <c r="K20" i="56"/>
  <c r="K21" i="56"/>
  <c r="K22" i="56"/>
  <c r="K23" i="56"/>
  <c r="K24" i="56"/>
  <c r="K32" i="56"/>
  <c r="K34" i="56"/>
  <c r="K35" i="56"/>
  <c r="K36" i="56"/>
  <c r="K37" i="56"/>
  <c r="K38" i="56"/>
  <c r="K39" i="56"/>
  <c r="K40" i="56"/>
  <c r="K43" i="56"/>
  <c r="K7" i="55"/>
  <c r="K8" i="55"/>
  <c r="K9" i="55"/>
  <c r="K10" i="55"/>
  <c r="K11" i="55"/>
  <c r="K18" i="55"/>
  <c r="K19" i="55"/>
  <c r="K20" i="55"/>
  <c r="K21" i="55"/>
  <c r="K22" i="55"/>
  <c r="K23" i="55"/>
  <c r="K24" i="55"/>
  <c r="K32" i="55"/>
  <c r="K34" i="55"/>
  <c r="K35" i="55"/>
  <c r="K36" i="55"/>
  <c r="K37" i="55"/>
  <c r="K38" i="55"/>
  <c r="K39" i="55"/>
  <c r="K40" i="55"/>
  <c r="K43" i="55"/>
  <c r="K7" i="50"/>
  <c r="K8" i="50"/>
  <c r="K9" i="50"/>
  <c r="K10" i="50"/>
  <c r="K11" i="50"/>
  <c r="K18" i="50"/>
  <c r="K19" i="50"/>
  <c r="K20" i="50"/>
  <c r="K21" i="50"/>
  <c r="K22" i="50"/>
  <c r="K23" i="50"/>
  <c r="K24" i="50"/>
  <c r="K32" i="50"/>
  <c r="K34" i="50"/>
  <c r="K35" i="50"/>
  <c r="K36" i="50"/>
  <c r="K37" i="50"/>
  <c r="K38" i="50"/>
  <c r="K39" i="50"/>
  <c r="K40" i="50"/>
  <c r="K43" i="50"/>
  <c r="K43" i="37"/>
  <c r="L7" i="2"/>
  <c r="L8" i="2"/>
  <c r="L9" i="2"/>
  <c r="L10" i="2"/>
  <c r="L11" i="2"/>
  <c r="L18" i="2"/>
  <c r="L19" i="2"/>
  <c r="L20" i="2"/>
  <c r="L21" i="2"/>
  <c r="L22" i="2"/>
  <c r="L23" i="2"/>
  <c r="L24" i="2"/>
  <c r="L32" i="2"/>
  <c r="L34" i="2"/>
  <c r="L35" i="2"/>
  <c r="L36" i="2"/>
  <c r="L37" i="2"/>
  <c r="L38" i="2"/>
  <c r="L39" i="2"/>
  <c r="L40" i="2"/>
  <c r="L43" i="2"/>
  <c r="L7" i="3"/>
  <c r="L8" i="3"/>
  <c r="L9" i="3"/>
  <c r="L10" i="3"/>
  <c r="L11" i="3"/>
  <c r="L18" i="3"/>
  <c r="L19" i="3"/>
  <c r="L20" i="3"/>
  <c r="L21" i="3"/>
  <c r="L22" i="3"/>
  <c r="L23" i="3"/>
  <c r="L24" i="3"/>
  <c r="L32" i="3"/>
  <c r="L34" i="3"/>
  <c r="L35" i="3"/>
  <c r="L36" i="3"/>
  <c r="L37" i="3"/>
  <c r="L38" i="3"/>
  <c r="L39" i="3"/>
  <c r="L40" i="3"/>
  <c r="L43" i="3"/>
  <c r="L7" i="51"/>
  <c r="L8" i="51"/>
  <c r="L9" i="51"/>
  <c r="L10" i="51"/>
  <c r="L11" i="51"/>
  <c r="L18" i="51"/>
  <c r="L19" i="51"/>
  <c r="L20" i="51"/>
  <c r="L21" i="51"/>
  <c r="L22" i="51"/>
  <c r="L23" i="51"/>
  <c r="L24" i="51"/>
  <c r="L32" i="51"/>
  <c r="L34" i="51"/>
  <c r="L35" i="51"/>
  <c r="L36" i="51"/>
  <c r="L37" i="51"/>
  <c r="L38" i="51"/>
  <c r="L39" i="51"/>
  <c r="L40" i="51"/>
  <c r="L43" i="51"/>
  <c r="L7" i="41"/>
  <c r="L8" i="41"/>
  <c r="L9" i="41"/>
  <c r="L10" i="41"/>
  <c r="L11" i="41"/>
  <c r="L18" i="41"/>
  <c r="L19" i="41"/>
  <c r="L20" i="41"/>
  <c r="L21" i="41"/>
  <c r="L22" i="41"/>
  <c r="L23" i="41"/>
  <c r="L24" i="41"/>
  <c r="L32" i="41"/>
  <c r="L34" i="41"/>
  <c r="L35" i="41"/>
  <c r="L36" i="41"/>
  <c r="L37" i="41"/>
  <c r="L38" i="41"/>
  <c r="L39" i="41"/>
  <c r="L40" i="41"/>
  <c r="L43" i="41"/>
  <c r="L7" i="42"/>
  <c r="L8" i="42"/>
  <c r="L9" i="42"/>
  <c r="L10" i="42"/>
  <c r="L11" i="42"/>
  <c r="L18" i="42"/>
  <c r="L19" i="42"/>
  <c r="L20" i="42"/>
  <c r="L21" i="42"/>
  <c r="L22" i="42"/>
  <c r="L23" i="42"/>
  <c r="L24" i="42"/>
  <c r="L32" i="42"/>
  <c r="L34" i="42"/>
  <c r="L35" i="42"/>
  <c r="L36" i="42"/>
  <c r="L37" i="42"/>
  <c r="L38" i="42"/>
  <c r="L39" i="42"/>
  <c r="L40" i="42"/>
  <c r="L43" i="42"/>
  <c r="L7" i="43"/>
  <c r="L8" i="43"/>
  <c r="L9" i="43"/>
  <c r="L10" i="43"/>
  <c r="L11" i="43"/>
  <c r="L18" i="43"/>
  <c r="L19" i="43"/>
  <c r="L20" i="43"/>
  <c r="L21" i="43"/>
  <c r="L22" i="43"/>
  <c r="L23" i="43"/>
  <c r="L24" i="43"/>
  <c r="L32" i="43"/>
  <c r="L34" i="43"/>
  <c r="L35" i="43"/>
  <c r="L36" i="43"/>
  <c r="L37" i="43"/>
  <c r="L38" i="43"/>
  <c r="L39" i="43"/>
  <c r="L40" i="43"/>
  <c r="L43" i="43"/>
  <c r="L7" i="44"/>
  <c r="L8" i="44"/>
  <c r="L9" i="44"/>
  <c r="L10" i="44"/>
  <c r="L11" i="44"/>
  <c r="L18" i="44"/>
  <c r="L19" i="44"/>
  <c r="L20" i="44"/>
  <c r="L21" i="44"/>
  <c r="L22" i="44"/>
  <c r="L23" i="44"/>
  <c r="L24" i="44"/>
  <c r="L32" i="44"/>
  <c r="L34" i="44"/>
  <c r="L35" i="44"/>
  <c r="L36" i="44"/>
  <c r="L37" i="44"/>
  <c r="L38" i="44"/>
  <c r="L39" i="44"/>
  <c r="L40" i="44"/>
  <c r="L43" i="44"/>
  <c r="L7" i="52"/>
  <c r="L8" i="52"/>
  <c r="L9" i="52"/>
  <c r="L10" i="52"/>
  <c r="L11" i="52"/>
  <c r="L18" i="52"/>
  <c r="L19" i="52"/>
  <c r="L20" i="52"/>
  <c r="L21" i="52"/>
  <c r="L22" i="52"/>
  <c r="L23" i="52"/>
  <c r="L24" i="52"/>
  <c r="L32" i="52"/>
  <c r="L34" i="52"/>
  <c r="L35" i="52"/>
  <c r="L36" i="52"/>
  <c r="L37" i="52"/>
  <c r="L38" i="52"/>
  <c r="L39" i="52"/>
  <c r="L40" i="52"/>
  <c r="L43" i="52"/>
  <c r="L7" i="53"/>
  <c r="L8" i="53"/>
  <c r="L9" i="53"/>
  <c r="L10" i="53"/>
  <c r="L11" i="53"/>
  <c r="L18" i="53"/>
  <c r="L19" i="53"/>
  <c r="L20" i="53"/>
  <c r="L21" i="53"/>
  <c r="L22" i="53"/>
  <c r="L23" i="53"/>
  <c r="L24" i="53"/>
  <c r="L32" i="53"/>
  <c r="L34" i="53"/>
  <c r="L35" i="53"/>
  <c r="L36" i="53"/>
  <c r="L37" i="53"/>
  <c r="L38" i="53"/>
  <c r="L39" i="53"/>
  <c r="L40" i="53"/>
  <c r="L43" i="53"/>
  <c r="L7" i="54"/>
  <c r="L8" i="54"/>
  <c r="L9" i="54"/>
  <c r="L10" i="54"/>
  <c r="L11" i="54"/>
  <c r="L18" i="54"/>
  <c r="L19" i="54"/>
  <c r="L20" i="54"/>
  <c r="L21" i="54"/>
  <c r="L22" i="54"/>
  <c r="L23" i="54"/>
  <c r="L24" i="54"/>
  <c r="L32" i="54"/>
  <c r="L34" i="54"/>
  <c r="L35" i="54"/>
  <c r="L36" i="54"/>
  <c r="L37" i="54"/>
  <c r="L38" i="54"/>
  <c r="L39" i="54"/>
  <c r="L40" i="54"/>
  <c r="L43" i="54"/>
  <c r="L7" i="45"/>
  <c r="L8" i="45"/>
  <c r="L9" i="45"/>
  <c r="L10" i="45"/>
  <c r="L11" i="45"/>
  <c r="L18" i="45"/>
  <c r="L19" i="45"/>
  <c r="L20" i="45"/>
  <c r="L21" i="45"/>
  <c r="L22" i="45"/>
  <c r="L23" i="45"/>
  <c r="L24" i="45"/>
  <c r="L32" i="45"/>
  <c r="L34" i="45"/>
  <c r="L35" i="45"/>
  <c r="L36" i="45"/>
  <c r="L37" i="45"/>
  <c r="L38" i="45"/>
  <c r="L39" i="45"/>
  <c r="L40" i="45"/>
  <c r="L43" i="45"/>
  <c r="L7" i="46"/>
  <c r="L8" i="46"/>
  <c r="L9" i="46"/>
  <c r="L10" i="46"/>
  <c r="L11" i="46"/>
  <c r="L18" i="46"/>
  <c r="L19" i="46"/>
  <c r="L20" i="46"/>
  <c r="L21" i="46"/>
  <c r="L22" i="46"/>
  <c r="L23" i="46"/>
  <c r="L24" i="46"/>
  <c r="L32" i="46"/>
  <c r="L34" i="46"/>
  <c r="L35" i="46"/>
  <c r="L36" i="46"/>
  <c r="L37" i="46"/>
  <c r="L38" i="46"/>
  <c r="L39" i="46"/>
  <c r="L40" i="46"/>
  <c r="L43" i="46"/>
  <c r="L7" i="47"/>
  <c r="L8" i="47"/>
  <c r="L9" i="47"/>
  <c r="L10" i="47"/>
  <c r="L11" i="47"/>
  <c r="L18" i="47"/>
  <c r="L19" i="47"/>
  <c r="L20" i="47"/>
  <c r="L21" i="47"/>
  <c r="L22" i="47"/>
  <c r="L23" i="47"/>
  <c r="L24" i="47"/>
  <c r="L32" i="47"/>
  <c r="L34" i="47"/>
  <c r="L35" i="47"/>
  <c r="L36" i="47"/>
  <c r="L37" i="47"/>
  <c r="L38" i="47"/>
  <c r="L39" i="47"/>
  <c r="L40" i="47"/>
  <c r="L43" i="47"/>
  <c r="L7" i="48"/>
  <c r="L8" i="48"/>
  <c r="L9" i="48"/>
  <c r="L10" i="48"/>
  <c r="L11" i="48"/>
  <c r="L18" i="48"/>
  <c r="L19" i="48"/>
  <c r="L20" i="48"/>
  <c r="L21" i="48"/>
  <c r="L22" i="48"/>
  <c r="L23" i="48"/>
  <c r="L24" i="48"/>
  <c r="L32" i="48"/>
  <c r="L34" i="48"/>
  <c r="L35" i="48"/>
  <c r="L36" i="48"/>
  <c r="L37" i="48"/>
  <c r="L38" i="48"/>
  <c r="L39" i="48"/>
  <c r="L40" i="48"/>
  <c r="L43" i="48"/>
  <c r="L7" i="49"/>
  <c r="L8" i="49"/>
  <c r="L9" i="49"/>
  <c r="L10" i="49"/>
  <c r="L11" i="49"/>
  <c r="L18" i="49"/>
  <c r="L19" i="49"/>
  <c r="L20" i="49"/>
  <c r="L21" i="49"/>
  <c r="L22" i="49"/>
  <c r="L23" i="49"/>
  <c r="L24" i="49"/>
  <c r="L32" i="49"/>
  <c r="L34" i="49"/>
  <c r="L35" i="49"/>
  <c r="L36" i="49"/>
  <c r="L37" i="49"/>
  <c r="L38" i="49"/>
  <c r="L39" i="49"/>
  <c r="L40" i="49"/>
  <c r="L43" i="49"/>
  <c r="L7" i="64"/>
  <c r="L8" i="64"/>
  <c r="L9" i="64"/>
  <c r="L10" i="64"/>
  <c r="L11" i="64"/>
  <c r="L18" i="64"/>
  <c r="L19" i="64"/>
  <c r="L20" i="64"/>
  <c r="L21" i="64"/>
  <c r="L22" i="64"/>
  <c r="L23" i="64"/>
  <c r="L24" i="64"/>
  <c r="L32" i="64"/>
  <c r="L34" i="64"/>
  <c r="L35" i="64"/>
  <c r="L36" i="64"/>
  <c r="L37" i="64"/>
  <c r="L38" i="64"/>
  <c r="L39" i="64"/>
  <c r="L40" i="64"/>
  <c r="L43" i="64"/>
  <c r="L7" i="63"/>
  <c r="L8" i="63"/>
  <c r="L9" i="63"/>
  <c r="L10" i="63"/>
  <c r="L11" i="63"/>
  <c r="L18" i="63"/>
  <c r="L19" i="63"/>
  <c r="L20" i="63"/>
  <c r="L21" i="63"/>
  <c r="L22" i="63"/>
  <c r="L23" i="63"/>
  <c r="L24" i="63"/>
  <c r="L32" i="63"/>
  <c r="L34" i="63"/>
  <c r="L35" i="63"/>
  <c r="L36" i="63"/>
  <c r="L37" i="63"/>
  <c r="L38" i="63"/>
  <c r="L39" i="63"/>
  <c r="L40" i="63"/>
  <c r="L43" i="63"/>
  <c r="L7" i="62"/>
  <c r="L8" i="62"/>
  <c r="L9" i="62"/>
  <c r="L10" i="62"/>
  <c r="L11" i="62"/>
  <c r="L18" i="62"/>
  <c r="L19" i="62"/>
  <c r="L20" i="62"/>
  <c r="L21" i="62"/>
  <c r="L22" i="62"/>
  <c r="L23" i="62"/>
  <c r="L24" i="62"/>
  <c r="L32" i="62"/>
  <c r="L34" i="62"/>
  <c r="L35" i="62"/>
  <c r="L36" i="62"/>
  <c r="L37" i="62"/>
  <c r="L38" i="62"/>
  <c r="L39" i="62"/>
  <c r="L40" i="62"/>
  <c r="L43" i="62"/>
  <c r="L7" i="61"/>
  <c r="L8" i="61"/>
  <c r="L9" i="61"/>
  <c r="L10" i="61"/>
  <c r="L11" i="61"/>
  <c r="L18" i="61"/>
  <c r="L19" i="61"/>
  <c r="L20" i="61"/>
  <c r="L21" i="61"/>
  <c r="L22" i="61"/>
  <c r="L23" i="61"/>
  <c r="L24" i="61"/>
  <c r="L32" i="61"/>
  <c r="L34" i="61"/>
  <c r="L35" i="61"/>
  <c r="L36" i="61"/>
  <c r="L37" i="61"/>
  <c r="L38" i="61"/>
  <c r="L39" i="61"/>
  <c r="L40" i="61"/>
  <c r="L43" i="61"/>
  <c r="L7" i="60"/>
  <c r="L8" i="60"/>
  <c r="L9" i="60"/>
  <c r="L10" i="60"/>
  <c r="L11" i="60"/>
  <c r="L18" i="60"/>
  <c r="L19" i="60"/>
  <c r="L20" i="60"/>
  <c r="L21" i="60"/>
  <c r="L22" i="60"/>
  <c r="L23" i="60"/>
  <c r="L24" i="60"/>
  <c r="L32" i="60"/>
  <c r="L34" i="60"/>
  <c r="L35" i="60"/>
  <c r="L36" i="60"/>
  <c r="L37" i="60"/>
  <c r="L38" i="60"/>
  <c r="L39" i="60"/>
  <c r="L40" i="60"/>
  <c r="L43" i="60"/>
  <c r="L7" i="59"/>
  <c r="L8" i="59"/>
  <c r="L9" i="59"/>
  <c r="L10" i="59"/>
  <c r="L11" i="59"/>
  <c r="L18" i="59"/>
  <c r="L19" i="59"/>
  <c r="L20" i="59"/>
  <c r="L21" i="59"/>
  <c r="L22" i="59"/>
  <c r="L23" i="59"/>
  <c r="L24" i="59"/>
  <c r="L32" i="59"/>
  <c r="L34" i="59"/>
  <c r="L35" i="59"/>
  <c r="L36" i="59"/>
  <c r="L37" i="59"/>
  <c r="L38" i="59"/>
  <c r="L39" i="59"/>
  <c r="L40" i="59"/>
  <c r="L43" i="59"/>
  <c r="L7" i="58"/>
  <c r="L8" i="58"/>
  <c r="L9" i="58"/>
  <c r="L10" i="58"/>
  <c r="L11" i="58"/>
  <c r="L18" i="58"/>
  <c r="L19" i="58"/>
  <c r="L20" i="58"/>
  <c r="L21" i="58"/>
  <c r="L22" i="58"/>
  <c r="L23" i="58"/>
  <c r="L24" i="58"/>
  <c r="L32" i="58"/>
  <c r="L34" i="58"/>
  <c r="L35" i="58"/>
  <c r="L36" i="58"/>
  <c r="L37" i="58"/>
  <c r="L38" i="58"/>
  <c r="L39" i="58"/>
  <c r="L40" i="58"/>
  <c r="L43" i="58"/>
  <c r="L7" i="57"/>
  <c r="L8" i="57"/>
  <c r="L9" i="57"/>
  <c r="L10" i="57"/>
  <c r="L11" i="57"/>
  <c r="L18" i="57"/>
  <c r="L19" i="57"/>
  <c r="L20" i="57"/>
  <c r="L21" i="57"/>
  <c r="L22" i="57"/>
  <c r="L23" i="57"/>
  <c r="L24" i="57"/>
  <c r="L32" i="57"/>
  <c r="L34" i="57"/>
  <c r="L35" i="57"/>
  <c r="L36" i="57"/>
  <c r="L37" i="57"/>
  <c r="L38" i="57"/>
  <c r="L39" i="57"/>
  <c r="L40" i="57"/>
  <c r="L43" i="57"/>
  <c r="L7" i="56"/>
  <c r="L8" i="56"/>
  <c r="L9" i="56"/>
  <c r="L10" i="56"/>
  <c r="L11" i="56"/>
  <c r="L18" i="56"/>
  <c r="L19" i="56"/>
  <c r="L20" i="56"/>
  <c r="L21" i="56"/>
  <c r="L22" i="56"/>
  <c r="L23" i="56"/>
  <c r="L24" i="56"/>
  <c r="L32" i="56"/>
  <c r="L34" i="56"/>
  <c r="L35" i="56"/>
  <c r="L36" i="56"/>
  <c r="L37" i="56"/>
  <c r="L38" i="56"/>
  <c r="L39" i="56"/>
  <c r="L40" i="56"/>
  <c r="L43" i="56"/>
  <c r="L7" i="55"/>
  <c r="L8" i="55"/>
  <c r="L9" i="55"/>
  <c r="L10" i="55"/>
  <c r="L11" i="55"/>
  <c r="L18" i="55"/>
  <c r="L19" i="55"/>
  <c r="L20" i="55"/>
  <c r="L21" i="55"/>
  <c r="L22" i="55"/>
  <c r="L23" i="55"/>
  <c r="L24" i="55"/>
  <c r="L32" i="55"/>
  <c r="L34" i="55"/>
  <c r="L35" i="55"/>
  <c r="L36" i="55"/>
  <c r="L37" i="55"/>
  <c r="L38" i="55"/>
  <c r="L39" i="55"/>
  <c r="L40" i="55"/>
  <c r="L43" i="55"/>
  <c r="L7" i="50"/>
  <c r="L8" i="50"/>
  <c r="L9" i="50"/>
  <c r="L10" i="50"/>
  <c r="L11" i="50"/>
  <c r="L18" i="50"/>
  <c r="L19" i="50"/>
  <c r="L20" i="50"/>
  <c r="L21" i="50"/>
  <c r="L22" i="50"/>
  <c r="L23" i="50"/>
  <c r="L24" i="50"/>
  <c r="L32" i="50"/>
  <c r="L34" i="50"/>
  <c r="L35" i="50"/>
  <c r="L36" i="50"/>
  <c r="L37" i="50"/>
  <c r="L38" i="50"/>
  <c r="L39" i="50"/>
  <c r="L40" i="50"/>
  <c r="L43" i="50"/>
  <c r="L43" i="37"/>
  <c r="M18" i="2"/>
  <c r="M19" i="2"/>
  <c r="M20" i="2"/>
  <c r="M21" i="2"/>
  <c r="M22" i="2"/>
  <c r="M23" i="2"/>
  <c r="M24" i="2"/>
  <c r="M43" i="2"/>
  <c r="M18" i="3"/>
  <c r="M19" i="3"/>
  <c r="M20" i="3"/>
  <c r="M21" i="3"/>
  <c r="M22" i="3"/>
  <c r="M23" i="3"/>
  <c r="M24" i="3"/>
  <c r="M43" i="3"/>
  <c r="M18" i="51"/>
  <c r="M19" i="51"/>
  <c r="M20" i="51"/>
  <c r="M21" i="51"/>
  <c r="M22" i="51"/>
  <c r="M23" i="51"/>
  <c r="M24" i="51"/>
  <c r="M43" i="51"/>
  <c r="M18" i="41"/>
  <c r="M19" i="41"/>
  <c r="M20" i="41"/>
  <c r="M21" i="41"/>
  <c r="M22" i="41"/>
  <c r="M23" i="41"/>
  <c r="M24" i="41"/>
  <c r="M43" i="41"/>
  <c r="M18" i="42"/>
  <c r="M19" i="42"/>
  <c r="M20" i="42"/>
  <c r="M21" i="42"/>
  <c r="M22" i="42"/>
  <c r="M23" i="42"/>
  <c r="M24" i="42"/>
  <c r="M43" i="42"/>
  <c r="M18" i="43"/>
  <c r="M19" i="43"/>
  <c r="M20" i="43"/>
  <c r="M21" i="43"/>
  <c r="M22" i="43"/>
  <c r="M23" i="43"/>
  <c r="M24" i="43"/>
  <c r="M43" i="43"/>
  <c r="M18" i="44"/>
  <c r="M19" i="44"/>
  <c r="M20" i="44"/>
  <c r="M21" i="44"/>
  <c r="M22" i="44"/>
  <c r="M23" i="44"/>
  <c r="M24" i="44"/>
  <c r="M43" i="44"/>
  <c r="M18" i="52"/>
  <c r="M19" i="52"/>
  <c r="M20" i="52"/>
  <c r="M21" i="52"/>
  <c r="M22" i="52"/>
  <c r="M23" i="52"/>
  <c r="M24" i="52"/>
  <c r="M43" i="52"/>
  <c r="M18" i="53"/>
  <c r="M19" i="53"/>
  <c r="M20" i="53"/>
  <c r="M21" i="53"/>
  <c r="M22" i="53"/>
  <c r="M23" i="53"/>
  <c r="M24" i="53"/>
  <c r="M43" i="53"/>
  <c r="M18" i="54"/>
  <c r="M19" i="54"/>
  <c r="M20" i="54"/>
  <c r="M21" i="54"/>
  <c r="M22" i="54"/>
  <c r="M23" i="54"/>
  <c r="M24" i="54"/>
  <c r="M43" i="54"/>
  <c r="M18" i="45"/>
  <c r="M19" i="45"/>
  <c r="M20" i="45"/>
  <c r="M21" i="45"/>
  <c r="M22" i="45"/>
  <c r="M23" i="45"/>
  <c r="M24" i="45"/>
  <c r="M43" i="45"/>
  <c r="M18" i="46"/>
  <c r="M19" i="46"/>
  <c r="M20" i="46"/>
  <c r="M21" i="46"/>
  <c r="M22" i="46"/>
  <c r="M23" i="46"/>
  <c r="M24" i="46"/>
  <c r="M43" i="46"/>
  <c r="M18" i="47"/>
  <c r="M19" i="47"/>
  <c r="M20" i="47"/>
  <c r="M21" i="47"/>
  <c r="M22" i="47"/>
  <c r="M23" i="47"/>
  <c r="M24" i="47"/>
  <c r="M43" i="47"/>
  <c r="M18" i="48"/>
  <c r="M19" i="48"/>
  <c r="M20" i="48"/>
  <c r="M21" i="48"/>
  <c r="M22" i="48"/>
  <c r="M23" i="48"/>
  <c r="M24" i="48"/>
  <c r="M43" i="48"/>
  <c r="M18" i="49"/>
  <c r="M19" i="49"/>
  <c r="M20" i="49"/>
  <c r="M21" i="49"/>
  <c r="M22" i="49"/>
  <c r="M23" i="49"/>
  <c r="M24" i="49"/>
  <c r="M43" i="49"/>
  <c r="M18" i="64"/>
  <c r="M19" i="64"/>
  <c r="M20" i="64"/>
  <c r="M21" i="64"/>
  <c r="M22" i="64"/>
  <c r="M23" i="64"/>
  <c r="M24" i="64"/>
  <c r="M43" i="64"/>
  <c r="M18" i="63"/>
  <c r="M19" i="63"/>
  <c r="M20" i="63"/>
  <c r="M21" i="63"/>
  <c r="M22" i="63"/>
  <c r="M23" i="63"/>
  <c r="M24" i="63"/>
  <c r="M43" i="63"/>
  <c r="M18" i="62"/>
  <c r="M19" i="62"/>
  <c r="M20" i="62"/>
  <c r="M21" i="62"/>
  <c r="M22" i="62"/>
  <c r="M23" i="62"/>
  <c r="M24" i="62"/>
  <c r="M43" i="62"/>
  <c r="M18" i="61"/>
  <c r="M19" i="61"/>
  <c r="M20" i="61"/>
  <c r="M21" i="61"/>
  <c r="M22" i="61"/>
  <c r="M23" i="61"/>
  <c r="M24" i="61"/>
  <c r="M43" i="61"/>
  <c r="M18" i="60"/>
  <c r="M19" i="60"/>
  <c r="M20" i="60"/>
  <c r="M21" i="60"/>
  <c r="M22" i="60"/>
  <c r="M23" i="60"/>
  <c r="M24" i="60"/>
  <c r="M43" i="60"/>
  <c r="M18" i="59"/>
  <c r="M19" i="59"/>
  <c r="M20" i="59"/>
  <c r="M21" i="59"/>
  <c r="M22" i="59"/>
  <c r="M23" i="59"/>
  <c r="M24" i="59"/>
  <c r="M43" i="59"/>
  <c r="M18" i="58"/>
  <c r="M19" i="58"/>
  <c r="M20" i="58"/>
  <c r="M21" i="58"/>
  <c r="M22" i="58"/>
  <c r="M23" i="58"/>
  <c r="M24" i="58"/>
  <c r="M43" i="58"/>
  <c r="M18" i="57"/>
  <c r="M19" i="57"/>
  <c r="M20" i="57"/>
  <c r="M21" i="57"/>
  <c r="M22" i="57"/>
  <c r="M23" i="57"/>
  <c r="M24" i="57"/>
  <c r="M43" i="57"/>
  <c r="M18" i="56"/>
  <c r="M19" i="56"/>
  <c r="M20" i="56"/>
  <c r="M21" i="56"/>
  <c r="M22" i="56"/>
  <c r="M23" i="56"/>
  <c r="M24" i="56"/>
  <c r="M43" i="56"/>
  <c r="M18" i="55"/>
  <c r="M19" i="55"/>
  <c r="M20" i="55"/>
  <c r="M21" i="55"/>
  <c r="M22" i="55"/>
  <c r="M23" i="55"/>
  <c r="M24" i="55"/>
  <c r="M43" i="55"/>
  <c r="M18" i="50"/>
  <c r="M19" i="50"/>
  <c r="M20" i="50"/>
  <c r="M21" i="50"/>
  <c r="M22" i="50"/>
  <c r="M23" i="50"/>
  <c r="M24" i="50"/>
  <c r="M43" i="50"/>
  <c r="M43" i="37"/>
  <c r="N18" i="2"/>
  <c r="N19" i="2"/>
  <c r="N20" i="2"/>
  <c r="N21" i="2"/>
  <c r="N22" i="2"/>
  <c r="N23" i="2"/>
  <c r="N24" i="2"/>
  <c r="N43" i="2"/>
  <c r="N18" i="3"/>
  <c r="N19" i="3"/>
  <c r="N20" i="3"/>
  <c r="N21" i="3"/>
  <c r="N22" i="3"/>
  <c r="N23" i="3"/>
  <c r="N24" i="3"/>
  <c r="N43" i="3"/>
  <c r="N18" i="51"/>
  <c r="N19" i="51"/>
  <c r="N20" i="51"/>
  <c r="N21" i="51"/>
  <c r="N22" i="51"/>
  <c r="N23" i="51"/>
  <c r="N24" i="51"/>
  <c r="N43" i="51"/>
  <c r="N18" i="41"/>
  <c r="N19" i="41"/>
  <c r="N20" i="41"/>
  <c r="N21" i="41"/>
  <c r="N22" i="41"/>
  <c r="N23" i="41"/>
  <c r="N24" i="41"/>
  <c r="N43" i="41"/>
  <c r="N18" i="42"/>
  <c r="N19" i="42"/>
  <c r="N20" i="42"/>
  <c r="N21" i="42"/>
  <c r="N22" i="42"/>
  <c r="N23" i="42"/>
  <c r="N24" i="42"/>
  <c r="N43" i="42"/>
  <c r="N18" i="43"/>
  <c r="N19" i="43"/>
  <c r="N20" i="43"/>
  <c r="N21" i="43"/>
  <c r="N22" i="43"/>
  <c r="N23" i="43"/>
  <c r="N24" i="43"/>
  <c r="N43" i="43"/>
  <c r="N18" i="44"/>
  <c r="N19" i="44"/>
  <c r="N20" i="44"/>
  <c r="N21" i="44"/>
  <c r="N22" i="44"/>
  <c r="N23" i="44"/>
  <c r="N24" i="44"/>
  <c r="N43" i="44"/>
  <c r="N18" i="52"/>
  <c r="N19" i="52"/>
  <c r="N20" i="52"/>
  <c r="N21" i="52"/>
  <c r="N22" i="52"/>
  <c r="N23" i="52"/>
  <c r="N24" i="52"/>
  <c r="N43" i="52"/>
  <c r="N18" i="53"/>
  <c r="N19" i="53"/>
  <c r="N20" i="53"/>
  <c r="N21" i="53"/>
  <c r="N22" i="53"/>
  <c r="N23" i="53"/>
  <c r="N24" i="53"/>
  <c r="N43" i="53"/>
  <c r="N18" i="54"/>
  <c r="N19" i="54"/>
  <c r="N20" i="54"/>
  <c r="N21" i="54"/>
  <c r="N22" i="54"/>
  <c r="N23" i="54"/>
  <c r="N24" i="54"/>
  <c r="N43" i="54"/>
  <c r="N18" i="45"/>
  <c r="N19" i="45"/>
  <c r="N20" i="45"/>
  <c r="N21" i="45"/>
  <c r="N22" i="45"/>
  <c r="N23" i="45"/>
  <c r="N24" i="45"/>
  <c r="N43" i="45"/>
  <c r="N18" i="46"/>
  <c r="N19" i="46"/>
  <c r="N20" i="46"/>
  <c r="N21" i="46"/>
  <c r="N22" i="46"/>
  <c r="N23" i="46"/>
  <c r="N24" i="46"/>
  <c r="N43" i="46"/>
  <c r="N18" i="47"/>
  <c r="N19" i="47"/>
  <c r="N20" i="47"/>
  <c r="N21" i="47"/>
  <c r="N22" i="47"/>
  <c r="N23" i="47"/>
  <c r="N24" i="47"/>
  <c r="N43" i="47"/>
  <c r="N18" i="48"/>
  <c r="N19" i="48"/>
  <c r="N20" i="48"/>
  <c r="N21" i="48"/>
  <c r="N22" i="48"/>
  <c r="N23" i="48"/>
  <c r="N24" i="48"/>
  <c r="N43" i="48"/>
  <c r="N18" i="49"/>
  <c r="N19" i="49"/>
  <c r="N20" i="49"/>
  <c r="N21" i="49"/>
  <c r="N22" i="49"/>
  <c r="N23" i="49"/>
  <c r="N24" i="49"/>
  <c r="N43" i="49"/>
  <c r="N18" i="64"/>
  <c r="N19" i="64"/>
  <c r="N20" i="64"/>
  <c r="N21" i="64"/>
  <c r="N22" i="64"/>
  <c r="N23" i="64"/>
  <c r="N24" i="64"/>
  <c r="N43" i="64"/>
  <c r="N18" i="63"/>
  <c r="N19" i="63"/>
  <c r="N20" i="63"/>
  <c r="N21" i="63"/>
  <c r="N22" i="63"/>
  <c r="N23" i="63"/>
  <c r="N24" i="63"/>
  <c r="N43" i="63"/>
  <c r="N18" i="62"/>
  <c r="N19" i="62"/>
  <c r="N20" i="62"/>
  <c r="N21" i="62"/>
  <c r="N22" i="62"/>
  <c r="N23" i="62"/>
  <c r="N24" i="62"/>
  <c r="N43" i="62"/>
  <c r="N18" i="61"/>
  <c r="N19" i="61"/>
  <c r="N20" i="61"/>
  <c r="N21" i="61"/>
  <c r="N22" i="61"/>
  <c r="N23" i="61"/>
  <c r="N24" i="61"/>
  <c r="N43" i="61"/>
  <c r="N18" i="60"/>
  <c r="N19" i="60"/>
  <c r="N20" i="60"/>
  <c r="N21" i="60"/>
  <c r="N22" i="60"/>
  <c r="N23" i="60"/>
  <c r="N24" i="60"/>
  <c r="N43" i="60"/>
  <c r="N18" i="59"/>
  <c r="N19" i="59"/>
  <c r="N20" i="59"/>
  <c r="N21" i="59"/>
  <c r="N22" i="59"/>
  <c r="N23" i="59"/>
  <c r="N24" i="59"/>
  <c r="N43" i="59"/>
  <c r="N18" i="58"/>
  <c r="N19" i="58"/>
  <c r="N20" i="58"/>
  <c r="N21" i="58"/>
  <c r="N22" i="58"/>
  <c r="N23" i="58"/>
  <c r="N24" i="58"/>
  <c r="N43" i="58"/>
  <c r="N18" i="57"/>
  <c r="N19" i="57"/>
  <c r="N20" i="57"/>
  <c r="N21" i="57"/>
  <c r="N22" i="57"/>
  <c r="N23" i="57"/>
  <c r="N24" i="57"/>
  <c r="N43" i="57"/>
  <c r="N18" i="56"/>
  <c r="N19" i="56"/>
  <c r="N20" i="56"/>
  <c r="N21" i="56"/>
  <c r="N22" i="56"/>
  <c r="N23" i="56"/>
  <c r="N24" i="56"/>
  <c r="N43" i="56"/>
  <c r="N18" i="55"/>
  <c r="N19" i="55"/>
  <c r="N20" i="55"/>
  <c r="N21" i="55"/>
  <c r="N22" i="55"/>
  <c r="N23" i="55"/>
  <c r="N24" i="55"/>
  <c r="N43" i="55"/>
  <c r="N18" i="50"/>
  <c r="N19" i="50"/>
  <c r="N20" i="50"/>
  <c r="N21" i="50"/>
  <c r="N22" i="50"/>
  <c r="N23" i="50"/>
  <c r="N24" i="50"/>
  <c r="N43" i="50"/>
  <c r="N43" i="37"/>
  <c r="O40" i="62"/>
  <c r="O43" i="62"/>
  <c r="O43" i="37"/>
  <c r="P43" i="37"/>
  <c r="B35" i="2"/>
  <c r="B35" i="3"/>
  <c r="B35" i="51"/>
  <c r="B35" i="41"/>
  <c r="B35" i="42"/>
  <c r="B35" i="43"/>
  <c r="B35" i="44"/>
  <c r="B35" i="52"/>
  <c r="B35" i="53"/>
  <c r="B35" i="54"/>
  <c r="B35" i="45"/>
  <c r="B35" i="46"/>
  <c r="B35" i="47"/>
  <c r="B35" i="48"/>
  <c r="B35" i="49"/>
  <c r="B35" i="64"/>
  <c r="B35" i="62"/>
  <c r="B35" i="61"/>
  <c r="B35" i="60"/>
  <c r="B35" i="59"/>
  <c r="B35" i="58"/>
  <c r="B35" i="57"/>
  <c r="B35" i="56"/>
  <c r="B35" i="55"/>
  <c r="B35" i="50"/>
  <c r="B35" i="37"/>
  <c r="C35" i="37"/>
  <c r="D35" i="37"/>
  <c r="E35" i="37"/>
  <c r="G35" i="37"/>
  <c r="H35" i="37"/>
  <c r="K35" i="37"/>
  <c r="L35" i="37"/>
  <c r="P35" i="37"/>
  <c r="B32" i="2"/>
  <c r="P32" i="2"/>
  <c r="B32" i="3"/>
  <c r="P32" i="3"/>
  <c r="B32" i="51"/>
  <c r="P32" i="51"/>
  <c r="B32" i="41"/>
  <c r="P32" i="41"/>
  <c r="B32" i="42"/>
  <c r="P32" i="42"/>
  <c r="B32" i="43"/>
  <c r="P32" i="43"/>
  <c r="B32" i="44"/>
  <c r="P32" i="44"/>
  <c r="B32" i="52"/>
  <c r="P32" i="52"/>
  <c r="B32" i="53"/>
  <c r="P32" i="53"/>
  <c r="B32" i="54"/>
  <c r="P32" i="54"/>
  <c r="B32" i="45"/>
  <c r="P32" i="45"/>
  <c r="B32" i="46"/>
  <c r="P32" i="46"/>
  <c r="B32" i="47"/>
  <c r="P32" i="47"/>
  <c r="B32" i="48"/>
  <c r="P32" i="48"/>
  <c r="B32" i="49"/>
  <c r="P32" i="49"/>
  <c r="B32" i="64"/>
  <c r="P32" i="64"/>
  <c r="P32" i="63"/>
  <c r="B32" i="62"/>
  <c r="P32" i="62"/>
  <c r="B32" i="61"/>
  <c r="P32" i="61"/>
  <c r="B32" i="60"/>
  <c r="P32" i="60"/>
  <c r="B32" i="59"/>
  <c r="P32" i="59"/>
  <c r="B32" i="58"/>
  <c r="P32" i="58"/>
  <c r="B32" i="57"/>
  <c r="P32" i="57"/>
  <c r="B32" i="56"/>
  <c r="P32" i="56"/>
  <c r="B32" i="55"/>
  <c r="P32" i="55"/>
  <c r="B32" i="50"/>
  <c r="P32" i="50"/>
  <c r="P32" i="37"/>
  <c r="B34" i="2"/>
  <c r="P34" i="2"/>
  <c r="B34" i="3"/>
  <c r="P34" i="3"/>
  <c r="B34" i="51"/>
  <c r="P34" i="51"/>
  <c r="B34" i="41"/>
  <c r="P34" i="41"/>
  <c r="B34" i="42"/>
  <c r="P34" i="42"/>
  <c r="B34" i="43"/>
  <c r="P34" i="43"/>
  <c r="B34" i="44"/>
  <c r="P34" i="44"/>
  <c r="B34" i="52"/>
  <c r="P34" i="52"/>
  <c r="B34" i="53"/>
  <c r="P34" i="53"/>
  <c r="B34" i="54"/>
  <c r="P34" i="54"/>
  <c r="B34" i="45"/>
  <c r="P34" i="45"/>
  <c r="B34" i="46"/>
  <c r="P34" i="46"/>
  <c r="B34" i="47"/>
  <c r="P34" i="47"/>
  <c r="B34" i="48"/>
  <c r="P34" i="48"/>
  <c r="B34" i="49"/>
  <c r="P34" i="49"/>
  <c r="B34" i="64"/>
  <c r="P34" i="64"/>
  <c r="P34" i="63"/>
  <c r="B34" i="62"/>
  <c r="P34" i="62"/>
  <c r="B34" i="61"/>
  <c r="P34" i="61"/>
  <c r="B34" i="60"/>
  <c r="P34" i="60"/>
  <c r="B34" i="59"/>
  <c r="P34" i="59"/>
  <c r="B34" i="58"/>
  <c r="P34" i="58"/>
  <c r="B34" i="57"/>
  <c r="P34" i="57"/>
  <c r="B34" i="56"/>
  <c r="P34" i="56"/>
  <c r="B34" i="55"/>
  <c r="P34" i="55"/>
  <c r="B34" i="50"/>
  <c r="P34" i="50"/>
  <c r="P34" i="37"/>
  <c r="B36" i="2"/>
  <c r="P36" i="2"/>
  <c r="B36" i="3"/>
  <c r="P36" i="3"/>
  <c r="B36" i="51"/>
  <c r="P36" i="51"/>
  <c r="B36" i="41"/>
  <c r="P36" i="41"/>
  <c r="B36" i="42"/>
  <c r="P36" i="42"/>
  <c r="B36" i="43"/>
  <c r="P36" i="43"/>
  <c r="B36" i="44"/>
  <c r="P36" i="44"/>
  <c r="B36" i="52"/>
  <c r="P36" i="52"/>
  <c r="B36" i="53"/>
  <c r="P36" i="53"/>
  <c r="B36" i="54"/>
  <c r="P36" i="54"/>
  <c r="B36" i="45"/>
  <c r="P36" i="45"/>
  <c r="B36" i="46"/>
  <c r="P36" i="46"/>
  <c r="B36" i="47"/>
  <c r="P36" i="47"/>
  <c r="B36" i="48"/>
  <c r="P36" i="48"/>
  <c r="B36" i="49"/>
  <c r="P36" i="49"/>
  <c r="B36" i="64"/>
  <c r="P36" i="64"/>
  <c r="P36" i="63"/>
  <c r="B36" i="62"/>
  <c r="P36" i="62"/>
  <c r="B36" i="61"/>
  <c r="P36" i="61"/>
  <c r="B36" i="60"/>
  <c r="P36" i="60"/>
  <c r="B36" i="59"/>
  <c r="P36" i="59"/>
  <c r="B36" i="58"/>
  <c r="P36" i="58"/>
  <c r="B36" i="57"/>
  <c r="P36" i="57"/>
  <c r="B36" i="56"/>
  <c r="P36" i="56"/>
  <c r="B36" i="55"/>
  <c r="P36" i="55"/>
  <c r="B36" i="50"/>
  <c r="P36" i="50"/>
  <c r="P36" i="37"/>
  <c r="B37" i="2"/>
  <c r="P37" i="2"/>
  <c r="B37" i="3"/>
  <c r="P37" i="3"/>
  <c r="B37" i="51"/>
  <c r="P37" i="51"/>
  <c r="B37" i="41"/>
  <c r="P37" i="41"/>
  <c r="B37" i="42"/>
  <c r="P37" i="42"/>
  <c r="B37" i="43"/>
  <c r="P37" i="43"/>
  <c r="B37" i="44"/>
  <c r="P37" i="44"/>
  <c r="B37" i="52"/>
  <c r="P37" i="52"/>
  <c r="B37" i="53"/>
  <c r="P37" i="53"/>
  <c r="B37" i="54"/>
  <c r="P37" i="54"/>
  <c r="B37" i="45"/>
  <c r="P37" i="45"/>
  <c r="B37" i="46"/>
  <c r="P37" i="46"/>
  <c r="B37" i="47"/>
  <c r="P37" i="47"/>
  <c r="B37" i="48"/>
  <c r="P37" i="48"/>
  <c r="B37" i="49"/>
  <c r="P37" i="49"/>
  <c r="B37" i="64"/>
  <c r="P37" i="64"/>
  <c r="P37" i="63"/>
  <c r="B37" i="62"/>
  <c r="P37" i="62"/>
  <c r="B37" i="61"/>
  <c r="P37" i="61"/>
  <c r="B37" i="60"/>
  <c r="P37" i="60"/>
  <c r="B37" i="59"/>
  <c r="P37" i="59"/>
  <c r="B37" i="58"/>
  <c r="P37" i="58"/>
  <c r="B37" i="57"/>
  <c r="P37" i="57"/>
  <c r="B37" i="56"/>
  <c r="P37" i="56"/>
  <c r="B37" i="55"/>
  <c r="P37" i="55"/>
  <c r="B37" i="50"/>
  <c r="P37" i="50"/>
  <c r="P37" i="37"/>
  <c r="B38" i="2"/>
  <c r="P38" i="2"/>
  <c r="B38" i="3"/>
  <c r="P38" i="3"/>
  <c r="B38" i="51"/>
  <c r="P38" i="51"/>
  <c r="B38" i="41"/>
  <c r="P38" i="41"/>
  <c r="B38" i="42"/>
  <c r="P38" i="42"/>
  <c r="B38" i="43"/>
  <c r="P38" i="43"/>
  <c r="B38" i="44"/>
  <c r="P38" i="44"/>
  <c r="B38" i="52"/>
  <c r="P38" i="52"/>
  <c r="B38" i="53"/>
  <c r="P38" i="53"/>
  <c r="B38" i="54"/>
  <c r="P38" i="54"/>
  <c r="B38" i="45"/>
  <c r="P38" i="45"/>
  <c r="B38" i="46"/>
  <c r="P38" i="46"/>
  <c r="B38" i="47"/>
  <c r="P38" i="47"/>
  <c r="B38" i="48"/>
  <c r="P38" i="48"/>
  <c r="B38" i="49"/>
  <c r="P38" i="49"/>
  <c r="B38" i="64"/>
  <c r="P38" i="64"/>
  <c r="P38" i="63"/>
  <c r="B38" i="62"/>
  <c r="P38" i="62"/>
  <c r="B38" i="61"/>
  <c r="P38" i="61"/>
  <c r="B38" i="60"/>
  <c r="P38" i="60"/>
  <c r="B38" i="59"/>
  <c r="P38" i="59"/>
  <c r="B38" i="58"/>
  <c r="P38" i="58"/>
  <c r="B38" i="57"/>
  <c r="P38" i="57"/>
  <c r="B38" i="56"/>
  <c r="P38" i="56"/>
  <c r="B38" i="55"/>
  <c r="P38" i="55"/>
  <c r="B38" i="50"/>
  <c r="P38" i="50"/>
  <c r="P38" i="37"/>
  <c r="B39" i="2"/>
  <c r="P39" i="2"/>
  <c r="B39" i="3"/>
  <c r="P39" i="3"/>
  <c r="B39" i="51"/>
  <c r="P39" i="51"/>
  <c r="B39" i="41"/>
  <c r="P39" i="41"/>
  <c r="B39" i="42"/>
  <c r="P39" i="42"/>
  <c r="B39" i="43"/>
  <c r="P39" i="43"/>
  <c r="B39" i="44"/>
  <c r="P39" i="44"/>
  <c r="B39" i="52"/>
  <c r="P39" i="52"/>
  <c r="B39" i="53"/>
  <c r="P39" i="53"/>
  <c r="B39" i="54"/>
  <c r="P39" i="54"/>
  <c r="B39" i="45"/>
  <c r="P39" i="45"/>
  <c r="B39" i="46"/>
  <c r="P39" i="46"/>
  <c r="B39" i="47"/>
  <c r="P39" i="47"/>
  <c r="B39" i="48"/>
  <c r="P39" i="48"/>
  <c r="B39" i="49"/>
  <c r="P39" i="49"/>
  <c r="B39" i="64"/>
  <c r="P39" i="64"/>
  <c r="P39" i="63"/>
  <c r="B39" i="62"/>
  <c r="P39" i="62"/>
  <c r="B39" i="61"/>
  <c r="P39" i="61"/>
  <c r="B39" i="60"/>
  <c r="P39" i="60"/>
  <c r="B39" i="59"/>
  <c r="P39" i="59"/>
  <c r="B39" i="58"/>
  <c r="P39" i="58"/>
  <c r="B39" i="57"/>
  <c r="P39" i="57"/>
  <c r="B39" i="56"/>
  <c r="P39" i="56"/>
  <c r="B39" i="55"/>
  <c r="P39" i="55"/>
  <c r="B39" i="50"/>
  <c r="P39" i="50"/>
  <c r="P39" i="37"/>
  <c r="P40" i="37"/>
  <c r="O32" i="37"/>
  <c r="B40" i="62"/>
  <c r="F40" i="62"/>
  <c r="I40" i="62"/>
  <c r="P40" i="62"/>
  <c r="P42" i="2"/>
  <c r="B40" i="2"/>
  <c r="F40" i="2"/>
  <c r="I40" i="2"/>
  <c r="P40" i="2"/>
  <c r="T42" i="2"/>
  <c r="T43" i="2"/>
  <c r="T44" i="2"/>
  <c r="T45" i="2"/>
  <c r="T46" i="2"/>
  <c r="P35" i="2"/>
  <c r="T47" i="2"/>
  <c r="T48" i="2"/>
  <c r="P42" i="3"/>
  <c r="B40" i="3"/>
  <c r="F40" i="3"/>
  <c r="I40" i="3"/>
  <c r="P40" i="3"/>
  <c r="T42" i="3"/>
  <c r="T43" i="3"/>
  <c r="T44" i="3"/>
  <c r="T45" i="3"/>
  <c r="T46" i="3"/>
  <c r="P35" i="3"/>
  <c r="T47" i="3"/>
  <c r="T48" i="3"/>
  <c r="P42" i="51"/>
  <c r="B40" i="51"/>
  <c r="F40" i="51"/>
  <c r="I40" i="51"/>
  <c r="P40" i="51"/>
  <c r="T42" i="51"/>
  <c r="T43" i="51"/>
  <c r="T44" i="51"/>
  <c r="T45" i="51"/>
  <c r="T46" i="51"/>
  <c r="P35" i="51"/>
  <c r="T47" i="51"/>
  <c r="T48" i="51"/>
  <c r="P42" i="41"/>
  <c r="B40" i="41"/>
  <c r="F40" i="41"/>
  <c r="I40" i="41"/>
  <c r="P40" i="41"/>
  <c r="T42" i="41"/>
  <c r="T43" i="41"/>
  <c r="T44" i="41"/>
  <c r="T45" i="41"/>
  <c r="T46" i="41"/>
  <c r="P35" i="41"/>
  <c r="T47" i="41"/>
  <c r="T48" i="41"/>
  <c r="P42" i="42"/>
  <c r="B40" i="42"/>
  <c r="F40" i="42"/>
  <c r="I40" i="42"/>
  <c r="P40" i="42"/>
  <c r="T42" i="42"/>
  <c r="T43" i="42"/>
  <c r="T44" i="42"/>
  <c r="T45" i="42"/>
  <c r="T46" i="42"/>
  <c r="P35" i="42"/>
  <c r="T47" i="42"/>
  <c r="T48" i="42"/>
  <c r="P42" i="43"/>
  <c r="B40" i="43"/>
  <c r="F40" i="43"/>
  <c r="I40" i="43"/>
  <c r="P40" i="43"/>
  <c r="T42" i="43"/>
  <c r="T43" i="43"/>
  <c r="T44" i="43"/>
  <c r="T45" i="43"/>
  <c r="T46" i="43"/>
  <c r="P35" i="43"/>
  <c r="T47" i="43"/>
  <c r="T48" i="43"/>
  <c r="P42" i="44"/>
  <c r="B40" i="44"/>
  <c r="F40" i="44"/>
  <c r="I40" i="44"/>
  <c r="P40" i="44"/>
  <c r="T42" i="44"/>
  <c r="T43" i="44"/>
  <c r="T44" i="44"/>
  <c r="T45" i="44"/>
  <c r="T46" i="44"/>
  <c r="P35" i="44"/>
  <c r="T47" i="44"/>
  <c r="T48" i="44"/>
  <c r="P42" i="52"/>
  <c r="B40" i="52"/>
  <c r="F40" i="52"/>
  <c r="I40" i="52"/>
  <c r="P40" i="52"/>
  <c r="T42" i="52"/>
  <c r="T43" i="52"/>
  <c r="T44" i="52"/>
  <c r="T45" i="52"/>
  <c r="T46" i="52"/>
  <c r="P35" i="52"/>
  <c r="T47" i="52"/>
  <c r="T48" i="52"/>
  <c r="P42" i="53"/>
  <c r="B40" i="53"/>
  <c r="F40" i="53"/>
  <c r="I40" i="53"/>
  <c r="P40" i="53"/>
  <c r="T42" i="53"/>
  <c r="T43" i="53"/>
  <c r="T44" i="53"/>
  <c r="T45" i="53"/>
  <c r="T46" i="53"/>
  <c r="P35" i="53"/>
  <c r="T47" i="53"/>
  <c r="T48" i="53"/>
  <c r="P42" i="54"/>
  <c r="B40" i="54"/>
  <c r="F40" i="54"/>
  <c r="I40" i="54"/>
  <c r="P40" i="54"/>
  <c r="T42" i="54"/>
  <c r="T43" i="54"/>
  <c r="T44" i="54"/>
  <c r="T45" i="54"/>
  <c r="T46" i="54"/>
  <c r="P35" i="54"/>
  <c r="T47" i="54"/>
  <c r="T48" i="54"/>
  <c r="P42" i="45"/>
  <c r="B40" i="45"/>
  <c r="F40" i="45"/>
  <c r="I40" i="45"/>
  <c r="P40" i="45"/>
  <c r="T42" i="45"/>
  <c r="T43" i="45"/>
  <c r="T44" i="45"/>
  <c r="T45" i="45"/>
  <c r="T46" i="45"/>
  <c r="P35" i="45"/>
  <c r="T47" i="45"/>
  <c r="T48" i="45"/>
  <c r="P42" i="46"/>
  <c r="B40" i="46"/>
  <c r="F40" i="46"/>
  <c r="I40" i="46"/>
  <c r="P40" i="46"/>
  <c r="T42" i="46"/>
  <c r="T43" i="46"/>
  <c r="T44" i="46"/>
  <c r="T45" i="46"/>
  <c r="T46" i="46"/>
  <c r="P35" i="46"/>
  <c r="T47" i="46"/>
  <c r="T48" i="46"/>
  <c r="P42" i="47"/>
  <c r="B40" i="47"/>
  <c r="F40" i="47"/>
  <c r="I40" i="47"/>
  <c r="P40" i="47"/>
  <c r="T42" i="47"/>
  <c r="T43" i="47"/>
  <c r="T44" i="47"/>
  <c r="T45" i="47"/>
  <c r="T46" i="47"/>
  <c r="P35" i="47"/>
  <c r="T47" i="47"/>
  <c r="T48" i="47"/>
  <c r="P42" i="48"/>
  <c r="B40" i="48"/>
  <c r="F40" i="48"/>
  <c r="I40" i="48"/>
  <c r="P40" i="48"/>
  <c r="T42" i="48"/>
  <c r="T43" i="48"/>
  <c r="T44" i="48"/>
  <c r="T45" i="48"/>
  <c r="T46" i="48"/>
  <c r="P35" i="48"/>
  <c r="T47" i="48"/>
  <c r="T48" i="48"/>
  <c r="P42" i="49"/>
  <c r="B40" i="49"/>
  <c r="F40" i="49"/>
  <c r="I40" i="49"/>
  <c r="P40" i="49"/>
  <c r="T42" i="49"/>
  <c r="T43" i="49"/>
  <c r="T44" i="49"/>
  <c r="T45" i="49"/>
  <c r="T46" i="49"/>
  <c r="P35" i="49"/>
  <c r="T47" i="49"/>
  <c r="T48" i="49"/>
  <c r="P42" i="64"/>
  <c r="B40" i="64"/>
  <c r="F40" i="64"/>
  <c r="I40" i="64"/>
  <c r="P40" i="64"/>
  <c r="T42" i="64"/>
  <c r="T43" i="64"/>
  <c r="T44" i="64"/>
  <c r="T45" i="64"/>
  <c r="T46" i="64"/>
  <c r="P35" i="64"/>
  <c r="T47" i="64"/>
  <c r="T48" i="64"/>
  <c r="P42" i="63"/>
  <c r="F40" i="63"/>
  <c r="I40" i="63"/>
  <c r="P40" i="63"/>
  <c r="T42" i="63"/>
  <c r="T43" i="63"/>
  <c r="T44" i="63"/>
  <c r="T45" i="63"/>
  <c r="T46" i="63"/>
  <c r="P35" i="63"/>
  <c r="T47" i="63"/>
  <c r="T48" i="63"/>
  <c r="P42" i="62"/>
  <c r="T42" i="62"/>
  <c r="T43" i="62"/>
  <c r="T44" i="62"/>
  <c r="T45" i="62"/>
  <c r="T46" i="62"/>
  <c r="P35" i="62"/>
  <c r="T47" i="62"/>
  <c r="T48" i="62"/>
  <c r="P42" i="61"/>
  <c r="B40" i="61"/>
  <c r="F40" i="61"/>
  <c r="I40" i="61"/>
  <c r="P40" i="61"/>
  <c r="T42" i="61"/>
  <c r="T43" i="61"/>
  <c r="T44" i="61"/>
  <c r="T45" i="61"/>
  <c r="T46" i="61"/>
  <c r="P35" i="61"/>
  <c r="T47" i="61"/>
  <c r="T48" i="61"/>
  <c r="P42" i="60"/>
  <c r="B40" i="60"/>
  <c r="F40" i="60"/>
  <c r="I40" i="60"/>
  <c r="P40" i="60"/>
  <c r="T42" i="60"/>
  <c r="T43" i="60"/>
  <c r="T44" i="60"/>
  <c r="T45" i="60"/>
  <c r="T46" i="60"/>
  <c r="P35" i="60"/>
  <c r="T47" i="60"/>
  <c r="T48" i="60"/>
  <c r="P42" i="59"/>
  <c r="B40" i="59"/>
  <c r="F40" i="59"/>
  <c r="I40" i="59"/>
  <c r="P40" i="59"/>
  <c r="T42" i="59"/>
  <c r="T43" i="59"/>
  <c r="T44" i="59"/>
  <c r="T45" i="59"/>
  <c r="T46" i="59"/>
  <c r="P35" i="59"/>
  <c r="T47" i="59"/>
  <c r="T48" i="59"/>
  <c r="P42" i="58"/>
  <c r="B40" i="58"/>
  <c r="F40" i="58"/>
  <c r="I40" i="58"/>
  <c r="P40" i="58"/>
  <c r="T42" i="58"/>
  <c r="T43" i="58"/>
  <c r="T44" i="58"/>
  <c r="T45" i="58"/>
  <c r="T46" i="58"/>
  <c r="P35" i="58"/>
  <c r="T47" i="58"/>
  <c r="T48" i="58"/>
  <c r="P42" i="57"/>
  <c r="B40" i="57"/>
  <c r="F40" i="57"/>
  <c r="I40" i="57"/>
  <c r="P40" i="57"/>
  <c r="T42" i="57"/>
  <c r="T43" i="57"/>
  <c r="T44" i="57"/>
  <c r="T45" i="57"/>
  <c r="T46" i="57"/>
  <c r="P35" i="57"/>
  <c r="T47" i="57"/>
  <c r="T48" i="57"/>
  <c r="P42" i="56"/>
  <c r="B40" i="56"/>
  <c r="F40" i="56"/>
  <c r="I40" i="56"/>
  <c r="P40" i="56"/>
  <c r="T42" i="56"/>
  <c r="T43" i="56"/>
  <c r="T44" i="56"/>
  <c r="T45" i="56"/>
  <c r="T46" i="56"/>
  <c r="P35" i="56"/>
  <c r="T47" i="56"/>
  <c r="T48" i="56"/>
  <c r="P42" i="55"/>
  <c r="B40" i="55"/>
  <c r="F40" i="55"/>
  <c r="I40" i="55"/>
  <c r="P40" i="55"/>
  <c r="T42" i="55"/>
  <c r="T43" i="55"/>
  <c r="T44" i="55"/>
  <c r="T45" i="55"/>
  <c r="T46" i="55"/>
  <c r="P35" i="55"/>
  <c r="T47" i="55"/>
  <c r="T48" i="55"/>
  <c r="P42" i="50"/>
  <c r="B40" i="50"/>
  <c r="F40" i="50"/>
  <c r="I40" i="50"/>
  <c r="P40" i="50"/>
  <c r="T42" i="50"/>
  <c r="T43" i="50"/>
  <c r="T44" i="50"/>
  <c r="T45" i="50"/>
  <c r="T46" i="50"/>
  <c r="P35" i="50"/>
  <c r="T47" i="50"/>
  <c r="T48" i="50"/>
  <c r="F43" i="64"/>
  <c r="I43" i="64"/>
  <c r="F43" i="59"/>
  <c r="I43" i="59"/>
  <c r="P43" i="59"/>
  <c r="F43" i="60"/>
  <c r="I43" i="60"/>
  <c r="P43" i="60"/>
  <c r="F43" i="61"/>
  <c r="I43" i="61"/>
  <c r="P43" i="61"/>
  <c r="F43" i="63"/>
  <c r="I43" i="63"/>
  <c r="P43" i="63"/>
  <c r="P43" i="64"/>
  <c r="F43" i="48"/>
  <c r="I43" i="48"/>
  <c r="P43" i="48"/>
  <c r="F43" i="46"/>
  <c r="I43" i="46"/>
  <c r="P43" i="46"/>
  <c r="F43" i="45"/>
  <c r="I43" i="45"/>
  <c r="P43" i="45"/>
  <c r="F43" i="54"/>
  <c r="I43" i="54"/>
  <c r="P43" i="54"/>
  <c r="F43" i="52"/>
  <c r="I43" i="52"/>
  <c r="P43" i="52"/>
  <c r="F43" i="44"/>
  <c r="I43" i="44"/>
  <c r="P43" i="44"/>
  <c r="F43" i="43"/>
  <c r="I43" i="43"/>
  <c r="P43" i="43"/>
  <c r="F43" i="42"/>
  <c r="I43" i="42"/>
  <c r="P43" i="42"/>
  <c r="F43" i="3"/>
  <c r="I43" i="3"/>
  <c r="P43" i="3"/>
  <c r="F43" i="2"/>
  <c r="I43" i="2"/>
  <c r="P43" i="2"/>
  <c r="B18" i="54"/>
  <c r="B19" i="54"/>
  <c r="B20" i="54"/>
  <c r="B21" i="54"/>
  <c r="B22" i="54"/>
  <c r="B23" i="54"/>
  <c r="B24" i="54"/>
  <c r="B7" i="40"/>
  <c r="B26" i="54"/>
  <c r="B46" i="54"/>
  <c r="B39" i="37"/>
  <c r="B38" i="37"/>
  <c r="B37" i="37"/>
  <c r="B42" i="37"/>
  <c r="C39" i="37"/>
  <c r="C38" i="37"/>
  <c r="C37" i="37"/>
  <c r="C42" i="37"/>
  <c r="D39" i="37"/>
  <c r="D38" i="37"/>
  <c r="D37" i="37"/>
  <c r="D42" i="37"/>
  <c r="E39" i="37"/>
  <c r="E38" i="37"/>
  <c r="E37" i="37"/>
  <c r="E42" i="37"/>
  <c r="F42" i="37"/>
  <c r="G39" i="37"/>
  <c r="G38" i="37"/>
  <c r="G37" i="37"/>
  <c r="G42" i="37"/>
  <c r="H39" i="37"/>
  <c r="H38" i="37"/>
  <c r="H37" i="37"/>
  <c r="H42" i="37"/>
  <c r="S35" i="37"/>
  <c r="B19" i="53"/>
  <c r="B18" i="53"/>
  <c r="B13" i="40"/>
  <c r="B26" i="59"/>
  <c r="E12" i="40"/>
  <c r="B49" i="60"/>
  <c r="B9" i="40"/>
  <c r="B26" i="61"/>
  <c r="E4" i="40"/>
  <c r="B49" i="62"/>
  <c r="E20" i="40"/>
  <c r="B45" i="63"/>
  <c r="E15" i="40"/>
  <c r="B49" i="64"/>
  <c r="B15" i="40"/>
  <c r="B26" i="64"/>
  <c r="B20" i="40"/>
  <c r="B26" i="49"/>
  <c r="B14" i="40"/>
  <c r="B26" i="48"/>
  <c r="E18" i="40"/>
  <c r="B49" i="47"/>
  <c r="B18" i="40"/>
  <c r="B26" i="47"/>
  <c r="B6" i="40"/>
  <c r="B26" i="46"/>
  <c r="B17" i="40"/>
  <c r="B26" i="52"/>
  <c r="B16" i="40"/>
  <c r="B26" i="44"/>
  <c r="B11" i="40"/>
  <c r="B26" i="43"/>
  <c r="B4" i="40"/>
  <c r="B26" i="42"/>
  <c r="E9" i="40"/>
  <c r="B49" i="41"/>
  <c r="B21" i="40"/>
  <c r="B26" i="3"/>
  <c r="B5" i="40"/>
  <c r="B26" i="2"/>
  <c r="A14" i="40"/>
  <c r="E23" i="40"/>
  <c r="B12" i="40"/>
  <c r="B18" i="46"/>
  <c r="B19" i="46"/>
  <c r="B20" i="46"/>
  <c r="B21" i="46"/>
  <c r="B22" i="46"/>
  <c r="B23" i="46"/>
  <c r="B21" i="53"/>
  <c r="B22" i="53"/>
  <c r="B18" i="2"/>
  <c r="B19" i="2"/>
  <c r="B20" i="2"/>
  <c r="B21" i="2"/>
  <c r="B22" i="2"/>
  <c r="B23" i="2"/>
  <c r="B18" i="62"/>
  <c r="B19" i="62"/>
  <c r="B20" i="62"/>
  <c r="B21" i="62"/>
  <c r="B22" i="62"/>
  <c r="B18" i="44"/>
  <c r="B19" i="44"/>
  <c r="B22" i="44"/>
  <c r="B23" i="44"/>
  <c r="O24" i="44"/>
  <c r="B26" i="60"/>
  <c r="B19" i="57"/>
  <c r="B18" i="64"/>
  <c r="B19" i="47"/>
  <c r="B18" i="47"/>
  <c r="B18" i="45"/>
  <c r="B19" i="50"/>
  <c r="B19" i="60"/>
  <c r="B18" i="41"/>
  <c r="B20" i="47"/>
  <c r="B22" i="47"/>
  <c r="B19" i="64"/>
  <c r="B22" i="64"/>
  <c r="B42" i="64"/>
  <c r="B18" i="63"/>
  <c r="B19" i="63"/>
  <c r="B20" i="63"/>
  <c r="B21" i="63"/>
  <c r="B22" i="63"/>
  <c r="B23" i="63"/>
  <c r="B18" i="60"/>
  <c r="B22" i="60"/>
  <c r="B42" i="60"/>
  <c r="B18" i="57"/>
  <c r="B20" i="57"/>
  <c r="B22" i="57"/>
  <c r="B42" i="57"/>
  <c r="B18" i="50"/>
  <c r="B20" i="50"/>
  <c r="B21" i="50"/>
  <c r="B22" i="50"/>
  <c r="B18" i="49"/>
  <c r="B19" i="49"/>
  <c r="B20" i="49"/>
  <c r="B21" i="49"/>
  <c r="B22" i="49"/>
  <c r="B23" i="49"/>
  <c r="B18" i="48"/>
  <c r="B19" i="48"/>
  <c r="B20" i="48"/>
  <c r="B21" i="48"/>
  <c r="B22" i="48"/>
  <c r="B23" i="48"/>
  <c r="C24" i="50"/>
  <c r="O24" i="50"/>
  <c r="C24" i="55"/>
  <c r="O24" i="55"/>
  <c r="C24" i="56"/>
  <c r="O24" i="56"/>
  <c r="O24" i="57"/>
  <c r="O24" i="58"/>
  <c r="O24" i="59"/>
  <c r="O24" i="60"/>
  <c r="O11" i="60"/>
  <c r="O40" i="60"/>
  <c r="O43" i="60"/>
  <c r="S37" i="60"/>
  <c r="C24" i="61"/>
  <c r="O24" i="61"/>
  <c r="C24" i="62"/>
  <c r="O24" i="62"/>
  <c r="O24" i="63"/>
  <c r="O24" i="64"/>
  <c r="C24" i="49"/>
  <c r="O24" i="49"/>
  <c r="C24" i="48"/>
  <c r="O24" i="48"/>
  <c r="O24" i="47"/>
  <c r="C24" i="46"/>
  <c r="O24" i="46"/>
  <c r="O24" i="45"/>
  <c r="O11" i="45"/>
  <c r="O40" i="45"/>
  <c r="O43" i="45"/>
  <c r="S37" i="45"/>
  <c r="C24" i="54"/>
  <c r="O24" i="54"/>
  <c r="O24" i="2"/>
  <c r="O24" i="51"/>
  <c r="O24" i="41"/>
  <c r="O24" i="42"/>
  <c r="O24" i="43"/>
  <c r="O24" i="52"/>
  <c r="O24" i="53"/>
  <c r="O24" i="37"/>
  <c r="C24" i="52"/>
  <c r="C24" i="42"/>
  <c r="C24" i="41"/>
  <c r="C24" i="51"/>
  <c r="C24" i="3"/>
  <c r="C24" i="2"/>
  <c r="C5" i="49"/>
  <c r="C8" i="49"/>
  <c r="C9" i="49"/>
  <c r="C10" i="49"/>
  <c r="B18" i="42"/>
  <c r="C5" i="2"/>
  <c r="C8" i="2"/>
  <c r="C9" i="2"/>
  <c r="C10" i="2"/>
  <c r="B18" i="43"/>
  <c r="B19" i="43"/>
  <c r="B20" i="43"/>
  <c r="B22" i="43"/>
  <c r="B23" i="43"/>
  <c r="B18" i="55"/>
  <c r="B19" i="55"/>
  <c r="B20" i="55"/>
  <c r="B21" i="55"/>
  <c r="B22" i="55"/>
  <c r="B23" i="55"/>
  <c r="B18" i="56"/>
  <c r="B19" i="56"/>
  <c r="B20" i="56"/>
  <c r="B21" i="56"/>
  <c r="B22" i="56"/>
  <c r="B23" i="56"/>
  <c r="B18" i="58"/>
  <c r="B19" i="58"/>
  <c r="B20" i="58"/>
  <c r="B22" i="58"/>
  <c r="B23" i="58"/>
  <c r="B18" i="59"/>
  <c r="B19" i="59"/>
  <c r="B20" i="59"/>
  <c r="B21" i="59"/>
  <c r="B22" i="59"/>
  <c r="B23" i="59"/>
  <c r="B18" i="61"/>
  <c r="B19" i="61"/>
  <c r="B20" i="61"/>
  <c r="B21" i="61"/>
  <c r="B22" i="61"/>
  <c r="B23" i="61"/>
  <c r="B19" i="45"/>
  <c r="B21" i="45"/>
  <c r="B22" i="45"/>
  <c r="B18" i="52"/>
  <c r="B19" i="52"/>
  <c r="B20" i="52"/>
  <c r="B21" i="52"/>
  <c r="B22" i="52"/>
  <c r="B23" i="52"/>
  <c r="B19" i="42"/>
  <c r="B20" i="42"/>
  <c r="B21" i="42"/>
  <c r="B22" i="42"/>
  <c r="B23" i="42"/>
  <c r="B19" i="41"/>
  <c r="B20" i="41"/>
  <c r="B21" i="41"/>
  <c r="B22" i="41"/>
  <c r="B18" i="51"/>
  <c r="B19" i="51"/>
  <c r="B20" i="51"/>
  <c r="B21" i="51"/>
  <c r="B22" i="51"/>
  <c r="B23" i="51"/>
  <c r="B18" i="3"/>
  <c r="B19" i="3"/>
  <c r="B20" i="3"/>
  <c r="B21" i="3"/>
  <c r="B22" i="3"/>
  <c r="B23" i="3"/>
  <c r="O24" i="3"/>
  <c r="P6" i="50"/>
  <c r="M11" i="50"/>
  <c r="N11" i="50"/>
  <c r="O11" i="50"/>
  <c r="P6" i="55"/>
  <c r="M11" i="55"/>
  <c r="N11" i="55"/>
  <c r="O11" i="55"/>
  <c r="P6" i="56"/>
  <c r="M11" i="56"/>
  <c r="N11" i="56"/>
  <c r="O11" i="56"/>
  <c r="P6" i="57"/>
  <c r="M11" i="57"/>
  <c r="N11" i="57"/>
  <c r="O11" i="57"/>
  <c r="P6" i="58"/>
  <c r="M11" i="58"/>
  <c r="N11" i="58"/>
  <c r="O11" i="58"/>
  <c r="P6" i="59"/>
  <c r="M11" i="59"/>
  <c r="N11" i="59"/>
  <c r="O11" i="59"/>
  <c r="P6" i="60"/>
  <c r="M11" i="60"/>
  <c r="N11" i="60"/>
  <c r="P6" i="61"/>
  <c r="M11" i="61"/>
  <c r="N11" i="61"/>
  <c r="O11" i="61"/>
  <c r="P6" i="62"/>
  <c r="M11" i="62"/>
  <c r="N11" i="62"/>
  <c r="O11" i="62"/>
  <c r="P6" i="63"/>
  <c r="M11" i="63"/>
  <c r="O11" i="63"/>
  <c r="N11" i="63"/>
  <c r="P6" i="64"/>
  <c r="M11" i="64"/>
  <c r="N11" i="64"/>
  <c r="O11" i="64"/>
  <c r="P6" i="49"/>
  <c r="M11" i="49"/>
  <c r="N11" i="49"/>
  <c r="O11" i="49"/>
  <c r="P6" i="48"/>
  <c r="M11" i="48"/>
  <c r="N11" i="48"/>
  <c r="O11" i="48"/>
  <c r="P6" i="47"/>
  <c r="M11" i="47"/>
  <c r="N11" i="47"/>
  <c r="O11" i="47"/>
  <c r="P6" i="46"/>
  <c r="M11" i="46"/>
  <c r="N11" i="46"/>
  <c r="O11" i="46"/>
  <c r="P6" i="45"/>
  <c r="M11" i="45"/>
  <c r="N11" i="45"/>
  <c r="P6" i="54"/>
  <c r="M11" i="54"/>
  <c r="N11" i="54"/>
  <c r="O11" i="54"/>
  <c r="P6" i="53"/>
  <c r="M11" i="53"/>
  <c r="N11" i="53"/>
  <c r="O11" i="53"/>
  <c r="O40" i="53"/>
  <c r="O43" i="53"/>
  <c r="S37" i="53"/>
  <c r="P6" i="52"/>
  <c r="M11" i="52"/>
  <c r="N11" i="52"/>
  <c r="O11" i="52"/>
  <c r="P6" i="44"/>
  <c r="M11" i="44"/>
  <c r="N11" i="44"/>
  <c r="O11" i="44"/>
  <c r="O40" i="44"/>
  <c r="O43" i="44"/>
  <c r="S37" i="44"/>
  <c r="M11" i="42"/>
  <c r="N11" i="42"/>
  <c r="O11" i="42"/>
  <c r="M11" i="43"/>
  <c r="N11" i="43"/>
  <c r="O11" i="43"/>
  <c r="M11" i="41"/>
  <c r="N11" i="41"/>
  <c r="O11" i="41"/>
  <c r="O11" i="3"/>
  <c r="O11" i="51"/>
  <c r="O11" i="37"/>
  <c r="M11" i="51"/>
  <c r="N11" i="51"/>
  <c r="O40" i="51"/>
  <c r="O43" i="51"/>
  <c r="S37" i="51"/>
  <c r="M11" i="3"/>
  <c r="N11" i="3"/>
  <c r="M11" i="2"/>
  <c r="M11" i="37"/>
  <c r="N11" i="2"/>
  <c r="N11" i="37"/>
  <c r="O11" i="2"/>
  <c r="P6" i="43"/>
  <c r="P6" i="42"/>
  <c r="P6" i="41"/>
  <c r="P6" i="51"/>
  <c r="P6" i="3"/>
  <c r="P6" i="2"/>
  <c r="P5" i="50"/>
  <c r="P5" i="55"/>
  <c r="P5" i="56"/>
  <c r="P5" i="57"/>
  <c r="P5" i="58"/>
  <c r="P5" i="59"/>
  <c r="P5" i="60"/>
  <c r="P5" i="61"/>
  <c r="P5" i="62"/>
  <c r="P5" i="63"/>
  <c r="P5" i="64"/>
  <c r="P5" i="49"/>
  <c r="P5" i="48"/>
  <c r="P5" i="47"/>
  <c r="P5" i="46"/>
  <c r="P5" i="45"/>
  <c r="P5" i="54"/>
  <c r="P5" i="53"/>
  <c r="P5" i="52"/>
  <c r="P5" i="44"/>
  <c r="P5" i="43"/>
  <c r="P5" i="42"/>
  <c r="P5" i="41"/>
  <c r="P5" i="51"/>
  <c r="P5" i="3"/>
  <c r="P5" i="2"/>
  <c r="J40" i="49"/>
  <c r="M40" i="49"/>
  <c r="N40" i="49"/>
  <c r="C24" i="59"/>
  <c r="D23" i="40"/>
  <c r="A21" i="40"/>
  <c r="D20" i="40"/>
  <c r="A20" i="40"/>
  <c r="D18" i="40"/>
  <c r="A18" i="40"/>
  <c r="A17" i="40"/>
  <c r="A16" i="40"/>
  <c r="A15" i="40"/>
  <c r="A13" i="40"/>
  <c r="D12" i="40"/>
  <c r="A12" i="40"/>
  <c r="A11" i="40"/>
  <c r="D9" i="40"/>
  <c r="A9" i="40"/>
  <c r="A7" i="40"/>
  <c r="A6" i="40"/>
  <c r="A5" i="40"/>
  <c r="D4" i="40"/>
  <c r="A4" i="40"/>
  <c r="E42" i="42"/>
  <c r="G42" i="60"/>
  <c r="O40" i="2"/>
  <c r="O43" i="2"/>
  <c r="S37" i="2"/>
  <c r="O40" i="3"/>
  <c r="O43" i="3"/>
  <c r="S37" i="3"/>
  <c r="O40" i="41"/>
  <c r="O43" i="41"/>
  <c r="S37" i="41"/>
  <c r="O40" i="42"/>
  <c r="O43" i="42"/>
  <c r="S37" i="42"/>
  <c r="O40" i="43"/>
  <c r="O43" i="43"/>
  <c r="O40" i="52"/>
  <c r="O43" i="52"/>
  <c r="S37" i="52"/>
  <c r="O40" i="54"/>
  <c r="O43" i="54"/>
  <c r="S37" i="54"/>
  <c r="O40" i="46"/>
  <c r="O43" i="46"/>
  <c r="O40" i="47"/>
  <c r="O43" i="47"/>
  <c r="S37" i="47"/>
  <c r="O40" i="48"/>
  <c r="O43" i="48"/>
  <c r="S37" i="48"/>
  <c r="O40" i="49"/>
  <c r="O43" i="49"/>
  <c r="S37" i="49"/>
  <c r="O40" i="64"/>
  <c r="O43" i="64"/>
  <c r="O40" i="63"/>
  <c r="O43" i="63"/>
  <c r="S37" i="63"/>
  <c r="O40" i="61"/>
  <c r="O43" i="61"/>
  <c r="S37" i="61"/>
  <c r="O40" i="59"/>
  <c r="O43" i="59"/>
  <c r="O40" i="58"/>
  <c r="O43" i="58"/>
  <c r="S37" i="58"/>
  <c r="O40" i="57"/>
  <c r="O43" i="57"/>
  <c r="S37" i="57"/>
  <c r="O40" i="56"/>
  <c r="O43" i="56"/>
  <c r="S37" i="56"/>
  <c r="O40" i="55"/>
  <c r="O43" i="55"/>
  <c r="O40" i="50"/>
  <c r="O43" i="50"/>
  <c r="S37" i="50"/>
  <c r="N40" i="41"/>
  <c r="N40" i="43"/>
  <c r="N40" i="52"/>
  <c r="N40" i="46"/>
  <c r="N40" i="64"/>
  <c r="N40" i="60"/>
  <c r="C8" i="58"/>
  <c r="C10" i="51"/>
  <c r="C9" i="52"/>
  <c r="C10" i="54"/>
  <c r="C9" i="64"/>
  <c r="C9" i="56"/>
  <c r="C5" i="53"/>
  <c r="C8" i="53"/>
  <c r="C9" i="53"/>
  <c r="C10" i="53"/>
  <c r="C9" i="50"/>
  <c r="C10" i="50"/>
  <c r="C5" i="50"/>
  <c r="C8" i="50"/>
  <c r="C10" i="55"/>
  <c r="C9" i="55"/>
  <c r="C8" i="55"/>
  <c r="C10" i="56"/>
  <c r="C8" i="56"/>
  <c r="C10" i="57"/>
  <c r="C9" i="57"/>
  <c r="C8" i="57"/>
  <c r="C9" i="58"/>
  <c r="C10" i="58"/>
  <c r="C10" i="59"/>
  <c r="C9" i="59"/>
  <c r="C8" i="59"/>
  <c r="C9" i="60"/>
  <c r="C10" i="60"/>
  <c r="C8" i="60"/>
  <c r="C10" i="61"/>
  <c r="C9" i="61"/>
  <c r="C8" i="61"/>
  <c r="C9" i="62"/>
  <c r="C10" i="62"/>
  <c r="C8" i="62"/>
  <c r="C5" i="62"/>
  <c r="C10" i="63"/>
  <c r="C9" i="63"/>
  <c r="C8" i="63"/>
  <c r="C10" i="64"/>
  <c r="C8" i="64"/>
  <c r="C10" i="48"/>
  <c r="C9" i="48"/>
  <c r="C8" i="48"/>
  <c r="C10" i="47"/>
  <c r="C9" i="47"/>
  <c r="C8" i="47"/>
  <c r="C10" i="46"/>
  <c r="C9" i="46"/>
  <c r="C8" i="46"/>
  <c r="C10" i="45"/>
  <c r="C9" i="45"/>
  <c r="C8" i="45"/>
  <c r="C9" i="54"/>
  <c r="C8" i="54"/>
  <c r="C10" i="52"/>
  <c r="C8" i="52"/>
  <c r="C10" i="44"/>
  <c r="C9" i="44"/>
  <c r="C8" i="44"/>
  <c r="C5" i="44"/>
  <c r="C10" i="43"/>
  <c r="C9" i="43"/>
  <c r="C8" i="43"/>
  <c r="C10" i="42"/>
  <c r="C9" i="42"/>
  <c r="C8" i="42"/>
  <c r="C10" i="41"/>
  <c r="C9" i="41"/>
  <c r="C5" i="41"/>
  <c r="C8" i="41"/>
  <c r="C9" i="51"/>
  <c r="C8" i="51"/>
  <c r="C5" i="51"/>
  <c r="C10" i="3"/>
  <c r="C9" i="3"/>
  <c r="C8" i="3"/>
  <c r="C5" i="60"/>
  <c r="C11" i="60"/>
  <c r="C5" i="63"/>
  <c r="C11" i="63"/>
  <c r="C5" i="55"/>
  <c r="C5" i="56"/>
  <c r="C5" i="57"/>
  <c r="C5" i="58"/>
  <c r="C5" i="59"/>
  <c r="C5" i="61"/>
  <c r="C5" i="64"/>
  <c r="C5" i="48"/>
  <c r="C5" i="47"/>
  <c r="C5" i="46"/>
  <c r="C5" i="45"/>
  <c r="C5" i="54"/>
  <c r="C5" i="52"/>
  <c r="C5" i="43"/>
  <c r="C5" i="42"/>
  <c r="C5" i="3"/>
  <c r="J40" i="50"/>
  <c r="M40" i="50"/>
  <c r="N40" i="50"/>
  <c r="O42" i="50"/>
  <c r="N42" i="50"/>
  <c r="M42" i="50"/>
  <c r="J42" i="50"/>
  <c r="R37" i="50"/>
  <c r="R36" i="50"/>
  <c r="R35" i="50"/>
  <c r="R34" i="50"/>
  <c r="R33" i="50"/>
  <c r="R32" i="50"/>
  <c r="R31" i="50"/>
  <c r="R30" i="50"/>
  <c r="R29" i="50"/>
  <c r="A29" i="50"/>
  <c r="R28" i="50"/>
  <c r="R27" i="50"/>
  <c r="R26" i="50"/>
  <c r="R25" i="50"/>
  <c r="A15" i="50"/>
  <c r="J40" i="55"/>
  <c r="M40" i="55"/>
  <c r="N40" i="55"/>
  <c r="O42" i="55"/>
  <c r="N42" i="55"/>
  <c r="M42" i="55"/>
  <c r="J42" i="55"/>
  <c r="S37" i="55"/>
  <c r="R37" i="55"/>
  <c r="R36" i="55"/>
  <c r="R35" i="55"/>
  <c r="R34" i="55"/>
  <c r="R33" i="55"/>
  <c r="R32" i="55"/>
  <c r="R31" i="55"/>
  <c r="R30" i="55"/>
  <c r="R29" i="55"/>
  <c r="A29" i="55"/>
  <c r="R28" i="55"/>
  <c r="R27" i="55"/>
  <c r="R26" i="55"/>
  <c r="R25" i="55"/>
  <c r="A15" i="55"/>
  <c r="J40" i="56"/>
  <c r="M40" i="56"/>
  <c r="N40" i="56"/>
  <c r="O42" i="56"/>
  <c r="N42" i="56"/>
  <c r="M42" i="56"/>
  <c r="J42" i="56"/>
  <c r="R37" i="56"/>
  <c r="R36" i="56"/>
  <c r="R35" i="56"/>
  <c r="R34" i="56"/>
  <c r="R33" i="56"/>
  <c r="R32" i="56"/>
  <c r="R31" i="56"/>
  <c r="R30" i="56"/>
  <c r="R29" i="56"/>
  <c r="A29" i="56"/>
  <c r="R28" i="56"/>
  <c r="R27" i="56"/>
  <c r="R26" i="56"/>
  <c r="R25" i="56"/>
  <c r="A15" i="56"/>
  <c r="J40" i="57"/>
  <c r="M40" i="57"/>
  <c r="N40" i="57"/>
  <c r="O42" i="57"/>
  <c r="N42" i="57"/>
  <c r="M42" i="57"/>
  <c r="J42" i="57"/>
  <c r="R37" i="57"/>
  <c r="R36" i="57"/>
  <c r="R35" i="57"/>
  <c r="R34" i="57"/>
  <c r="R33" i="57"/>
  <c r="R32" i="57"/>
  <c r="R31" i="57"/>
  <c r="R30" i="57"/>
  <c r="R29" i="57"/>
  <c r="A29" i="57"/>
  <c r="R28" i="57"/>
  <c r="R27" i="57"/>
  <c r="R26" i="57"/>
  <c r="R25" i="57"/>
  <c r="A15" i="57"/>
  <c r="J40" i="58"/>
  <c r="M40" i="58"/>
  <c r="N40" i="58"/>
  <c r="O42" i="58"/>
  <c r="N42" i="58"/>
  <c r="M42" i="58"/>
  <c r="J42" i="58"/>
  <c r="R37" i="58"/>
  <c r="R36" i="58"/>
  <c r="R35" i="58"/>
  <c r="R34" i="58"/>
  <c r="R33" i="58"/>
  <c r="R32" i="58"/>
  <c r="R31" i="58"/>
  <c r="R30" i="58"/>
  <c r="R29" i="58"/>
  <c r="A29" i="58"/>
  <c r="R28" i="58"/>
  <c r="R27" i="58"/>
  <c r="R26" i="58"/>
  <c r="R25" i="58"/>
  <c r="A15" i="58"/>
  <c r="J40" i="59"/>
  <c r="M40" i="59"/>
  <c r="N40" i="59"/>
  <c r="O42" i="59"/>
  <c r="N42" i="59"/>
  <c r="M42" i="59"/>
  <c r="J42" i="59"/>
  <c r="S37" i="59"/>
  <c r="R37" i="59"/>
  <c r="R36" i="59"/>
  <c r="R35" i="59"/>
  <c r="R34" i="59"/>
  <c r="R33" i="59"/>
  <c r="R32" i="59"/>
  <c r="R31" i="59"/>
  <c r="R30" i="59"/>
  <c r="R29" i="59"/>
  <c r="A29" i="59"/>
  <c r="R28" i="59"/>
  <c r="R27" i="59"/>
  <c r="R26" i="59"/>
  <c r="R25" i="59"/>
  <c r="A15" i="59"/>
  <c r="J40" i="60"/>
  <c r="M40" i="60"/>
  <c r="O42" i="60"/>
  <c r="N42" i="60"/>
  <c r="M42" i="60"/>
  <c r="J42" i="60"/>
  <c r="R37" i="60"/>
  <c r="R36" i="60"/>
  <c r="R35" i="60"/>
  <c r="R34" i="60"/>
  <c r="R33" i="60"/>
  <c r="R32" i="60"/>
  <c r="R31" i="60"/>
  <c r="R30" i="60"/>
  <c r="R29" i="60"/>
  <c r="A29" i="60"/>
  <c r="R28" i="60"/>
  <c r="R27" i="60"/>
  <c r="R26" i="60"/>
  <c r="R25" i="60"/>
  <c r="A15" i="60"/>
  <c r="J40" i="61"/>
  <c r="M40" i="61"/>
  <c r="N40" i="61"/>
  <c r="O42" i="61"/>
  <c r="N42" i="61"/>
  <c r="M42" i="61"/>
  <c r="J42" i="61"/>
  <c r="R37" i="61"/>
  <c r="R36" i="61"/>
  <c r="R35" i="61"/>
  <c r="R34" i="61"/>
  <c r="R33" i="61"/>
  <c r="R32" i="61"/>
  <c r="R31" i="61"/>
  <c r="R30" i="61"/>
  <c r="R29" i="61"/>
  <c r="A29" i="61"/>
  <c r="R28" i="61"/>
  <c r="R27" i="61"/>
  <c r="R26" i="61"/>
  <c r="R25" i="61"/>
  <c r="A15" i="61"/>
  <c r="J40" i="62"/>
  <c r="M40" i="62"/>
  <c r="N40" i="62"/>
  <c r="O42" i="62"/>
  <c r="N42" i="62"/>
  <c r="M42" i="62"/>
  <c r="J42" i="62"/>
  <c r="R37" i="62"/>
  <c r="R36" i="62"/>
  <c r="R35" i="62"/>
  <c r="R34" i="62"/>
  <c r="R33" i="62"/>
  <c r="R32" i="62"/>
  <c r="R31" i="62"/>
  <c r="R30" i="62"/>
  <c r="R29" i="62"/>
  <c r="A29" i="62"/>
  <c r="R28" i="62"/>
  <c r="R27" i="62"/>
  <c r="R26" i="62"/>
  <c r="R25" i="62"/>
  <c r="A15" i="62"/>
  <c r="J40" i="63"/>
  <c r="M40" i="63"/>
  <c r="N40" i="63"/>
  <c r="O42" i="63"/>
  <c r="N42" i="63"/>
  <c r="M42" i="63"/>
  <c r="J42" i="63"/>
  <c r="R37" i="63"/>
  <c r="R36" i="63"/>
  <c r="R35" i="63"/>
  <c r="R34" i="63"/>
  <c r="R33" i="63"/>
  <c r="R32" i="63"/>
  <c r="R31" i="63"/>
  <c r="R30" i="63"/>
  <c r="R29" i="63"/>
  <c r="A29" i="63"/>
  <c r="R28" i="63"/>
  <c r="R27" i="63"/>
  <c r="R26" i="63"/>
  <c r="R25" i="63"/>
  <c r="A15" i="63"/>
  <c r="J40" i="64"/>
  <c r="M40" i="64"/>
  <c r="O42" i="64"/>
  <c r="N42" i="64"/>
  <c r="M42" i="64"/>
  <c r="J42" i="64"/>
  <c r="S37" i="64"/>
  <c r="R37" i="64"/>
  <c r="R36" i="64"/>
  <c r="R35" i="64"/>
  <c r="R34" i="64"/>
  <c r="R33" i="64"/>
  <c r="R32" i="64"/>
  <c r="R31" i="64"/>
  <c r="R30" i="64"/>
  <c r="R29" i="64"/>
  <c r="A29" i="64"/>
  <c r="R28" i="64"/>
  <c r="R27" i="64"/>
  <c r="R26" i="64"/>
  <c r="R25" i="64"/>
  <c r="A15" i="64"/>
  <c r="O42" i="49"/>
  <c r="N42" i="49"/>
  <c r="M42" i="49"/>
  <c r="J42" i="49"/>
  <c r="R37" i="49"/>
  <c r="R36" i="49"/>
  <c r="R35" i="49"/>
  <c r="R34" i="49"/>
  <c r="R33" i="49"/>
  <c r="R32" i="49"/>
  <c r="R31" i="49"/>
  <c r="R30" i="49"/>
  <c r="R29" i="49"/>
  <c r="A29" i="49"/>
  <c r="R28" i="49"/>
  <c r="R27" i="49"/>
  <c r="R26" i="49"/>
  <c r="R25" i="49"/>
  <c r="A15" i="49"/>
  <c r="J40" i="48"/>
  <c r="M40" i="48"/>
  <c r="N40" i="48"/>
  <c r="O42" i="48"/>
  <c r="N42" i="48"/>
  <c r="M42" i="48"/>
  <c r="J42" i="48"/>
  <c r="R37" i="48"/>
  <c r="R36" i="48"/>
  <c r="R35" i="48"/>
  <c r="R34" i="48"/>
  <c r="R33" i="48"/>
  <c r="R32" i="48"/>
  <c r="R31" i="48"/>
  <c r="R30" i="48"/>
  <c r="R29" i="48"/>
  <c r="A29" i="48"/>
  <c r="R28" i="48"/>
  <c r="R27" i="48"/>
  <c r="R26" i="48"/>
  <c r="R25" i="48"/>
  <c r="A15" i="48"/>
  <c r="J40" i="47"/>
  <c r="M40" i="47"/>
  <c r="N40" i="47"/>
  <c r="O42" i="47"/>
  <c r="N42" i="47"/>
  <c r="M42" i="47"/>
  <c r="J42" i="47"/>
  <c r="R37" i="47"/>
  <c r="R36" i="47"/>
  <c r="R35" i="47"/>
  <c r="R34" i="47"/>
  <c r="R33" i="47"/>
  <c r="R32" i="47"/>
  <c r="R31" i="47"/>
  <c r="R30" i="47"/>
  <c r="R29" i="47"/>
  <c r="A29" i="47"/>
  <c r="R28" i="47"/>
  <c r="R27" i="47"/>
  <c r="R26" i="47"/>
  <c r="R25" i="47"/>
  <c r="A15" i="47"/>
  <c r="J40" i="46"/>
  <c r="M40" i="46"/>
  <c r="O42" i="46"/>
  <c r="N42" i="46"/>
  <c r="M42" i="46"/>
  <c r="J42" i="46"/>
  <c r="S37" i="46"/>
  <c r="R37" i="46"/>
  <c r="R36" i="46"/>
  <c r="R35" i="46"/>
  <c r="R34" i="46"/>
  <c r="R33" i="46"/>
  <c r="R32" i="46"/>
  <c r="R31" i="46"/>
  <c r="R30" i="46"/>
  <c r="R29" i="46"/>
  <c r="A29" i="46"/>
  <c r="R28" i="46"/>
  <c r="R27" i="46"/>
  <c r="R26" i="46"/>
  <c r="R25" i="46"/>
  <c r="A15" i="46"/>
  <c r="M40" i="45"/>
  <c r="N40" i="45"/>
  <c r="O42" i="45"/>
  <c r="N42" i="45"/>
  <c r="M42" i="45"/>
  <c r="J42" i="45"/>
  <c r="R37" i="45"/>
  <c r="R36" i="45"/>
  <c r="R35" i="45"/>
  <c r="R34" i="45"/>
  <c r="R33" i="45"/>
  <c r="R32" i="45"/>
  <c r="R31" i="45"/>
  <c r="R30" i="45"/>
  <c r="R29" i="45"/>
  <c r="A29" i="45"/>
  <c r="R28" i="45"/>
  <c r="R27" i="45"/>
  <c r="R26" i="45"/>
  <c r="R25" i="45"/>
  <c r="A15" i="45"/>
  <c r="J40" i="54"/>
  <c r="M40" i="54"/>
  <c r="N40" i="54"/>
  <c r="O42" i="54"/>
  <c r="N42" i="54"/>
  <c r="M42" i="54"/>
  <c r="J42" i="54"/>
  <c r="R37" i="54"/>
  <c r="R36" i="54"/>
  <c r="R35" i="54"/>
  <c r="R34" i="54"/>
  <c r="R33" i="54"/>
  <c r="R32" i="54"/>
  <c r="R31" i="54"/>
  <c r="R30" i="54"/>
  <c r="R29" i="54"/>
  <c r="A29" i="54"/>
  <c r="R28" i="54"/>
  <c r="R27" i="54"/>
  <c r="R26" i="54"/>
  <c r="R25" i="54"/>
  <c r="A15" i="54"/>
  <c r="J40" i="53"/>
  <c r="M40" i="53"/>
  <c r="N40" i="53"/>
  <c r="O42" i="53"/>
  <c r="N42" i="53"/>
  <c r="M42" i="53"/>
  <c r="J42" i="53"/>
  <c r="R37" i="53"/>
  <c r="R36" i="53"/>
  <c r="R35" i="53"/>
  <c r="R34" i="53"/>
  <c r="R33" i="53"/>
  <c r="R32" i="53"/>
  <c r="R31" i="53"/>
  <c r="R30" i="53"/>
  <c r="R29" i="53"/>
  <c r="A29" i="53"/>
  <c r="R28" i="53"/>
  <c r="R27" i="53"/>
  <c r="R26" i="53"/>
  <c r="R25" i="53"/>
  <c r="A15" i="53"/>
  <c r="J40" i="52"/>
  <c r="M40" i="52"/>
  <c r="O42" i="52"/>
  <c r="N42" i="52"/>
  <c r="M42" i="52"/>
  <c r="J42" i="52"/>
  <c r="R37" i="52"/>
  <c r="R36" i="52"/>
  <c r="R35" i="52"/>
  <c r="R34" i="52"/>
  <c r="R33" i="52"/>
  <c r="R32" i="52"/>
  <c r="R31" i="52"/>
  <c r="R30" i="52"/>
  <c r="R29" i="52"/>
  <c r="A29" i="52"/>
  <c r="R28" i="52"/>
  <c r="R27" i="52"/>
  <c r="R26" i="52"/>
  <c r="R25" i="52"/>
  <c r="A15" i="52"/>
  <c r="J40" i="44"/>
  <c r="M40" i="44"/>
  <c r="N40" i="44"/>
  <c r="O42" i="44"/>
  <c r="N42" i="44"/>
  <c r="M42" i="44"/>
  <c r="J42" i="44"/>
  <c r="R37" i="44"/>
  <c r="R36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J40" i="43"/>
  <c r="M40" i="43"/>
  <c r="O42" i="43"/>
  <c r="N42" i="43"/>
  <c r="M42" i="43"/>
  <c r="J42" i="43"/>
  <c r="S37" i="43"/>
  <c r="R37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J40" i="42"/>
  <c r="M40" i="42"/>
  <c r="N40" i="42"/>
  <c r="O42" i="42"/>
  <c r="N42" i="42"/>
  <c r="M42" i="42"/>
  <c r="J42" i="42"/>
  <c r="R37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J40" i="41"/>
  <c r="M40" i="41"/>
  <c r="M40" i="2"/>
  <c r="M40" i="3"/>
  <c r="M40" i="51"/>
  <c r="M40" i="37"/>
  <c r="O42" i="41"/>
  <c r="N42" i="41"/>
  <c r="M42" i="41"/>
  <c r="J42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J40" i="51"/>
  <c r="N40" i="51"/>
  <c r="O42" i="51"/>
  <c r="N42" i="51"/>
  <c r="M42" i="51"/>
  <c r="J42" i="51"/>
  <c r="R37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J40" i="3"/>
  <c r="N40" i="3"/>
  <c r="O42" i="3"/>
  <c r="N42" i="3"/>
  <c r="M42" i="3"/>
  <c r="J42" i="3"/>
  <c r="R37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38" i="37"/>
  <c r="N37" i="37"/>
  <c r="N42" i="37"/>
  <c r="O39" i="37"/>
  <c r="O38" i="37"/>
  <c r="O37" i="37"/>
  <c r="O42" i="37"/>
  <c r="J33" i="37"/>
  <c r="M33" i="37"/>
  <c r="N33" i="37"/>
  <c r="J34" i="37"/>
  <c r="M34" i="37"/>
  <c r="N34" i="37"/>
  <c r="O34" i="37"/>
  <c r="J35" i="37"/>
  <c r="M35" i="37"/>
  <c r="N35" i="37"/>
  <c r="O35" i="37"/>
  <c r="J36" i="37"/>
  <c r="M36" i="37"/>
  <c r="N36" i="37"/>
  <c r="O36" i="37"/>
  <c r="J37" i="37"/>
  <c r="M37" i="37"/>
  <c r="J38" i="37"/>
  <c r="M38" i="37"/>
  <c r="J39" i="37"/>
  <c r="M39" i="37"/>
  <c r="J40" i="2"/>
  <c r="N40" i="2"/>
  <c r="N40" i="37"/>
  <c r="J32" i="37"/>
  <c r="M32" i="37"/>
  <c r="N32" i="37"/>
  <c r="C19" i="37"/>
  <c r="O19" i="37"/>
  <c r="O20" i="37"/>
  <c r="O21" i="37"/>
  <c r="C22" i="37"/>
  <c r="O22" i="37"/>
  <c r="C23" i="37"/>
  <c r="O23" i="37"/>
  <c r="C18" i="37"/>
  <c r="O18" i="37"/>
  <c r="M7" i="37"/>
  <c r="N7" i="37"/>
  <c r="O7" i="37"/>
  <c r="M8" i="37"/>
  <c r="N8" i="37"/>
  <c r="O8" i="37"/>
  <c r="M9" i="37"/>
  <c r="N9" i="37"/>
  <c r="O9" i="37"/>
  <c r="M10" i="37"/>
  <c r="N10" i="37"/>
  <c r="O10" i="37"/>
  <c r="F5" i="37"/>
  <c r="G5" i="37"/>
  <c r="H5" i="37"/>
  <c r="I5" i="37"/>
  <c r="J5" i="37"/>
  <c r="K5" i="37"/>
  <c r="L5" i="37"/>
  <c r="M5" i="37"/>
  <c r="N5" i="37"/>
  <c r="O5" i="37"/>
  <c r="E5" i="37"/>
  <c r="D5" i="37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M42" i="2"/>
  <c r="A29" i="2"/>
  <c r="A15" i="2"/>
  <c r="J42" i="2"/>
  <c r="M42" i="37"/>
  <c r="A29" i="37"/>
  <c r="A15" i="37"/>
  <c r="J42" i="37"/>
  <c r="P5" i="37"/>
  <c r="E42" i="60"/>
  <c r="D42" i="63"/>
  <c r="K42" i="44"/>
  <c r="K42" i="42"/>
  <c r="K42" i="43"/>
  <c r="K42" i="48"/>
  <c r="F42" i="48"/>
  <c r="K42" i="52"/>
  <c r="B42" i="44"/>
  <c r="B42" i="48"/>
  <c r="F42" i="2"/>
  <c r="D42" i="3"/>
  <c r="F42" i="46"/>
  <c r="K42" i="45"/>
  <c r="K42" i="54"/>
  <c r="K42" i="53"/>
  <c r="K42" i="41"/>
  <c r="D42" i="2"/>
  <c r="F42" i="57"/>
  <c r="I42" i="61"/>
  <c r="S44" i="49"/>
  <c r="E42" i="54"/>
  <c r="H42" i="60"/>
  <c r="I42" i="54"/>
  <c r="I42" i="42"/>
  <c r="E42" i="48"/>
  <c r="I42" i="53"/>
  <c r="G42" i="3"/>
  <c r="K42" i="50"/>
  <c r="D42" i="64"/>
  <c r="H42" i="48"/>
  <c r="H42" i="52"/>
  <c r="H42" i="44"/>
  <c r="H42" i="43"/>
  <c r="D42" i="41"/>
  <c r="K42" i="3"/>
  <c r="F42" i="3"/>
  <c r="C42" i="49"/>
  <c r="K42" i="58"/>
  <c r="L42" i="64"/>
  <c r="G42" i="41"/>
  <c r="B24" i="53"/>
  <c r="E21" i="37"/>
  <c r="G42" i="47"/>
  <c r="H42" i="51"/>
  <c r="I42" i="2"/>
  <c r="S45" i="57"/>
  <c r="H42" i="49"/>
  <c r="D42" i="62"/>
  <c r="J40" i="37"/>
  <c r="K42" i="56"/>
  <c r="L42" i="43"/>
  <c r="K42" i="49"/>
  <c r="D42" i="49"/>
  <c r="H42" i="46"/>
  <c r="H42" i="45"/>
  <c r="H42" i="54"/>
  <c r="H42" i="53"/>
  <c r="I42" i="51"/>
  <c r="C42" i="59"/>
  <c r="C42" i="45"/>
  <c r="S45" i="41"/>
  <c r="B24" i="51"/>
  <c r="S44" i="46"/>
  <c r="E42" i="50"/>
  <c r="K42" i="59"/>
  <c r="H42" i="61"/>
  <c r="G42" i="63"/>
  <c r="G42" i="64"/>
  <c r="S46" i="64"/>
  <c r="B42" i="47"/>
  <c r="B42" i="62"/>
  <c r="B42" i="2"/>
  <c r="B42" i="54"/>
  <c r="D42" i="51"/>
  <c r="I42" i="3"/>
  <c r="E42" i="2"/>
  <c r="S45" i="56"/>
  <c r="S45" i="59"/>
  <c r="S29" i="60"/>
  <c r="S44" i="47"/>
  <c r="S44" i="54"/>
  <c r="S43" i="60"/>
  <c r="S43" i="53"/>
  <c r="S44" i="42"/>
  <c r="S43" i="2"/>
  <c r="L42" i="50"/>
  <c r="D42" i="50"/>
  <c r="K42" i="55"/>
  <c r="H42" i="56"/>
  <c r="D42" i="56"/>
  <c r="B42" i="56"/>
  <c r="G42" i="57"/>
  <c r="F42" i="62"/>
  <c r="C42" i="2"/>
  <c r="K23" i="37"/>
  <c r="E22" i="37"/>
  <c r="S46" i="51"/>
  <c r="L42" i="42"/>
  <c r="S43" i="3"/>
  <c r="S43" i="45"/>
  <c r="I8" i="37"/>
  <c r="S43" i="49"/>
  <c r="I22" i="37"/>
  <c r="S46" i="48"/>
  <c r="D23" i="37"/>
  <c r="L42" i="51"/>
  <c r="S47" i="49"/>
  <c r="B42" i="3"/>
  <c r="B42" i="51"/>
  <c r="B42" i="41"/>
  <c r="B42" i="45"/>
  <c r="B42" i="61"/>
  <c r="B42" i="58"/>
  <c r="K7" i="37"/>
  <c r="S46" i="60"/>
  <c r="S43" i="47"/>
  <c r="S45" i="45"/>
  <c r="S43" i="64"/>
  <c r="S43" i="44"/>
  <c r="L42" i="52"/>
  <c r="L42" i="44"/>
  <c r="E42" i="3"/>
  <c r="L21" i="37"/>
  <c r="H19" i="37"/>
  <c r="C11" i="57"/>
  <c r="F42" i="55"/>
  <c r="S44" i="63"/>
  <c r="K19" i="37"/>
  <c r="C11" i="46"/>
  <c r="S45" i="2"/>
  <c r="H42" i="50"/>
  <c r="I42" i="50"/>
  <c r="L42" i="55"/>
  <c r="E42" i="57"/>
  <c r="K42" i="61"/>
  <c r="L42" i="62"/>
  <c r="K42" i="63"/>
  <c r="D42" i="45"/>
  <c r="L42" i="54"/>
  <c r="L42" i="53"/>
  <c r="D42" i="52"/>
  <c r="D42" i="44"/>
  <c r="D42" i="43"/>
  <c r="D42" i="42"/>
  <c r="L42" i="41"/>
  <c r="S44" i="2"/>
  <c r="B25" i="40"/>
  <c r="G9" i="37"/>
  <c r="N23" i="37"/>
  <c r="F23" i="37"/>
  <c r="E25" i="40"/>
  <c r="S47" i="52"/>
  <c r="J22" i="37"/>
  <c r="G18" i="37"/>
  <c r="S47" i="56"/>
  <c r="I42" i="58"/>
  <c r="L42" i="59"/>
  <c r="L42" i="60"/>
  <c r="I42" i="48"/>
  <c r="I42" i="52"/>
  <c r="I42" i="44"/>
  <c r="I42" i="43"/>
  <c r="C42" i="50"/>
  <c r="C42" i="55"/>
  <c r="C42" i="56"/>
  <c r="E9" i="37"/>
  <c r="F18" i="37"/>
  <c r="M19" i="37"/>
  <c r="L18" i="37"/>
  <c r="M22" i="37"/>
  <c r="S45" i="50"/>
  <c r="H23" i="37"/>
  <c r="I20" i="37"/>
  <c r="D19" i="37"/>
  <c r="I18" i="37"/>
  <c r="L23" i="37"/>
  <c r="E20" i="37"/>
  <c r="G10" i="37"/>
  <c r="M21" i="37"/>
  <c r="C11" i="64"/>
  <c r="H42" i="57"/>
  <c r="F42" i="41"/>
  <c r="F19" i="37"/>
  <c r="C5" i="37"/>
  <c r="K42" i="51"/>
  <c r="H42" i="3"/>
  <c r="S43" i="57"/>
  <c r="S47" i="60"/>
  <c r="S44" i="41"/>
  <c r="C34" i="37"/>
  <c r="K8" i="37"/>
  <c r="E8" i="37"/>
  <c r="I7" i="37"/>
  <c r="L10" i="37"/>
  <c r="J10" i="37"/>
  <c r="F10" i="37"/>
  <c r="L9" i="37"/>
  <c r="F9" i="37"/>
  <c r="F8" i="37"/>
  <c r="H21" i="37"/>
  <c r="E42" i="41"/>
  <c r="S43" i="62"/>
  <c r="B19" i="37"/>
  <c r="H20" i="37"/>
  <c r="G42" i="49"/>
  <c r="F42" i="49"/>
  <c r="E42" i="49"/>
  <c r="S36" i="46"/>
  <c r="F22" i="37"/>
  <c r="I21" i="37"/>
  <c r="L20" i="37"/>
  <c r="G19" i="37"/>
  <c r="S35" i="58"/>
  <c r="J19" i="37"/>
  <c r="S47" i="44"/>
  <c r="B42" i="43"/>
  <c r="L42" i="3"/>
  <c r="C11" i="42"/>
  <c r="C11" i="62"/>
  <c r="G42" i="56"/>
  <c r="D42" i="60"/>
  <c r="D9" i="37"/>
  <c r="H8" i="37"/>
  <c r="L7" i="37"/>
  <c r="J7" i="37"/>
  <c r="F7" i="37"/>
  <c r="D7" i="37"/>
  <c r="K10" i="37"/>
  <c r="P8" i="46"/>
  <c r="P22" i="45"/>
  <c r="S43" i="58"/>
  <c r="S47" i="63"/>
  <c r="S43" i="48"/>
  <c r="G34" i="37"/>
  <c r="S46" i="57"/>
  <c r="S47" i="42"/>
  <c r="E42" i="56"/>
  <c r="S45" i="44"/>
  <c r="C11" i="41"/>
  <c r="C11" i="48"/>
  <c r="C42" i="63"/>
  <c r="C42" i="64"/>
  <c r="C42" i="48"/>
  <c r="C42" i="46"/>
  <c r="C42" i="54"/>
  <c r="C42" i="53"/>
  <c r="S47" i="51"/>
  <c r="S47" i="41"/>
  <c r="H10" i="37"/>
  <c r="I9" i="37"/>
  <c r="M20" i="37"/>
  <c r="S35" i="51"/>
  <c r="L19" i="37"/>
  <c r="N18" i="37"/>
  <c r="J23" i="37"/>
  <c r="K20" i="37"/>
  <c r="N19" i="37"/>
  <c r="B24" i="49"/>
  <c r="S46" i="49"/>
  <c r="S47" i="55"/>
  <c r="S45" i="55"/>
  <c r="S44" i="57"/>
  <c r="S47" i="62"/>
  <c r="S45" i="48"/>
  <c r="S47" i="43"/>
  <c r="S43" i="56"/>
  <c r="C11" i="61"/>
  <c r="C11" i="53"/>
  <c r="G42" i="48"/>
  <c r="G42" i="45"/>
  <c r="G42" i="53"/>
  <c r="G42" i="52"/>
  <c r="G42" i="44"/>
  <c r="G42" i="43"/>
  <c r="H42" i="41"/>
  <c r="P10" i="62"/>
  <c r="P9" i="57"/>
  <c r="B20" i="37"/>
  <c r="C36" i="37"/>
  <c r="C11" i="52"/>
  <c r="S44" i="50"/>
  <c r="S43" i="61"/>
  <c r="S43" i="43"/>
  <c r="S46" i="2"/>
  <c r="F42" i="50"/>
  <c r="H42" i="55"/>
  <c r="D21" i="37"/>
  <c r="K37" i="37"/>
  <c r="H42" i="58"/>
  <c r="E42" i="63"/>
  <c r="E42" i="45"/>
  <c r="F42" i="43"/>
  <c r="S46" i="46"/>
  <c r="S47" i="45"/>
  <c r="S44" i="45"/>
  <c r="S45" i="42"/>
  <c r="G42" i="58"/>
  <c r="F42" i="59"/>
  <c r="P9" i="45"/>
  <c r="S43" i="50"/>
  <c r="S44" i="60"/>
  <c r="S45" i="47"/>
  <c r="S43" i="59"/>
  <c r="S43" i="46"/>
  <c r="C7" i="37"/>
  <c r="G32" i="37"/>
  <c r="S46" i="42"/>
  <c r="G36" i="37"/>
  <c r="F42" i="54"/>
  <c r="C11" i="44"/>
  <c r="C42" i="52"/>
  <c r="P7" i="47"/>
  <c r="S43" i="41"/>
  <c r="F42" i="63"/>
  <c r="K38" i="37"/>
  <c r="L42" i="2"/>
  <c r="L32" i="37"/>
  <c r="H36" i="37"/>
  <c r="S44" i="51"/>
  <c r="S45" i="52"/>
  <c r="S43" i="54"/>
  <c r="K42" i="2"/>
  <c r="H42" i="59"/>
  <c r="E42" i="64"/>
  <c r="F42" i="47"/>
  <c r="E42" i="51"/>
  <c r="S42" i="2"/>
  <c r="S37" i="62"/>
  <c r="O33" i="37"/>
  <c r="B21" i="37"/>
  <c r="S44" i="56"/>
  <c r="K18" i="37"/>
  <c r="S45" i="43"/>
  <c r="S44" i="3"/>
  <c r="S43" i="52"/>
  <c r="D20" i="37"/>
  <c r="S44" i="55"/>
  <c r="E42" i="58"/>
  <c r="F42" i="60"/>
  <c r="D42" i="48"/>
  <c r="P10" i="54"/>
  <c r="E32" i="37"/>
  <c r="F42" i="45"/>
  <c r="F42" i="51"/>
  <c r="S44" i="52"/>
  <c r="P8" i="56"/>
  <c r="S45" i="64"/>
  <c r="D42" i="58"/>
  <c r="P22" i="58"/>
  <c r="S46" i="3"/>
  <c r="G42" i="55"/>
  <c r="F42" i="56"/>
  <c r="L42" i="57"/>
  <c r="L42" i="58"/>
  <c r="F42" i="58"/>
  <c r="E42" i="59"/>
  <c r="D42" i="53"/>
  <c r="P10" i="53"/>
  <c r="S35" i="54"/>
  <c r="P18" i="61"/>
  <c r="S35" i="56"/>
  <c r="B24" i="57"/>
  <c r="B34" i="37"/>
  <c r="B18" i="37"/>
  <c r="S45" i="46"/>
  <c r="D10" i="37"/>
  <c r="P10" i="58"/>
  <c r="P22" i="53"/>
  <c r="P23" i="46"/>
  <c r="P18" i="63"/>
  <c r="B24" i="48"/>
  <c r="B22" i="37"/>
  <c r="S47" i="57"/>
  <c r="B33" i="37"/>
  <c r="C11" i="59"/>
  <c r="S45" i="60"/>
  <c r="H34" i="37"/>
  <c r="S45" i="62"/>
  <c r="S44" i="62"/>
  <c r="D34" i="37"/>
  <c r="S47" i="46"/>
  <c r="K42" i="64"/>
  <c r="I42" i="47"/>
  <c r="P9" i="51"/>
  <c r="P8" i="42"/>
  <c r="P10" i="50"/>
  <c r="S36" i="41"/>
  <c r="S35" i="48"/>
  <c r="S36" i="64"/>
  <c r="S35" i="64"/>
  <c r="S36" i="60"/>
  <c r="S35" i="59"/>
  <c r="L22" i="37"/>
  <c r="D22" i="37"/>
  <c r="G21" i="37"/>
  <c r="J20" i="37"/>
  <c r="S35" i="50"/>
  <c r="B23" i="37"/>
  <c r="C11" i="54"/>
  <c r="C11" i="55"/>
  <c r="S47" i="58"/>
  <c r="S44" i="58"/>
  <c r="I42" i="62"/>
  <c r="I42" i="63"/>
  <c r="H42" i="64"/>
  <c r="I42" i="45"/>
  <c r="B42" i="42"/>
  <c r="C11" i="49"/>
  <c r="S35" i="3"/>
  <c r="S35" i="41"/>
  <c r="S35" i="43"/>
  <c r="K22" i="37"/>
  <c r="F21" i="37"/>
  <c r="P20" i="48"/>
  <c r="M23" i="37"/>
  <c r="E23" i="37"/>
  <c r="S36" i="49"/>
  <c r="F20" i="37"/>
  <c r="P18" i="64"/>
  <c r="P21" i="60"/>
  <c r="S36" i="55"/>
  <c r="P22" i="55"/>
  <c r="S36" i="50"/>
  <c r="B36" i="37"/>
  <c r="G42" i="62"/>
  <c r="P21" i="2"/>
  <c r="S36" i="51"/>
  <c r="P22" i="51"/>
  <c r="P20" i="51"/>
  <c r="P23" i="41"/>
  <c r="S32" i="54"/>
  <c r="S36" i="47"/>
  <c r="P18" i="48"/>
  <c r="G23" i="37"/>
  <c r="H18" i="37"/>
  <c r="P23" i="58"/>
  <c r="S35" i="55"/>
  <c r="B24" i="62"/>
  <c r="I42" i="59"/>
  <c r="E42" i="61"/>
  <c r="I42" i="41"/>
  <c r="C47" i="46"/>
  <c r="B24" i="58"/>
  <c r="S35" i="47"/>
  <c r="S35" i="62"/>
  <c r="S36" i="61"/>
  <c r="S35" i="60"/>
  <c r="S36" i="58"/>
  <c r="S36" i="44"/>
  <c r="C42" i="60"/>
  <c r="C42" i="61"/>
  <c r="C42" i="62"/>
  <c r="C42" i="44"/>
  <c r="C42" i="43"/>
  <c r="C42" i="41"/>
  <c r="C42" i="51"/>
  <c r="C42" i="3"/>
  <c r="P7" i="52"/>
  <c r="K9" i="37"/>
  <c r="D8" i="37"/>
  <c r="E7" i="37"/>
  <c r="S36" i="53"/>
  <c r="S35" i="63"/>
  <c r="P23" i="62"/>
  <c r="S36" i="62"/>
  <c r="S46" i="47"/>
  <c r="H7" i="37"/>
  <c r="E10" i="37"/>
  <c r="C9" i="37"/>
  <c r="K34" i="37"/>
  <c r="S45" i="58"/>
  <c r="K42" i="47"/>
  <c r="D42" i="47"/>
  <c r="L37" i="37"/>
  <c r="D42" i="46"/>
  <c r="L38" i="37"/>
  <c r="L42" i="45"/>
  <c r="G22" i="37"/>
  <c r="H42" i="63"/>
  <c r="P20" i="53"/>
  <c r="B42" i="50"/>
  <c r="B42" i="46"/>
  <c r="G42" i="61"/>
  <c r="P7" i="44"/>
  <c r="P23" i="50"/>
  <c r="S35" i="2"/>
  <c r="M18" i="37"/>
  <c r="D18" i="37"/>
  <c r="K39" i="37"/>
  <c r="L39" i="37"/>
  <c r="C11" i="51"/>
  <c r="C11" i="56"/>
  <c r="F42" i="61"/>
  <c r="P7" i="48"/>
  <c r="P8" i="64"/>
  <c r="S36" i="54"/>
  <c r="H42" i="62"/>
  <c r="B42" i="53"/>
  <c r="S44" i="44"/>
  <c r="S44" i="43"/>
  <c r="S43" i="42"/>
  <c r="E34" i="37"/>
  <c r="G42" i="50"/>
  <c r="K42" i="57"/>
  <c r="B42" i="52"/>
  <c r="B32" i="37"/>
  <c r="S45" i="51"/>
  <c r="P8" i="43"/>
  <c r="E18" i="37"/>
  <c r="I23" i="37"/>
  <c r="B42" i="49"/>
  <c r="C11" i="58"/>
  <c r="S47" i="59"/>
  <c r="S44" i="61"/>
  <c r="K32" i="37"/>
  <c r="K33" i="37"/>
  <c r="L42" i="56"/>
  <c r="D42" i="57"/>
  <c r="F42" i="53"/>
  <c r="F42" i="52"/>
  <c r="F42" i="44"/>
  <c r="F42" i="42"/>
  <c r="S45" i="63"/>
  <c r="S46" i="53"/>
  <c r="C32" i="37"/>
  <c r="L42" i="49"/>
  <c r="P7" i="55"/>
  <c r="J18" i="37"/>
  <c r="N21" i="37"/>
  <c r="L42" i="48"/>
  <c r="S46" i="50"/>
  <c r="S46" i="61"/>
  <c r="E36" i="37"/>
  <c r="D32" i="37"/>
  <c r="E42" i="46"/>
  <c r="E42" i="44"/>
  <c r="S45" i="54"/>
  <c r="H22" i="37"/>
  <c r="S36" i="42"/>
  <c r="N20" i="37"/>
  <c r="I19" i="37"/>
  <c r="C11" i="47"/>
  <c r="I42" i="60"/>
  <c r="L42" i="47"/>
  <c r="G42" i="54"/>
  <c r="G42" i="42"/>
  <c r="P8" i="60"/>
  <c r="P18" i="43"/>
  <c r="S35" i="52"/>
  <c r="P19" i="54"/>
  <c r="P22" i="48"/>
  <c r="P18" i="55"/>
  <c r="B24" i="63"/>
  <c r="S44" i="48"/>
  <c r="S46" i="58"/>
  <c r="S47" i="2"/>
  <c r="L42" i="46"/>
  <c r="P7" i="43"/>
  <c r="P10" i="48"/>
  <c r="B24" i="2"/>
  <c r="C11" i="3"/>
  <c r="S46" i="45"/>
  <c r="E42" i="55"/>
  <c r="H42" i="47"/>
  <c r="K42" i="46"/>
  <c r="G42" i="2"/>
  <c r="G8" i="37"/>
  <c r="P10" i="44"/>
  <c r="P8" i="44"/>
  <c r="P7" i="63"/>
  <c r="P9" i="61"/>
  <c r="P7" i="59"/>
  <c r="B24" i="56"/>
  <c r="B46" i="56"/>
  <c r="P18" i="51"/>
  <c r="P18" i="42"/>
  <c r="P18" i="53"/>
  <c r="S44" i="59"/>
  <c r="D42" i="59"/>
  <c r="K42" i="62"/>
  <c r="E42" i="62"/>
  <c r="F42" i="64"/>
  <c r="P23" i="51"/>
  <c r="P20" i="43"/>
  <c r="S35" i="53"/>
  <c r="P18" i="46"/>
  <c r="S36" i="48"/>
  <c r="S35" i="49"/>
  <c r="P20" i="58"/>
  <c r="S46" i="54"/>
  <c r="L42" i="61"/>
  <c r="P7" i="50"/>
  <c r="P18" i="45"/>
  <c r="P18" i="58"/>
  <c r="C11" i="50"/>
  <c r="I42" i="55"/>
  <c r="L42" i="63"/>
  <c r="E42" i="47"/>
  <c r="H42" i="42"/>
  <c r="G42" i="51"/>
  <c r="P7" i="46"/>
  <c r="P9" i="49"/>
  <c r="B24" i="41"/>
  <c r="S36" i="45"/>
  <c r="P23" i="63"/>
  <c r="P20" i="63"/>
  <c r="P23" i="55"/>
  <c r="P20" i="55"/>
  <c r="B24" i="45"/>
  <c r="C47" i="59"/>
  <c r="P9" i="3"/>
  <c r="P7" i="45"/>
  <c r="P7" i="57"/>
  <c r="B24" i="3"/>
  <c r="B24" i="55"/>
  <c r="P22" i="3"/>
  <c r="P21" i="51"/>
  <c r="P21" i="41"/>
  <c r="P22" i="42"/>
  <c r="P21" i="62"/>
  <c r="P22" i="61"/>
  <c r="P22" i="59"/>
  <c r="P21" i="58"/>
  <c r="S36" i="57"/>
  <c r="P22" i="56"/>
  <c r="P21" i="55"/>
  <c r="P21" i="50"/>
  <c r="S35" i="44"/>
  <c r="C42" i="47"/>
  <c r="P10" i="43"/>
  <c r="H9" i="37"/>
  <c r="P7" i="49"/>
  <c r="B24" i="59"/>
  <c r="P22" i="52"/>
  <c r="P21" i="54"/>
  <c r="P19" i="49"/>
  <c r="B24" i="46"/>
  <c r="L8" i="37"/>
  <c r="P10" i="51"/>
  <c r="P9" i="41"/>
  <c r="P7" i="62"/>
  <c r="B24" i="61"/>
  <c r="P23" i="2"/>
  <c r="S36" i="43"/>
  <c r="P23" i="53"/>
  <c r="P22" i="64"/>
  <c r="P23" i="60"/>
  <c r="B24" i="47"/>
  <c r="P8" i="41"/>
  <c r="P7" i="61"/>
  <c r="B24" i="52"/>
  <c r="S35" i="42"/>
  <c r="P23" i="43"/>
  <c r="P23" i="54"/>
  <c r="P22" i="47"/>
  <c r="P21" i="48"/>
  <c r="P21" i="49"/>
  <c r="B24" i="50"/>
  <c r="P9" i="44"/>
  <c r="S45" i="53"/>
  <c r="P7" i="60"/>
  <c r="B24" i="42"/>
  <c r="C11" i="2"/>
  <c r="P19" i="41"/>
  <c r="P23" i="48"/>
  <c r="P19" i="62"/>
  <c r="P19" i="50"/>
  <c r="H42" i="2"/>
  <c r="P10" i="2"/>
  <c r="P10" i="3"/>
  <c r="P10" i="42"/>
  <c r="P7" i="53"/>
  <c r="P7" i="54"/>
  <c r="P7" i="58"/>
  <c r="P21" i="46"/>
  <c r="P23" i="49"/>
  <c r="S35" i="57"/>
  <c r="C11" i="43"/>
  <c r="C8" i="37"/>
  <c r="C11" i="45"/>
  <c r="C10" i="37"/>
  <c r="C42" i="58"/>
  <c r="P7" i="64"/>
  <c r="G7" i="37"/>
  <c r="J21" i="37"/>
  <c r="P21" i="53"/>
  <c r="K21" i="37"/>
  <c r="G20" i="37"/>
  <c r="P8" i="51"/>
  <c r="J8" i="37"/>
  <c r="D42" i="61"/>
  <c r="I42" i="46"/>
  <c r="B42" i="59"/>
  <c r="L36" i="37"/>
  <c r="B42" i="55"/>
  <c r="D42" i="55"/>
  <c r="I42" i="49"/>
  <c r="H32" i="37"/>
  <c r="D36" i="37"/>
  <c r="P9" i="2"/>
  <c r="J9" i="37"/>
  <c r="P20" i="54"/>
  <c r="P23" i="45"/>
  <c r="P19" i="47"/>
  <c r="G42" i="46"/>
  <c r="C33" i="37"/>
  <c r="P9" i="42"/>
  <c r="P9" i="48"/>
  <c r="P8" i="49"/>
  <c r="B24" i="64"/>
  <c r="L33" i="37"/>
  <c r="L34" i="37"/>
  <c r="G42" i="59"/>
  <c r="K42" i="60"/>
  <c r="C42" i="57"/>
  <c r="P7" i="2"/>
  <c r="P7" i="3"/>
  <c r="P7" i="42"/>
  <c r="P19" i="42"/>
  <c r="E19" i="37"/>
  <c r="I10" i="37"/>
  <c r="P10" i="41"/>
  <c r="P20" i="3"/>
  <c r="B42" i="63"/>
  <c r="E33" i="37"/>
  <c r="I42" i="57"/>
  <c r="I42" i="64"/>
  <c r="C42" i="42"/>
  <c r="P9" i="43"/>
  <c r="P21" i="56"/>
  <c r="P19" i="55"/>
  <c r="K36" i="37"/>
  <c r="D33" i="37"/>
  <c r="E42" i="53"/>
  <c r="E42" i="52"/>
  <c r="E42" i="43"/>
  <c r="P8" i="3"/>
  <c r="P9" i="52"/>
  <c r="P7" i="56"/>
  <c r="P19" i="60"/>
  <c r="G33" i="37"/>
  <c r="I42" i="56"/>
  <c r="D42" i="54"/>
  <c r="P9" i="58"/>
  <c r="P8" i="57"/>
  <c r="P19" i="64"/>
  <c r="N22" i="37"/>
  <c r="P22" i="63"/>
  <c r="P7" i="51"/>
  <c r="P8" i="52"/>
  <c r="P10" i="47"/>
  <c r="P8" i="48"/>
  <c r="P10" i="59"/>
  <c r="P8" i="58"/>
  <c r="P19" i="3"/>
  <c r="B24" i="43"/>
  <c r="P21" i="52"/>
  <c r="P19" i="53"/>
  <c r="P18" i="49"/>
  <c r="P21" i="63"/>
  <c r="P20" i="62"/>
  <c r="P21" i="61"/>
  <c r="P21" i="59"/>
  <c r="P19" i="58"/>
  <c r="P23" i="57"/>
  <c r="P20" i="56"/>
  <c r="P20" i="44"/>
  <c r="P10" i="52"/>
  <c r="P10" i="49"/>
  <c r="P9" i="64"/>
  <c r="P8" i="63"/>
  <c r="P10" i="57"/>
  <c r="P9" i="56"/>
  <c r="P8" i="55"/>
  <c r="P21" i="3"/>
  <c r="P19" i="51"/>
  <c r="P20" i="42"/>
  <c r="P22" i="43"/>
  <c r="P23" i="52"/>
  <c r="P20" i="47"/>
  <c r="P20" i="64"/>
  <c r="P22" i="62"/>
  <c r="P23" i="61"/>
  <c r="P23" i="59"/>
  <c r="P21" i="57"/>
  <c r="P20" i="50"/>
  <c r="B24" i="60"/>
  <c r="P22" i="44"/>
  <c r="P8" i="2"/>
  <c r="P8" i="53"/>
  <c r="P10" i="64"/>
  <c r="P9" i="63"/>
  <c r="P10" i="56"/>
  <c r="P9" i="55"/>
  <c r="P19" i="2"/>
  <c r="P20" i="41"/>
  <c r="P21" i="42"/>
  <c r="P22" i="54"/>
  <c r="P19" i="48"/>
  <c r="P22" i="57"/>
  <c r="P23" i="56"/>
  <c r="P23" i="44"/>
  <c r="P9" i="53"/>
  <c r="P8" i="54"/>
  <c r="P10" i="63"/>
  <c r="P8" i="62"/>
  <c r="P10" i="55"/>
  <c r="P8" i="50"/>
  <c r="P18" i="2"/>
  <c r="P20" i="2"/>
  <c r="P23" i="3"/>
  <c r="P18" i="52"/>
  <c r="P19" i="46"/>
  <c r="P20" i="49"/>
  <c r="P18" i="62"/>
  <c r="P22" i="60"/>
  <c r="P18" i="59"/>
  <c r="P22" i="50"/>
  <c r="P18" i="44"/>
  <c r="B24" i="44"/>
  <c r="P7" i="41"/>
  <c r="P9" i="54"/>
  <c r="P8" i="45"/>
  <c r="P9" i="62"/>
  <c r="P8" i="61"/>
  <c r="P9" i="50"/>
  <c r="P22" i="41"/>
  <c r="P23" i="42"/>
  <c r="P18" i="54"/>
  <c r="P19" i="45"/>
  <c r="P20" i="46"/>
  <c r="P23" i="47"/>
  <c r="P23" i="64"/>
  <c r="P18" i="57"/>
  <c r="P18" i="56"/>
  <c r="P10" i="45"/>
  <c r="P9" i="46"/>
  <c r="P8" i="47"/>
  <c r="P10" i="61"/>
  <c r="P9" i="60"/>
  <c r="P8" i="59"/>
  <c r="P22" i="2"/>
  <c r="P18" i="3"/>
  <c r="P19" i="43"/>
  <c r="P19" i="52"/>
  <c r="P20" i="45"/>
  <c r="P22" i="49"/>
  <c r="P19" i="61"/>
  <c r="P18" i="60"/>
  <c r="P19" i="59"/>
  <c r="P19" i="57"/>
  <c r="P18" i="50"/>
  <c r="P10" i="46"/>
  <c r="P9" i="47"/>
  <c r="P10" i="60"/>
  <c r="P9" i="59"/>
  <c r="P18" i="41"/>
  <c r="P20" i="52"/>
  <c r="P21" i="45"/>
  <c r="P22" i="46"/>
  <c r="P18" i="47"/>
  <c r="P19" i="63"/>
  <c r="P20" i="61"/>
  <c r="P20" i="59"/>
  <c r="P20" i="57"/>
  <c r="P19" i="56"/>
  <c r="P19" i="44"/>
  <c r="S30" i="59"/>
  <c r="S27" i="63"/>
  <c r="S28" i="48"/>
  <c r="S30" i="47"/>
  <c r="S31" i="61"/>
  <c r="S42" i="60"/>
  <c r="S31" i="43"/>
  <c r="S27" i="46"/>
  <c r="B46" i="64"/>
  <c r="B47" i="64"/>
  <c r="S42" i="58"/>
  <c r="B46" i="61"/>
  <c r="B47" i="61"/>
  <c r="B46" i="60"/>
  <c r="B47" i="60"/>
  <c r="S27" i="48"/>
  <c r="S42" i="54"/>
  <c r="S42" i="55"/>
  <c r="B47" i="54"/>
  <c r="S30" i="46"/>
  <c r="S42" i="57"/>
  <c r="S42" i="43"/>
  <c r="B46" i="44"/>
  <c r="B47" i="44"/>
  <c r="K42" i="37"/>
  <c r="B46" i="62"/>
  <c r="B47" i="62"/>
  <c r="B46" i="48"/>
  <c r="B47" i="48"/>
  <c r="I43" i="57"/>
  <c r="S31" i="57"/>
  <c r="S25" i="59"/>
  <c r="S26" i="51"/>
  <c r="S26" i="46"/>
  <c r="S29" i="54"/>
  <c r="S32" i="52"/>
  <c r="S34" i="62"/>
  <c r="S34" i="50"/>
  <c r="S32" i="57"/>
  <c r="S32" i="55"/>
  <c r="S31" i="3"/>
  <c r="S32" i="59"/>
  <c r="S27" i="60"/>
  <c r="S26" i="53"/>
  <c r="S33" i="42"/>
  <c r="S34" i="2"/>
  <c r="S29" i="45"/>
  <c r="S34" i="44"/>
  <c r="S34" i="57"/>
  <c r="S27" i="53"/>
  <c r="S34" i="46"/>
  <c r="S30" i="63"/>
  <c r="S26" i="64"/>
  <c r="S32" i="61"/>
  <c r="S26" i="59"/>
  <c r="S26" i="52"/>
  <c r="S27" i="50"/>
  <c r="S27" i="62"/>
  <c r="B46" i="57"/>
  <c r="B47" i="57"/>
  <c r="S33" i="61"/>
  <c r="S29" i="55"/>
  <c r="I43" i="53"/>
  <c r="S31" i="53"/>
  <c r="S27" i="52"/>
  <c r="S32" i="43"/>
  <c r="S27" i="54"/>
  <c r="S34" i="45"/>
  <c r="S30" i="52"/>
  <c r="P21" i="47"/>
  <c r="S30" i="60"/>
  <c r="S30" i="45"/>
  <c r="S26" i="42"/>
  <c r="S27" i="64"/>
  <c r="S34" i="51"/>
  <c r="S30" i="53"/>
  <c r="F43" i="57"/>
  <c r="S28" i="57"/>
  <c r="S31" i="60"/>
  <c r="S29" i="57"/>
  <c r="S31" i="52"/>
  <c r="F43" i="58"/>
  <c r="S28" i="58"/>
  <c r="S30" i="57"/>
  <c r="S28" i="46"/>
  <c r="S30" i="56"/>
  <c r="S32" i="45"/>
  <c r="S30" i="55"/>
  <c r="S34" i="53"/>
  <c r="S33" i="59"/>
  <c r="I43" i="58"/>
  <c r="S31" i="58"/>
  <c r="S29" i="64"/>
  <c r="S30" i="58"/>
  <c r="S32" i="41"/>
  <c r="S32" i="62"/>
  <c r="S26" i="63"/>
  <c r="S34" i="60"/>
  <c r="S33" i="56"/>
  <c r="S42" i="48"/>
  <c r="S33" i="58"/>
  <c r="S42" i="61"/>
  <c r="S42" i="3"/>
  <c r="B46" i="2"/>
  <c r="B47" i="2"/>
  <c r="S42" i="56"/>
  <c r="S42" i="51"/>
  <c r="S28" i="43"/>
  <c r="S32" i="56"/>
  <c r="P11" i="49"/>
  <c r="B46" i="50"/>
  <c r="B47" i="50"/>
  <c r="S34" i="41"/>
  <c r="F43" i="50"/>
  <c r="S28" i="50"/>
  <c r="S28" i="45"/>
  <c r="F43" i="55"/>
  <c r="S28" i="55"/>
  <c r="S33" i="50"/>
  <c r="S28" i="64"/>
  <c r="S42" i="45"/>
  <c r="S26" i="44"/>
  <c r="S33" i="47"/>
  <c r="S34" i="42"/>
  <c r="F43" i="62"/>
  <c r="S28" i="62"/>
  <c r="S29" i="61"/>
  <c r="I43" i="49"/>
  <c r="S31" i="49"/>
  <c r="S34" i="63"/>
  <c r="F43" i="47"/>
  <c r="S28" i="47"/>
  <c r="S33" i="64"/>
  <c r="B46" i="51"/>
  <c r="B47" i="51"/>
  <c r="S33" i="43"/>
  <c r="S25" i="53"/>
  <c r="I43" i="62"/>
  <c r="S31" i="62"/>
  <c r="S32" i="63"/>
  <c r="S31" i="48"/>
  <c r="S27" i="58"/>
  <c r="S34" i="49"/>
  <c r="S32" i="49"/>
  <c r="S34" i="47"/>
  <c r="S28" i="61"/>
  <c r="P24" i="51"/>
  <c r="S32" i="44"/>
  <c r="S26" i="47"/>
  <c r="S27" i="43"/>
  <c r="S33" i="54"/>
  <c r="S42" i="64"/>
  <c r="S32" i="53"/>
  <c r="S29" i="41"/>
  <c r="S33" i="44"/>
  <c r="S32" i="47"/>
  <c r="S28" i="63"/>
  <c r="S30" i="2"/>
  <c r="S42" i="62"/>
  <c r="S30" i="48"/>
  <c r="S42" i="50"/>
  <c r="F43" i="53"/>
  <c r="S28" i="53"/>
  <c r="P24" i="53"/>
  <c r="S29" i="47"/>
  <c r="S27" i="49"/>
  <c r="S31" i="2"/>
  <c r="S33" i="3"/>
  <c r="S32" i="50"/>
  <c r="S29" i="42"/>
  <c r="S42" i="53"/>
  <c r="B46" i="49"/>
  <c r="B47" i="49"/>
  <c r="S30" i="62"/>
  <c r="S31" i="54"/>
  <c r="S32" i="60"/>
  <c r="S37" i="37"/>
  <c r="L42" i="37"/>
  <c r="S42" i="63"/>
  <c r="S42" i="52"/>
  <c r="P24" i="2"/>
  <c r="S34" i="48"/>
  <c r="S42" i="42"/>
  <c r="S29" i="62"/>
  <c r="S32" i="48"/>
  <c r="S27" i="59"/>
  <c r="S32" i="58"/>
  <c r="S42" i="44"/>
  <c r="C47" i="63"/>
  <c r="S31" i="46"/>
  <c r="S31" i="45"/>
  <c r="P11" i="62"/>
  <c r="S27" i="57"/>
  <c r="P11" i="64"/>
  <c r="B46" i="43"/>
  <c r="B47" i="43"/>
  <c r="F43" i="49"/>
  <c r="S28" i="49"/>
  <c r="S30" i="51"/>
  <c r="S34" i="61"/>
  <c r="S28" i="54"/>
  <c r="S25" i="46"/>
  <c r="S28" i="42"/>
  <c r="S27" i="45"/>
  <c r="S26" i="60"/>
  <c r="S30" i="64"/>
  <c r="S42" i="41"/>
  <c r="S30" i="50"/>
  <c r="S29" i="50"/>
  <c r="S29" i="46"/>
  <c r="S33" i="2"/>
  <c r="S34" i="59"/>
  <c r="S32" i="46"/>
  <c r="S31" i="59"/>
  <c r="S33" i="46"/>
  <c r="S34" i="43"/>
  <c r="P24" i="58"/>
  <c r="O40" i="37"/>
  <c r="S32" i="42"/>
  <c r="S33" i="62"/>
  <c r="S34" i="58"/>
  <c r="S34" i="55"/>
  <c r="S33" i="60"/>
  <c r="S26" i="58"/>
  <c r="P24" i="55"/>
  <c r="S28" i="44"/>
  <c r="S27" i="41"/>
  <c r="S33" i="45"/>
  <c r="I43" i="50"/>
  <c r="S31" i="50"/>
  <c r="S31" i="63"/>
  <c r="S29" i="58"/>
  <c r="P24" i="47"/>
  <c r="S27" i="44"/>
  <c r="K40" i="37"/>
  <c r="S32" i="3"/>
  <c r="S32" i="64"/>
  <c r="S28" i="60"/>
  <c r="S42" i="47"/>
  <c r="C47" i="45"/>
  <c r="S27" i="56"/>
  <c r="P23" i="37"/>
  <c r="S33" i="55"/>
  <c r="S29" i="49"/>
  <c r="S46" i="63"/>
  <c r="C47" i="47"/>
  <c r="S25" i="49"/>
  <c r="S27" i="2"/>
  <c r="S34" i="64"/>
  <c r="S47" i="47"/>
  <c r="B46" i="52"/>
  <c r="B47" i="52"/>
  <c r="S33" i="53"/>
  <c r="S30" i="61"/>
  <c r="S29" i="48"/>
  <c r="P11" i="59"/>
  <c r="C47" i="61"/>
  <c r="B46" i="41"/>
  <c r="S42" i="46"/>
  <c r="P24" i="48"/>
  <c r="S29" i="44"/>
  <c r="I43" i="55"/>
  <c r="S31" i="55"/>
  <c r="S33" i="57"/>
  <c r="S33" i="49"/>
  <c r="S33" i="52"/>
  <c r="S26" i="55"/>
  <c r="C11" i="37"/>
  <c r="B46" i="47"/>
  <c r="S27" i="55"/>
  <c r="B46" i="3"/>
  <c r="B47" i="3"/>
  <c r="S26" i="56"/>
  <c r="P11" i="44"/>
  <c r="S30" i="49"/>
  <c r="I43" i="47"/>
  <c r="C47" i="48"/>
  <c r="S46" i="41"/>
  <c r="B47" i="56"/>
  <c r="C47" i="2"/>
  <c r="P11" i="61"/>
  <c r="S29" i="63"/>
  <c r="S33" i="63"/>
  <c r="P11" i="56"/>
  <c r="C47" i="56"/>
  <c r="B46" i="46"/>
  <c r="C47" i="41"/>
  <c r="S29" i="51"/>
  <c r="B46" i="53"/>
  <c r="B47" i="53"/>
  <c r="S30" i="43"/>
  <c r="I43" i="56"/>
  <c r="S31" i="56"/>
  <c r="S29" i="52"/>
  <c r="S31" i="44"/>
  <c r="C47" i="50"/>
  <c r="F43" i="41"/>
  <c r="S28" i="41"/>
  <c r="S26" i="43"/>
  <c r="B46" i="45"/>
  <c r="I43" i="51"/>
  <c r="S31" i="51"/>
  <c r="S27" i="47"/>
  <c r="P24" i="59"/>
  <c r="S36" i="56"/>
  <c r="S35" i="61"/>
  <c r="P24" i="41"/>
  <c r="D24" i="37"/>
  <c r="S36" i="52"/>
  <c r="P11" i="60"/>
  <c r="P11" i="52"/>
  <c r="K24" i="37"/>
  <c r="P11" i="57"/>
  <c r="S36" i="3"/>
  <c r="C47" i="58"/>
  <c r="S47" i="48"/>
  <c r="P11" i="41"/>
  <c r="S47" i="61"/>
  <c r="S47" i="53"/>
  <c r="P11" i="63"/>
  <c r="D40" i="37"/>
  <c r="C47" i="54"/>
  <c r="S46" i="56"/>
  <c r="B46" i="59"/>
  <c r="P11" i="43"/>
  <c r="S36" i="59"/>
  <c r="G24" i="37"/>
  <c r="P24" i="45"/>
  <c r="P24" i="62"/>
  <c r="K11" i="37"/>
  <c r="G11" i="37"/>
  <c r="S46" i="55"/>
  <c r="S45" i="61"/>
  <c r="C47" i="42"/>
  <c r="P10" i="37"/>
  <c r="P24" i="42"/>
  <c r="E24" i="37"/>
  <c r="P11" i="3"/>
  <c r="P21" i="64"/>
  <c r="P24" i="64"/>
  <c r="C47" i="3"/>
  <c r="P11" i="54"/>
  <c r="S43" i="55"/>
  <c r="S44" i="53"/>
  <c r="P11" i="53"/>
  <c r="P24" i="63"/>
  <c r="E11" i="37"/>
  <c r="P24" i="57"/>
  <c r="P11" i="58"/>
  <c r="P21" i="43"/>
  <c r="C21" i="37"/>
  <c r="S36" i="63"/>
  <c r="P7" i="37"/>
  <c r="C40" i="37"/>
  <c r="S47" i="50"/>
  <c r="P22" i="37"/>
  <c r="P11" i="45"/>
  <c r="P19" i="37"/>
  <c r="P8" i="37"/>
  <c r="P11" i="48"/>
  <c r="S47" i="64"/>
  <c r="B46" i="58"/>
  <c r="P11" i="47"/>
  <c r="P11" i="2"/>
  <c r="D11" i="37"/>
  <c r="P9" i="37"/>
  <c r="S46" i="52"/>
  <c r="S45" i="49"/>
  <c r="B46" i="55"/>
  <c r="S43" i="63"/>
  <c r="S46" i="59"/>
  <c r="P11" i="46"/>
  <c r="S43" i="51"/>
  <c r="L11" i="37"/>
  <c r="M24" i="37"/>
  <c r="P24" i="50"/>
  <c r="P24" i="54"/>
  <c r="N24" i="37"/>
  <c r="I43" i="41"/>
  <c r="P24" i="56"/>
  <c r="F43" i="56"/>
  <c r="L24" i="37"/>
  <c r="P24" i="61"/>
  <c r="P11" i="50"/>
  <c r="P18" i="37"/>
  <c r="S30" i="44"/>
  <c r="J24" i="37"/>
  <c r="H24" i="37"/>
  <c r="P11" i="42"/>
  <c r="S44" i="64"/>
  <c r="S46" i="43"/>
  <c r="P11" i="55"/>
  <c r="B46" i="63"/>
  <c r="H11" i="37"/>
  <c r="B46" i="42"/>
  <c r="B40" i="37"/>
  <c r="P21" i="44"/>
  <c r="P24" i="44"/>
  <c r="C47" i="55"/>
  <c r="S46" i="62"/>
  <c r="P24" i="49"/>
  <c r="C47" i="62"/>
  <c r="H40" i="37"/>
  <c r="G40" i="37"/>
  <c r="P24" i="46"/>
  <c r="S42" i="49"/>
  <c r="J11" i="37"/>
  <c r="S35" i="46"/>
  <c r="P24" i="52"/>
  <c r="P11" i="51"/>
  <c r="F43" i="51"/>
  <c r="P24" i="60"/>
  <c r="P20" i="60"/>
  <c r="P20" i="37"/>
  <c r="C20" i="37"/>
  <c r="P24" i="3"/>
  <c r="B24" i="37"/>
  <c r="E40" i="37"/>
  <c r="S45" i="3"/>
  <c r="S47" i="3"/>
  <c r="S47" i="54"/>
  <c r="S46" i="44"/>
  <c r="I42" i="37"/>
  <c r="L40" i="37"/>
  <c r="S48" i="63"/>
  <c r="S48" i="3"/>
  <c r="M44" i="59"/>
  <c r="T35" i="59"/>
  <c r="S25" i="61"/>
  <c r="C47" i="53"/>
  <c r="P43" i="55"/>
  <c r="C44" i="55"/>
  <c r="T25" i="55"/>
  <c r="S41" i="50"/>
  <c r="S48" i="41"/>
  <c r="M44" i="46"/>
  <c r="T35" i="46"/>
  <c r="P43" i="53"/>
  <c r="F44" i="53"/>
  <c r="T28" i="53"/>
  <c r="S25" i="56"/>
  <c r="S25" i="45"/>
  <c r="S48" i="49"/>
  <c r="S41" i="53"/>
  <c r="S41" i="2"/>
  <c r="P21" i="37"/>
  <c r="B47" i="46"/>
  <c r="S41" i="46"/>
  <c r="S25" i="2"/>
  <c r="S25" i="48"/>
  <c r="S41" i="3"/>
  <c r="B47" i="45"/>
  <c r="S41" i="45"/>
  <c r="B47" i="47"/>
  <c r="S41" i="47"/>
  <c r="C47" i="60"/>
  <c r="S48" i="37"/>
  <c r="S48" i="50"/>
  <c r="S31" i="47"/>
  <c r="S41" i="48"/>
  <c r="B46" i="37"/>
  <c r="B47" i="37"/>
  <c r="S25" i="50"/>
  <c r="S25" i="41"/>
  <c r="B47" i="41"/>
  <c r="S41" i="41"/>
  <c r="S48" i="47"/>
  <c r="S41" i="56"/>
  <c r="S48" i="2"/>
  <c r="S41" i="61"/>
  <c r="C47" i="49"/>
  <c r="S41" i="49"/>
  <c r="P43" i="51"/>
  <c r="C44" i="51"/>
  <c r="T25" i="51"/>
  <c r="S25" i="51"/>
  <c r="S48" i="60"/>
  <c r="S48" i="58"/>
  <c r="S45" i="37"/>
  <c r="S27" i="51"/>
  <c r="S48" i="48"/>
  <c r="S42" i="59"/>
  <c r="S30" i="54"/>
  <c r="S26" i="3"/>
  <c r="S33" i="48"/>
  <c r="S48" i="46"/>
  <c r="S28" i="52"/>
  <c r="S30" i="42"/>
  <c r="S31" i="41"/>
  <c r="S48" i="55"/>
  <c r="C47" i="51"/>
  <c r="S41" i="51"/>
  <c r="B47" i="58"/>
  <c r="S41" i="58"/>
  <c r="S28" i="2"/>
  <c r="P24" i="43"/>
  <c r="P24" i="37"/>
  <c r="C24" i="37"/>
  <c r="B47" i="59"/>
  <c r="S41" i="59"/>
  <c r="S48" i="45"/>
  <c r="S48" i="52"/>
  <c r="S26" i="62"/>
  <c r="S48" i="59"/>
  <c r="S41" i="54"/>
  <c r="S25" i="57"/>
  <c r="P43" i="57"/>
  <c r="C44" i="57"/>
  <c r="T25" i="57"/>
  <c r="S30" i="3"/>
  <c r="S43" i="37"/>
  <c r="S25" i="3"/>
  <c r="L44" i="52"/>
  <c r="T34" i="52"/>
  <c r="S25" i="52"/>
  <c r="S27" i="61"/>
  <c r="S48" i="51"/>
  <c r="S27" i="3"/>
  <c r="S27" i="42"/>
  <c r="S48" i="57"/>
  <c r="S28" i="3"/>
  <c r="S32" i="51"/>
  <c r="S48" i="44"/>
  <c r="S29" i="56"/>
  <c r="B47" i="63"/>
  <c r="S41" i="63"/>
  <c r="S31" i="64"/>
  <c r="S31" i="42"/>
  <c r="S36" i="2"/>
  <c r="S29" i="53"/>
  <c r="S48" i="64"/>
  <c r="C47" i="52"/>
  <c r="S41" i="52"/>
  <c r="S33" i="51"/>
  <c r="S47" i="37"/>
  <c r="S34" i="52"/>
  <c r="C47" i="57"/>
  <c r="S41" i="57"/>
  <c r="S48" i="61"/>
  <c r="S48" i="43"/>
  <c r="S29" i="59"/>
  <c r="S41" i="62"/>
  <c r="S28" i="51"/>
  <c r="S26" i="61"/>
  <c r="S29" i="43"/>
  <c r="S26" i="49"/>
  <c r="P43" i="49"/>
  <c r="D44" i="49"/>
  <c r="T26" i="49"/>
  <c r="S32" i="2"/>
  <c r="S34" i="54"/>
  <c r="S26" i="50"/>
  <c r="S26" i="2"/>
  <c r="S44" i="37"/>
  <c r="S29" i="2"/>
  <c r="S29" i="3"/>
  <c r="S48" i="56"/>
  <c r="S28" i="59"/>
  <c r="S26" i="48"/>
  <c r="B47" i="42"/>
  <c r="S41" i="42"/>
  <c r="S34" i="3"/>
  <c r="B47" i="55"/>
  <c r="S41" i="55"/>
  <c r="S33" i="41"/>
  <c r="S48" i="62"/>
  <c r="S48" i="53"/>
  <c r="S48" i="42"/>
  <c r="S46" i="37"/>
  <c r="S30" i="41"/>
  <c r="S28" i="56"/>
  <c r="S26" i="54"/>
  <c r="S35" i="45"/>
  <c r="P11" i="37"/>
  <c r="S26" i="57"/>
  <c r="S26" i="45"/>
  <c r="P42" i="37"/>
  <c r="S48" i="54"/>
  <c r="S34" i="56"/>
  <c r="S26" i="41"/>
  <c r="P43" i="50"/>
  <c r="E44" i="46"/>
  <c r="T27" i="46"/>
  <c r="C44" i="53"/>
  <c r="T25" i="53"/>
  <c r="P43" i="41"/>
  <c r="D44" i="41"/>
  <c r="T26" i="41"/>
  <c r="H44" i="53"/>
  <c r="T30" i="53"/>
  <c r="K44" i="53"/>
  <c r="T33" i="53"/>
  <c r="M44" i="53"/>
  <c r="T35" i="53"/>
  <c r="G44" i="53"/>
  <c r="T29" i="53"/>
  <c r="E44" i="53"/>
  <c r="T27" i="53"/>
  <c r="N44" i="53"/>
  <c r="T36" i="53"/>
  <c r="F44" i="2"/>
  <c r="T28" i="2"/>
  <c r="I44" i="53"/>
  <c r="T31" i="53"/>
  <c r="J44" i="53"/>
  <c r="T32" i="53"/>
  <c r="O44" i="53"/>
  <c r="T37" i="53"/>
  <c r="D44" i="53"/>
  <c r="T26" i="53"/>
  <c r="S22" i="53"/>
  <c r="P44" i="53"/>
  <c r="L44" i="46"/>
  <c r="T34" i="46"/>
  <c r="N44" i="46"/>
  <c r="T36" i="46"/>
  <c r="D44" i="45"/>
  <c r="T26" i="45"/>
  <c r="E44" i="61"/>
  <c r="T27" i="61"/>
  <c r="J44" i="51"/>
  <c r="T32" i="51"/>
  <c r="S25" i="55"/>
  <c r="K44" i="46"/>
  <c r="T33" i="46"/>
  <c r="S22" i="46"/>
  <c r="F44" i="46"/>
  <c r="T28" i="46"/>
  <c r="O44" i="46"/>
  <c r="T37" i="46"/>
  <c r="H44" i="59"/>
  <c r="T30" i="59"/>
  <c r="D44" i="59"/>
  <c r="T26" i="59"/>
  <c r="F44" i="59"/>
  <c r="T28" i="59"/>
  <c r="I44" i="59"/>
  <c r="T31" i="59"/>
  <c r="N44" i="59"/>
  <c r="T36" i="59"/>
  <c r="J44" i="59"/>
  <c r="T32" i="59"/>
  <c r="K44" i="59"/>
  <c r="T33" i="59"/>
  <c r="H44" i="46"/>
  <c r="T30" i="46"/>
  <c r="J44" i="46"/>
  <c r="T32" i="46"/>
  <c r="C44" i="46"/>
  <c r="T25" i="46"/>
  <c r="C44" i="59"/>
  <c r="T25" i="59"/>
  <c r="E44" i="59"/>
  <c r="T27" i="59"/>
  <c r="P44" i="59"/>
  <c r="G44" i="59"/>
  <c r="T29" i="59"/>
  <c r="S22" i="59"/>
  <c r="O44" i="59"/>
  <c r="T37" i="59"/>
  <c r="I44" i="46"/>
  <c r="T31" i="46"/>
  <c r="G44" i="46"/>
  <c r="T29" i="46"/>
  <c r="P44" i="46"/>
  <c r="D44" i="46"/>
  <c r="T26" i="46"/>
  <c r="L44" i="59"/>
  <c r="T34" i="59"/>
  <c r="L44" i="53"/>
  <c r="T34" i="53"/>
  <c r="K44" i="48"/>
  <c r="T33" i="48"/>
  <c r="S41" i="60"/>
  <c r="P43" i="56"/>
  <c r="F44" i="56"/>
  <c r="T28" i="56"/>
  <c r="C46" i="37"/>
  <c r="S41" i="37"/>
  <c r="S25" i="63"/>
  <c r="C44" i="60"/>
  <c r="T25" i="60"/>
  <c r="K44" i="51"/>
  <c r="T33" i="51"/>
  <c r="F44" i="51"/>
  <c r="T28" i="51"/>
  <c r="E44" i="51"/>
  <c r="T27" i="51"/>
  <c r="C47" i="64"/>
  <c r="S41" i="64"/>
  <c r="C44" i="52"/>
  <c r="T25" i="52"/>
  <c r="T43" i="37"/>
  <c r="T45" i="37"/>
  <c r="S25" i="47"/>
  <c r="P43" i="47"/>
  <c r="T47" i="37"/>
  <c r="T46" i="37"/>
  <c r="T44" i="37"/>
  <c r="O44" i="50"/>
  <c r="T37" i="50"/>
  <c r="S22" i="50"/>
  <c r="C44" i="50"/>
  <c r="T25" i="50"/>
  <c r="E44" i="50"/>
  <c r="T27" i="50"/>
  <c r="F44" i="50"/>
  <c r="T28" i="50"/>
  <c r="P44" i="50"/>
  <c r="J44" i="50"/>
  <c r="T32" i="50"/>
  <c r="M44" i="50"/>
  <c r="T35" i="50"/>
  <c r="N44" i="50"/>
  <c r="T36" i="50"/>
  <c r="G44" i="50"/>
  <c r="T29" i="50"/>
  <c r="L44" i="50"/>
  <c r="T34" i="50"/>
  <c r="K44" i="50"/>
  <c r="T33" i="50"/>
  <c r="H44" i="50"/>
  <c r="T30" i="50"/>
  <c r="I44" i="50"/>
  <c r="T31" i="50"/>
  <c r="S29" i="37"/>
  <c r="S32" i="37"/>
  <c r="D44" i="50"/>
  <c r="T26" i="50"/>
  <c r="S25" i="64"/>
  <c r="C44" i="64"/>
  <c r="T25" i="64"/>
  <c r="N44" i="2"/>
  <c r="T36" i="2"/>
  <c r="S30" i="37"/>
  <c r="C47" i="43"/>
  <c r="S41" i="43"/>
  <c r="S36" i="37"/>
  <c r="S31" i="37"/>
  <c r="H44" i="49"/>
  <c r="T30" i="49"/>
  <c r="S22" i="49"/>
  <c r="N44" i="49"/>
  <c r="T36" i="49"/>
  <c r="P44" i="49"/>
  <c r="M44" i="49"/>
  <c r="T35" i="49"/>
  <c r="O44" i="49"/>
  <c r="T37" i="49"/>
  <c r="L44" i="49"/>
  <c r="T34" i="49"/>
  <c r="C44" i="49"/>
  <c r="T25" i="49"/>
  <c r="J44" i="49"/>
  <c r="T32" i="49"/>
  <c r="I44" i="49"/>
  <c r="T31" i="49"/>
  <c r="F44" i="49"/>
  <c r="T28" i="49"/>
  <c r="K44" i="49"/>
  <c r="T33" i="49"/>
  <c r="E44" i="49"/>
  <c r="T27" i="49"/>
  <c r="G44" i="49"/>
  <c r="T29" i="49"/>
  <c r="S33" i="37"/>
  <c r="S28" i="37"/>
  <c r="C44" i="54"/>
  <c r="T25" i="54"/>
  <c r="S25" i="54"/>
  <c r="M44" i="3"/>
  <c r="T35" i="3"/>
  <c r="S22" i="3"/>
  <c r="I44" i="3"/>
  <c r="T31" i="3"/>
  <c r="P44" i="3"/>
  <c r="O44" i="3"/>
  <c r="T37" i="3"/>
  <c r="K44" i="3"/>
  <c r="T33" i="3"/>
  <c r="J44" i="3"/>
  <c r="T32" i="3"/>
  <c r="N44" i="3"/>
  <c r="T36" i="3"/>
  <c r="S34" i="37"/>
  <c r="O44" i="52"/>
  <c r="T37" i="52"/>
  <c r="P44" i="52"/>
  <c r="S22" i="52"/>
  <c r="M44" i="52"/>
  <c r="T35" i="52"/>
  <c r="D44" i="52"/>
  <c r="T26" i="52"/>
  <c r="H44" i="52"/>
  <c r="T30" i="52"/>
  <c r="K44" i="52"/>
  <c r="T33" i="52"/>
  <c r="J44" i="52"/>
  <c r="T32" i="52"/>
  <c r="I44" i="52"/>
  <c r="T31" i="52"/>
  <c r="E44" i="52"/>
  <c r="T27" i="52"/>
  <c r="N44" i="52"/>
  <c r="T36" i="52"/>
  <c r="G44" i="52"/>
  <c r="T29" i="52"/>
  <c r="O44" i="55"/>
  <c r="T37" i="55"/>
  <c r="S22" i="55"/>
  <c r="L44" i="55"/>
  <c r="T34" i="55"/>
  <c r="H44" i="55"/>
  <c r="T30" i="55"/>
  <c r="J44" i="55"/>
  <c r="T32" i="55"/>
  <c r="N44" i="55"/>
  <c r="T36" i="55"/>
  <c r="E44" i="55"/>
  <c r="T27" i="55"/>
  <c r="P44" i="55"/>
  <c r="F44" i="55"/>
  <c r="T28" i="55"/>
  <c r="M44" i="55"/>
  <c r="T35" i="55"/>
  <c r="I44" i="55"/>
  <c r="T31" i="55"/>
  <c r="D44" i="55"/>
  <c r="T26" i="55"/>
  <c r="G44" i="55"/>
  <c r="T29" i="55"/>
  <c r="K44" i="55"/>
  <c r="T33" i="55"/>
  <c r="O44" i="57"/>
  <c r="T37" i="57"/>
  <c r="P44" i="57"/>
  <c r="M44" i="57"/>
  <c r="T35" i="57"/>
  <c r="S22" i="57"/>
  <c r="N44" i="57"/>
  <c r="T36" i="57"/>
  <c r="L44" i="57"/>
  <c r="T34" i="57"/>
  <c r="H44" i="57"/>
  <c r="T30" i="57"/>
  <c r="F44" i="57"/>
  <c r="T28" i="57"/>
  <c r="I44" i="57"/>
  <c r="T31" i="57"/>
  <c r="E44" i="57"/>
  <c r="T27" i="57"/>
  <c r="K44" i="57"/>
  <c r="T33" i="57"/>
  <c r="G44" i="57"/>
  <c r="T29" i="57"/>
  <c r="J44" i="57"/>
  <c r="T32" i="57"/>
  <c r="L44" i="3"/>
  <c r="T34" i="3"/>
  <c r="G44" i="3"/>
  <c r="T29" i="3"/>
  <c r="K44" i="2"/>
  <c r="T33" i="2"/>
  <c r="E44" i="2"/>
  <c r="T27" i="2"/>
  <c r="C47" i="44"/>
  <c r="S41" i="44"/>
  <c r="F44" i="3"/>
  <c r="T28" i="3"/>
  <c r="D44" i="3"/>
  <c r="T26" i="3"/>
  <c r="S25" i="62"/>
  <c r="P43" i="62"/>
  <c r="C44" i="62"/>
  <c r="T25" i="62"/>
  <c r="M44" i="51"/>
  <c r="T35" i="51"/>
  <c r="I44" i="51"/>
  <c r="T31" i="51"/>
  <c r="P44" i="51"/>
  <c r="S22" i="51"/>
  <c r="N44" i="51"/>
  <c r="T36" i="51"/>
  <c r="D44" i="51"/>
  <c r="T26" i="51"/>
  <c r="O44" i="51"/>
  <c r="T37" i="51"/>
  <c r="L44" i="51"/>
  <c r="T34" i="51"/>
  <c r="H44" i="51"/>
  <c r="T30" i="51"/>
  <c r="G44" i="51"/>
  <c r="T29" i="51"/>
  <c r="S27" i="37"/>
  <c r="S42" i="37"/>
  <c r="T42" i="37"/>
  <c r="S25" i="58"/>
  <c r="P43" i="58"/>
  <c r="C44" i="58"/>
  <c r="T25" i="58"/>
  <c r="S26" i="37"/>
  <c r="S25" i="42"/>
  <c r="F44" i="52"/>
  <c r="T28" i="52"/>
  <c r="D44" i="57"/>
  <c r="T26" i="57"/>
  <c r="E44" i="3"/>
  <c r="T27" i="3"/>
  <c r="C44" i="3"/>
  <c r="T25" i="3"/>
  <c r="H44" i="3"/>
  <c r="T30" i="3"/>
  <c r="J44" i="2"/>
  <c r="T32" i="2"/>
  <c r="L44" i="41"/>
  <c r="T34" i="41"/>
  <c r="C44" i="2"/>
  <c r="T25" i="2"/>
  <c r="M44" i="2"/>
  <c r="T35" i="2"/>
  <c r="O44" i="2"/>
  <c r="T37" i="2"/>
  <c r="L44" i="2"/>
  <c r="T34" i="2"/>
  <c r="I44" i="2"/>
  <c r="T31" i="2"/>
  <c r="D44" i="2"/>
  <c r="T26" i="2"/>
  <c r="G44" i="2"/>
  <c r="T29" i="2"/>
  <c r="H44" i="2"/>
  <c r="T30" i="2"/>
  <c r="P44" i="2"/>
  <c r="S22" i="2"/>
  <c r="O44" i="41"/>
  <c r="T37" i="41"/>
  <c r="E44" i="41"/>
  <c r="T27" i="41"/>
  <c r="J44" i="41"/>
  <c r="T32" i="41"/>
  <c r="G44" i="41"/>
  <c r="T29" i="41"/>
  <c r="C44" i="41"/>
  <c r="T25" i="41"/>
  <c r="M44" i="41"/>
  <c r="T35" i="41"/>
  <c r="I44" i="41"/>
  <c r="T31" i="41"/>
  <c r="O44" i="45"/>
  <c r="T37" i="45"/>
  <c r="H44" i="41"/>
  <c r="T30" i="41"/>
  <c r="N44" i="41"/>
  <c r="T36" i="41"/>
  <c r="S22" i="41"/>
  <c r="P44" i="41"/>
  <c r="F44" i="41"/>
  <c r="T28" i="41"/>
  <c r="K44" i="41"/>
  <c r="T33" i="41"/>
  <c r="K44" i="45"/>
  <c r="T33" i="45"/>
  <c r="S22" i="45"/>
  <c r="G44" i="45"/>
  <c r="T29" i="45"/>
  <c r="L44" i="45"/>
  <c r="T34" i="45"/>
  <c r="I44" i="45"/>
  <c r="T31" i="45"/>
  <c r="H44" i="45"/>
  <c r="T30" i="45"/>
  <c r="C44" i="45"/>
  <c r="T25" i="45"/>
  <c r="F44" i="45"/>
  <c r="T28" i="45"/>
  <c r="M44" i="45"/>
  <c r="T35" i="45"/>
  <c r="E44" i="45"/>
  <c r="T27" i="45"/>
  <c r="N44" i="45"/>
  <c r="T36" i="45"/>
  <c r="P44" i="45"/>
  <c r="J44" i="45"/>
  <c r="T32" i="45"/>
  <c r="P44" i="61"/>
  <c r="F44" i="61"/>
  <c r="T28" i="61"/>
  <c r="G44" i="61"/>
  <c r="T29" i="61"/>
  <c r="M44" i="61"/>
  <c r="T35" i="61"/>
  <c r="O44" i="61"/>
  <c r="T37" i="61"/>
  <c r="H44" i="61"/>
  <c r="T30" i="61"/>
  <c r="J44" i="61"/>
  <c r="T32" i="61"/>
  <c r="I44" i="61"/>
  <c r="T31" i="61"/>
  <c r="L44" i="61"/>
  <c r="T34" i="61"/>
  <c r="S22" i="61"/>
  <c r="K44" i="61"/>
  <c r="T33" i="61"/>
  <c r="N44" i="61"/>
  <c r="T36" i="61"/>
  <c r="C44" i="61"/>
  <c r="T25" i="61"/>
  <c r="C47" i="37"/>
  <c r="O44" i="48"/>
  <c r="T37" i="48"/>
  <c r="C44" i="56"/>
  <c r="T25" i="56"/>
  <c r="D44" i="61"/>
  <c r="T26" i="61"/>
  <c r="I44" i="48"/>
  <c r="T31" i="48"/>
  <c r="J44" i="48"/>
  <c r="T32" i="48"/>
  <c r="N44" i="48"/>
  <c r="T36" i="48"/>
  <c r="E44" i="48"/>
  <c r="T27" i="48"/>
  <c r="H44" i="48"/>
  <c r="T30" i="48"/>
  <c r="S22" i="48"/>
  <c r="M44" i="48"/>
  <c r="T35" i="48"/>
  <c r="P44" i="48"/>
  <c r="G44" i="48"/>
  <c r="T29" i="48"/>
  <c r="L44" i="48"/>
  <c r="T34" i="48"/>
  <c r="F44" i="48"/>
  <c r="T28" i="48"/>
  <c r="C44" i="48"/>
  <c r="T25" i="48"/>
  <c r="D44" i="48"/>
  <c r="T26" i="48"/>
  <c r="S22" i="56"/>
  <c r="S25" i="43"/>
  <c r="L44" i="56"/>
  <c r="T34" i="56"/>
  <c r="N44" i="56"/>
  <c r="T36" i="56"/>
  <c r="D44" i="56"/>
  <c r="T26" i="56"/>
  <c r="J44" i="56"/>
  <c r="T32" i="56"/>
  <c r="O44" i="56"/>
  <c r="T37" i="56"/>
  <c r="K44" i="56"/>
  <c r="T33" i="56"/>
  <c r="P44" i="56"/>
  <c r="M44" i="56"/>
  <c r="T35" i="56"/>
  <c r="G44" i="56"/>
  <c r="T29" i="56"/>
  <c r="I44" i="56"/>
  <c r="T31" i="56"/>
  <c r="H44" i="56"/>
  <c r="T30" i="56"/>
  <c r="E44" i="56"/>
  <c r="T27" i="56"/>
  <c r="C44" i="43"/>
  <c r="T25" i="43"/>
  <c r="S25" i="60"/>
  <c r="I44" i="63"/>
  <c r="T31" i="63"/>
  <c r="J44" i="63"/>
  <c r="T32" i="63"/>
  <c r="F44" i="63"/>
  <c r="T28" i="63"/>
  <c r="S22" i="63"/>
  <c r="E44" i="63"/>
  <c r="T27" i="63"/>
  <c r="M44" i="63"/>
  <c r="T35" i="63"/>
  <c r="O44" i="63"/>
  <c r="T37" i="63"/>
  <c r="G44" i="63"/>
  <c r="T29" i="63"/>
  <c r="D44" i="63"/>
  <c r="T26" i="63"/>
  <c r="N44" i="63"/>
  <c r="T36" i="63"/>
  <c r="K44" i="63"/>
  <c r="T33" i="63"/>
  <c r="P44" i="63"/>
  <c r="C44" i="63"/>
  <c r="T25" i="63"/>
  <c r="H44" i="63"/>
  <c r="T30" i="63"/>
  <c r="L44" i="63"/>
  <c r="T34" i="63"/>
  <c r="J44" i="47"/>
  <c r="T32" i="47"/>
  <c r="F44" i="47"/>
  <c r="T28" i="47"/>
  <c r="N44" i="47"/>
  <c r="T36" i="47"/>
  <c r="P44" i="47"/>
  <c r="K44" i="47"/>
  <c r="T33" i="47"/>
  <c r="D44" i="47"/>
  <c r="T26" i="47"/>
  <c r="M44" i="47"/>
  <c r="T35" i="47"/>
  <c r="H44" i="47"/>
  <c r="T30" i="47"/>
  <c r="I44" i="47"/>
  <c r="T31" i="47"/>
  <c r="S22" i="47"/>
  <c r="L44" i="47"/>
  <c r="T34" i="47"/>
  <c r="O44" i="47"/>
  <c r="T37" i="47"/>
  <c r="E44" i="47"/>
  <c r="T27" i="47"/>
  <c r="G44" i="47"/>
  <c r="T29" i="47"/>
  <c r="C44" i="47"/>
  <c r="T25" i="47"/>
  <c r="O44" i="42"/>
  <c r="T37" i="42"/>
  <c r="N44" i="42"/>
  <c r="T36" i="42"/>
  <c r="G44" i="42"/>
  <c r="T29" i="42"/>
  <c r="F44" i="42"/>
  <c r="T28" i="42"/>
  <c r="P44" i="42"/>
  <c r="M44" i="42"/>
  <c r="T35" i="42"/>
  <c r="S22" i="42"/>
  <c r="D44" i="42"/>
  <c r="T26" i="42"/>
  <c r="J44" i="42"/>
  <c r="T32" i="42"/>
  <c r="L44" i="42"/>
  <c r="T34" i="42"/>
  <c r="K44" i="42"/>
  <c r="T33" i="42"/>
  <c r="E44" i="42"/>
  <c r="T27" i="42"/>
  <c r="H44" i="42"/>
  <c r="T30" i="42"/>
  <c r="I44" i="42"/>
  <c r="T31" i="42"/>
  <c r="O44" i="60"/>
  <c r="T37" i="60"/>
  <c r="N44" i="60"/>
  <c r="T36" i="60"/>
  <c r="M44" i="60"/>
  <c r="T35" i="60"/>
  <c r="L44" i="60"/>
  <c r="T34" i="60"/>
  <c r="S22" i="60"/>
  <c r="F44" i="60"/>
  <c r="T28" i="60"/>
  <c r="P44" i="60"/>
  <c r="G44" i="60"/>
  <c r="T29" i="60"/>
  <c r="H44" i="60"/>
  <c r="T30" i="60"/>
  <c r="D44" i="60"/>
  <c r="T26" i="60"/>
  <c r="K44" i="60"/>
  <c r="T33" i="60"/>
  <c r="E44" i="60"/>
  <c r="T27" i="60"/>
  <c r="J44" i="60"/>
  <c r="T32" i="60"/>
  <c r="I44" i="60"/>
  <c r="T31" i="60"/>
  <c r="L44" i="58"/>
  <c r="T34" i="58"/>
  <c r="N44" i="58"/>
  <c r="T36" i="58"/>
  <c r="M44" i="58"/>
  <c r="T35" i="58"/>
  <c r="H44" i="58"/>
  <c r="T30" i="58"/>
  <c r="P44" i="58"/>
  <c r="J44" i="58"/>
  <c r="T32" i="58"/>
  <c r="O44" i="58"/>
  <c r="T37" i="58"/>
  <c r="S22" i="58"/>
  <c r="F44" i="58"/>
  <c r="T28" i="58"/>
  <c r="E44" i="58"/>
  <c r="T27" i="58"/>
  <c r="K44" i="58"/>
  <c r="T33" i="58"/>
  <c r="G44" i="58"/>
  <c r="T29" i="58"/>
  <c r="I44" i="58"/>
  <c r="T31" i="58"/>
  <c r="D44" i="58"/>
  <c r="T26" i="58"/>
  <c r="N44" i="62"/>
  <c r="T36" i="62"/>
  <c r="S22" i="62"/>
  <c r="J44" i="62"/>
  <c r="T32" i="62"/>
  <c r="K44" i="62"/>
  <c r="T33" i="62"/>
  <c r="F44" i="62"/>
  <c r="T28" i="62"/>
  <c r="O44" i="62"/>
  <c r="T37" i="62"/>
  <c r="P44" i="62"/>
  <c r="M44" i="62"/>
  <c r="T35" i="62"/>
  <c r="E44" i="62"/>
  <c r="T27" i="62"/>
  <c r="I44" i="62"/>
  <c r="T31" i="62"/>
  <c r="L44" i="62"/>
  <c r="T34" i="62"/>
  <c r="G44" i="62"/>
  <c r="T29" i="62"/>
  <c r="H44" i="62"/>
  <c r="T30" i="62"/>
  <c r="D44" i="62"/>
  <c r="T26" i="62"/>
  <c r="J44" i="54"/>
  <c r="T32" i="54"/>
  <c r="P44" i="54"/>
  <c r="O44" i="54"/>
  <c r="T37" i="54"/>
  <c r="E44" i="54"/>
  <c r="T27" i="54"/>
  <c r="S22" i="54"/>
  <c r="M44" i="54"/>
  <c r="T35" i="54"/>
  <c r="N44" i="54"/>
  <c r="T36" i="54"/>
  <c r="F44" i="54"/>
  <c r="T28" i="54"/>
  <c r="K44" i="54"/>
  <c r="T33" i="54"/>
  <c r="I44" i="54"/>
  <c r="T31" i="54"/>
  <c r="G44" i="54"/>
  <c r="T29" i="54"/>
  <c r="H44" i="54"/>
  <c r="T30" i="54"/>
  <c r="D44" i="54"/>
  <c r="T26" i="54"/>
  <c r="L44" i="54"/>
  <c r="T34" i="54"/>
  <c r="D44" i="43"/>
  <c r="T26" i="43"/>
  <c r="O44" i="43"/>
  <c r="T37" i="43"/>
  <c r="P44" i="43"/>
  <c r="N44" i="43"/>
  <c r="T36" i="43"/>
  <c r="E44" i="43"/>
  <c r="T27" i="43"/>
  <c r="S22" i="43"/>
  <c r="M44" i="43"/>
  <c r="T35" i="43"/>
  <c r="K44" i="43"/>
  <c r="T33" i="43"/>
  <c r="L44" i="43"/>
  <c r="T34" i="43"/>
  <c r="H44" i="43"/>
  <c r="T30" i="43"/>
  <c r="J44" i="43"/>
  <c r="T32" i="43"/>
  <c r="F44" i="43"/>
  <c r="T28" i="43"/>
  <c r="I44" i="43"/>
  <c r="T31" i="43"/>
  <c r="G44" i="43"/>
  <c r="T29" i="43"/>
  <c r="C44" i="42"/>
  <c r="T25" i="42"/>
  <c r="S25" i="44"/>
  <c r="L44" i="64"/>
  <c r="T34" i="64"/>
  <c r="J44" i="64"/>
  <c r="T32" i="64"/>
  <c r="F44" i="64"/>
  <c r="T28" i="64"/>
  <c r="P44" i="64"/>
  <c r="O44" i="64"/>
  <c r="T37" i="64"/>
  <c r="D44" i="64"/>
  <c r="T26" i="64"/>
  <c r="N44" i="64"/>
  <c r="T36" i="64"/>
  <c r="M44" i="64"/>
  <c r="T35" i="64"/>
  <c r="S22" i="64"/>
  <c r="H44" i="64"/>
  <c r="T30" i="64"/>
  <c r="E44" i="64"/>
  <c r="T27" i="64"/>
  <c r="G44" i="64"/>
  <c r="T29" i="64"/>
  <c r="K44" i="64"/>
  <c r="T33" i="64"/>
  <c r="I44" i="64"/>
  <c r="T31" i="64"/>
  <c r="S22" i="37"/>
  <c r="P44" i="37"/>
  <c r="O44" i="37"/>
  <c r="T37" i="37"/>
  <c r="G44" i="37"/>
  <c r="T29" i="37"/>
  <c r="L44" i="37"/>
  <c r="T34" i="37"/>
  <c r="F44" i="37"/>
  <c r="T28" i="37"/>
  <c r="E44" i="37"/>
  <c r="T27" i="37"/>
  <c r="J44" i="37"/>
  <c r="T32" i="37"/>
  <c r="H44" i="37"/>
  <c r="T30" i="37"/>
  <c r="N44" i="37"/>
  <c r="T36" i="37"/>
  <c r="K44" i="37"/>
  <c r="T33" i="37"/>
  <c r="M44" i="37"/>
  <c r="T35" i="37"/>
  <c r="I44" i="37"/>
  <c r="T31" i="37"/>
  <c r="D44" i="37"/>
  <c r="T26" i="37"/>
  <c r="S25" i="37"/>
  <c r="C44" i="37"/>
  <c r="T25" i="37"/>
  <c r="C44" i="44"/>
  <c r="T25" i="44"/>
  <c r="P44" i="44"/>
  <c r="O44" i="44"/>
  <c r="T37" i="44"/>
  <c r="F44" i="44"/>
  <c r="T28" i="44"/>
  <c r="I44" i="44"/>
  <c r="T31" i="44"/>
  <c r="S22" i="44"/>
  <c r="J44" i="44"/>
  <c r="T32" i="44"/>
  <c r="M44" i="44"/>
  <c r="T35" i="44"/>
  <c r="N44" i="44"/>
  <c r="T36" i="44"/>
  <c r="L44" i="44"/>
  <c r="T34" i="44"/>
  <c r="H44" i="44"/>
  <c r="T30" i="44"/>
  <c r="K44" i="44"/>
  <c r="T33" i="44"/>
  <c r="E44" i="44"/>
  <c r="T27" i="44"/>
  <c r="G44" i="44"/>
  <c r="T29" i="44"/>
  <c r="D44" i="44"/>
  <c r="T26" i="44"/>
</calcChain>
</file>

<file path=xl/comments1.xml><?xml version="1.0" encoding="utf-8"?>
<comments xmlns="http://schemas.openxmlformats.org/spreadsheetml/2006/main">
  <authors>
    <author>www.statistikdatabasen.scb.se</author>
    <author>Beijer Englund, Ronja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F35" authorId="1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Fordonsgas (naturgas) enligt SCB. Ingår ej i KRE.</t>
        </r>
      </text>
    </comment>
    <comment ref="I35" authorId="1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Fordonsgas (biogas) enligt SCB. Ingår ej i KRE.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5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6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7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8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9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0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1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2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3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4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5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6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7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<sst xmlns="http://schemas.openxmlformats.org/spreadsheetml/2006/main" count="2959" uniqueCount="122">
  <si>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</si>
  <si>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</si>
  <si>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</si>
  <si>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</si>
  <si>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</si>
  <si>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</si>
  <si>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</si>
  <si>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</si>
  <si>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</si>
  <si>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</si>
  <si>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</si>
  <si>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</si>
  <si>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</si>
  <si>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</si>
  <si>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</si>
  <si>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</si>
  <si>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</si>
  <si>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</si>
  <si>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</si>
  <si>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</si>
  <si>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</si>
  <si>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</si>
  <si>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</si>
  <si>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</si>
  <si>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</si>
  <si>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</si>
  <si>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</si>
  <si>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</si>
  <si>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</si>
  <si>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</si>
  <si>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</si>
  <si>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</si>
  <si>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</si>
  <si>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</si>
  <si>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</si>
  <si>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</si>
  <si>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</si>
  <si>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</si>
  <si>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</si>
  <si>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</si>
  <si>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</si>
  <si>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</si>
  <si>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</si>
  <si>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</si>
  <si>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</si>
  <si>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</si>
  <si>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</si>
  <si>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</si>
  <si>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</si>
  <si>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</si>
  <si>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</si>
  <si>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</si>
  <si>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</si>
  <si>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</si>
  <si>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Fjärrvärme mellan kommuner</t>
  </si>
  <si>
    <t>Importkommuner</t>
  </si>
  <si>
    <t>Mängd MWh</t>
  </si>
  <si>
    <t>Exportkommuner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</si>
  <si>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</si>
  <si>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</si>
  <si>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</si>
  <si>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</si>
  <si>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</si>
  <si>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</si>
  <si>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</si>
  <si>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</si>
  <si>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</si>
  <si>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</si>
  <si>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</si>
  <si>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</si>
  <si>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</si>
  <si>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RT-flis</t>
  </si>
  <si>
    <t>Stockholms län</t>
  </si>
  <si>
    <t>Olivkärnekross</t>
  </si>
  <si>
    <t>Bränslegas</t>
  </si>
  <si>
    <t>Ånga</t>
  </si>
  <si>
    <t>0127 Botkyrka</t>
  </si>
  <si>
    <t>0162 Danderyd</t>
  </si>
  <si>
    <t>0125 Ekerö</t>
  </si>
  <si>
    <t>0136 Haninge</t>
  </si>
  <si>
    <t>0126 Huddinge</t>
  </si>
  <si>
    <t>0123 Järfälla</t>
  </si>
  <si>
    <t>0186 Lidingö</t>
  </si>
  <si>
    <t>0182 Nacka</t>
  </si>
  <si>
    <t>0188 Norrtälje</t>
  </si>
  <si>
    <t>0140 Nykvarn</t>
  </si>
  <si>
    <t>0192 Nynäshamn</t>
  </si>
  <si>
    <t>0128 Salem</t>
  </si>
  <si>
    <t>0191 Sigtuna</t>
  </si>
  <si>
    <t>0163 Sollentuna</t>
  </si>
  <si>
    <t>0184 Solna</t>
  </si>
  <si>
    <t>0180 Stockholm</t>
  </si>
  <si>
    <t>0183 Sundbyberg</t>
  </si>
  <si>
    <t>0181 Södertälje</t>
  </si>
  <si>
    <t>0138 Tyresö</t>
  </si>
  <si>
    <t>0160 Täby</t>
  </si>
  <si>
    <t>0114 Upplands Väsby</t>
  </si>
  <si>
    <t>0139 Upplands-Bro</t>
  </si>
  <si>
    <t>0115 Vallentuna</t>
  </si>
  <si>
    <t>0187 Vaxholm</t>
  </si>
  <si>
    <t>0120 Värmdö</t>
  </si>
  <si>
    <t>0117 Österåker</t>
  </si>
  <si>
    <t>flytande (förnybara)</t>
  </si>
  <si>
    <t>Import</t>
  </si>
  <si>
    <t>Export</t>
  </si>
  <si>
    <t>Summa import</t>
  </si>
  <si>
    <t>Summa export</t>
  </si>
  <si>
    <t>Stockholm</t>
  </si>
  <si>
    <t xml:space="preserve">Datum för inhämtande av statistik från SCB: </t>
  </si>
  <si>
    <t xml:space="preserve">Datum för leverans av Energibalans: </t>
  </si>
  <si>
    <t xml:space="preserve">Kontaktperson WSP: </t>
  </si>
  <si>
    <t>Ronja Beijer Englund, Cristofer Kindgren och Pontus Halldin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</si>
  <si>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</si>
  <si>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</si>
  <si>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</si>
  <si>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 Länsstyrelsernas energi- och klimatsamordning (LEKS) genom Länsstyrelsen Dalarna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hemsida i juni 2019. Energibalanserna som redovisas gäller år 2017, vilket var det senaste år då uppgifter hos SCB fanns tillgängligt. Den metodik som använts följer alla ska-krav i upphandlingens metodikbeskrivning (se vidare detaljer i länk nedan).</t>
    </r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</si>
  <si>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</si>
  <si>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t>Länk till metodbeskrivning samt Sankey-diagram:</t>
  </si>
  <si>
    <t>http://extra.lansstyrelsen.se/energi/Sv/statistik/Sidor/default.aspx</t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</si>
  <si>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</si>
  <si>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 xml:space="preserve">Lisa Rehnström </t>
  </si>
  <si>
    <t>lisa.rehnstrom@lansstyrelsen.se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</si>
</sst>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%"/>
    <numFmt numFmtId="166" formatCode="0.0"/>
    <numFmt numFmtId="167" formatCode="_(* #,##0.00_);_(* \(#,##0.00\);_(* &quot;-&quot;??_);_(@_)"/>
    <numFmt numFmtId="168" formatCode="#,##0.000"/>
  </numFmts>
  <fonts count="6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</font>
    <font>
      <u/>
      <sz val="11"/>
      <color rgb="FFFF0000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</font>
    <font>
      <sz val="11"/>
      <color rgb="FF00610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name val="Calibri"/>
      <family val="2"/>
      <scheme val="minor"/>
    </font>
    <font>
      <i/>
      <u/>
      <sz val="11"/>
      <name val="Calibri"/>
      <family val="2"/>
    </font>
    <font>
      <i/>
      <u/>
      <sz val="11"/>
      <color rgb="FFFF0000"/>
      <name val="Calibri"/>
      <family val="2"/>
    </font>
    <font>
      <i/>
      <u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7" fillId="0" borderId="0" applyNumberFormat="0" applyBorder="0" applyAlignment="0"/>
    <xf numFmtId="9" fontId="7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20" fillId="3" borderId="0" applyNumberFormat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09">
    <xf numFmtId="0" fontId="0" fillId="0" borderId="0" xfId="0"/>
    <xf numFmtId="3" fontId="0" fillId="0" borderId="0" xfId="0" applyNumberFormat="1"/>
    <xf numFmtId="0" fontId="21" fillId="0" borderId="0" xfId="0" applyFont="1"/>
    <xf numFmtId="0" fontId="8" fillId="0" borderId="1" xfId="1" applyFont="1" applyFill="1" applyBorder="1" applyProtection="1"/>
    <xf numFmtId="0" fontId="9" fillId="0" borderId="1" xfId="1" applyFont="1" applyBorder="1"/>
    <xf numFmtId="0" fontId="11" fillId="0" borderId="1" xfId="0" applyFont="1" applyFill="1" applyBorder="1" applyProtection="1"/>
    <xf numFmtId="0" fontId="11" fillId="0" borderId="1" xfId="1" applyFont="1" applyFill="1" applyBorder="1" applyProtection="1"/>
    <xf numFmtId="3" fontId="13" fillId="0" borderId="1" xfId="1" applyNumberFormat="1" applyFont="1" applyFill="1" applyBorder="1" applyAlignment="1" applyProtection="1">
      <alignment horizontal="center"/>
    </xf>
    <xf numFmtId="3" fontId="18" fillId="0" borderId="1" xfId="1" applyNumberFormat="1" applyFont="1" applyFill="1" applyBorder="1" applyProtection="1"/>
    <xf numFmtId="3" fontId="14" fillId="0" borderId="1" xfId="1" applyNumberFormat="1" applyFont="1" applyBorder="1"/>
    <xf numFmtId="0" fontId="7" fillId="0" borderId="1" xfId="1" applyFont="1" applyBorder="1"/>
    <xf numFmtId="2" fontId="7" fillId="0" borderId="1" xfId="1" applyNumberFormat="1" applyFont="1" applyBorder="1"/>
    <xf numFmtId="0" fontId="7" fillId="0" borderId="1" xfId="1" applyFont="1" applyFill="1" applyBorder="1" applyProtection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Fill="1" applyBorder="1"/>
    <xf numFmtId="3" fontId="12" fillId="0" borderId="1" xfId="0" applyNumberFormat="1" applyFont="1" applyBorder="1"/>
    <xf numFmtId="165" fontId="14" fillId="0" borderId="1" xfId="2" applyNumberFormat="1" applyFont="1" applyBorder="1"/>
    <xf numFmtId="3" fontId="15" fillId="0" borderId="1" xfId="1" applyNumberFormat="1" applyFont="1" applyBorder="1"/>
    <xf numFmtId="9" fontId="15" fillId="0" borderId="1" xfId="2" applyFont="1" applyBorder="1"/>
    <xf numFmtId="3" fontId="15" fillId="0" borderId="1" xfId="1" applyNumberFormat="1" applyFont="1" applyBorder="1" applyAlignment="1">
      <alignment horizontal="center"/>
    </xf>
    <xf numFmtId="9" fontId="15" fillId="0" borderId="1" xfId="2" applyNumberFormat="1" applyFont="1" applyBorder="1"/>
    <xf numFmtId="0" fontId="12" fillId="0" borderId="1" xfId="0" applyFont="1" applyFill="1" applyBorder="1" applyAlignment="1">
      <alignment horizontal="center"/>
    </xf>
    <xf numFmtId="3" fontId="15" fillId="0" borderId="1" xfId="1" applyNumberFormat="1" applyFont="1" applyFill="1" applyBorder="1" applyAlignment="1">
      <alignment horizontal="center"/>
    </xf>
    <xf numFmtId="0" fontId="26" fillId="0" borderId="1" xfId="1" applyFont="1" applyFill="1" applyBorder="1" applyProtection="1"/>
    <xf numFmtId="3" fontId="25" fillId="0" borderId="1" xfId="1" applyNumberFormat="1" applyFont="1" applyBorder="1" applyAlignment="1">
      <alignment horizontal="center" wrapText="1"/>
    </xf>
    <xf numFmtId="3" fontId="25" fillId="0" borderId="1" xfId="1" applyNumberFormat="1" applyFont="1" applyFill="1" applyBorder="1" applyAlignment="1">
      <alignment horizontal="center" wrapText="1"/>
    </xf>
    <xf numFmtId="0" fontId="25" fillId="0" borderId="1" xfId="1" applyFont="1" applyFill="1" applyBorder="1" applyProtection="1"/>
    <xf numFmtId="0" fontId="27" fillId="0" borderId="1" xfId="0" applyFont="1" applyFill="1" applyBorder="1" applyProtection="1"/>
    <xf numFmtId="0" fontId="9" fillId="0" borderId="2" xfId="1" applyFont="1" applyBorder="1"/>
    <xf numFmtId="0" fontId="27" fillId="0" borderId="2" xfId="0" applyFont="1" applyFill="1" applyBorder="1" applyProtection="1"/>
    <xf numFmtId="3" fontId="9" fillId="0" borderId="2" xfId="1" applyNumberFormat="1" applyFont="1" applyBorder="1"/>
    <xf numFmtId="0" fontId="7" fillId="0" borderId="2" xfId="1" applyFont="1" applyBorder="1"/>
    <xf numFmtId="0" fontId="25" fillId="0" borderId="3" xfId="1" applyFont="1" applyFill="1" applyBorder="1" applyProtection="1"/>
    <xf numFmtId="0" fontId="7" fillId="0" borderId="3" xfId="1" applyFont="1" applyFill="1" applyBorder="1" applyProtection="1"/>
    <xf numFmtId="0" fontId="9" fillId="0" borderId="4" xfId="1" applyFont="1" applyBorder="1"/>
    <xf numFmtId="0" fontId="9" fillId="0" borderId="7" xfId="1" applyFont="1" applyBorder="1"/>
    <xf numFmtId="0" fontId="9" fillId="0" borderId="9" xfId="1" applyFont="1" applyBorder="1"/>
    <xf numFmtId="0" fontId="25" fillId="0" borderId="9" xfId="1" applyFont="1" applyFill="1" applyBorder="1" applyProtection="1"/>
    <xf numFmtId="0" fontId="7" fillId="0" borderId="8" xfId="1" applyFont="1" applyBorder="1"/>
    <xf numFmtId="165" fontId="7" fillId="0" borderId="9" xfId="1" applyNumberFormat="1" applyFont="1" applyBorder="1"/>
    <xf numFmtId="0" fontId="7" fillId="0" borderId="5" xfId="1" applyFont="1" applyBorder="1"/>
    <xf numFmtId="0" fontId="7" fillId="0" borderId="8" xfId="1" applyFont="1" applyFill="1" applyBorder="1" applyProtection="1"/>
    <xf numFmtId="3" fontId="7" fillId="0" borderId="1" xfId="1" applyNumberFormat="1" applyFont="1" applyBorder="1"/>
    <xf numFmtId="0" fontId="28" fillId="0" borderId="1" xfId="1" applyFont="1" applyBorder="1"/>
    <xf numFmtId="3" fontId="28" fillId="0" borderId="1" xfId="1" applyNumberFormat="1" applyFont="1" applyBorder="1"/>
    <xf numFmtId="3" fontId="11" fillId="0" borderId="1" xfId="1" applyNumberFormat="1" applyFont="1" applyBorder="1"/>
    <xf numFmtId="3" fontId="25" fillId="0" borderId="1" xfId="1" applyNumberFormat="1" applyFont="1" applyBorder="1" applyAlignment="1">
      <alignment horizontal="center"/>
    </xf>
    <xf numFmtId="165" fontId="4" fillId="0" borderId="1" xfId="2" applyNumberFormat="1" applyFont="1" applyBorder="1"/>
    <xf numFmtId="9" fontId="4" fillId="0" borderId="1" xfId="2" applyFont="1" applyBorder="1"/>
    <xf numFmtId="0" fontId="7" fillId="0" borderId="1" xfId="1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3" fontId="7" fillId="0" borderId="1" xfId="1" applyNumberFormat="1" applyFont="1" applyBorder="1" applyAlignment="1">
      <alignment horizontal="center" wrapText="1"/>
    </xf>
    <xf numFmtId="3" fontId="7" fillId="0" borderId="1" xfId="1" applyNumberFormat="1" applyFont="1" applyFill="1" applyBorder="1" applyAlignment="1">
      <alignment horizontal="center" wrapText="1"/>
    </xf>
    <xf numFmtId="3" fontId="7" fillId="0" borderId="1" xfId="1" applyNumberFormat="1" applyFont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3" fontId="4" fillId="0" borderId="1" xfId="0" applyNumberFormat="1" applyFont="1" applyFill="1" applyBorder="1" applyProtection="1"/>
    <xf numFmtId="3" fontId="7" fillId="0" borderId="1" xfId="1" applyNumberFormat="1" applyFont="1" applyFill="1" applyBorder="1" applyAlignment="1" applyProtection="1">
      <alignment horizontal="center"/>
    </xf>
    <xf numFmtId="4" fontId="7" fillId="0" borderId="1" xfId="1" applyNumberFormat="1" applyFont="1" applyBorder="1"/>
    <xf numFmtId="3" fontId="4" fillId="0" borderId="1" xfId="0" applyNumberFormat="1" applyFont="1" applyFill="1" applyBorder="1" applyAlignment="1" applyProtection="1">
      <alignment horizontal="center"/>
    </xf>
    <xf numFmtId="10" fontId="7" fillId="0" borderId="9" xfId="1" applyNumberFormat="1" applyFont="1" applyBorder="1"/>
    <xf numFmtId="164" fontId="7" fillId="0" borderId="1" xfId="1" applyNumberFormat="1" applyFont="1" applyBorder="1"/>
    <xf numFmtId="0" fontId="7" fillId="0" borderId="9" xfId="1" applyFont="1" applyBorder="1"/>
    <xf numFmtId="166" fontId="7" fillId="0" borderId="1" xfId="1" applyNumberFormat="1" applyFont="1" applyBorder="1"/>
    <xf numFmtId="0" fontId="7" fillId="0" borderId="2" xfId="1" applyFont="1" applyFill="1" applyBorder="1" applyProtection="1"/>
    <xf numFmtId="3" fontId="7" fillId="0" borderId="1" xfId="1" applyNumberFormat="1" applyFont="1" applyFill="1" applyBorder="1" applyAlignment="1">
      <alignment horizontal="center"/>
    </xf>
    <xf numFmtId="3" fontId="7" fillId="2" borderId="1" xfId="1" applyNumberFormat="1" applyFont="1" applyFill="1" applyBorder="1" applyAlignment="1">
      <alignment horizontal="center"/>
    </xf>
    <xf numFmtId="0" fontId="7" fillId="0" borderId="10" xfId="1" applyFont="1" applyBorder="1"/>
    <xf numFmtId="2" fontId="7" fillId="0" borderId="11" xfId="1" applyNumberFormat="1" applyFont="1" applyBorder="1"/>
    <xf numFmtId="165" fontId="7" fillId="0" borderId="12" xfId="1" applyNumberFormat="1" applyFont="1" applyBorder="1"/>
    <xf numFmtId="0" fontId="7" fillId="0" borderId="1" xfId="1" applyFont="1" applyBorder="1" applyAlignment="1">
      <alignment horizontal="center"/>
    </xf>
    <xf numFmtId="1" fontId="7" fillId="0" borderId="1" xfId="1" applyNumberFormat="1" applyFont="1" applyBorder="1" applyAlignment="1">
      <alignment horizontal="center"/>
    </xf>
    <xf numFmtId="1" fontId="7" fillId="0" borderId="1" xfId="1" applyNumberFormat="1" applyFont="1" applyFill="1" applyBorder="1" applyAlignment="1">
      <alignment horizontal="center"/>
    </xf>
    <xf numFmtId="0" fontId="7" fillId="0" borderId="1" xfId="1" applyFont="1" applyFill="1" applyBorder="1"/>
    <xf numFmtId="0" fontId="7" fillId="0" borderId="1" xfId="1" applyFont="1" applyFill="1" applyBorder="1" applyAlignment="1">
      <alignment horizontal="center"/>
    </xf>
    <xf numFmtId="0" fontId="7" fillId="0" borderId="1" xfId="1" applyFont="1" applyBorder="1" applyAlignment="1">
      <alignment horizontal="right"/>
    </xf>
    <xf numFmtId="3" fontId="7" fillId="0" borderId="1" xfId="1" applyNumberFormat="1" applyFont="1" applyBorder="1" applyAlignment="1">
      <alignment horizontal="right"/>
    </xf>
    <xf numFmtId="0" fontId="24" fillId="0" borderId="1" xfId="0" applyFont="1" applyFill="1" applyBorder="1" applyProtection="1"/>
    <xf numFmtId="3" fontId="25" fillId="4" borderId="1" xfId="1" applyNumberFormat="1" applyFont="1" applyFill="1" applyBorder="1" applyAlignment="1">
      <alignment horizontal="center" wrapText="1"/>
    </xf>
    <xf numFmtId="0" fontId="26" fillId="0" borderId="1" xfId="1" applyFont="1" applyFill="1" applyBorder="1" applyAlignment="1" applyProtection="1">
      <alignment horizontal="right"/>
    </xf>
    <xf numFmtId="0" fontId="25" fillId="4" borderId="1" xfId="1" applyFont="1" applyFill="1" applyBorder="1" applyAlignment="1">
      <alignment horizontal="center" wrapText="1"/>
    </xf>
    <xf numFmtId="3" fontId="25" fillId="4" borderId="1" xfId="1" applyNumberFormat="1" applyFont="1" applyFill="1" applyBorder="1" applyAlignment="1">
      <alignment horizontal="center"/>
    </xf>
    <xf numFmtId="3" fontId="7" fillId="0" borderId="1" xfId="1" applyNumberFormat="1" applyFont="1" applyFill="1" applyBorder="1"/>
    <xf numFmtId="3" fontId="7" fillId="0" borderId="8" xfId="1" applyNumberFormat="1" applyFont="1" applyBorder="1"/>
    <xf numFmtId="3" fontId="7" fillId="0" borderId="8" xfId="1" applyNumberFormat="1" applyFont="1" applyFill="1" applyBorder="1" applyProtection="1"/>
    <xf numFmtId="0" fontId="10" fillId="0" borderId="2" xfId="0" applyFont="1" applyBorder="1"/>
    <xf numFmtId="4" fontId="7" fillId="0" borderId="6" xfId="1" applyNumberFormat="1" applyFont="1" applyBorder="1"/>
    <xf numFmtId="3" fontId="10" fillId="0" borderId="1" xfId="0" applyNumberFormat="1" applyFont="1" applyBorder="1" applyAlignment="1">
      <alignment horizontal="center"/>
    </xf>
    <xf numFmtId="9" fontId="10" fillId="0" borderId="1" xfId="243" applyFont="1" applyBorder="1" applyAlignment="1">
      <alignment horizontal="center"/>
    </xf>
    <xf numFmtId="165" fontId="7" fillId="0" borderId="1" xfId="1" applyNumberFormat="1" applyFont="1" applyBorder="1"/>
    <xf numFmtId="3" fontId="7" fillId="0" borderId="1" xfId="1" applyNumberFormat="1" applyFont="1" applyFill="1" applyBorder="1" applyProtection="1"/>
    <xf numFmtId="3" fontId="9" fillId="0" borderId="1" xfId="1" applyNumberFormat="1" applyFont="1" applyBorder="1"/>
    <xf numFmtId="10" fontId="7" fillId="0" borderId="1" xfId="1" applyNumberFormat="1" applyFont="1" applyBorder="1"/>
    <xf numFmtId="3" fontId="33" fillId="0" borderId="1" xfId="1" applyNumberFormat="1" applyFont="1" applyBorder="1" applyAlignment="1">
      <alignment horizontal="center"/>
    </xf>
    <xf numFmtId="3" fontId="33" fillId="0" borderId="1" xfId="1" applyNumberFormat="1" applyFont="1" applyFill="1" applyBorder="1" applyAlignment="1">
      <alignment horizontal="center"/>
    </xf>
    <xf numFmtId="3" fontId="33" fillId="2" borderId="1" xfId="1" applyNumberFormat="1" applyFont="1" applyFill="1" applyBorder="1" applyAlignment="1">
      <alignment horizontal="center"/>
    </xf>
    <xf numFmtId="3" fontId="28" fillId="0" borderId="1" xfId="1" applyNumberFormat="1" applyFont="1" applyFill="1" applyBorder="1" applyAlignment="1">
      <alignment horizontal="center"/>
    </xf>
    <xf numFmtId="165" fontId="33" fillId="0" borderId="1" xfId="1" applyNumberFormat="1" applyFont="1" applyBorder="1" applyAlignment="1">
      <alignment horizontal="center"/>
    </xf>
    <xf numFmtId="3" fontId="31" fillId="0" borderId="1" xfId="0" applyNumberFormat="1" applyFont="1" applyFill="1" applyBorder="1" applyAlignment="1" applyProtection="1">
      <alignment horizontal="center"/>
    </xf>
    <xf numFmtId="0" fontId="34" fillId="0" borderId="1" xfId="1" applyFont="1" applyFill="1" applyBorder="1" applyAlignment="1" applyProtection="1">
      <alignment horizontal="right"/>
    </xf>
    <xf numFmtId="3" fontId="35" fillId="4" borderId="1" xfId="1" applyNumberFormat="1" applyFont="1" applyFill="1" applyBorder="1" applyAlignment="1">
      <alignment horizontal="center" wrapText="1"/>
    </xf>
    <xf numFmtId="3" fontId="35" fillId="0" borderId="1" xfId="1" applyNumberFormat="1" applyFont="1" applyBorder="1" applyAlignment="1">
      <alignment horizontal="center"/>
    </xf>
    <xf numFmtId="3" fontId="35" fillId="0" borderId="1" xfId="1" applyNumberFormat="1" applyFont="1" applyBorder="1" applyAlignment="1">
      <alignment horizontal="center" wrapText="1"/>
    </xf>
    <xf numFmtId="3" fontId="35" fillId="0" borderId="1" xfId="1" applyNumberFormat="1" applyFont="1" applyFill="1" applyBorder="1" applyAlignment="1">
      <alignment horizontal="center" wrapText="1"/>
    </xf>
    <xf numFmtId="0" fontId="35" fillId="4" borderId="1" xfId="1" applyFont="1" applyFill="1" applyBorder="1" applyAlignment="1">
      <alignment horizontal="center" wrapText="1"/>
    </xf>
    <xf numFmtId="0" fontId="36" fillId="0" borderId="1" xfId="0" applyFont="1" applyFill="1" applyBorder="1" applyProtection="1"/>
    <xf numFmtId="0" fontId="35" fillId="0" borderId="1" xfId="1" applyFont="1" applyFill="1" applyBorder="1" applyProtection="1"/>
    <xf numFmtId="0" fontId="34" fillId="0" borderId="1" xfId="1" applyFont="1" applyFill="1" applyBorder="1" applyProtection="1"/>
    <xf numFmtId="3" fontId="35" fillId="4" borderId="1" xfId="1" applyNumberFormat="1" applyFont="1" applyFill="1" applyBorder="1" applyAlignment="1">
      <alignment horizontal="center"/>
    </xf>
    <xf numFmtId="3" fontId="35" fillId="0" borderId="1" xfId="1" applyNumberFormat="1" applyFont="1" applyBorder="1"/>
    <xf numFmtId="4" fontId="35" fillId="0" borderId="1" xfId="1" applyNumberFormat="1" applyFont="1" applyBorder="1"/>
    <xf numFmtId="165" fontId="35" fillId="0" borderId="1" xfId="1" applyNumberFormat="1" applyFont="1" applyBorder="1"/>
    <xf numFmtId="3" fontId="7" fillId="0" borderId="2" xfId="1" applyNumberFormat="1" applyFont="1" applyBorder="1"/>
    <xf numFmtId="3" fontId="7" fillId="4" borderId="1" xfId="1" applyNumberFormat="1" applyFont="1" applyFill="1" applyBorder="1" applyAlignment="1">
      <alignment horizontal="center" wrapText="1"/>
    </xf>
    <xf numFmtId="3" fontId="7" fillId="4" borderId="1" xfId="1" applyNumberFormat="1" applyFont="1" applyFill="1" applyBorder="1" applyAlignment="1">
      <alignment horizontal="center"/>
    </xf>
    <xf numFmtId="3" fontId="33" fillId="5" borderId="1" xfId="1" applyNumberFormat="1" applyFont="1" applyFill="1" applyBorder="1" applyAlignment="1">
      <alignment horizontal="center"/>
    </xf>
    <xf numFmtId="3" fontId="39" fillId="0" borderId="1" xfId="1" applyNumberFormat="1" applyFont="1" applyBorder="1" applyAlignment="1">
      <alignment horizontal="center"/>
    </xf>
    <xf numFmtId="3" fontId="12" fillId="0" borderId="1" xfId="1" applyNumberFormat="1" applyFont="1" applyFill="1" applyBorder="1" applyAlignment="1" applyProtection="1">
      <alignment horizontal="center"/>
    </xf>
    <xf numFmtId="168" fontId="10" fillId="0" borderId="1" xfId="0" applyNumberFormat="1" applyFont="1" applyBorder="1" applyAlignment="1">
      <alignment horizontal="center"/>
    </xf>
    <xf numFmtId="165" fontId="7" fillId="0" borderId="9" xfId="243" applyNumberFormat="1" applyFont="1" applyBorder="1"/>
    <xf numFmtId="3" fontId="29" fillId="0" borderId="1" xfId="1" applyNumberFormat="1" applyFont="1" applyFill="1" applyBorder="1" applyAlignment="1" applyProtection="1">
      <alignment horizontal="center"/>
    </xf>
    <xf numFmtId="9" fontId="44" fillId="3" borderId="1" xfId="233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3" fontId="30" fillId="0" borderId="1" xfId="1" applyNumberFormat="1" applyFont="1" applyFill="1" applyBorder="1" applyAlignment="1" applyProtection="1">
      <alignment horizontal="center"/>
    </xf>
    <xf numFmtId="3" fontId="32" fillId="0" borderId="1" xfId="0" applyNumberFormat="1" applyFont="1" applyFill="1" applyBorder="1" applyAlignment="1" applyProtection="1">
      <alignment horizontal="center"/>
    </xf>
    <xf numFmtId="165" fontId="7" fillId="0" borderId="1" xfId="243" applyNumberFormat="1" applyFont="1" applyBorder="1"/>
    <xf numFmtId="3" fontId="45" fillId="0" borderId="1" xfId="1" applyNumberFormat="1" applyFont="1" applyBorder="1" applyAlignment="1">
      <alignment horizontal="center"/>
    </xf>
    <xf numFmtId="3" fontId="45" fillId="0" borderId="1" xfId="1" applyNumberFormat="1" applyFont="1" applyFill="1" applyBorder="1" applyAlignment="1">
      <alignment horizontal="center"/>
    </xf>
    <xf numFmtId="3" fontId="45" fillId="2" borderId="1" xfId="1" applyNumberFormat="1" applyFont="1" applyFill="1" applyBorder="1" applyAlignment="1">
      <alignment horizontal="center"/>
    </xf>
    <xf numFmtId="3" fontId="46" fillId="0" borderId="1" xfId="1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3" fontId="40" fillId="0" borderId="1" xfId="1" applyNumberFormat="1" applyFont="1" applyFill="1" applyBorder="1" applyAlignment="1" applyProtection="1">
      <alignment horizontal="center"/>
    </xf>
    <xf numFmtId="3" fontId="45" fillId="5" borderId="1" xfId="1" applyNumberFormat="1" applyFont="1" applyFill="1" applyBorder="1" applyAlignment="1">
      <alignment horizontal="center"/>
    </xf>
    <xf numFmtId="3" fontId="7" fillId="0" borderId="1" xfId="0" applyNumberFormat="1" applyFont="1" applyBorder="1"/>
    <xf numFmtId="9" fontId="11" fillId="0" borderId="1" xfId="243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 applyProtection="1">
      <alignment horizontal="center"/>
    </xf>
    <xf numFmtId="3" fontId="37" fillId="0" borderId="1" xfId="0" applyNumberFormat="1" applyFont="1" applyFill="1" applyBorder="1" applyAlignment="1" applyProtection="1">
      <alignment horizontal="center"/>
    </xf>
    <xf numFmtId="3" fontId="32" fillId="0" borderId="1" xfId="1" applyNumberFormat="1" applyFont="1" applyFill="1" applyBorder="1" applyAlignment="1" applyProtection="1">
      <alignment horizontal="center"/>
    </xf>
    <xf numFmtId="3" fontId="38" fillId="0" borderId="1" xfId="0" applyNumberFormat="1" applyFont="1" applyFill="1" applyBorder="1" applyAlignment="1" applyProtection="1">
      <alignment horizontal="center"/>
    </xf>
    <xf numFmtId="3" fontId="38" fillId="0" borderId="1" xfId="1" applyNumberFormat="1" applyFont="1" applyFill="1" applyBorder="1" applyAlignment="1" applyProtection="1">
      <alignment horizontal="center"/>
    </xf>
    <xf numFmtId="1" fontId="7" fillId="0" borderId="1" xfId="0" applyNumberFormat="1" applyFont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3" fontId="42" fillId="0" borderId="1" xfId="1" applyNumberFormat="1" applyFont="1" applyFill="1" applyBorder="1" applyAlignment="1" applyProtection="1">
      <alignment horizontal="center"/>
    </xf>
    <xf numFmtId="3" fontId="41" fillId="0" borderId="1" xfId="0" applyNumberFormat="1" applyFont="1" applyFill="1" applyBorder="1" applyAlignment="1" applyProtection="1">
      <alignment horizontal="center"/>
    </xf>
    <xf numFmtId="3" fontId="41" fillId="0" borderId="1" xfId="1" applyNumberFormat="1" applyFont="1" applyFill="1" applyBorder="1" applyAlignment="1" applyProtection="1">
      <alignment horizontal="center"/>
    </xf>
    <xf numFmtId="3" fontId="42" fillId="0" borderId="1" xfId="0" applyNumberFormat="1" applyFont="1" applyFill="1" applyBorder="1" applyAlignment="1" applyProtection="1">
      <alignment horizontal="center"/>
    </xf>
    <xf numFmtId="3" fontId="43" fillId="0" borderId="1" xfId="1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3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47" fillId="0" borderId="1" xfId="1" applyNumberFormat="1" applyFont="1" applyFill="1" applyBorder="1" applyAlignment="1" applyProtection="1">
      <alignment horizontal="center"/>
    </xf>
    <xf numFmtId="3" fontId="48" fillId="0" borderId="1" xfId="0" applyNumberFormat="1" applyFont="1" applyFill="1" applyBorder="1" applyAlignment="1" applyProtection="1">
      <alignment horizontal="center"/>
    </xf>
    <xf numFmtId="3" fontId="49" fillId="0" borderId="1" xfId="0" applyNumberFormat="1" applyFont="1" applyFill="1" applyBorder="1" applyAlignment="1" applyProtection="1">
      <alignment horizontal="center"/>
    </xf>
    <xf numFmtId="3" fontId="50" fillId="0" borderId="1" xfId="1" applyNumberFormat="1" applyFont="1" applyFill="1" applyBorder="1" applyAlignment="1" applyProtection="1">
      <alignment horizontal="center"/>
    </xf>
    <xf numFmtId="3" fontId="51" fillId="0" borderId="1" xfId="1" applyNumberFormat="1" applyFont="1" applyFill="1" applyBorder="1" applyAlignment="1" applyProtection="1">
      <alignment horizontal="center"/>
    </xf>
    <xf numFmtId="3" fontId="50" fillId="0" borderId="1" xfId="0" applyNumberFormat="1" applyFont="1" applyFill="1" applyBorder="1" applyAlignment="1" applyProtection="1">
      <alignment horizontal="center"/>
    </xf>
    <xf numFmtId="3" fontId="52" fillId="0" borderId="1" xfId="1" applyNumberFormat="1" applyFont="1" applyFill="1" applyBorder="1" applyAlignment="1" applyProtection="1">
      <alignment horizontal="center"/>
    </xf>
    <xf numFmtId="3" fontId="47" fillId="0" borderId="1" xfId="0" applyNumberFormat="1" applyFont="1" applyFill="1" applyBorder="1" applyAlignment="1" applyProtection="1">
      <alignment horizontal="center"/>
    </xf>
    <xf numFmtId="3" fontId="21" fillId="0" borderId="0" xfId="0" applyNumberFormat="1" applyFont="1"/>
    <xf numFmtId="0" fontId="21" fillId="0" borderId="13" xfId="0" applyFont="1" applyBorder="1"/>
    <xf numFmtId="0" fontId="21" fillId="0" borderId="14" xfId="0" applyFont="1" applyBorder="1"/>
    <xf numFmtId="3" fontId="0" fillId="0" borderId="15" xfId="0" applyNumberFormat="1" applyBorder="1"/>
    <xf numFmtId="3" fontId="0" fillId="0" borderId="16" xfId="0" applyNumberFormat="1" applyBorder="1"/>
    <xf numFmtId="0" fontId="0" fillId="0" borderId="15" xfId="0" applyBorder="1"/>
    <xf numFmtId="0" fontId="0" fillId="0" borderId="16" xfId="0" applyBorder="1"/>
    <xf numFmtId="0" fontId="21" fillId="0" borderId="17" xfId="0" applyFont="1" applyBorder="1"/>
    <xf numFmtId="3" fontId="21" fillId="0" borderId="18" xfId="0" applyNumberFormat="1" applyFont="1" applyBorder="1"/>
    <xf numFmtId="3" fontId="0" fillId="0" borderId="0" xfId="0" applyNumberFormat="1" applyBorder="1"/>
    <xf numFmtId="0" fontId="21" fillId="0" borderId="0" xfId="0" applyFont="1" applyBorder="1"/>
    <xf numFmtId="3" fontId="53" fillId="0" borderId="1" xfId="0" applyNumberFormat="1" applyFont="1" applyFill="1" applyBorder="1" applyAlignment="1" applyProtection="1">
      <alignment horizontal="center"/>
    </xf>
    <xf numFmtId="3" fontId="54" fillId="0" borderId="1" xfId="0" applyNumberFormat="1" applyFont="1" applyFill="1" applyBorder="1" applyAlignment="1" applyProtection="1">
      <alignment horizontal="center"/>
    </xf>
    <xf numFmtId="3" fontId="55" fillId="0" borderId="1" xfId="1" applyNumberFormat="1" applyFont="1" applyFill="1" applyBorder="1" applyAlignment="1" applyProtection="1">
      <alignment horizontal="center"/>
    </xf>
    <xf numFmtId="3" fontId="37" fillId="0" borderId="1" xfId="1" applyNumberFormat="1" applyFont="1" applyFill="1" applyBorder="1" applyAlignment="1" applyProtection="1">
      <alignment horizontal="center"/>
    </xf>
    <xf numFmtId="9" fontId="7" fillId="0" borderId="1" xfId="243" applyFont="1" applyFill="1" applyBorder="1" applyAlignment="1">
      <alignment horizontal="center"/>
    </xf>
    <xf numFmtId="3" fontId="56" fillId="0" borderId="1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19" xfId="0" applyBorder="1" applyAlignment="1">
      <alignment horizontal="right"/>
    </xf>
    <xf numFmtId="0" fontId="40" fillId="0" borderId="15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7" xfId="0" applyFill="1" applyBorder="1" applyAlignment="1">
      <alignment horizontal="right"/>
    </xf>
    <xf numFmtId="0" fontId="0" fillId="5" borderId="15" xfId="0" applyFill="1" applyBorder="1"/>
    <xf numFmtId="0" fontId="0" fillId="5" borderId="16" xfId="0" applyFill="1" applyBorder="1"/>
    <xf numFmtId="0" fontId="60" fillId="5" borderId="15" xfId="0" applyFont="1" applyFill="1" applyBorder="1"/>
    <xf numFmtId="0" fontId="16" fillId="5" borderId="17" xfId="244" applyFill="1" applyBorder="1"/>
    <xf numFmtId="0" fontId="0" fillId="5" borderId="18" xfId="0" applyFill="1" applyBorder="1"/>
    <xf numFmtId="0" fontId="16" fillId="0" borderId="0" xfId="244"/>
    <xf numFmtId="0" fontId="65" fillId="0" borderId="0" xfId="0" applyFont="1" applyAlignment="1">
      <alignment vertical="center"/>
    </xf>
    <xf numFmtId="14" fontId="0" fillId="0" borderId="20" xfId="0" applyNumberFormat="1" applyFill="1" applyBorder="1" applyAlignment="1">
      <alignment horizontal="left"/>
    </xf>
    <xf numFmtId="14" fontId="0" fillId="0" borderId="16" xfId="0" applyNumberFormat="1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16" fillId="0" borderId="16" xfId="244" applyFill="1" applyBorder="1" applyAlignment="1">
      <alignment horizontal="left"/>
    </xf>
    <xf numFmtId="0" fontId="16" fillId="0" borderId="18" xfId="244" applyFill="1" applyBorder="1"/>
    <xf numFmtId="0" fontId="0" fillId="0" borderId="0" xfId="0" applyFill="1"/>
    <xf numFmtId="0" fontId="58" fillId="5" borderId="19" xfId="0" applyFont="1" applyFill="1" applyBorder="1" applyAlignment="1">
      <alignment vertical="center" wrapText="1"/>
    </xf>
    <xf numFmtId="0" fontId="58" fillId="5" borderId="20" xfId="0" applyFont="1" applyFill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0" fillId="0" borderId="25" xfId="0" applyFont="1" applyBorder="1" applyAlignment="1">
      <alignment wrapText="1"/>
    </xf>
    <xf numFmtId="0" fontId="58" fillId="0" borderId="23" xfId="0" applyFont="1" applyBorder="1" applyAlignment="1">
      <alignment vertical="center" wrapText="1"/>
    </xf>
    <xf numFmtId="0" fontId="58" fillId="0" borderId="24" xfId="0" applyFont="1" applyBorder="1" applyAlignment="1"/>
  </cellXfs>
  <cellStyles count="245">
    <cellStyle name="Comma 2" xfId="236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4" builtinId="8"/>
    <cellStyle name="Hyperlink 2" xfId="237"/>
    <cellStyle name="Komma 2" xfId="234"/>
    <cellStyle name="Normal" xfId="0" builtinId="0"/>
    <cellStyle name="Normal 2" xfId="1"/>
    <cellStyle name="Normal 3" xfId="232"/>
    <cellStyle name="Normal 4" xfId="238"/>
    <cellStyle name="Percent" xfId="243" builtinId="5"/>
    <cellStyle name="Percent 2" xfId="2"/>
    <cellStyle name="Percent 3" xfId="231"/>
    <cellStyle name="Procent 2" xfId="23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Import,%20Export%20mellan%20kommun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Stockholms%20l&#228;n%20(26%20kommuner)/L&#228;nsdata%20Stockholm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ekinge"/>
      <sheetName val="Dalarna"/>
      <sheetName val="Gotland"/>
      <sheetName val="Gävleborg"/>
      <sheetName val="Halland"/>
      <sheetName val="Jämtland"/>
      <sheetName val="Jönköping"/>
      <sheetName val="Kalmar"/>
      <sheetName val="Norrbotten"/>
      <sheetName val="Skåne"/>
      <sheetName val="Stockholm"/>
      <sheetName val="Södermanland"/>
      <sheetName val="Uppsala"/>
      <sheetName val="Värmland"/>
      <sheetName val="Västerbotten"/>
      <sheetName val="Västernorrland"/>
      <sheetName val="Västra Götaland"/>
      <sheetName val="Östergötl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H4" t="str">
            <v>Huddinge</v>
          </cell>
          <cell r="I4">
            <v>470000</v>
          </cell>
          <cell r="K4" t="str">
            <v>Södertälje</v>
          </cell>
          <cell r="L4">
            <v>1339500</v>
          </cell>
        </row>
        <row r="5">
          <cell r="H5" t="str">
            <v>Botkyrka</v>
          </cell>
          <cell r="I5">
            <v>360000</v>
          </cell>
        </row>
        <row r="6">
          <cell r="H6" t="str">
            <v>Salem</v>
          </cell>
          <cell r="I6">
            <v>50000</v>
          </cell>
        </row>
        <row r="7">
          <cell r="H7" t="str">
            <v>Nykvarn</v>
          </cell>
          <cell r="I7">
            <v>26500</v>
          </cell>
        </row>
        <row r="8">
          <cell r="H8" t="str">
            <v>Tyresö</v>
          </cell>
          <cell r="I8">
            <v>138593</v>
          </cell>
          <cell r="K8" t="str">
            <v>Haninge</v>
          </cell>
          <cell r="L8">
            <v>138593</v>
          </cell>
        </row>
        <row r="9">
          <cell r="H9" t="str">
            <v>Järfälla</v>
          </cell>
          <cell r="I9">
            <v>85063</v>
          </cell>
        </row>
        <row r="10">
          <cell r="H10" t="str">
            <v>Täby</v>
          </cell>
          <cell r="I10">
            <v>24717</v>
          </cell>
          <cell r="K10" t="str">
            <v>Täby</v>
          </cell>
          <cell r="L10">
            <v>83000</v>
          </cell>
        </row>
        <row r="11">
          <cell r="H11" t="str">
            <v>Upplands Väsby</v>
          </cell>
          <cell r="I11">
            <v>204816</v>
          </cell>
          <cell r="L11">
            <v>1852661</v>
          </cell>
        </row>
        <row r="12">
          <cell r="H12" t="str">
            <v>Sollentuna</v>
          </cell>
          <cell r="I12">
            <v>349411</v>
          </cell>
        </row>
        <row r="13">
          <cell r="H13" t="str">
            <v>Stockholm</v>
          </cell>
          <cell r="I13">
            <v>1062329</v>
          </cell>
        </row>
        <row r="14">
          <cell r="H14" t="str">
            <v>Lidingö</v>
          </cell>
          <cell r="I14">
            <v>190157</v>
          </cell>
        </row>
        <row r="15">
          <cell r="H15" t="str">
            <v>Nacka</v>
          </cell>
          <cell r="I15">
            <v>246131</v>
          </cell>
        </row>
        <row r="16">
          <cell r="H16" t="str">
            <v>Sigtuna</v>
          </cell>
          <cell r="I16">
            <v>243515</v>
          </cell>
          <cell r="K16" t="str">
            <v>Sigtuna</v>
          </cell>
          <cell r="L16">
            <v>529316</v>
          </cell>
        </row>
        <row r="17">
          <cell r="H17" t="str">
            <v>Solna</v>
          </cell>
          <cell r="I17">
            <v>710291</v>
          </cell>
          <cell r="K17" t="str">
            <v>Sundbyberg</v>
          </cell>
          <cell r="L17">
            <v>280000</v>
          </cell>
        </row>
        <row r="18">
          <cell r="H18" t="str">
            <v>Danderyd</v>
          </cell>
          <cell r="I18">
            <v>90000</v>
          </cell>
        </row>
        <row r="22">
          <cell r="K22" t="str">
            <v>Fortum Vindvärme</v>
          </cell>
          <cell r="L22">
            <v>28453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Personlig kontakt"/>
      <sheetName val="Biogasproduktion och fordonsgas"/>
      <sheetName val="Gas hushåll"/>
      <sheetName val="Solceller"/>
      <sheetName val="Miljörapporter"/>
      <sheetName val="Vindkraftproduktion"/>
      <sheetName val="Mindre vattenkraft"/>
      <sheetName val="Länsstyrelsen"/>
      <sheetName val="KVV miljörapport"/>
      <sheetName val="Energiföretagen KVV Elprod"/>
      <sheetName val="Energiföretagen KVV Värmeprod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4">
          <cell r="Q44">
            <v>0</v>
          </cell>
          <cell r="U44">
            <v>0</v>
          </cell>
          <cell r="V44">
            <v>0</v>
          </cell>
        </row>
        <row r="45">
          <cell r="N45">
            <v>0</v>
          </cell>
        </row>
        <row r="46">
          <cell r="R46">
            <v>0</v>
          </cell>
          <cell r="T46">
            <v>0</v>
          </cell>
        </row>
        <row r="47">
          <cell r="S47">
            <v>0</v>
          </cell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Q52"/>
          <cell r="U52"/>
          <cell r="V52"/>
        </row>
        <row r="53">
          <cell r="N53">
            <v>0</v>
          </cell>
        </row>
        <row r="54">
          <cell r="R54"/>
          <cell r="T54"/>
        </row>
        <row r="55">
          <cell r="S55"/>
        </row>
        <row r="56">
          <cell r="N56">
            <v>0</v>
          </cell>
        </row>
        <row r="58">
          <cell r="N58">
            <v>0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0</v>
          </cell>
        </row>
        <row r="67">
          <cell r="N67">
            <v>0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/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>
            <v>0</v>
          </cell>
          <cell r="U84">
            <v>0</v>
          </cell>
          <cell r="V84">
            <v>0</v>
          </cell>
        </row>
        <row r="85">
          <cell r="N85">
            <v>0</v>
          </cell>
        </row>
        <row r="86">
          <cell r="R86">
            <v>0</v>
          </cell>
          <cell r="T86">
            <v>0</v>
          </cell>
        </row>
        <row r="87">
          <cell r="S87">
            <v>0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Q108"/>
          <cell r="U108"/>
          <cell r="V108"/>
        </row>
        <row r="109">
          <cell r="N109">
            <v>0</v>
          </cell>
        </row>
        <row r="110">
          <cell r="R110"/>
          <cell r="T110"/>
        </row>
        <row r="111">
          <cell r="S111"/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8114.7540983606559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Q164"/>
          <cell r="U164"/>
          <cell r="V164"/>
        </row>
        <row r="165">
          <cell r="N165">
            <v>0</v>
          </cell>
        </row>
        <row r="166">
          <cell r="R166"/>
          <cell r="T166"/>
        </row>
        <row r="167">
          <cell r="S167"/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/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18">
          <cell r="N218">
            <v>0</v>
          </cell>
        </row>
        <row r="219">
          <cell r="N219">
            <v>0</v>
          </cell>
        </row>
        <row r="220">
          <cell r="Q220"/>
          <cell r="U220"/>
          <cell r="V220"/>
        </row>
        <row r="221">
          <cell r="N221">
            <v>0</v>
          </cell>
        </row>
        <row r="222">
          <cell r="R222"/>
          <cell r="T222"/>
        </row>
        <row r="223">
          <cell r="S223"/>
        </row>
        <row r="224">
          <cell r="N224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5">
          <cell r="S295"/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</row>
        <row r="312">
          <cell r="N312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Q332"/>
          <cell r="U332"/>
          <cell r="V332"/>
        </row>
        <row r="333">
          <cell r="N333">
            <v>0</v>
          </cell>
        </row>
        <row r="334">
          <cell r="R334"/>
          <cell r="T334"/>
        </row>
        <row r="335">
          <cell r="S335"/>
        </row>
        <row r="336">
          <cell r="N336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/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/>
        </row>
        <row r="352">
          <cell r="N352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</row>
        <row r="384">
          <cell r="N384">
            <v>0</v>
          </cell>
        </row>
        <row r="386">
          <cell r="N386">
            <v>0</v>
          </cell>
        </row>
        <row r="387">
          <cell r="N387">
            <v>0</v>
          </cell>
        </row>
        <row r="388">
          <cell r="Q388"/>
          <cell r="U388"/>
          <cell r="V388"/>
        </row>
        <row r="389">
          <cell r="N389">
            <v>0</v>
          </cell>
        </row>
        <row r="390">
          <cell r="R390"/>
          <cell r="T390"/>
        </row>
        <row r="391">
          <cell r="S391"/>
        </row>
        <row r="392">
          <cell r="N392">
            <v>0</v>
          </cell>
        </row>
        <row r="402">
          <cell r="N402">
            <v>65587</v>
          </cell>
        </row>
        <row r="403">
          <cell r="N403">
            <v>0</v>
          </cell>
        </row>
        <row r="404">
          <cell r="Q404"/>
          <cell r="U404"/>
          <cell r="V404"/>
        </row>
        <row r="405">
          <cell r="N405">
            <v>0</v>
          </cell>
        </row>
        <row r="406">
          <cell r="R406"/>
          <cell r="T406"/>
        </row>
        <row r="407">
          <cell r="S407"/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/>
          <cell r="U412"/>
          <cell r="V412"/>
        </row>
        <row r="413">
          <cell r="N413">
            <v>0</v>
          </cell>
        </row>
        <row r="414">
          <cell r="R414"/>
          <cell r="T414"/>
        </row>
        <row r="415">
          <cell r="S415"/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Q420"/>
          <cell r="U420"/>
          <cell r="V420"/>
        </row>
        <row r="421">
          <cell r="N421">
            <v>0</v>
          </cell>
        </row>
        <row r="422">
          <cell r="R422"/>
          <cell r="T422"/>
        </row>
        <row r="423">
          <cell r="S423"/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Q428"/>
          <cell r="U428"/>
          <cell r="V428"/>
        </row>
        <row r="429">
          <cell r="N429">
            <v>0</v>
          </cell>
        </row>
        <row r="430">
          <cell r="R430"/>
          <cell r="T430"/>
        </row>
        <row r="431">
          <cell r="S431"/>
        </row>
        <row r="432">
          <cell r="N432">
            <v>0</v>
          </cell>
        </row>
        <row r="442">
          <cell r="N442">
            <v>0</v>
          </cell>
        </row>
        <row r="443">
          <cell r="N443">
            <v>0</v>
          </cell>
        </row>
        <row r="444">
          <cell r="Q444"/>
          <cell r="U444"/>
          <cell r="V444"/>
        </row>
        <row r="445">
          <cell r="N445">
            <v>0</v>
          </cell>
        </row>
        <row r="446">
          <cell r="R446"/>
          <cell r="T446"/>
        </row>
        <row r="447">
          <cell r="S447"/>
        </row>
        <row r="448">
          <cell r="N448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Q452"/>
          <cell r="U452"/>
          <cell r="V452"/>
        </row>
        <row r="453">
          <cell r="N453">
            <v>0</v>
          </cell>
        </row>
        <row r="454">
          <cell r="R454"/>
          <cell r="T454"/>
        </row>
        <row r="455">
          <cell r="S455"/>
        </row>
        <row r="456">
          <cell r="N456">
            <v>0</v>
          </cell>
        </row>
        <row r="458">
          <cell r="N458">
            <v>1130</v>
          </cell>
        </row>
        <row r="459">
          <cell r="N459">
            <v>0</v>
          </cell>
        </row>
        <row r="460">
          <cell r="Q460"/>
          <cell r="U460"/>
          <cell r="V460"/>
        </row>
        <row r="461">
          <cell r="N461">
            <v>0</v>
          </cell>
        </row>
        <row r="462">
          <cell r="R462"/>
          <cell r="T462"/>
        </row>
        <row r="463">
          <cell r="S463"/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Q468"/>
          <cell r="U468"/>
          <cell r="V468"/>
        </row>
        <row r="469">
          <cell r="N469">
            <v>0</v>
          </cell>
        </row>
        <row r="470">
          <cell r="R470"/>
          <cell r="T470"/>
        </row>
        <row r="471">
          <cell r="S471"/>
        </row>
        <row r="472">
          <cell r="N472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Q484"/>
          <cell r="U484"/>
          <cell r="V484"/>
        </row>
        <row r="485">
          <cell r="N485">
            <v>0</v>
          </cell>
        </row>
        <row r="486">
          <cell r="R486"/>
          <cell r="T486"/>
        </row>
        <row r="487">
          <cell r="S487"/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Q492"/>
          <cell r="U492"/>
          <cell r="V492"/>
        </row>
        <row r="493">
          <cell r="N493">
            <v>0</v>
          </cell>
        </row>
        <row r="494">
          <cell r="R494"/>
          <cell r="T494"/>
        </row>
        <row r="495">
          <cell r="S495"/>
        </row>
        <row r="496">
          <cell r="N496">
            <v>0</v>
          </cell>
        </row>
        <row r="498">
          <cell r="N498">
            <v>0</v>
          </cell>
        </row>
        <row r="499">
          <cell r="N499">
            <v>0</v>
          </cell>
        </row>
        <row r="500">
          <cell r="Q500"/>
          <cell r="U500"/>
          <cell r="V500"/>
        </row>
        <row r="501">
          <cell r="N501">
            <v>0</v>
          </cell>
        </row>
        <row r="502">
          <cell r="R502"/>
          <cell r="T502"/>
        </row>
        <row r="503">
          <cell r="S503"/>
        </row>
        <row r="504">
          <cell r="N504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Q508"/>
          <cell r="U508"/>
          <cell r="V508"/>
        </row>
        <row r="509">
          <cell r="N509">
            <v>0</v>
          </cell>
        </row>
        <row r="510">
          <cell r="R510"/>
          <cell r="T510"/>
        </row>
        <row r="511">
          <cell r="S511"/>
        </row>
        <row r="512">
          <cell r="N512">
            <v>0</v>
          </cell>
        </row>
        <row r="522">
          <cell r="N522">
            <v>0</v>
          </cell>
        </row>
        <row r="523">
          <cell r="N523">
            <v>0</v>
          </cell>
        </row>
        <row r="524">
          <cell r="Q524"/>
          <cell r="U524"/>
          <cell r="V524"/>
        </row>
        <row r="525">
          <cell r="N525">
            <v>0</v>
          </cell>
        </row>
        <row r="526">
          <cell r="R526"/>
          <cell r="T526"/>
        </row>
        <row r="527">
          <cell r="S527"/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Q532"/>
          <cell r="U532"/>
          <cell r="V532"/>
        </row>
        <row r="533">
          <cell r="N533">
            <v>0</v>
          </cell>
        </row>
        <row r="534">
          <cell r="R534"/>
          <cell r="T534"/>
        </row>
        <row r="535">
          <cell r="S535"/>
        </row>
        <row r="536">
          <cell r="N536">
            <v>0</v>
          </cell>
        </row>
        <row r="538">
          <cell r="N538">
            <v>0</v>
          </cell>
        </row>
        <row r="539">
          <cell r="N539">
            <v>0</v>
          </cell>
        </row>
        <row r="540">
          <cell r="Q540"/>
          <cell r="U540"/>
          <cell r="V540"/>
        </row>
        <row r="541">
          <cell r="N541">
            <v>0</v>
          </cell>
        </row>
        <row r="542">
          <cell r="R542"/>
          <cell r="T542"/>
        </row>
        <row r="543">
          <cell r="S543"/>
        </row>
        <row r="544">
          <cell r="N544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Q548"/>
          <cell r="U548"/>
          <cell r="V548"/>
        </row>
        <row r="549">
          <cell r="N549">
            <v>0</v>
          </cell>
        </row>
        <row r="550">
          <cell r="R550"/>
          <cell r="T550"/>
        </row>
        <row r="551">
          <cell r="S551"/>
        </row>
        <row r="552">
          <cell r="N552">
            <v>0</v>
          </cell>
        </row>
        <row r="562">
          <cell r="N562">
            <v>0</v>
          </cell>
        </row>
        <row r="563">
          <cell r="N563">
            <v>0</v>
          </cell>
        </row>
        <row r="564">
          <cell r="Q564"/>
          <cell r="U564"/>
          <cell r="V564"/>
        </row>
        <row r="565">
          <cell r="N565">
            <v>0</v>
          </cell>
        </row>
        <row r="566">
          <cell r="R566"/>
          <cell r="T566"/>
        </row>
        <row r="567">
          <cell r="S567"/>
        </row>
        <row r="568">
          <cell r="N568">
            <v>0</v>
          </cell>
        </row>
        <row r="570">
          <cell r="N570">
            <v>0</v>
          </cell>
        </row>
        <row r="571">
          <cell r="N571">
            <v>0</v>
          </cell>
        </row>
        <row r="572">
          <cell r="Q572"/>
          <cell r="U572"/>
          <cell r="V572"/>
        </row>
        <row r="573">
          <cell r="N573">
            <v>0</v>
          </cell>
        </row>
        <row r="574">
          <cell r="R574"/>
          <cell r="T574"/>
        </row>
        <row r="575">
          <cell r="S575"/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0">
          <cell r="Q580"/>
          <cell r="U580"/>
          <cell r="V580"/>
        </row>
        <row r="581">
          <cell r="N581">
            <v>0</v>
          </cell>
        </row>
        <row r="582">
          <cell r="R582"/>
          <cell r="T582"/>
        </row>
        <row r="583">
          <cell r="S583"/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8">
          <cell r="Q588"/>
          <cell r="U588"/>
          <cell r="V588"/>
        </row>
        <row r="589">
          <cell r="N589">
            <v>0</v>
          </cell>
        </row>
        <row r="590">
          <cell r="R590"/>
          <cell r="T590"/>
        </row>
        <row r="591">
          <cell r="S591"/>
        </row>
        <row r="592">
          <cell r="N592">
            <v>0</v>
          </cell>
        </row>
        <row r="602">
          <cell r="N602">
            <v>0</v>
          </cell>
        </row>
        <row r="603">
          <cell r="N603">
            <v>0</v>
          </cell>
        </row>
        <row r="604">
          <cell r="Q604"/>
          <cell r="U604"/>
          <cell r="V604"/>
        </row>
        <row r="605">
          <cell r="N605">
            <v>0</v>
          </cell>
        </row>
        <row r="606">
          <cell r="R606"/>
          <cell r="T606"/>
        </row>
        <row r="607">
          <cell r="S607"/>
        </row>
        <row r="608">
          <cell r="N608">
            <v>0</v>
          </cell>
        </row>
        <row r="610">
          <cell r="N610">
            <v>0</v>
          </cell>
        </row>
        <row r="611">
          <cell r="N611">
            <v>0</v>
          </cell>
        </row>
        <row r="612">
          <cell r="Q612"/>
          <cell r="U612"/>
          <cell r="V612"/>
        </row>
        <row r="613">
          <cell r="N613">
            <v>0</v>
          </cell>
        </row>
        <row r="614">
          <cell r="R614"/>
          <cell r="T614"/>
        </row>
        <row r="615">
          <cell r="S615"/>
        </row>
        <row r="616">
          <cell r="N616">
            <v>0</v>
          </cell>
        </row>
        <row r="618">
          <cell r="N618">
            <v>0</v>
          </cell>
        </row>
        <row r="619">
          <cell r="N619">
            <v>0</v>
          </cell>
        </row>
        <row r="620">
          <cell r="Q620"/>
          <cell r="U620"/>
          <cell r="V620"/>
        </row>
        <row r="621">
          <cell r="N621">
            <v>0</v>
          </cell>
        </row>
        <row r="622">
          <cell r="R622"/>
          <cell r="T622"/>
        </row>
        <row r="623">
          <cell r="S623"/>
        </row>
        <row r="624">
          <cell r="N624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Q628"/>
          <cell r="U628"/>
          <cell r="V628"/>
        </row>
        <row r="629">
          <cell r="N629">
            <v>0</v>
          </cell>
        </row>
        <row r="630">
          <cell r="R630"/>
          <cell r="T630"/>
        </row>
        <row r="631">
          <cell r="S631"/>
        </row>
        <row r="632">
          <cell r="N632">
            <v>0</v>
          </cell>
        </row>
        <row r="642">
          <cell r="N642">
            <v>0</v>
          </cell>
        </row>
        <row r="643">
          <cell r="N643">
            <v>0</v>
          </cell>
        </row>
        <row r="644">
          <cell r="Q644"/>
          <cell r="U644"/>
          <cell r="V644"/>
        </row>
        <row r="645">
          <cell r="N645">
            <v>0</v>
          </cell>
        </row>
        <row r="646">
          <cell r="R646"/>
          <cell r="T646"/>
        </row>
        <row r="647">
          <cell r="S647"/>
        </row>
        <row r="648">
          <cell r="N648">
            <v>0</v>
          </cell>
        </row>
        <row r="650">
          <cell r="N650">
            <v>0</v>
          </cell>
        </row>
        <row r="651">
          <cell r="N651">
            <v>0</v>
          </cell>
        </row>
        <row r="652">
          <cell r="Q652"/>
          <cell r="U652"/>
          <cell r="V652"/>
        </row>
        <row r="653">
          <cell r="N653">
            <v>0</v>
          </cell>
        </row>
        <row r="654">
          <cell r="R654"/>
          <cell r="T654"/>
        </row>
        <row r="655">
          <cell r="S655"/>
        </row>
        <row r="656">
          <cell r="N656">
            <v>0</v>
          </cell>
        </row>
        <row r="658">
          <cell r="N658">
            <v>0</v>
          </cell>
        </row>
        <row r="659">
          <cell r="N659">
            <v>0</v>
          </cell>
        </row>
        <row r="660">
          <cell r="Q660"/>
          <cell r="U660"/>
          <cell r="V660"/>
        </row>
        <row r="661">
          <cell r="N661">
            <v>0</v>
          </cell>
        </row>
        <row r="662">
          <cell r="R662"/>
          <cell r="T662"/>
        </row>
        <row r="663">
          <cell r="S663"/>
        </row>
        <row r="664">
          <cell r="N664">
            <v>0</v>
          </cell>
        </row>
        <row r="666">
          <cell r="N666">
            <v>0</v>
          </cell>
        </row>
        <row r="667">
          <cell r="N667">
            <v>0</v>
          </cell>
        </row>
        <row r="668">
          <cell r="Q668"/>
          <cell r="U668"/>
          <cell r="V668"/>
        </row>
        <row r="669">
          <cell r="N669">
            <v>0</v>
          </cell>
        </row>
        <row r="670">
          <cell r="R670"/>
          <cell r="T670"/>
        </row>
        <row r="671">
          <cell r="S671"/>
        </row>
        <row r="672">
          <cell r="N672">
            <v>0</v>
          </cell>
        </row>
        <row r="682">
          <cell r="N682">
            <v>1434500</v>
          </cell>
        </row>
        <row r="683">
          <cell r="N683">
            <v>0</v>
          </cell>
        </row>
        <row r="684">
          <cell r="Q684"/>
          <cell r="U684"/>
          <cell r="V684"/>
        </row>
        <row r="685">
          <cell r="N685">
            <v>0</v>
          </cell>
        </row>
        <row r="686">
          <cell r="R686"/>
          <cell r="T686"/>
        </row>
        <row r="687">
          <cell r="S687"/>
        </row>
        <row r="688">
          <cell r="N688">
            <v>0</v>
          </cell>
        </row>
        <row r="690">
          <cell r="N690">
            <v>58</v>
          </cell>
        </row>
        <row r="691">
          <cell r="N691">
            <v>280</v>
          </cell>
        </row>
        <row r="692">
          <cell r="Q692"/>
          <cell r="U692"/>
          <cell r="V692"/>
        </row>
        <row r="693">
          <cell r="N693">
            <v>0</v>
          </cell>
        </row>
        <row r="694">
          <cell r="R694"/>
          <cell r="T694"/>
        </row>
        <row r="695">
          <cell r="S695"/>
        </row>
        <row r="696">
          <cell r="N696">
            <v>0</v>
          </cell>
        </row>
        <row r="698">
          <cell r="N698">
            <v>0</v>
          </cell>
        </row>
        <row r="699">
          <cell r="N699">
            <v>0</v>
          </cell>
        </row>
        <row r="700">
          <cell r="Q700"/>
          <cell r="U700"/>
          <cell r="V700"/>
        </row>
        <row r="701">
          <cell r="N701">
            <v>0</v>
          </cell>
        </row>
        <row r="702">
          <cell r="R702"/>
          <cell r="T702"/>
        </row>
        <row r="703">
          <cell r="S703"/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Q708"/>
          <cell r="U708"/>
          <cell r="V708"/>
        </row>
        <row r="709">
          <cell r="N709">
            <v>0</v>
          </cell>
        </row>
        <row r="710">
          <cell r="R710"/>
          <cell r="T710"/>
        </row>
        <row r="711">
          <cell r="S711"/>
        </row>
        <row r="712">
          <cell r="N712">
            <v>0</v>
          </cell>
        </row>
        <row r="722">
          <cell r="N722">
            <v>384528</v>
          </cell>
        </row>
        <row r="723">
          <cell r="N723">
            <v>0</v>
          </cell>
        </row>
        <row r="724">
          <cell r="Q724"/>
          <cell r="U724"/>
          <cell r="V724"/>
        </row>
        <row r="725">
          <cell r="N725">
            <v>0</v>
          </cell>
        </row>
        <row r="726">
          <cell r="R726"/>
          <cell r="T726"/>
        </row>
        <row r="727">
          <cell r="S727"/>
        </row>
        <row r="728">
          <cell r="N728">
            <v>0</v>
          </cell>
        </row>
        <row r="730">
          <cell r="N730">
            <v>0</v>
          </cell>
        </row>
        <row r="731">
          <cell r="N731">
            <v>0</v>
          </cell>
        </row>
        <row r="732">
          <cell r="Q732"/>
          <cell r="U732"/>
          <cell r="V732"/>
        </row>
        <row r="733">
          <cell r="N733">
            <v>0</v>
          </cell>
        </row>
        <row r="734">
          <cell r="R734"/>
          <cell r="T734"/>
        </row>
        <row r="735">
          <cell r="S735"/>
        </row>
        <row r="736">
          <cell r="N736">
            <v>0</v>
          </cell>
        </row>
        <row r="738">
          <cell r="N738">
            <v>0</v>
          </cell>
        </row>
        <row r="739">
          <cell r="N739">
            <v>0</v>
          </cell>
        </row>
        <row r="740">
          <cell r="Q740"/>
          <cell r="U740"/>
          <cell r="V740"/>
        </row>
        <row r="741">
          <cell r="N741">
            <v>0</v>
          </cell>
        </row>
        <row r="742">
          <cell r="R742"/>
          <cell r="T742"/>
        </row>
        <row r="743">
          <cell r="S743"/>
        </row>
        <row r="744">
          <cell r="N744">
            <v>0</v>
          </cell>
        </row>
        <row r="746">
          <cell r="N746">
            <v>0</v>
          </cell>
        </row>
        <row r="747">
          <cell r="N747">
            <v>0</v>
          </cell>
        </row>
        <row r="748">
          <cell r="Q748"/>
          <cell r="U748"/>
          <cell r="V748"/>
        </row>
        <row r="749">
          <cell r="N749">
            <v>0</v>
          </cell>
        </row>
        <row r="750">
          <cell r="R750"/>
          <cell r="T750"/>
        </row>
        <row r="751">
          <cell r="S751"/>
        </row>
        <row r="752">
          <cell r="N752">
            <v>0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Q764"/>
          <cell r="U764"/>
          <cell r="V764"/>
        </row>
        <row r="765">
          <cell r="N765">
            <v>0</v>
          </cell>
        </row>
        <row r="766">
          <cell r="R766"/>
          <cell r="T766"/>
        </row>
        <row r="767">
          <cell r="S767"/>
        </row>
        <row r="768">
          <cell r="N768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Q772"/>
          <cell r="U772"/>
          <cell r="V772"/>
        </row>
        <row r="773">
          <cell r="N773">
            <v>0</v>
          </cell>
        </row>
        <row r="774">
          <cell r="R774"/>
          <cell r="T774"/>
        </row>
        <row r="775">
          <cell r="S775"/>
        </row>
        <row r="776">
          <cell r="N776">
            <v>0</v>
          </cell>
        </row>
        <row r="778">
          <cell r="N778">
            <v>0</v>
          </cell>
        </row>
        <row r="779">
          <cell r="N779">
            <v>0</v>
          </cell>
        </row>
        <row r="780">
          <cell r="Q780"/>
          <cell r="U780"/>
          <cell r="V780"/>
        </row>
        <row r="781">
          <cell r="N781">
            <v>0</v>
          </cell>
        </row>
        <row r="782">
          <cell r="R782"/>
          <cell r="T782"/>
        </row>
        <row r="783">
          <cell r="S783"/>
        </row>
        <row r="784">
          <cell r="N784">
            <v>0</v>
          </cell>
        </row>
        <row r="786">
          <cell r="N786">
            <v>0</v>
          </cell>
        </row>
        <row r="787">
          <cell r="N787">
            <v>0</v>
          </cell>
        </row>
        <row r="788">
          <cell r="Q788"/>
          <cell r="U788"/>
          <cell r="V788"/>
        </row>
        <row r="789">
          <cell r="N789">
            <v>0</v>
          </cell>
        </row>
        <row r="790">
          <cell r="R790"/>
          <cell r="T790"/>
        </row>
        <row r="791">
          <cell r="S791"/>
        </row>
        <row r="792">
          <cell r="N792">
            <v>0</v>
          </cell>
        </row>
        <row r="802">
          <cell r="N802">
            <v>0</v>
          </cell>
        </row>
        <row r="803">
          <cell r="N803">
            <v>0</v>
          </cell>
        </row>
        <row r="804">
          <cell r="Q804"/>
          <cell r="U804"/>
          <cell r="V804"/>
        </row>
        <row r="805">
          <cell r="N805">
            <v>0</v>
          </cell>
        </row>
        <row r="806">
          <cell r="R806"/>
          <cell r="T806"/>
        </row>
        <row r="807">
          <cell r="S807"/>
        </row>
        <row r="808">
          <cell r="N808">
            <v>0</v>
          </cell>
        </row>
        <row r="810">
          <cell r="N810">
            <v>0</v>
          </cell>
        </row>
        <row r="811">
          <cell r="N811">
            <v>0</v>
          </cell>
        </row>
        <row r="812">
          <cell r="Q812"/>
          <cell r="U812"/>
          <cell r="V812"/>
        </row>
        <row r="813">
          <cell r="N813">
            <v>0</v>
          </cell>
        </row>
        <row r="814">
          <cell r="R814"/>
          <cell r="T814"/>
        </row>
        <row r="815">
          <cell r="S815"/>
        </row>
        <row r="816">
          <cell r="N816">
            <v>0</v>
          </cell>
        </row>
        <row r="818">
          <cell r="N818">
            <v>0</v>
          </cell>
        </row>
        <row r="819">
          <cell r="N819">
            <v>0</v>
          </cell>
        </row>
        <row r="820">
          <cell r="Q820"/>
          <cell r="U820"/>
          <cell r="V820"/>
        </row>
        <row r="821">
          <cell r="N821">
            <v>0</v>
          </cell>
        </row>
        <row r="822">
          <cell r="R822"/>
          <cell r="T822"/>
        </row>
        <row r="823">
          <cell r="S823"/>
        </row>
        <row r="824">
          <cell r="N824">
            <v>0</v>
          </cell>
        </row>
        <row r="826">
          <cell r="N826">
            <v>0</v>
          </cell>
        </row>
        <row r="827">
          <cell r="N827">
            <v>0</v>
          </cell>
        </row>
        <row r="828">
          <cell r="Q828"/>
          <cell r="U828"/>
          <cell r="V828"/>
        </row>
        <row r="829">
          <cell r="N829">
            <v>0</v>
          </cell>
        </row>
        <row r="830">
          <cell r="R830"/>
          <cell r="T830"/>
        </row>
        <row r="831">
          <cell r="S831"/>
        </row>
        <row r="832">
          <cell r="N832">
            <v>0</v>
          </cell>
        </row>
        <row r="842">
          <cell r="N842">
            <v>0</v>
          </cell>
        </row>
        <row r="843">
          <cell r="N843">
            <v>0</v>
          </cell>
        </row>
        <row r="844">
          <cell r="Q844"/>
          <cell r="U844"/>
          <cell r="V844"/>
        </row>
        <row r="845">
          <cell r="N845">
            <v>0</v>
          </cell>
        </row>
        <row r="846">
          <cell r="R846"/>
          <cell r="T846"/>
        </row>
        <row r="847">
          <cell r="S847"/>
        </row>
        <row r="848">
          <cell r="N848">
            <v>0</v>
          </cell>
        </row>
        <row r="850">
          <cell r="N850">
            <v>0</v>
          </cell>
        </row>
        <row r="851">
          <cell r="N851">
            <v>0</v>
          </cell>
        </row>
        <row r="852">
          <cell r="Q852"/>
          <cell r="U852"/>
          <cell r="V852"/>
        </row>
        <row r="853">
          <cell r="N853">
            <v>0</v>
          </cell>
        </row>
        <row r="854">
          <cell r="R854"/>
          <cell r="T854"/>
        </row>
        <row r="855">
          <cell r="S855"/>
        </row>
        <row r="856">
          <cell r="N856">
            <v>0</v>
          </cell>
        </row>
        <row r="858">
          <cell r="N858">
            <v>0</v>
          </cell>
        </row>
        <row r="859">
          <cell r="N859">
            <v>0</v>
          </cell>
        </row>
        <row r="860">
          <cell r="Q860"/>
          <cell r="U860"/>
          <cell r="V860"/>
        </row>
        <row r="861">
          <cell r="N861">
            <v>0</v>
          </cell>
        </row>
        <row r="862">
          <cell r="R862"/>
          <cell r="T862"/>
        </row>
        <row r="863">
          <cell r="S863"/>
        </row>
        <row r="864">
          <cell r="N864">
            <v>0</v>
          </cell>
        </row>
        <row r="866">
          <cell r="N866">
            <v>0</v>
          </cell>
        </row>
        <row r="867">
          <cell r="N867">
            <v>0</v>
          </cell>
        </row>
        <row r="868">
          <cell r="Q868"/>
          <cell r="U868"/>
          <cell r="V868"/>
        </row>
        <row r="869">
          <cell r="N869">
            <v>0</v>
          </cell>
        </row>
        <row r="870">
          <cell r="R870"/>
          <cell r="T870"/>
        </row>
        <row r="871">
          <cell r="S871"/>
        </row>
        <row r="872">
          <cell r="N872">
            <v>0</v>
          </cell>
        </row>
        <row r="882">
          <cell r="N882">
            <v>0</v>
          </cell>
        </row>
        <row r="883">
          <cell r="N883">
            <v>0</v>
          </cell>
        </row>
        <row r="884">
          <cell r="Q884"/>
          <cell r="U884"/>
          <cell r="V884"/>
        </row>
        <row r="885">
          <cell r="N885">
            <v>0</v>
          </cell>
        </row>
        <row r="886">
          <cell r="R886"/>
          <cell r="T886"/>
        </row>
        <row r="887">
          <cell r="S887"/>
        </row>
        <row r="888">
          <cell r="N888">
            <v>0</v>
          </cell>
        </row>
        <row r="890">
          <cell r="N890">
            <v>0</v>
          </cell>
        </row>
        <row r="891">
          <cell r="N891">
            <v>0</v>
          </cell>
        </row>
        <row r="892">
          <cell r="Q892"/>
          <cell r="U892"/>
          <cell r="V892"/>
        </row>
        <row r="893">
          <cell r="N893">
            <v>0</v>
          </cell>
        </row>
        <row r="894">
          <cell r="R894"/>
          <cell r="T894"/>
        </row>
        <row r="895">
          <cell r="S895"/>
        </row>
        <row r="896">
          <cell r="N896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Q900"/>
          <cell r="U900"/>
          <cell r="V900"/>
        </row>
        <row r="901">
          <cell r="N901">
            <v>0</v>
          </cell>
        </row>
        <row r="902">
          <cell r="R902"/>
          <cell r="T902"/>
        </row>
        <row r="903">
          <cell r="S903"/>
        </row>
        <row r="904">
          <cell r="N904">
            <v>0</v>
          </cell>
        </row>
        <row r="906">
          <cell r="N906">
            <v>0</v>
          </cell>
        </row>
        <row r="907">
          <cell r="N907">
            <v>0</v>
          </cell>
        </row>
        <row r="908">
          <cell r="Q908"/>
          <cell r="U908"/>
          <cell r="V908"/>
        </row>
        <row r="909">
          <cell r="N909">
            <v>0</v>
          </cell>
        </row>
        <row r="910">
          <cell r="R910"/>
          <cell r="T910"/>
        </row>
        <row r="911">
          <cell r="S911"/>
        </row>
        <row r="912">
          <cell r="N912">
            <v>0</v>
          </cell>
        </row>
        <row r="922">
          <cell r="N922">
            <v>0</v>
          </cell>
        </row>
        <row r="923">
          <cell r="N923">
            <v>0</v>
          </cell>
        </row>
        <row r="924">
          <cell r="Q924"/>
          <cell r="U924"/>
          <cell r="V924"/>
        </row>
        <row r="925">
          <cell r="N925">
            <v>0</v>
          </cell>
        </row>
        <row r="926">
          <cell r="R926"/>
          <cell r="T926"/>
        </row>
        <row r="927">
          <cell r="S927"/>
        </row>
        <row r="928">
          <cell r="N928">
            <v>0</v>
          </cell>
        </row>
        <row r="930">
          <cell r="N930">
            <v>0</v>
          </cell>
        </row>
        <row r="931">
          <cell r="N931">
            <v>0</v>
          </cell>
        </row>
        <row r="932">
          <cell r="Q932"/>
          <cell r="U932"/>
          <cell r="V932"/>
        </row>
        <row r="933">
          <cell r="N933">
            <v>0</v>
          </cell>
        </row>
        <row r="934">
          <cell r="R934"/>
          <cell r="T934"/>
        </row>
        <row r="935">
          <cell r="S935"/>
        </row>
        <row r="936">
          <cell r="N936">
            <v>0</v>
          </cell>
        </row>
        <row r="938">
          <cell r="N938">
            <v>0</v>
          </cell>
        </row>
        <row r="939">
          <cell r="N939">
            <v>0</v>
          </cell>
        </row>
        <row r="940">
          <cell r="Q940"/>
          <cell r="U940"/>
          <cell r="V940"/>
        </row>
        <row r="941">
          <cell r="N941">
            <v>0</v>
          </cell>
        </row>
        <row r="942">
          <cell r="R942"/>
          <cell r="T942"/>
        </row>
        <row r="943">
          <cell r="S943"/>
        </row>
        <row r="944">
          <cell r="N944">
            <v>0</v>
          </cell>
        </row>
        <row r="946">
          <cell r="N946">
            <v>0</v>
          </cell>
        </row>
        <row r="947">
          <cell r="N947">
            <v>0</v>
          </cell>
        </row>
        <row r="948">
          <cell r="Q948"/>
          <cell r="U948"/>
          <cell r="V948"/>
        </row>
        <row r="949">
          <cell r="N949">
            <v>0</v>
          </cell>
        </row>
        <row r="950">
          <cell r="R950"/>
          <cell r="T950"/>
        </row>
        <row r="951">
          <cell r="S951"/>
        </row>
        <row r="952">
          <cell r="N952">
            <v>0</v>
          </cell>
        </row>
        <row r="962">
          <cell r="N962">
            <v>20353</v>
          </cell>
        </row>
        <row r="963">
          <cell r="N963">
            <v>0</v>
          </cell>
        </row>
        <row r="964">
          <cell r="Q964"/>
          <cell r="U964"/>
          <cell r="V964"/>
        </row>
        <row r="965">
          <cell r="N965">
            <v>0</v>
          </cell>
        </row>
        <row r="966">
          <cell r="R966"/>
          <cell r="T966"/>
        </row>
        <row r="967">
          <cell r="S967"/>
        </row>
        <row r="968">
          <cell r="N968">
            <v>0</v>
          </cell>
        </row>
        <row r="970">
          <cell r="N970">
            <v>743</v>
          </cell>
        </row>
        <row r="971">
          <cell r="N971">
            <v>3239</v>
          </cell>
        </row>
        <row r="972">
          <cell r="Q972"/>
          <cell r="U972"/>
          <cell r="V972"/>
        </row>
        <row r="973">
          <cell r="N973">
            <v>0</v>
          </cell>
        </row>
        <row r="974">
          <cell r="R974"/>
          <cell r="T974"/>
        </row>
        <row r="975">
          <cell r="S975"/>
        </row>
        <row r="976">
          <cell r="N976">
            <v>0</v>
          </cell>
        </row>
        <row r="978">
          <cell r="N978">
            <v>0</v>
          </cell>
        </row>
        <row r="979">
          <cell r="N979">
            <v>0</v>
          </cell>
        </row>
        <row r="980">
          <cell r="Q980"/>
          <cell r="U980"/>
          <cell r="V980"/>
        </row>
        <row r="981">
          <cell r="N981">
            <v>0</v>
          </cell>
        </row>
        <row r="982">
          <cell r="R982"/>
          <cell r="T982"/>
        </row>
        <row r="983">
          <cell r="S983"/>
        </row>
        <row r="984">
          <cell r="N984">
            <v>0</v>
          </cell>
        </row>
        <row r="986">
          <cell r="N986">
            <v>156885.24590163934</v>
          </cell>
        </row>
        <row r="987">
          <cell r="N987">
            <v>0</v>
          </cell>
        </row>
        <row r="988">
          <cell r="Q988"/>
          <cell r="U988"/>
          <cell r="V988"/>
        </row>
        <row r="989">
          <cell r="N989">
            <v>0</v>
          </cell>
        </row>
        <row r="990">
          <cell r="R990"/>
          <cell r="T990"/>
        </row>
        <row r="991">
          <cell r="S991"/>
        </row>
        <row r="992">
          <cell r="N992">
            <v>0</v>
          </cell>
        </row>
        <row r="1002">
          <cell r="N1002">
            <v>114572</v>
          </cell>
        </row>
        <row r="1003">
          <cell r="N1003">
            <v>0</v>
          </cell>
        </row>
        <row r="1004">
          <cell r="Q1004"/>
          <cell r="U1004"/>
          <cell r="V1004"/>
        </row>
        <row r="1005">
          <cell r="N1005">
            <v>0</v>
          </cell>
        </row>
        <row r="1006">
          <cell r="R1006"/>
          <cell r="T1006"/>
        </row>
        <row r="1007">
          <cell r="S1007"/>
        </row>
        <row r="1008">
          <cell r="N1008">
            <v>0</v>
          </cell>
        </row>
        <row r="1010">
          <cell r="N1010">
            <v>0</v>
          </cell>
        </row>
        <row r="1011">
          <cell r="N1011">
            <v>0</v>
          </cell>
        </row>
        <row r="1012">
          <cell r="Q1012"/>
          <cell r="U1012"/>
          <cell r="V1012"/>
        </row>
        <row r="1013">
          <cell r="N1013">
            <v>0</v>
          </cell>
        </row>
        <row r="1014">
          <cell r="R1014"/>
          <cell r="T1014"/>
        </row>
        <row r="1015">
          <cell r="S1015"/>
        </row>
        <row r="1016">
          <cell r="N1016">
            <v>0</v>
          </cell>
        </row>
        <row r="1018">
          <cell r="N1018">
            <v>0</v>
          </cell>
        </row>
        <row r="1019">
          <cell r="N1019">
            <v>0</v>
          </cell>
        </row>
        <row r="1020">
          <cell r="Q1020"/>
          <cell r="U1020"/>
          <cell r="V1020"/>
        </row>
        <row r="1021">
          <cell r="N1021">
            <v>0</v>
          </cell>
        </row>
        <row r="1022">
          <cell r="R1022"/>
          <cell r="T1022"/>
        </row>
        <row r="1023">
          <cell r="S1023"/>
        </row>
        <row r="1024">
          <cell r="N1024">
            <v>0</v>
          </cell>
        </row>
        <row r="1026">
          <cell r="N1026">
            <v>0</v>
          </cell>
        </row>
        <row r="1027">
          <cell r="N1027">
            <v>0</v>
          </cell>
        </row>
        <row r="1028">
          <cell r="Q1028"/>
          <cell r="U1028"/>
          <cell r="V1028"/>
        </row>
        <row r="1029">
          <cell r="N1029">
            <v>0</v>
          </cell>
        </row>
        <row r="1030">
          <cell r="R1030"/>
          <cell r="T1030"/>
        </row>
        <row r="1031">
          <cell r="S1031"/>
        </row>
        <row r="1032">
          <cell r="N1032">
            <v>0</v>
          </cell>
        </row>
        <row r="1042">
          <cell r="N1042">
            <v>7100</v>
          </cell>
        </row>
        <row r="1043">
          <cell r="N1043">
            <v>0</v>
          </cell>
        </row>
        <row r="1044">
          <cell r="Q1044"/>
          <cell r="U1044"/>
          <cell r="V1044"/>
        </row>
        <row r="1045">
          <cell r="N1045">
            <v>0</v>
          </cell>
        </row>
        <row r="1046">
          <cell r="R1046"/>
          <cell r="T1046"/>
        </row>
        <row r="1047">
          <cell r="S1047"/>
        </row>
        <row r="1048">
          <cell r="N1048">
            <v>0</v>
          </cell>
        </row>
        <row r="1050">
          <cell r="N1050">
            <v>0</v>
          </cell>
        </row>
        <row r="1051">
          <cell r="N1051">
            <v>0</v>
          </cell>
        </row>
        <row r="1052">
          <cell r="Q1052"/>
          <cell r="U1052"/>
          <cell r="V1052"/>
        </row>
        <row r="1053">
          <cell r="N1053">
            <v>0</v>
          </cell>
        </row>
        <row r="1054">
          <cell r="R1054"/>
          <cell r="T1054"/>
        </row>
        <row r="1055">
          <cell r="S1055"/>
        </row>
        <row r="1056">
          <cell r="N1056">
            <v>0</v>
          </cell>
        </row>
        <row r="1058">
          <cell r="N1058">
            <v>0</v>
          </cell>
        </row>
        <row r="1059">
          <cell r="N1059">
            <v>0</v>
          </cell>
        </row>
        <row r="1060">
          <cell r="Q1060"/>
          <cell r="U1060"/>
          <cell r="V1060"/>
        </row>
        <row r="1061">
          <cell r="N1061">
            <v>0</v>
          </cell>
        </row>
        <row r="1062">
          <cell r="R1062"/>
          <cell r="T1062"/>
        </row>
        <row r="1063">
          <cell r="S1063"/>
        </row>
        <row r="1064">
          <cell r="N1064">
            <v>0</v>
          </cell>
        </row>
        <row r="1066">
          <cell r="N1066">
            <v>0</v>
          </cell>
        </row>
        <row r="1067">
          <cell r="N1067">
            <v>0</v>
          </cell>
        </row>
        <row r="1068">
          <cell r="Q1068"/>
          <cell r="U1068"/>
          <cell r="V1068"/>
        </row>
        <row r="1069">
          <cell r="N1069">
            <v>0</v>
          </cell>
        </row>
        <row r="1070">
          <cell r="R1070"/>
          <cell r="T1070"/>
        </row>
        <row r="1071">
          <cell r="S1071"/>
        </row>
        <row r="1072">
          <cell r="N107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  <cell r="W63"/>
          <cell r="X63"/>
        </row>
        <row r="64">
          <cell r="N64">
            <v>0</v>
          </cell>
        </row>
        <row r="66">
          <cell r="N66">
            <v>7635</v>
          </cell>
        </row>
        <row r="67">
          <cell r="N67">
            <v>1129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>
            <v>7706</v>
          </cell>
          <cell r="T70"/>
        </row>
        <row r="71">
          <cell r="S71"/>
          <cell r="W71"/>
          <cell r="X71"/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Q76"/>
          <cell r="U76"/>
          <cell r="V76"/>
        </row>
        <row r="77">
          <cell r="N77">
            <v>0</v>
          </cell>
        </row>
        <row r="78">
          <cell r="R78"/>
          <cell r="T78"/>
        </row>
        <row r="79">
          <cell r="S79"/>
          <cell r="W79"/>
          <cell r="X79"/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  <cell r="W87"/>
          <cell r="X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  <cell r="W95"/>
          <cell r="X95"/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  <cell r="W103"/>
          <cell r="X103"/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Q116"/>
          <cell r="U116"/>
          <cell r="V116"/>
        </row>
        <row r="117">
          <cell r="N117">
            <v>0</v>
          </cell>
        </row>
        <row r="118">
          <cell r="R118"/>
          <cell r="T118"/>
        </row>
        <row r="119">
          <cell r="S119"/>
          <cell r="W119"/>
          <cell r="X119"/>
        </row>
        <row r="120">
          <cell r="N120">
            <v>0</v>
          </cell>
        </row>
        <row r="122">
          <cell r="N122">
            <v>42186</v>
          </cell>
        </row>
        <row r="123">
          <cell r="N123">
            <v>139</v>
          </cell>
        </row>
        <row r="124">
          <cell r="Q124">
            <v>0</v>
          </cell>
          <cell r="U124">
            <v>0</v>
          </cell>
          <cell r="V124">
            <v>0</v>
          </cell>
        </row>
        <row r="125">
          <cell r="N125">
            <v>0</v>
          </cell>
        </row>
        <row r="126">
          <cell r="R126">
            <v>3470</v>
          </cell>
          <cell r="T126">
            <v>0</v>
          </cell>
        </row>
        <row r="127">
          <cell r="S127">
            <v>45096</v>
          </cell>
          <cell r="W127"/>
          <cell r="X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  <cell r="W135"/>
          <cell r="X135"/>
        </row>
        <row r="136">
          <cell r="N136">
            <v>0</v>
          </cell>
        </row>
        <row r="138">
          <cell r="N138">
            <v>24556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  <cell r="W143"/>
          <cell r="X143"/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  <cell r="W151"/>
          <cell r="X151"/>
        </row>
        <row r="152">
          <cell r="N152">
            <v>0</v>
          </cell>
        </row>
        <row r="154">
          <cell r="N154">
            <v>5845</v>
          </cell>
        </row>
        <row r="155">
          <cell r="N155">
            <v>0</v>
          </cell>
        </row>
        <row r="156">
          <cell r="Q156"/>
          <cell r="U156"/>
          <cell r="V156"/>
        </row>
        <row r="157">
          <cell r="N157">
            <v>0</v>
          </cell>
        </row>
        <row r="158">
          <cell r="R158"/>
          <cell r="T158"/>
        </row>
        <row r="159">
          <cell r="S159"/>
          <cell r="W159"/>
          <cell r="X159"/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  <cell r="W175"/>
          <cell r="X175"/>
        </row>
        <row r="176">
          <cell r="N176">
            <v>0</v>
          </cell>
        </row>
        <row r="178">
          <cell r="N178">
            <v>63695</v>
          </cell>
        </row>
        <row r="179">
          <cell r="N179">
            <v>249</v>
          </cell>
        </row>
        <row r="180">
          <cell r="Q180">
            <v>0</v>
          </cell>
          <cell r="U180">
            <v>0</v>
          </cell>
          <cell r="V180">
            <v>0</v>
          </cell>
        </row>
        <row r="181">
          <cell r="N181">
            <v>0</v>
          </cell>
        </row>
        <row r="182">
          <cell r="R182">
            <v>4110</v>
          </cell>
          <cell r="T182">
            <v>0</v>
          </cell>
        </row>
        <row r="183">
          <cell r="S183">
            <v>65906</v>
          </cell>
          <cell r="W183">
            <v>0</v>
          </cell>
          <cell r="X183"/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  <cell r="W191"/>
          <cell r="X191"/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Q196"/>
          <cell r="U196"/>
          <cell r="V196"/>
        </row>
        <row r="197">
          <cell r="N197">
            <v>0</v>
          </cell>
        </row>
        <row r="198">
          <cell r="R198"/>
          <cell r="T198"/>
        </row>
        <row r="199">
          <cell r="S199"/>
          <cell r="W199"/>
          <cell r="X199"/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  <cell r="W207"/>
          <cell r="X207"/>
        </row>
        <row r="208">
          <cell r="N208">
            <v>0</v>
          </cell>
        </row>
        <row r="210">
          <cell r="N210">
            <v>10732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  <cell r="W215"/>
          <cell r="X215"/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  <cell r="W231"/>
          <cell r="X231"/>
        </row>
        <row r="232">
          <cell r="N232">
            <v>0</v>
          </cell>
        </row>
        <row r="234">
          <cell r="N234">
            <v>0</v>
          </cell>
        </row>
        <row r="235">
          <cell r="N235">
            <v>0</v>
          </cell>
        </row>
        <row r="236">
          <cell r="Q236"/>
          <cell r="U236"/>
          <cell r="V236"/>
        </row>
        <row r="237">
          <cell r="N237">
            <v>0</v>
          </cell>
        </row>
        <row r="238">
          <cell r="R238"/>
          <cell r="T238"/>
        </row>
        <row r="239">
          <cell r="S239"/>
          <cell r="W239"/>
          <cell r="X239"/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  <cell r="W247"/>
          <cell r="X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  <cell r="W255"/>
          <cell r="X255"/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  <cell r="W263"/>
          <cell r="X263"/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  <cell r="W271"/>
          <cell r="X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  <cell r="W287"/>
          <cell r="X287"/>
        </row>
        <row r="288">
          <cell r="N288">
            <v>0</v>
          </cell>
        </row>
        <row r="290">
          <cell r="N290">
            <v>39350</v>
          </cell>
        </row>
        <row r="291">
          <cell r="N291">
            <v>0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>
            <v>23820</v>
          </cell>
          <cell r="T294">
            <v>0</v>
          </cell>
        </row>
        <row r="295">
          <cell r="S295">
            <v>18744</v>
          </cell>
          <cell r="W295"/>
          <cell r="X295"/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  <cell r="W303"/>
          <cell r="X303"/>
        </row>
        <row r="304">
          <cell r="N304">
            <v>0</v>
          </cell>
        </row>
        <row r="306">
          <cell r="N306">
            <v>177499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  <cell r="W311"/>
          <cell r="X311"/>
        </row>
        <row r="312">
          <cell r="N312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Q316"/>
          <cell r="U316"/>
          <cell r="V316"/>
        </row>
        <row r="317">
          <cell r="N317">
            <v>0</v>
          </cell>
        </row>
        <row r="318">
          <cell r="R318"/>
          <cell r="T318"/>
        </row>
        <row r="319">
          <cell r="S319"/>
          <cell r="W319"/>
          <cell r="X319"/>
        </row>
        <row r="320">
          <cell r="N320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  <cell r="W327"/>
          <cell r="X327"/>
        </row>
        <row r="328">
          <cell r="N328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/>
          <cell r="W343"/>
          <cell r="X343"/>
        </row>
        <row r="344">
          <cell r="N344">
            <v>0</v>
          </cell>
        </row>
        <row r="346">
          <cell r="N346">
            <v>7200</v>
          </cell>
        </row>
        <row r="347">
          <cell r="N347">
            <v>800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>
            <v>6400</v>
          </cell>
          <cell r="W351"/>
          <cell r="X351"/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6">
          <cell r="Q356"/>
          <cell r="U356"/>
          <cell r="V356"/>
        </row>
        <row r="357">
          <cell r="N357">
            <v>0</v>
          </cell>
        </row>
        <row r="358">
          <cell r="R358"/>
          <cell r="T358"/>
        </row>
        <row r="359">
          <cell r="S359"/>
          <cell r="W359"/>
          <cell r="X359"/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  <cell r="W367"/>
          <cell r="X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  <cell r="W375"/>
          <cell r="X375"/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  <cell r="W383"/>
          <cell r="X383"/>
        </row>
        <row r="384">
          <cell r="N384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Q396"/>
          <cell r="U396"/>
          <cell r="V396"/>
        </row>
        <row r="397">
          <cell r="N397">
            <v>0</v>
          </cell>
        </row>
        <row r="398">
          <cell r="R398"/>
          <cell r="T398"/>
        </row>
        <row r="399">
          <cell r="S399"/>
          <cell r="W399"/>
          <cell r="X399"/>
        </row>
        <row r="400">
          <cell r="N400">
            <v>0</v>
          </cell>
        </row>
        <row r="402">
          <cell r="N402">
            <v>67831</v>
          </cell>
        </row>
        <row r="403">
          <cell r="N403">
            <v>586</v>
          </cell>
        </row>
        <row r="404">
          <cell r="Q404"/>
          <cell r="U404"/>
          <cell r="V404"/>
        </row>
        <row r="405">
          <cell r="N405">
            <v>0</v>
          </cell>
        </row>
        <row r="406">
          <cell r="R406">
            <v>78252</v>
          </cell>
          <cell r="T406">
            <v>0</v>
          </cell>
        </row>
        <row r="407">
          <cell r="S407"/>
          <cell r="W407"/>
          <cell r="X407"/>
        </row>
        <row r="408">
          <cell r="N408">
            <v>4133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/>
          <cell r="U412"/>
          <cell r="V412"/>
        </row>
        <row r="413">
          <cell r="N413">
            <v>0</v>
          </cell>
        </row>
        <row r="414">
          <cell r="R414"/>
          <cell r="T414"/>
        </row>
        <row r="415">
          <cell r="S415"/>
          <cell r="W415"/>
          <cell r="X415"/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Q420"/>
          <cell r="U420"/>
          <cell r="V420"/>
        </row>
        <row r="421">
          <cell r="N421">
            <v>0</v>
          </cell>
        </row>
        <row r="422">
          <cell r="R422"/>
          <cell r="T422"/>
        </row>
        <row r="423">
          <cell r="S423"/>
          <cell r="W423"/>
          <cell r="X423"/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Q428"/>
          <cell r="U428"/>
          <cell r="V428"/>
        </row>
        <row r="429">
          <cell r="N429">
            <v>0</v>
          </cell>
        </row>
        <row r="430">
          <cell r="R430"/>
          <cell r="T430"/>
        </row>
        <row r="431">
          <cell r="S431"/>
          <cell r="W431"/>
          <cell r="X431"/>
        </row>
        <row r="432">
          <cell r="N432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Q436"/>
          <cell r="U436"/>
          <cell r="V436"/>
        </row>
        <row r="437">
          <cell r="N437">
            <v>0</v>
          </cell>
        </row>
        <row r="438">
          <cell r="R438"/>
          <cell r="T438"/>
        </row>
        <row r="439">
          <cell r="S439"/>
          <cell r="W439"/>
          <cell r="X439"/>
        </row>
        <row r="440">
          <cell r="N440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Q452"/>
          <cell r="U452"/>
          <cell r="V452"/>
        </row>
        <row r="453">
          <cell r="N453">
            <v>0</v>
          </cell>
        </row>
        <row r="454">
          <cell r="R454"/>
          <cell r="T454"/>
        </row>
        <row r="455">
          <cell r="S455"/>
          <cell r="W455"/>
          <cell r="X455"/>
        </row>
        <row r="456">
          <cell r="N456">
            <v>0</v>
          </cell>
        </row>
        <row r="458">
          <cell r="N458">
            <v>113281</v>
          </cell>
        </row>
        <row r="459">
          <cell r="N459">
            <v>7040</v>
          </cell>
        </row>
        <row r="460">
          <cell r="Q460">
            <v>0</v>
          </cell>
          <cell r="U460">
            <v>0</v>
          </cell>
          <cell r="V460">
            <v>0</v>
          </cell>
        </row>
        <row r="461">
          <cell r="N461">
            <v>0</v>
          </cell>
        </row>
        <row r="462">
          <cell r="R462">
            <v>8304</v>
          </cell>
          <cell r="T462">
            <v>0</v>
          </cell>
        </row>
        <row r="463">
          <cell r="S463">
            <v>102807</v>
          </cell>
          <cell r="W463"/>
          <cell r="X463"/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Q468"/>
          <cell r="U468"/>
          <cell r="V468"/>
        </row>
        <row r="469">
          <cell r="N469">
            <v>0</v>
          </cell>
        </row>
        <row r="470">
          <cell r="R470"/>
          <cell r="T470"/>
        </row>
        <row r="471">
          <cell r="S471"/>
          <cell r="W471"/>
          <cell r="X471"/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Q476"/>
          <cell r="U476"/>
          <cell r="V476"/>
        </row>
        <row r="477">
          <cell r="N477">
            <v>0</v>
          </cell>
        </row>
        <row r="478">
          <cell r="R478"/>
          <cell r="T478"/>
        </row>
        <row r="479">
          <cell r="S479"/>
          <cell r="W479"/>
          <cell r="X479"/>
        </row>
        <row r="480">
          <cell r="N480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Q484"/>
          <cell r="U484"/>
          <cell r="V484"/>
        </row>
        <row r="485">
          <cell r="N485">
            <v>0</v>
          </cell>
        </row>
        <row r="486">
          <cell r="R486"/>
          <cell r="T486"/>
        </row>
        <row r="487">
          <cell r="S487"/>
          <cell r="W487"/>
          <cell r="X487"/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Q492"/>
          <cell r="U492"/>
          <cell r="V492"/>
        </row>
        <row r="493">
          <cell r="N493">
            <v>0</v>
          </cell>
        </row>
        <row r="494">
          <cell r="R494"/>
          <cell r="T494"/>
        </row>
        <row r="495">
          <cell r="S495"/>
          <cell r="W495"/>
          <cell r="X495"/>
        </row>
        <row r="496">
          <cell r="N496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Q508"/>
          <cell r="U508"/>
          <cell r="V508"/>
        </row>
        <row r="509">
          <cell r="N509">
            <v>0</v>
          </cell>
        </row>
        <row r="510">
          <cell r="R510"/>
          <cell r="T510"/>
        </row>
        <row r="511">
          <cell r="S511"/>
          <cell r="W511"/>
          <cell r="X511"/>
        </row>
        <row r="512">
          <cell r="N512">
            <v>0</v>
          </cell>
        </row>
        <row r="514">
          <cell r="N514">
            <v>0</v>
          </cell>
        </row>
        <row r="515">
          <cell r="N515">
            <v>0</v>
          </cell>
        </row>
        <row r="516">
          <cell r="Q516"/>
          <cell r="U516"/>
          <cell r="V516"/>
        </row>
        <row r="517">
          <cell r="N517">
            <v>0</v>
          </cell>
        </row>
        <row r="518">
          <cell r="R518"/>
          <cell r="T518"/>
        </row>
        <row r="519">
          <cell r="S519"/>
          <cell r="W519"/>
          <cell r="X519"/>
        </row>
        <row r="520">
          <cell r="N520">
            <v>0</v>
          </cell>
        </row>
        <row r="522">
          <cell r="N522">
            <v>0</v>
          </cell>
        </row>
        <row r="523">
          <cell r="N523">
            <v>0</v>
          </cell>
        </row>
        <row r="524">
          <cell r="Q524"/>
          <cell r="U524"/>
          <cell r="V524"/>
        </row>
        <row r="525">
          <cell r="N525">
            <v>0</v>
          </cell>
        </row>
        <row r="526">
          <cell r="R526"/>
          <cell r="T526"/>
        </row>
        <row r="527">
          <cell r="S527"/>
          <cell r="W527"/>
          <cell r="X527"/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Q532"/>
          <cell r="U532"/>
          <cell r="V532"/>
        </row>
        <row r="533">
          <cell r="N533">
            <v>0</v>
          </cell>
        </row>
        <row r="534">
          <cell r="R534"/>
          <cell r="T534"/>
        </row>
        <row r="535">
          <cell r="S535"/>
          <cell r="W535"/>
          <cell r="X535"/>
        </row>
        <row r="536">
          <cell r="N536">
            <v>0</v>
          </cell>
        </row>
        <row r="538">
          <cell r="N538">
            <v>0</v>
          </cell>
        </row>
        <row r="539">
          <cell r="N539">
            <v>0</v>
          </cell>
        </row>
        <row r="540">
          <cell r="Q540"/>
          <cell r="U540"/>
          <cell r="V540"/>
        </row>
        <row r="541">
          <cell r="N541">
            <v>0</v>
          </cell>
        </row>
        <row r="542">
          <cell r="R542"/>
          <cell r="T542"/>
        </row>
        <row r="543">
          <cell r="S543"/>
          <cell r="W543"/>
          <cell r="X543"/>
        </row>
        <row r="544">
          <cell r="N544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Q548"/>
          <cell r="U548"/>
          <cell r="V548"/>
        </row>
        <row r="549">
          <cell r="N549">
            <v>0</v>
          </cell>
        </row>
        <row r="550">
          <cell r="R550"/>
          <cell r="T550"/>
        </row>
        <row r="551">
          <cell r="S551"/>
          <cell r="W551"/>
          <cell r="X551"/>
        </row>
        <row r="552">
          <cell r="N552">
            <v>0</v>
          </cell>
        </row>
        <row r="562">
          <cell r="N562">
            <v>501429</v>
          </cell>
        </row>
        <row r="563">
          <cell r="N563">
            <v>0</v>
          </cell>
        </row>
        <row r="564">
          <cell r="Q564"/>
          <cell r="U564"/>
          <cell r="V564"/>
        </row>
        <row r="565">
          <cell r="N565">
            <v>0</v>
          </cell>
        </row>
        <row r="566">
          <cell r="R566">
            <v>7452</v>
          </cell>
          <cell r="T566"/>
        </row>
        <row r="567">
          <cell r="S567">
            <v>207766</v>
          </cell>
          <cell r="W567">
            <v>435415</v>
          </cell>
          <cell r="X567"/>
        </row>
        <row r="568">
          <cell r="N568">
            <v>0</v>
          </cell>
        </row>
        <row r="570">
          <cell r="N570">
            <v>0</v>
          </cell>
        </row>
        <row r="571">
          <cell r="N571">
            <v>0</v>
          </cell>
        </row>
        <row r="572">
          <cell r="Q572"/>
          <cell r="U572"/>
          <cell r="V572"/>
        </row>
        <row r="573">
          <cell r="N573">
            <v>0</v>
          </cell>
        </row>
        <row r="574">
          <cell r="R574"/>
          <cell r="T574"/>
        </row>
        <row r="575">
          <cell r="S575"/>
          <cell r="W575"/>
          <cell r="X575"/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0">
          <cell r="Q580"/>
          <cell r="U580"/>
          <cell r="V580"/>
        </row>
        <row r="581">
          <cell r="N581">
            <v>0</v>
          </cell>
        </row>
        <row r="582">
          <cell r="R582"/>
          <cell r="T582"/>
        </row>
        <row r="583">
          <cell r="S583"/>
          <cell r="W583"/>
          <cell r="X583"/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8">
          <cell r="Q588"/>
          <cell r="U588"/>
          <cell r="V588"/>
        </row>
        <row r="589">
          <cell r="N589">
            <v>0</v>
          </cell>
        </row>
        <row r="590">
          <cell r="R590"/>
          <cell r="T590"/>
        </row>
        <row r="591">
          <cell r="S591"/>
          <cell r="W591"/>
          <cell r="X591"/>
        </row>
        <row r="592">
          <cell r="N592">
            <v>0</v>
          </cell>
        </row>
        <row r="594">
          <cell r="N594">
            <v>1794</v>
          </cell>
        </row>
        <row r="595">
          <cell r="N595">
            <v>0</v>
          </cell>
        </row>
        <row r="596">
          <cell r="Q596"/>
          <cell r="U596"/>
          <cell r="V596"/>
        </row>
        <row r="597">
          <cell r="N597">
            <v>0</v>
          </cell>
        </row>
        <row r="598">
          <cell r="R598"/>
          <cell r="T598"/>
        </row>
        <row r="599">
          <cell r="S599"/>
          <cell r="W599"/>
          <cell r="X599"/>
        </row>
        <row r="600">
          <cell r="N600">
            <v>0</v>
          </cell>
        </row>
        <row r="602">
          <cell r="N602">
            <v>9700</v>
          </cell>
        </row>
        <row r="603">
          <cell r="N603">
            <v>0</v>
          </cell>
        </row>
        <row r="604">
          <cell r="Q604"/>
          <cell r="U604"/>
          <cell r="V604"/>
        </row>
        <row r="605">
          <cell r="N605">
            <v>0</v>
          </cell>
        </row>
        <row r="606">
          <cell r="R606"/>
          <cell r="T606"/>
        </row>
        <row r="607">
          <cell r="S607"/>
          <cell r="W607"/>
          <cell r="X607"/>
        </row>
        <row r="608">
          <cell r="N608">
            <v>0</v>
          </cell>
        </row>
        <row r="618">
          <cell r="N618">
            <v>0</v>
          </cell>
        </row>
        <row r="619">
          <cell r="N619">
            <v>0</v>
          </cell>
        </row>
        <row r="620">
          <cell r="Q620"/>
          <cell r="U620"/>
          <cell r="V620"/>
        </row>
        <row r="621">
          <cell r="N621">
            <v>0</v>
          </cell>
        </row>
        <row r="622">
          <cell r="R622"/>
          <cell r="T622"/>
        </row>
        <row r="623">
          <cell r="S623"/>
          <cell r="W623"/>
          <cell r="X623"/>
        </row>
        <row r="624">
          <cell r="N624">
            <v>0</v>
          </cell>
        </row>
        <row r="626">
          <cell r="N626">
            <v>4582</v>
          </cell>
        </row>
        <row r="627">
          <cell r="N627">
            <v>0</v>
          </cell>
        </row>
        <row r="628">
          <cell r="Q628"/>
          <cell r="U628"/>
          <cell r="V628"/>
        </row>
        <row r="629">
          <cell r="N629">
            <v>0</v>
          </cell>
        </row>
        <row r="630">
          <cell r="R630">
            <v>5094</v>
          </cell>
          <cell r="T630">
            <v>0</v>
          </cell>
        </row>
        <row r="631">
          <cell r="S631"/>
          <cell r="W631"/>
          <cell r="X631"/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Q636"/>
          <cell r="U636"/>
          <cell r="V636"/>
        </row>
        <row r="637">
          <cell r="N637">
            <v>0</v>
          </cell>
        </row>
        <row r="638">
          <cell r="R638"/>
          <cell r="T638"/>
        </row>
        <row r="639">
          <cell r="S639"/>
          <cell r="W639"/>
          <cell r="X639"/>
        </row>
        <row r="640">
          <cell r="N640">
            <v>0</v>
          </cell>
        </row>
        <row r="642">
          <cell r="N642">
            <v>0</v>
          </cell>
        </row>
        <row r="643">
          <cell r="N643">
            <v>0</v>
          </cell>
        </row>
        <row r="644">
          <cell r="Q644"/>
          <cell r="U644"/>
          <cell r="V644"/>
        </row>
        <row r="645">
          <cell r="N645">
            <v>0</v>
          </cell>
        </row>
        <row r="646">
          <cell r="R646"/>
          <cell r="T646"/>
        </row>
        <row r="647">
          <cell r="S647"/>
          <cell r="W647"/>
          <cell r="X647"/>
        </row>
        <row r="648">
          <cell r="N648">
            <v>0</v>
          </cell>
        </row>
        <row r="650">
          <cell r="N650">
            <v>0</v>
          </cell>
        </row>
        <row r="651">
          <cell r="N651">
            <v>0</v>
          </cell>
        </row>
        <row r="652">
          <cell r="Q652"/>
          <cell r="U652"/>
          <cell r="V652"/>
        </row>
        <row r="653">
          <cell r="N653">
            <v>0</v>
          </cell>
        </row>
        <row r="654">
          <cell r="R654"/>
          <cell r="T654"/>
        </row>
        <row r="655">
          <cell r="S655"/>
          <cell r="W655"/>
          <cell r="X655"/>
        </row>
        <row r="656">
          <cell r="N656">
            <v>0</v>
          </cell>
        </row>
        <row r="658">
          <cell r="N658">
            <v>0</v>
          </cell>
        </row>
        <row r="659">
          <cell r="N659">
            <v>0</v>
          </cell>
        </row>
        <row r="660">
          <cell r="Q660"/>
          <cell r="U660"/>
          <cell r="V660"/>
        </row>
        <row r="661">
          <cell r="N661">
            <v>0</v>
          </cell>
        </row>
        <row r="662">
          <cell r="R662"/>
          <cell r="T662"/>
        </row>
        <row r="663">
          <cell r="S663"/>
          <cell r="W663"/>
          <cell r="X663"/>
        </row>
        <row r="664">
          <cell r="N664">
            <v>0</v>
          </cell>
        </row>
        <row r="674">
          <cell r="N674">
            <v>0</v>
          </cell>
        </row>
        <row r="675">
          <cell r="N675">
            <v>0</v>
          </cell>
        </row>
        <row r="676">
          <cell r="Q676"/>
          <cell r="U676"/>
          <cell r="V676"/>
        </row>
        <row r="677">
          <cell r="N677">
            <v>0</v>
          </cell>
        </row>
        <row r="678">
          <cell r="R678"/>
          <cell r="T678"/>
        </row>
        <row r="679">
          <cell r="S679"/>
          <cell r="W679"/>
          <cell r="X679"/>
        </row>
        <row r="680">
          <cell r="N680">
            <v>0</v>
          </cell>
        </row>
        <row r="682">
          <cell r="N682">
            <v>82009</v>
          </cell>
        </row>
        <row r="683">
          <cell r="N683">
            <v>239</v>
          </cell>
        </row>
        <row r="684">
          <cell r="Q684">
            <v>0</v>
          </cell>
          <cell r="U684">
            <v>0</v>
          </cell>
          <cell r="V684">
            <v>0</v>
          </cell>
        </row>
        <row r="685">
          <cell r="N685">
            <v>0</v>
          </cell>
        </row>
        <row r="686">
          <cell r="R686">
            <v>7620</v>
          </cell>
          <cell r="T686">
            <v>0</v>
          </cell>
        </row>
        <row r="687">
          <cell r="S687">
            <v>83437</v>
          </cell>
          <cell r="W687"/>
          <cell r="X687"/>
        </row>
        <row r="688">
          <cell r="N688">
            <v>3568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Q692"/>
          <cell r="U692"/>
          <cell r="V692"/>
        </row>
        <row r="693">
          <cell r="N693">
            <v>0</v>
          </cell>
        </row>
        <row r="694">
          <cell r="R694"/>
          <cell r="T694"/>
        </row>
        <row r="695">
          <cell r="S695"/>
          <cell r="W695"/>
          <cell r="X695"/>
        </row>
        <row r="696">
          <cell r="N696">
            <v>0</v>
          </cell>
        </row>
        <row r="698">
          <cell r="N698">
            <v>18874</v>
          </cell>
        </row>
        <row r="699">
          <cell r="N699">
            <v>0</v>
          </cell>
        </row>
        <row r="700">
          <cell r="Q700"/>
          <cell r="U700"/>
          <cell r="V700"/>
        </row>
        <row r="701">
          <cell r="N701">
            <v>0</v>
          </cell>
        </row>
        <row r="702">
          <cell r="R702"/>
          <cell r="T702"/>
        </row>
        <row r="703">
          <cell r="S703"/>
          <cell r="W703"/>
          <cell r="X703"/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Q708"/>
          <cell r="U708"/>
          <cell r="V708"/>
        </row>
        <row r="709">
          <cell r="N709">
            <v>0</v>
          </cell>
        </row>
        <row r="710">
          <cell r="R710"/>
          <cell r="T710"/>
        </row>
        <row r="711">
          <cell r="S711"/>
          <cell r="W711"/>
          <cell r="X711"/>
        </row>
        <row r="712">
          <cell r="N712">
            <v>0</v>
          </cell>
        </row>
        <row r="714">
          <cell r="N714">
            <v>0</v>
          </cell>
        </row>
        <row r="715">
          <cell r="N715">
            <v>0</v>
          </cell>
        </row>
        <row r="716">
          <cell r="Q716"/>
          <cell r="U716"/>
          <cell r="V716"/>
        </row>
        <row r="717">
          <cell r="N717">
            <v>0</v>
          </cell>
        </row>
        <row r="718">
          <cell r="R718"/>
          <cell r="T718"/>
        </row>
        <row r="719">
          <cell r="S719"/>
          <cell r="W719"/>
          <cell r="X719"/>
        </row>
        <row r="720">
          <cell r="N720">
            <v>0</v>
          </cell>
        </row>
        <row r="730">
          <cell r="N730">
            <v>0</v>
          </cell>
        </row>
        <row r="731">
          <cell r="N731">
            <v>0</v>
          </cell>
        </row>
        <row r="732">
          <cell r="Q732"/>
          <cell r="U732"/>
          <cell r="V732"/>
        </row>
        <row r="733">
          <cell r="N733">
            <v>0</v>
          </cell>
        </row>
        <row r="734">
          <cell r="R734"/>
          <cell r="T734"/>
        </row>
        <row r="735">
          <cell r="S735"/>
          <cell r="W735"/>
          <cell r="X735"/>
        </row>
        <row r="736">
          <cell r="N736">
            <v>0</v>
          </cell>
        </row>
        <row r="738">
          <cell r="N738">
            <v>0</v>
          </cell>
        </row>
        <row r="739">
          <cell r="N739">
            <v>0</v>
          </cell>
        </row>
        <row r="740">
          <cell r="Q740"/>
          <cell r="U740"/>
          <cell r="V740"/>
        </row>
        <row r="741">
          <cell r="N741">
            <v>0</v>
          </cell>
        </row>
        <row r="742">
          <cell r="R742"/>
          <cell r="T742"/>
        </row>
        <row r="743">
          <cell r="S743"/>
          <cell r="W743"/>
          <cell r="X743"/>
        </row>
        <row r="744">
          <cell r="N744">
            <v>0</v>
          </cell>
        </row>
        <row r="746">
          <cell r="N746">
            <v>0</v>
          </cell>
        </row>
        <row r="747">
          <cell r="N747">
            <v>0</v>
          </cell>
        </row>
        <row r="748">
          <cell r="Q748"/>
          <cell r="U748"/>
          <cell r="V748"/>
        </row>
        <row r="749">
          <cell r="N749">
            <v>0</v>
          </cell>
        </row>
        <row r="750">
          <cell r="R750"/>
          <cell r="T750"/>
        </row>
        <row r="751">
          <cell r="S751"/>
          <cell r="W751"/>
          <cell r="X751"/>
        </row>
        <row r="752">
          <cell r="N752">
            <v>0</v>
          </cell>
        </row>
        <row r="754">
          <cell r="N754">
            <v>0</v>
          </cell>
        </row>
        <row r="755">
          <cell r="N755">
            <v>0</v>
          </cell>
        </row>
        <row r="756">
          <cell r="Q756"/>
          <cell r="U756"/>
          <cell r="V756"/>
        </row>
        <row r="757">
          <cell r="N757">
            <v>0</v>
          </cell>
        </row>
        <row r="758">
          <cell r="R758"/>
          <cell r="T758"/>
        </row>
        <row r="759">
          <cell r="S759"/>
          <cell r="W759"/>
          <cell r="X759"/>
        </row>
        <row r="760">
          <cell r="N760">
            <v>0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Q764"/>
          <cell r="U764"/>
          <cell r="V764"/>
        </row>
        <row r="765">
          <cell r="N765">
            <v>0</v>
          </cell>
        </row>
        <row r="766">
          <cell r="R766"/>
          <cell r="T766"/>
        </row>
        <row r="767">
          <cell r="S767"/>
          <cell r="W767"/>
          <cell r="X767"/>
        </row>
        <row r="768">
          <cell r="N768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Q772"/>
          <cell r="U772"/>
          <cell r="V772"/>
        </row>
        <row r="773">
          <cell r="N773">
            <v>0</v>
          </cell>
        </row>
        <row r="774">
          <cell r="R774"/>
          <cell r="T774"/>
        </row>
        <row r="775">
          <cell r="S775"/>
          <cell r="W775"/>
          <cell r="X775"/>
        </row>
        <row r="776">
          <cell r="N776">
            <v>0</v>
          </cell>
        </row>
        <row r="786">
          <cell r="N786">
            <v>0</v>
          </cell>
        </row>
        <row r="787">
          <cell r="N787">
            <v>0</v>
          </cell>
        </row>
        <row r="788">
          <cell r="Q788"/>
          <cell r="U788"/>
          <cell r="V788"/>
        </row>
        <row r="789">
          <cell r="N789">
            <v>0</v>
          </cell>
        </row>
        <row r="790">
          <cell r="R790"/>
          <cell r="T790"/>
        </row>
        <row r="791">
          <cell r="S791"/>
          <cell r="W791"/>
          <cell r="X791"/>
        </row>
        <row r="792">
          <cell r="N792">
            <v>0</v>
          </cell>
        </row>
        <row r="794">
          <cell r="N794">
            <v>114638</v>
          </cell>
        </row>
        <row r="795">
          <cell r="N795">
            <v>8885</v>
          </cell>
        </row>
        <row r="796">
          <cell r="Q796">
            <v>0</v>
          </cell>
          <cell r="U796">
            <v>0</v>
          </cell>
          <cell r="V796">
            <v>0</v>
          </cell>
        </row>
        <row r="797">
          <cell r="N797">
            <v>0</v>
          </cell>
        </row>
        <row r="798">
          <cell r="R798">
            <v>27778</v>
          </cell>
          <cell r="T798">
            <v>0</v>
          </cell>
        </row>
        <row r="799">
          <cell r="S799">
            <v>94468</v>
          </cell>
          <cell r="W799"/>
          <cell r="X799"/>
        </row>
        <row r="800">
          <cell r="N800">
            <v>0</v>
          </cell>
        </row>
        <row r="802">
          <cell r="N802">
            <v>2920</v>
          </cell>
        </row>
        <row r="803">
          <cell r="N803">
            <v>0</v>
          </cell>
        </row>
        <row r="804">
          <cell r="Q804"/>
          <cell r="U804"/>
          <cell r="V804"/>
        </row>
        <row r="805">
          <cell r="N805">
            <v>0</v>
          </cell>
        </row>
        <row r="806">
          <cell r="R806"/>
          <cell r="T806"/>
        </row>
        <row r="807">
          <cell r="S807"/>
          <cell r="W807"/>
          <cell r="X807"/>
        </row>
        <row r="808">
          <cell r="N808">
            <v>0</v>
          </cell>
        </row>
        <row r="810">
          <cell r="N810">
            <v>17000</v>
          </cell>
        </row>
        <row r="811">
          <cell r="N811">
            <v>0</v>
          </cell>
        </row>
        <row r="812">
          <cell r="Q812"/>
          <cell r="U812"/>
          <cell r="V812"/>
        </row>
        <row r="813">
          <cell r="N813">
            <v>0</v>
          </cell>
        </row>
        <row r="814">
          <cell r="R814"/>
          <cell r="T814"/>
        </row>
        <row r="815">
          <cell r="S815"/>
          <cell r="W815"/>
          <cell r="X815"/>
        </row>
        <row r="816">
          <cell r="N816">
            <v>0</v>
          </cell>
        </row>
        <row r="818">
          <cell r="N818">
            <v>0</v>
          </cell>
        </row>
        <row r="819">
          <cell r="N819">
            <v>0</v>
          </cell>
        </row>
        <row r="820">
          <cell r="Q820"/>
          <cell r="U820"/>
          <cell r="V820"/>
        </row>
        <row r="821">
          <cell r="N821">
            <v>0</v>
          </cell>
        </row>
        <row r="822">
          <cell r="R822"/>
          <cell r="T822"/>
        </row>
        <row r="823">
          <cell r="S823"/>
          <cell r="W823"/>
          <cell r="X823"/>
        </row>
        <row r="824">
          <cell r="N824">
            <v>0</v>
          </cell>
        </row>
        <row r="826">
          <cell r="N826">
            <v>11244</v>
          </cell>
        </row>
        <row r="827">
          <cell r="N827">
            <v>0</v>
          </cell>
        </row>
        <row r="828">
          <cell r="Q828"/>
          <cell r="U828"/>
          <cell r="V828"/>
        </row>
        <row r="829">
          <cell r="N829">
            <v>0</v>
          </cell>
        </row>
        <row r="830">
          <cell r="R830"/>
          <cell r="T830"/>
        </row>
        <row r="831">
          <cell r="S831"/>
          <cell r="W831"/>
          <cell r="X831"/>
        </row>
        <row r="832">
          <cell r="N832">
            <v>0</v>
          </cell>
        </row>
        <row r="842">
          <cell r="N842">
            <v>0</v>
          </cell>
        </row>
        <row r="843">
          <cell r="N843">
            <v>0</v>
          </cell>
        </row>
        <row r="844">
          <cell r="Q844"/>
          <cell r="U844"/>
          <cell r="V844"/>
        </row>
        <row r="845">
          <cell r="N845">
            <v>0</v>
          </cell>
        </row>
        <row r="846">
          <cell r="R846"/>
          <cell r="T846"/>
        </row>
        <row r="847">
          <cell r="S847"/>
          <cell r="W847"/>
          <cell r="X847"/>
        </row>
        <row r="848">
          <cell r="N848">
            <v>0</v>
          </cell>
        </row>
        <row r="850">
          <cell r="N850">
            <v>0</v>
          </cell>
        </row>
        <row r="851">
          <cell r="N851">
            <v>0</v>
          </cell>
        </row>
        <row r="852">
          <cell r="Q852"/>
          <cell r="U852"/>
          <cell r="V852"/>
        </row>
        <row r="853">
          <cell r="N853">
            <v>0</v>
          </cell>
        </row>
        <row r="854">
          <cell r="R854"/>
          <cell r="T854"/>
        </row>
        <row r="855">
          <cell r="S855"/>
          <cell r="W855"/>
          <cell r="X855"/>
        </row>
        <row r="856">
          <cell r="N856">
            <v>0</v>
          </cell>
        </row>
        <row r="858">
          <cell r="N858">
            <v>0</v>
          </cell>
        </row>
        <row r="859">
          <cell r="N859">
            <v>0</v>
          </cell>
        </row>
        <row r="860">
          <cell r="Q860"/>
          <cell r="U860"/>
          <cell r="V860"/>
        </row>
        <row r="861">
          <cell r="N861">
            <v>0</v>
          </cell>
        </row>
        <row r="862">
          <cell r="R862"/>
          <cell r="T862"/>
        </row>
        <row r="863">
          <cell r="S863"/>
          <cell r="W863"/>
          <cell r="X863"/>
        </row>
        <row r="864">
          <cell r="N864">
            <v>0</v>
          </cell>
        </row>
        <row r="866">
          <cell r="N866">
            <v>0</v>
          </cell>
        </row>
        <row r="867">
          <cell r="N867">
            <v>0</v>
          </cell>
        </row>
        <row r="868">
          <cell r="Q868"/>
          <cell r="U868"/>
          <cell r="V868"/>
        </row>
        <row r="869">
          <cell r="N869">
            <v>0</v>
          </cell>
        </row>
        <row r="870">
          <cell r="R870"/>
          <cell r="T870"/>
        </row>
        <row r="871">
          <cell r="S871"/>
          <cell r="W871"/>
          <cell r="X871"/>
        </row>
        <row r="872">
          <cell r="N872">
            <v>0</v>
          </cell>
        </row>
        <row r="874">
          <cell r="N874">
            <v>0</v>
          </cell>
        </row>
        <row r="875">
          <cell r="N875">
            <v>0</v>
          </cell>
        </row>
        <row r="876">
          <cell r="Q876"/>
          <cell r="U876"/>
          <cell r="V876"/>
        </row>
        <row r="877">
          <cell r="N877">
            <v>0</v>
          </cell>
        </row>
        <row r="878">
          <cell r="R878"/>
          <cell r="T878"/>
        </row>
        <row r="879">
          <cell r="S879"/>
          <cell r="W879"/>
          <cell r="X879"/>
        </row>
        <row r="880">
          <cell r="N880">
            <v>0</v>
          </cell>
        </row>
        <row r="882">
          <cell r="N882">
            <v>0</v>
          </cell>
        </row>
        <row r="883">
          <cell r="N883">
            <v>0</v>
          </cell>
        </row>
        <row r="884">
          <cell r="Q884"/>
          <cell r="U884"/>
          <cell r="V884"/>
        </row>
        <row r="885">
          <cell r="N885">
            <v>0</v>
          </cell>
        </row>
        <row r="886">
          <cell r="R886"/>
          <cell r="T886"/>
        </row>
        <row r="887">
          <cell r="S887"/>
          <cell r="W887"/>
          <cell r="X887"/>
        </row>
        <row r="888">
          <cell r="N888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Q900"/>
          <cell r="U900"/>
          <cell r="V900"/>
        </row>
        <row r="901">
          <cell r="N901">
            <v>0</v>
          </cell>
        </row>
        <row r="902">
          <cell r="R902"/>
          <cell r="T902"/>
        </row>
        <row r="903">
          <cell r="S903"/>
          <cell r="W903"/>
          <cell r="X903"/>
        </row>
        <row r="904">
          <cell r="N904">
            <v>0</v>
          </cell>
        </row>
        <row r="906">
          <cell r="N906">
            <v>0</v>
          </cell>
        </row>
        <row r="907">
          <cell r="N907">
            <v>0</v>
          </cell>
        </row>
        <row r="908">
          <cell r="Q908"/>
          <cell r="U908"/>
          <cell r="V908"/>
        </row>
        <row r="909">
          <cell r="N909">
            <v>0</v>
          </cell>
        </row>
        <row r="910">
          <cell r="R910"/>
          <cell r="T910"/>
        </row>
        <row r="911">
          <cell r="S911"/>
          <cell r="W911"/>
          <cell r="X911"/>
        </row>
        <row r="912">
          <cell r="N912">
            <v>0</v>
          </cell>
        </row>
        <row r="914">
          <cell r="N914">
            <v>0</v>
          </cell>
        </row>
        <row r="915">
          <cell r="N915">
            <v>0</v>
          </cell>
        </row>
        <row r="916">
          <cell r="Q916"/>
          <cell r="U916"/>
          <cell r="V916"/>
        </row>
        <row r="917">
          <cell r="N917">
            <v>0</v>
          </cell>
        </row>
        <row r="918">
          <cell r="R918"/>
          <cell r="T918"/>
        </row>
        <row r="919">
          <cell r="S919"/>
          <cell r="W919"/>
          <cell r="X919"/>
        </row>
        <row r="920">
          <cell r="N920">
            <v>0</v>
          </cell>
        </row>
        <row r="922">
          <cell r="N922">
            <v>0</v>
          </cell>
        </row>
        <row r="923">
          <cell r="N923">
            <v>0</v>
          </cell>
        </row>
        <row r="924">
          <cell r="Q924"/>
          <cell r="U924"/>
          <cell r="V924"/>
        </row>
        <row r="925">
          <cell r="N925">
            <v>0</v>
          </cell>
        </row>
        <row r="926">
          <cell r="R926"/>
          <cell r="T926"/>
        </row>
        <row r="927">
          <cell r="S927"/>
          <cell r="W927"/>
          <cell r="X927"/>
        </row>
        <row r="928">
          <cell r="N928">
            <v>0</v>
          </cell>
        </row>
        <row r="930">
          <cell r="N930">
            <v>0</v>
          </cell>
        </row>
        <row r="931">
          <cell r="N931">
            <v>0</v>
          </cell>
        </row>
        <row r="932">
          <cell r="Q932"/>
          <cell r="U932"/>
          <cell r="V932"/>
        </row>
        <row r="933">
          <cell r="N933">
            <v>0</v>
          </cell>
        </row>
        <row r="934">
          <cell r="R934"/>
          <cell r="T934"/>
        </row>
        <row r="935">
          <cell r="S935"/>
          <cell r="W935"/>
          <cell r="X935"/>
        </row>
        <row r="936">
          <cell r="N936">
            <v>0</v>
          </cell>
        </row>
        <row r="938">
          <cell r="N938">
            <v>0</v>
          </cell>
        </row>
        <row r="939">
          <cell r="N939">
            <v>0</v>
          </cell>
        </row>
        <row r="940">
          <cell r="Q940"/>
          <cell r="U940"/>
          <cell r="V940"/>
        </row>
        <row r="941">
          <cell r="N941">
            <v>0</v>
          </cell>
        </row>
        <row r="942">
          <cell r="R942"/>
          <cell r="T942"/>
        </row>
        <row r="943">
          <cell r="S943"/>
          <cell r="W943"/>
          <cell r="X943"/>
        </row>
        <row r="944">
          <cell r="N944">
            <v>0</v>
          </cell>
        </row>
        <row r="954">
          <cell r="N954">
            <v>4405784</v>
          </cell>
        </row>
        <row r="955">
          <cell r="N955">
            <v>357583</v>
          </cell>
        </row>
        <row r="956">
          <cell r="Q956">
            <v>1024000</v>
          </cell>
          <cell r="U956"/>
          <cell r="V956">
            <v>1951586</v>
          </cell>
        </row>
        <row r="957">
          <cell r="N957">
            <v>0</v>
          </cell>
        </row>
        <row r="958">
          <cell r="R958">
            <v>89338</v>
          </cell>
          <cell r="T958"/>
        </row>
        <row r="959">
          <cell r="S959">
            <v>1880000</v>
          </cell>
          <cell r="W959">
            <v>551858</v>
          </cell>
          <cell r="X959">
            <v>55600</v>
          </cell>
        </row>
        <row r="960">
          <cell r="N960">
            <v>0</v>
          </cell>
        </row>
        <row r="962">
          <cell r="N962">
            <v>178566</v>
          </cell>
        </row>
        <row r="963">
          <cell r="N963">
            <v>5553</v>
          </cell>
        </row>
        <row r="964">
          <cell r="Q964"/>
          <cell r="U964"/>
          <cell r="V964"/>
        </row>
        <row r="965">
          <cell r="N965">
            <v>225</v>
          </cell>
        </row>
        <row r="966">
          <cell r="R966">
            <v>185152</v>
          </cell>
          <cell r="T966"/>
        </row>
        <row r="967">
          <cell r="S967"/>
          <cell r="W967"/>
          <cell r="X967"/>
        </row>
        <row r="968">
          <cell r="N968">
            <v>0</v>
          </cell>
        </row>
        <row r="970">
          <cell r="N970">
            <v>7641</v>
          </cell>
        </row>
        <row r="971">
          <cell r="N971">
            <v>0</v>
          </cell>
        </row>
        <row r="972">
          <cell r="Q972"/>
          <cell r="U972"/>
          <cell r="V972"/>
        </row>
        <row r="973">
          <cell r="N973">
            <v>0</v>
          </cell>
        </row>
        <row r="974">
          <cell r="R974"/>
          <cell r="T974"/>
        </row>
        <row r="975">
          <cell r="S975"/>
          <cell r="W975"/>
          <cell r="X975"/>
        </row>
        <row r="976">
          <cell r="N976">
            <v>0</v>
          </cell>
        </row>
        <row r="978">
          <cell r="N978">
            <v>1496268</v>
          </cell>
        </row>
        <row r="979">
          <cell r="N979">
            <v>0</v>
          </cell>
        </row>
        <row r="980">
          <cell r="Q980"/>
          <cell r="U980"/>
          <cell r="V980"/>
        </row>
        <row r="981">
          <cell r="N981">
            <v>0</v>
          </cell>
        </row>
        <row r="982">
          <cell r="R982"/>
          <cell r="T982"/>
        </row>
        <row r="983">
          <cell r="S983"/>
          <cell r="W983"/>
          <cell r="X983"/>
        </row>
        <row r="984">
          <cell r="N984">
            <v>0</v>
          </cell>
        </row>
        <row r="986">
          <cell r="N986">
            <v>41228</v>
          </cell>
        </row>
        <row r="987">
          <cell r="N987">
            <v>0</v>
          </cell>
        </row>
        <row r="988">
          <cell r="Q988"/>
          <cell r="U988"/>
          <cell r="V988"/>
        </row>
        <row r="989">
          <cell r="N989">
            <v>0</v>
          </cell>
        </row>
        <row r="990">
          <cell r="R990"/>
          <cell r="T990"/>
        </row>
        <row r="991">
          <cell r="S991"/>
          <cell r="W991"/>
          <cell r="X991"/>
        </row>
        <row r="992">
          <cell r="N992">
            <v>0</v>
          </cell>
        </row>
        <row r="994">
          <cell r="N994">
            <v>970709</v>
          </cell>
        </row>
        <row r="995">
          <cell r="N995">
            <v>0</v>
          </cell>
        </row>
        <row r="996">
          <cell r="Q996"/>
          <cell r="U996"/>
          <cell r="V996"/>
        </row>
        <row r="997">
          <cell r="N997">
            <v>0</v>
          </cell>
        </row>
        <row r="998">
          <cell r="R998"/>
          <cell r="T998"/>
        </row>
        <row r="999">
          <cell r="S999"/>
          <cell r="W999"/>
          <cell r="X999"/>
        </row>
        <row r="1000">
          <cell r="N1000">
            <v>0</v>
          </cell>
        </row>
        <row r="1010">
          <cell r="N1010">
            <v>1078632</v>
          </cell>
        </row>
        <row r="1011">
          <cell r="N1011">
            <v>1914</v>
          </cell>
        </row>
        <row r="1012">
          <cell r="Q1012"/>
          <cell r="U1012"/>
          <cell r="V1012"/>
        </row>
        <row r="1013">
          <cell r="N1013">
            <v>0</v>
          </cell>
        </row>
        <row r="1014">
          <cell r="R1014"/>
          <cell r="T1014"/>
        </row>
        <row r="1015">
          <cell r="S1015">
            <v>1521386</v>
          </cell>
          <cell r="W1015"/>
          <cell r="X1015"/>
        </row>
        <row r="1016">
          <cell r="N1016">
            <v>0</v>
          </cell>
        </row>
        <row r="1018">
          <cell r="N1018">
            <v>867291</v>
          </cell>
        </row>
        <row r="1019">
          <cell r="N1019">
            <v>13768</v>
          </cell>
        </row>
        <row r="1020">
          <cell r="Q1020"/>
          <cell r="U1020"/>
          <cell r="V1020">
            <v>435404</v>
          </cell>
        </row>
        <row r="1021">
          <cell r="N1021">
            <v>0</v>
          </cell>
        </row>
        <row r="1022">
          <cell r="R1022">
            <v>39771</v>
          </cell>
          <cell r="T1022"/>
        </row>
        <row r="1023">
          <cell r="S1023">
            <v>441202</v>
          </cell>
          <cell r="W1023"/>
          <cell r="X1023"/>
        </row>
        <row r="1024">
          <cell r="N1024">
            <v>1294</v>
          </cell>
        </row>
        <row r="1026">
          <cell r="N1026">
            <v>0</v>
          </cell>
        </row>
        <row r="1027">
          <cell r="N1027">
            <v>0</v>
          </cell>
        </row>
        <row r="1028">
          <cell r="Q1028"/>
          <cell r="U1028"/>
          <cell r="V1028"/>
        </row>
        <row r="1029">
          <cell r="N1029">
            <v>0</v>
          </cell>
        </row>
        <row r="1030">
          <cell r="R1030"/>
          <cell r="T1030"/>
        </row>
        <row r="1031">
          <cell r="S1031"/>
          <cell r="W1031"/>
          <cell r="X1031"/>
        </row>
        <row r="1032">
          <cell r="N1032">
            <v>0</v>
          </cell>
        </row>
        <row r="1034">
          <cell r="N1034">
            <v>0</v>
          </cell>
        </row>
        <row r="1035">
          <cell r="N1035">
            <v>0</v>
          </cell>
        </row>
        <row r="1036">
          <cell r="Q1036"/>
          <cell r="U1036"/>
          <cell r="V1036"/>
        </row>
        <row r="1037">
          <cell r="N1037">
            <v>0</v>
          </cell>
        </row>
        <row r="1038">
          <cell r="R1038"/>
          <cell r="T1038"/>
        </row>
        <row r="1039">
          <cell r="S1039"/>
          <cell r="W1039"/>
          <cell r="X1039"/>
        </row>
        <row r="1040">
          <cell r="N1040">
            <v>0</v>
          </cell>
        </row>
        <row r="1042">
          <cell r="N1042">
            <v>0</v>
          </cell>
        </row>
        <row r="1043">
          <cell r="N1043">
            <v>0</v>
          </cell>
        </row>
        <row r="1044">
          <cell r="Q1044"/>
          <cell r="U1044"/>
          <cell r="V1044"/>
        </row>
        <row r="1045">
          <cell r="N1045">
            <v>0</v>
          </cell>
        </row>
        <row r="1046">
          <cell r="R1046"/>
          <cell r="T1046"/>
        </row>
        <row r="1047">
          <cell r="S1047"/>
          <cell r="W1047"/>
          <cell r="X1047"/>
        </row>
        <row r="1048">
          <cell r="N1048">
            <v>0</v>
          </cell>
        </row>
        <row r="1050">
          <cell r="N1050">
            <v>346067</v>
          </cell>
        </row>
        <row r="1051">
          <cell r="N1051">
            <v>0</v>
          </cell>
        </row>
        <row r="1052">
          <cell r="Q1052"/>
          <cell r="U1052"/>
          <cell r="V1052"/>
        </row>
        <row r="1053">
          <cell r="N1053">
            <v>0</v>
          </cell>
        </row>
        <row r="1054">
          <cell r="R1054"/>
          <cell r="T1054"/>
        </row>
        <row r="1055">
          <cell r="S1055"/>
          <cell r="W1055"/>
          <cell r="X1055"/>
        </row>
        <row r="1056">
          <cell r="N1056">
            <v>0</v>
          </cell>
        </row>
        <row r="1066">
          <cell r="N1066">
            <v>0</v>
          </cell>
        </row>
        <row r="1067">
          <cell r="N1067">
            <v>0</v>
          </cell>
        </row>
        <row r="1068">
          <cell r="Q1068"/>
          <cell r="U1068"/>
          <cell r="V1068"/>
        </row>
        <row r="1069">
          <cell r="N1069">
            <v>0</v>
          </cell>
        </row>
        <row r="1070">
          <cell r="R1070"/>
          <cell r="T1070"/>
        </row>
        <row r="1071">
          <cell r="S1071"/>
          <cell r="W1071"/>
          <cell r="X1071"/>
        </row>
        <row r="1072">
          <cell r="N1072">
            <v>0</v>
          </cell>
        </row>
        <row r="1074">
          <cell r="N1074">
            <v>3350</v>
          </cell>
        </row>
        <row r="1075">
          <cell r="N1075">
            <v>0</v>
          </cell>
        </row>
        <row r="1076">
          <cell r="Q1076">
            <v>0</v>
          </cell>
          <cell r="U1076">
            <v>0</v>
          </cell>
          <cell r="V1076">
            <v>0</v>
          </cell>
        </row>
        <row r="1077">
          <cell r="N1077">
            <v>0</v>
          </cell>
        </row>
        <row r="1078">
          <cell r="R1078">
            <v>2383</v>
          </cell>
          <cell r="T1078">
            <v>0</v>
          </cell>
        </row>
        <row r="1079">
          <cell r="S1079">
            <v>1388</v>
          </cell>
          <cell r="W1079"/>
          <cell r="X1079"/>
        </row>
        <row r="1080">
          <cell r="N1080">
            <v>0</v>
          </cell>
        </row>
        <row r="1082">
          <cell r="N1082">
            <v>0</v>
          </cell>
        </row>
        <row r="1083">
          <cell r="N1083">
            <v>0</v>
          </cell>
        </row>
        <row r="1084">
          <cell r="Q1084"/>
          <cell r="U1084"/>
          <cell r="V1084"/>
        </row>
        <row r="1085">
          <cell r="N1085">
            <v>0</v>
          </cell>
        </row>
        <row r="1086">
          <cell r="R1086"/>
          <cell r="T1086"/>
        </row>
        <row r="1087">
          <cell r="S1087"/>
          <cell r="W1087"/>
          <cell r="X1087"/>
        </row>
        <row r="1088">
          <cell r="N1088">
            <v>0</v>
          </cell>
        </row>
        <row r="1090">
          <cell r="N1090">
            <v>0</v>
          </cell>
        </row>
        <row r="1091">
          <cell r="N1091">
            <v>0</v>
          </cell>
        </row>
        <row r="1092">
          <cell r="Q1092"/>
          <cell r="U1092"/>
          <cell r="V1092"/>
        </row>
        <row r="1093">
          <cell r="N1093">
            <v>0</v>
          </cell>
        </row>
        <row r="1094">
          <cell r="R1094"/>
          <cell r="T1094"/>
        </row>
        <row r="1095">
          <cell r="S1095"/>
          <cell r="W1095"/>
          <cell r="X1095"/>
        </row>
        <row r="1096">
          <cell r="N1096">
            <v>0</v>
          </cell>
        </row>
        <row r="1098">
          <cell r="N1098">
            <v>0</v>
          </cell>
        </row>
        <row r="1099">
          <cell r="N1099">
            <v>0</v>
          </cell>
        </row>
        <row r="1100">
          <cell r="Q1100"/>
          <cell r="U1100"/>
          <cell r="V1100"/>
        </row>
        <row r="1101">
          <cell r="N1101">
            <v>0</v>
          </cell>
        </row>
        <row r="1102">
          <cell r="R1102"/>
          <cell r="T1102"/>
        </row>
        <row r="1103">
          <cell r="S1103"/>
          <cell r="W1103"/>
          <cell r="X1103"/>
        </row>
        <row r="1104">
          <cell r="N1104">
            <v>0</v>
          </cell>
        </row>
        <row r="1106">
          <cell r="N1106">
            <v>0</v>
          </cell>
        </row>
        <row r="1107">
          <cell r="N1107">
            <v>0</v>
          </cell>
        </row>
        <row r="1108">
          <cell r="Q1108"/>
          <cell r="U1108"/>
          <cell r="V1108"/>
        </row>
        <row r="1109">
          <cell r="N1109">
            <v>0</v>
          </cell>
        </row>
        <row r="1110">
          <cell r="R1110"/>
          <cell r="T1110"/>
        </row>
        <row r="1111">
          <cell r="S1111"/>
          <cell r="W1111"/>
          <cell r="X1111"/>
        </row>
        <row r="1112">
          <cell r="N1112">
            <v>0</v>
          </cell>
        </row>
        <row r="1122">
          <cell r="N1122">
            <v>0</v>
          </cell>
        </row>
        <row r="1123">
          <cell r="N1123">
            <v>0</v>
          </cell>
        </row>
        <row r="1124">
          <cell r="Q1124"/>
          <cell r="U1124"/>
          <cell r="V1124"/>
        </row>
        <row r="1125">
          <cell r="N1125">
            <v>0</v>
          </cell>
        </row>
        <row r="1126">
          <cell r="R1126"/>
          <cell r="T1126"/>
        </row>
        <row r="1127">
          <cell r="S1127"/>
          <cell r="W1127"/>
          <cell r="X1127"/>
        </row>
        <row r="1128">
          <cell r="N1128">
            <v>0</v>
          </cell>
        </row>
        <row r="1130">
          <cell r="N1130">
            <v>132259</v>
          </cell>
        </row>
        <row r="1131">
          <cell r="N1131">
            <v>1557</v>
          </cell>
        </row>
        <row r="1132">
          <cell r="Q1132">
            <v>0</v>
          </cell>
          <cell r="U1132">
            <v>0</v>
          </cell>
          <cell r="V1132">
            <v>0</v>
          </cell>
        </row>
        <row r="1133">
          <cell r="N1133">
            <v>0</v>
          </cell>
        </row>
        <row r="1134">
          <cell r="R1134">
            <v>0</v>
          </cell>
          <cell r="T1134">
            <v>0</v>
          </cell>
        </row>
        <row r="1135">
          <cell r="S1135">
            <v>145000</v>
          </cell>
          <cell r="W1135"/>
          <cell r="X1135"/>
        </row>
        <row r="1136">
          <cell r="N1136">
            <v>0</v>
          </cell>
        </row>
        <row r="1138">
          <cell r="N1138">
            <v>0</v>
          </cell>
        </row>
        <row r="1139">
          <cell r="N1139">
            <v>0</v>
          </cell>
        </row>
        <row r="1140">
          <cell r="Q1140"/>
          <cell r="U1140"/>
          <cell r="V1140"/>
        </row>
        <row r="1141">
          <cell r="N1141">
            <v>0</v>
          </cell>
        </row>
        <row r="1142">
          <cell r="R1142"/>
          <cell r="T1142"/>
        </row>
        <row r="1143">
          <cell r="S1143"/>
          <cell r="W1143"/>
          <cell r="X1143"/>
        </row>
        <row r="1144">
          <cell r="N1144">
            <v>0</v>
          </cell>
        </row>
        <row r="1146">
          <cell r="N1146">
            <v>474600</v>
          </cell>
          <cell r="Y1146">
            <v>161900</v>
          </cell>
        </row>
        <row r="1147">
          <cell r="N1147">
            <v>0</v>
          </cell>
        </row>
        <row r="1148">
          <cell r="Q1148"/>
          <cell r="U1148"/>
          <cell r="V1148"/>
        </row>
        <row r="1149">
          <cell r="N1149">
            <v>0</v>
          </cell>
        </row>
        <row r="1150">
          <cell r="R1150"/>
          <cell r="T1150"/>
        </row>
        <row r="1151">
          <cell r="S1151"/>
          <cell r="W1151"/>
          <cell r="X1151"/>
        </row>
        <row r="1152">
          <cell r="N1152">
            <v>0</v>
          </cell>
        </row>
        <row r="1154">
          <cell r="N1154">
            <v>0</v>
          </cell>
        </row>
        <row r="1155">
          <cell r="N1155">
            <v>0</v>
          </cell>
        </row>
        <row r="1156">
          <cell r="Q1156"/>
          <cell r="U1156"/>
          <cell r="V1156"/>
        </row>
        <row r="1157">
          <cell r="N1157">
            <v>0</v>
          </cell>
        </row>
        <row r="1158">
          <cell r="R1158"/>
          <cell r="T1158"/>
        </row>
        <row r="1159">
          <cell r="S1159"/>
          <cell r="W1159"/>
          <cell r="X1159"/>
        </row>
        <row r="1160">
          <cell r="N1160">
            <v>0</v>
          </cell>
        </row>
        <row r="1162">
          <cell r="N1162">
            <v>0</v>
          </cell>
        </row>
        <row r="1163">
          <cell r="N1163">
            <v>0</v>
          </cell>
        </row>
        <row r="1164">
          <cell r="Q1164"/>
          <cell r="U1164"/>
          <cell r="V1164"/>
        </row>
        <row r="1165">
          <cell r="N1165">
            <v>0</v>
          </cell>
        </row>
        <row r="1166">
          <cell r="R1166"/>
          <cell r="T1166"/>
        </row>
        <row r="1167">
          <cell r="S1167"/>
          <cell r="W1167"/>
          <cell r="X1167"/>
        </row>
        <row r="1168">
          <cell r="N1168">
            <v>0</v>
          </cell>
        </row>
        <row r="1178">
          <cell r="N1178">
            <v>0</v>
          </cell>
        </row>
        <row r="1179">
          <cell r="N1179">
            <v>0</v>
          </cell>
        </row>
        <row r="1180">
          <cell r="Q1180"/>
          <cell r="U1180"/>
          <cell r="V1180"/>
        </row>
        <row r="1181">
          <cell r="N1181">
            <v>0</v>
          </cell>
        </row>
        <row r="1182">
          <cell r="R1182"/>
          <cell r="T1182"/>
        </row>
        <row r="1183">
          <cell r="S1183"/>
          <cell r="W1183"/>
          <cell r="X1183"/>
        </row>
        <row r="1184">
          <cell r="N1184">
            <v>0</v>
          </cell>
        </row>
        <row r="1186">
          <cell r="N1186">
            <v>17541</v>
          </cell>
        </row>
        <row r="1187">
          <cell r="N1187">
            <v>1443</v>
          </cell>
        </row>
        <row r="1188">
          <cell r="Q1188"/>
          <cell r="U1188"/>
          <cell r="V1188"/>
        </row>
        <row r="1189">
          <cell r="N1189">
            <v>0</v>
          </cell>
        </row>
        <row r="1190">
          <cell r="R1190">
            <v>21966</v>
          </cell>
          <cell r="T1190">
            <v>0</v>
          </cell>
        </row>
        <row r="1191">
          <cell r="S1191"/>
          <cell r="W1191"/>
          <cell r="X1191"/>
        </row>
        <row r="1192">
          <cell r="N1192">
            <v>0</v>
          </cell>
        </row>
        <row r="1194">
          <cell r="N1194">
            <v>0</v>
          </cell>
        </row>
        <row r="1195">
          <cell r="N1195">
            <v>0</v>
          </cell>
        </row>
        <row r="1196">
          <cell r="Q1196"/>
          <cell r="U1196"/>
          <cell r="V1196"/>
        </row>
        <row r="1197">
          <cell r="N1197">
            <v>0</v>
          </cell>
        </row>
        <row r="1198">
          <cell r="R1198"/>
          <cell r="T1198"/>
        </row>
        <row r="1199">
          <cell r="S1199"/>
          <cell r="W1199"/>
          <cell r="X1199"/>
        </row>
        <row r="1200">
          <cell r="N1200">
            <v>0</v>
          </cell>
        </row>
        <row r="1202">
          <cell r="N1202">
            <v>0</v>
          </cell>
        </row>
        <row r="1203">
          <cell r="N1203">
            <v>0</v>
          </cell>
        </row>
        <row r="1204">
          <cell r="Q1204"/>
          <cell r="U1204"/>
          <cell r="V1204"/>
        </row>
        <row r="1205">
          <cell r="N1205">
            <v>0</v>
          </cell>
        </row>
        <row r="1206">
          <cell r="R1206"/>
          <cell r="T1206"/>
        </row>
        <row r="1207">
          <cell r="S1207"/>
          <cell r="W1207"/>
          <cell r="X1207"/>
        </row>
        <row r="1208">
          <cell r="N1208">
            <v>0</v>
          </cell>
        </row>
        <row r="1210">
          <cell r="N1210">
            <v>0</v>
          </cell>
        </row>
        <row r="1211">
          <cell r="N1211">
            <v>0</v>
          </cell>
        </row>
        <row r="1212">
          <cell r="Q1212"/>
          <cell r="U1212"/>
          <cell r="V1212"/>
        </row>
        <row r="1213">
          <cell r="N1213">
            <v>0</v>
          </cell>
        </row>
        <row r="1214">
          <cell r="R1214"/>
          <cell r="T1214"/>
        </row>
        <row r="1215">
          <cell r="S1215"/>
          <cell r="W1215"/>
          <cell r="X1215"/>
        </row>
        <row r="1216">
          <cell r="N1216">
            <v>0</v>
          </cell>
        </row>
        <row r="1218">
          <cell r="N1218">
            <v>0</v>
          </cell>
        </row>
        <row r="1219">
          <cell r="N1219">
            <v>0</v>
          </cell>
        </row>
        <row r="1220">
          <cell r="Q1220"/>
          <cell r="U1220"/>
          <cell r="V1220"/>
        </row>
        <row r="1221">
          <cell r="N1221">
            <v>0</v>
          </cell>
        </row>
        <row r="1222">
          <cell r="R1222"/>
          <cell r="T1222"/>
        </row>
        <row r="1223">
          <cell r="S1223"/>
          <cell r="W1223"/>
          <cell r="X1223"/>
        </row>
        <row r="1224">
          <cell r="N1224">
            <v>0</v>
          </cell>
        </row>
        <row r="1234">
          <cell r="N1234">
            <v>0</v>
          </cell>
        </row>
        <row r="1235">
          <cell r="N1235">
            <v>0</v>
          </cell>
        </row>
        <row r="1236">
          <cell r="Q1236"/>
          <cell r="U1236"/>
          <cell r="V1236"/>
        </row>
        <row r="1237">
          <cell r="N1237">
            <v>0</v>
          </cell>
        </row>
        <row r="1238">
          <cell r="R1238"/>
          <cell r="T1238"/>
        </row>
        <row r="1239">
          <cell r="S1239"/>
          <cell r="W1239"/>
          <cell r="X1239"/>
        </row>
        <row r="1240">
          <cell r="N1240">
            <v>0</v>
          </cell>
        </row>
        <row r="1242">
          <cell r="N1242">
            <v>6122.5</v>
          </cell>
        </row>
        <row r="1243">
          <cell r="N1243">
            <v>3555.65</v>
          </cell>
        </row>
        <row r="1244">
          <cell r="Q1244">
            <v>0</v>
          </cell>
          <cell r="U1244">
            <v>0</v>
          </cell>
          <cell r="V1244">
            <v>0</v>
          </cell>
        </row>
        <row r="1245">
          <cell r="N1245">
            <v>0</v>
          </cell>
        </row>
        <row r="1246">
          <cell r="R1246"/>
          <cell r="T1246"/>
        </row>
        <row r="1247">
          <cell r="S1247">
            <v>3600</v>
          </cell>
          <cell r="W1247"/>
          <cell r="X1247"/>
        </row>
        <row r="1248">
          <cell r="N1248">
            <v>0</v>
          </cell>
        </row>
        <row r="1250">
          <cell r="N1250">
            <v>197.04433497536948</v>
          </cell>
        </row>
        <row r="1251">
          <cell r="N1251">
            <v>0</v>
          </cell>
        </row>
        <row r="1252">
          <cell r="Q1252"/>
          <cell r="U1252"/>
          <cell r="V1252"/>
        </row>
        <row r="1253">
          <cell r="N1253">
            <v>0</v>
          </cell>
        </row>
        <row r="1254">
          <cell r="R1254"/>
          <cell r="T1254"/>
        </row>
        <row r="1255">
          <cell r="S1255"/>
          <cell r="W1255"/>
          <cell r="X1255"/>
        </row>
        <row r="1256">
          <cell r="N1256">
            <v>0</v>
          </cell>
        </row>
        <row r="1258">
          <cell r="N1258">
            <v>3987</v>
          </cell>
        </row>
        <row r="1259">
          <cell r="N1259">
            <v>0</v>
          </cell>
        </row>
        <row r="1260">
          <cell r="Q1260"/>
          <cell r="U1260"/>
          <cell r="V1260"/>
        </row>
        <row r="1261">
          <cell r="N1261">
            <v>0</v>
          </cell>
        </row>
        <row r="1262">
          <cell r="R1262"/>
          <cell r="T1262"/>
        </row>
        <row r="1263">
          <cell r="S1263"/>
          <cell r="W1263"/>
          <cell r="X1263"/>
        </row>
        <row r="1264">
          <cell r="N1264">
            <v>0</v>
          </cell>
        </row>
        <row r="1266">
          <cell r="N1266">
            <v>0</v>
          </cell>
        </row>
        <row r="1267">
          <cell r="N1267">
            <v>0</v>
          </cell>
        </row>
        <row r="1268">
          <cell r="Q1268"/>
          <cell r="U1268"/>
          <cell r="V1268"/>
        </row>
        <row r="1269">
          <cell r="N1269">
            <v>0</v>
          </cell>
        </row>
        <row r="1270">
          <cell r="R1270"/>
          <cell r="T1270"/>
        </row>
        <row r="1271">
          <cell r="S1271"/>
          <cell r="W1271"/>
          <cell r="X1271"/>
        </row>
        <row r="1272">
          <cell r="N1272">
            <v>0</v>
          </cell>
        </row>
        <row r="1274">
          <cell r="N1274">
            <v>0</v>
          </cell>
        </row>
        <row r="1275">
          <cell r="N1275">
            <v>0</v>
          </cell>
        </row>
        <row r="1276">
          <cell r="Q1276"/>
          <cell r="U1276"/>
          <cell r="V1276"/>
        </row>
        <row r="1277">
          <cell r="N1277">
            <v>0</v>
          </cell>
        </row>
        <row r="1278">
          <cell r="R1278"/>
          <cell r="T1278"/>
        </row>
        <row r="1279">
          <cell r="S1279"/>
          <cell r="W1279"/>
          <cell r="X1279"/>
        </row>
        <row r="1280">
          <cell r="N1280">
            <v>0</v>
          </cell>
        </row>
        <row r="1290">
          <cell r="N1290">
            <v>0</v>
          </cell>
        </row>
        <row r="1291">
          <cell r="N1291">
            <v>0</v>
          </cell>
        </row>
        <row r="1292">
          <cell r="Q1292"/>
          <cell r="U1292"/>
          <cell r="V1292"/>
        </row>
        <row r="1293">
          <cell r="N1293">
            <v>0</v>
          </cell>
        </row>
        <row r="1294">
          <cell r="R1294"/>
          <cell r="T1294"/>
        </row>
        <row r="1295">
          <cell r="S1295"/>
          <cell r="W1295"/>
          <cell r="X1295"/>
        </row>
        <row r="1296">
          <cell r="N1296">
            <v>0</v>
          </cell>
        </row>
        <row r="1298">
          <cell r="N1298">
            <v>16698</v>
          </cell>
        </row>
        <row r="1299">
          <cell r="N1299">
            <v>328</v>
          </cell>
        </row>
        <row r="1300">
          <cell r="Q1300">
            <v>0</v>
          </cell>
          <cell r="U1300">
            <v>0</v>
          </cell>
          <cell r="V1300">
            <v>0</v>
          </cell>
        </row>
        <row r="1301">
          <cell r="N1301">
            <v>0</v>
          </cell>
        </row>
        <row r="1302">
          <cell r="R1302">
            <v>1980</v>
          </cell>
          <cell r="T1302">
            <v>0</v>
          </cell>
        </row>
        <row r="1303">
          <cell r="S1303">
            <v>16420</v>
          </cell>
          <cell r="W1303"/>
          <cell r="X1303"/>
        </row>
        <row r="1304">
          <cell r="N1304">
            <v>0</v>
          </cell>
        </row>
        <row r="1306">
          <cell r="N1306">
            <v>0</v>
          </cell>
        </row>
        <row r="1307">
          <cell r="N1307">
            <v>0</v>
          </cell>
        </row>
        <row r="1308">
          <cell r="Q1308"/>
          <cell r="U1308"/>
          <cell r="V1308"/>
        </row>
        <row r="1309">
          <cell r="N1309">
            <v>0</v>
          </cell>
        </row>
        <row r="1310">
          <cell r="R1310"/>
          <cell r="T1310"/>
        </row>
        <row r="1311">
          <cell r="S1311"/>
          <cell r="W1311"/>
          <cell r="X1311"/>
        </row>
        <row r="1312">
          <cell r="N1312">
            <v>0</v>
          </cell>
        </row>
        <row r="1314">
          <cell r="N1314">
            <v>0</v>
          </cell>
        </row>
        <row r="1315">
          <cell r="N1315">
            <v>0</v>
          </cell>
        </row>
        <row r="1316">
          <cell r="Q1316"/>
          <cell r="U1316"/>
          <cell r="V1316"/>
        </row>
        <row r="1317">
          <cell r="N1317">
            <v>0</v>
          </cell>
        </row>
        <row r="1318">
          <cell r="R1318"/>
          <cell r="T1318"/>
        </row>
        <row r="1319">
          <cell r="S1319"/>
          <cell r="W1319"/>
          <cell r="X1319"/>
        </row>
        <row r="1320">
          <cell r="N1320">
            <v>0</v>
          </cell>
        </row>
        <row r="1322">
          <cell r="N1322">
            <v>0</v>
          </cell>
        </row>
        <row r="1323">
          <cell r="N1323">
            <v>0</v>
          </cell>
        </row>
        <row r="1324">
          <cell r="Q1324"/>
          <cell r="U1324"/>
          <cell r="V1324"/>
        </row>
        <row r="1325">
          <cell r="N1325">
            <v>0</v>
          </cell>
        </row>
        <row r="1326">
          <cell r="R1326"/>
          <cell r="T1326"/>
        </row>
        <row r="1327">
          <cell r="S1327"/>
          <cell r="W1327"/>
          <cell r="X1327"/>
        </row>
        <row r="1328">
          <cell r="N1328">
            <v>0</v>
          </cell>
        </row>
        <row r="1330">
          <cell r="N1330">
            <v>0</v>
          </cell>
        </row>
        <row r="1331">
          <cell r="N1331">
            <v>0</v>
          </cell>
        </row>
        <row r="1332">
          <cell r="Q1332"/>
          <cell r="U1332"/>
          <cell r="V1332"/>
        </row>
        <row r="1333">
          <cell r="N1333">
            <v>0</v>
          </cell>
        </row>
        <row r="1334">
          <cell r="R1334"/>
          <cell r="T1334"/>
        </row>
        <row r="1335">
          <cell r="S1335"/>
          <cell r="W1335"/>
          <cell r="X1335"/>
        </row>
        <row r="1336">
          <cell r="N1336">
            <v>0</v>
          </cell>
        </row>
        <row r="1346">
          <cell r="N1346">
            <v>110349</v>
          </cell>
        </row>
        <row r="1347">
          <cell r="N1347">
            <v>0</v>
          </cell>
        </row>
        <row r="1348">
          <cell r="Q1348">
            <v>0</v>
          </cell>
          <cell r="U1348">
            <v>0</v>
          </cell>
          <cell r="V1348">
            <v>0</v>
          </cell>
        </row>
        <row r="1349">
          <cell r="N1349">
            <v>0</v>
          </cell>
        </row>
        <row r="1350">
          <cell r="R1350"/>
          <cell r="T1350"/>
        </row>
        <row r="1351">
          <cell r="S1351">
            <v>144000</v>
          </cell>
          <cell r="W1351"/>
          <cell r="X1351"/>
        </row>
        <row r="1352">
          <cell r="N1352">
            <v>0</v>
          </cell>
        </row>
        <row r="1354">
          <cell r="N1354">
            <v>28258</v>
          </cell>
        </row>
        <row r="1355">
          <cell r="N1355">
            <v>1200</v>
          </cell>
        </row>
        <row r="1356">
          <cell r="Q1356">
            <v>0</v>
          </cell>
          <cell r="U1356">
            <v>0</v>
          </cell>
          <cell r="V1356">
            <v>0</v>
          </cell>
        </row>
        <row r="1357">
          <cell r="N1357">
            <v>0</v>
          </cell>
        </row>
        <row r="1358">
          <cell r="R1358"/>
          <cell r="T1358"/>
        </row>
        <row r="1359">
          <cell r="S1359">
            <v>68600</v>
          </cell>
          <cell r="W1359"/>
          <cell r="X1359"/>
        </row>
        <row r="1360">
          <cell r="N1360">
            <v>0</v>
          </cell>
        </row>
        <row r="1362">
          <cell r="N1362">
            <v>0</v>
          </cell>
        </row>
        <row r="1363">
          <cell r="N1363">
            <v>0</v>
          </cell>
        </row>
        <row r="1364">
          <cell r="Q1364"/>
          <cell r="U1364"/>
          <cell r="V1364"/>
        </row>
        <row r="1365">
          <cell r="N1365">
            <v>0</v>
          </cell>
        </row>
        <row r="1366">
          <cell r="R1366"/>
          <cell r="T1366"/>
        </row>
        <row r="1367">
          <cell r="S1367"/>
          <cell r="W1367"/>
          <cell r="X1367"/>
        </row>
        <row r="1368">
          <cell r="N1368">
            <v>0</v>
          </cell>
        </row>
        <row r="1370">
          <cell r="N1370">
            <v>0</v>
          </cell>
        </row>
        <row r="1371">
          <cell r="N1371">
            <v>0</v>
          </cell>
        </row>
        <row r="1372">
          <cell r="Q1372"/>
          <cell r="U1372"/>
          <cell r="V1372"/>
        </row>
        <row r="1373">
          <cell r="N1373">
            <v>0</v>
          </cell>
        </row>
        <row r="1374">
          <cell r="R1374"/>
          <cell r="T1374"/>
        </row>
        <row r="1375">
          <cell r="S1375"/>
          <cell r="W1375"/>
          <cell r="X1375"/>
        </row>
        <row r="1376">
          <cell r="N1376">
            <v>0</v>
          </cell>
        </row>
        <row r="1378">
          <cell r="N1378">
            <v>7404</v>
          </cell>
        </row>
        <row r="1379">
          <cell r="N1379">
            <v>0</v>
          </cell>
        </row>
        <row r="1380">
          <cell r="Q1380"/>
          <cell r="U1380"/>
          <cell r="V1380"/>
        </row>
        <row r="1381">
          <cell r="N1381">
            <v>0</v>
          </cell>
        </row>
        <row r="1382">
          <cell r="R1382"/>
          <cell r="T1382"/>
        </row>
        <row r="1383">
          <cell r="S1383"/>
          <cell r="W1383"/>
          <cell r="X1383"/>
        </row>
        <row r="1384">
          <cell r="N1384">
            <v>0</v>
          </cell>
        </row>
        <row r="1386">
          <cell r="N1386">
            <v>31158</v>
          </cell>
        </row>
        <row r="1387">
          <cell r="N1387">
            <v>0</v>
          </cell>
        </row>
        <row r="1388">
          <cell r="Q1388"/>
          <cell r="U1388"/>
          <cell r="V1388"/>
        </row>
        <row r="1389">
          <cell r="N1389">
            <v>0</v>
          </cell>
        </row>
        <row r="1390">
          <cell r="R1390"/>
          <cell r="T1390"/>
        </row>
        <row r="1391">
          <cell r="S1391"/>
          <cell r="W1391"/>
          <cell r="X1391"/>
        </row>
        <row r="1392">
          <cell r="N1392">
            <v>0</v>
          </cell>
        </row>
        <row r="1402">
          <cell r="N1402">
            <v>498888</v>
          </cell>
        </row>
        <row r="1403">
          <cell r="N1403">
            <v>3212</v>
          </cell>
        </row>
        <row r="1404">
          <cell r="Q1404">
            <v>0</v>
          </cell>
          <cell r="U1404">
            <v>0</v>
          </cell>
          <cell r="V1404">
            <v>0</v>
          </cell>
        </row>
        <row r="1405">
          <cell r="N1405">
            <v>0</v>
          </cell>
        </row>
        <row r="1406">
          <cell r="R1406"/>
          <cell r="T1406"/>
        </row>
        <row r="1407">
          <cell r="S1407">
            <v>639461</v>
          </cell>
          <cell r="W1407"/>
          <cell r="X1407"/>
        </row>
        <row r="1408">
          <cell r="N1408">
            <v>0</v>
          </cell>
        </row>
        <row r="1410">
          <cell r="N1410">
            <v>1305</v>
          </cell>
        </row>
        <row r="1411">
          <cell r="N1411">
            <v>478</v>
          </cell>
        </row>
        <row r="1412">
          <cell r="Q1412"/>
          <cell r="U1412"/>
          <cell r="V1412"/>
        </row>
        <row r="1413">
          <cell r="N1413">
            <v>0</v>
          </cell>
        </row>
        <row r="1414">
          <cell r="R1414">
            <v>1008</v>
          </cell>
          <cell r="T1414">
            <v>0</v>
          </cell>
        </row>
        <row r="1415">
          <cell r="S1415"/>
          <cell r="W1415"/>
          <cell r="X1415"/>
        </row>
        <row r="1416">
          <cell r="N1416">
            <v>0</v>
          </cell>
        </row>
        <row r="1418">
          <cell r="N1418">
            <v>0</v>
          </cell>
        </row>
        <row r="1419">
          <cell r="N1419">
            <v>0</v>
          </cell>
        </row>
        <row r="1420">
          <cell r="Q1420"/>
          <cell r="U1420"/>
          <cell r="V1420"/>
        </row>
        <row r="1421">
          <cell r="N1421">
            <v>0</v>
          </cell>
        </row>
        <row r="1422">
          <cell r="R1422"/>
          <cell r="T1422"/>
        </row>
        <row r="1423">
          <cell r="S1423"/>
          <cell r="W1423"/>
          <cell r="X1423"/>
        </row>
        <row r="1424">
          <cell r="N1424">
            <v>0</v>
          </cell>
        </row>
        <row r="1426">
          <cell r="N1426">
            <v>10650</v>
          </cell>
        </row>
        <row r="1427">
          <cell r="N1427">
            <v>0</v>
          </cell>
        </row>
        <row r="1428">
          <cell r="Q1428"/>
          <cell r="U1428"/>
          <cell r="V1428"/>
        </row>
        <row r="1429">
          <cell r="N1429">
            <v>0</v>
          </cell>
        </row>
        <row r="1430">
          <cell r="R1430"/>
          <cell r="T1430"/>
        </row>
        <row r="1431">
          <cell r="S1431"/>
          <cell r="W1431"/>
          <cell r="X1431"/>
        </row>
        <row r="1432">
          <cell r="N1432">
            <v>0</v>
          </cell>
        </row>
        <row r="1434">
          <cell r="N1434">
            <v>0</v>
          </cell>
        </row>
        <row r="1435">
          <cell r="N1435">
            <v>0</v>
          </cell>
        </row>
        <row r="1436">
          <cell r="Q1436"/>
          <cell r="U1436"/>
          <cell r="V1436"/>
        </row>
        <row r="1437">
          <cell r="N1437">
            <v>0</v>
          </cell>
        </row>
        <row r="1438">
          <cell r="R1438"/>
          <cell r="T1438"/>
        </row>
        <row r="1439">
          <cell r="S1439"/>
          <cell r="W1439"/>
          <cell r="X1439"/>
        </row>
        <row r="1440">
          <cell r="N1440">
            <v>0</v>
          </cell>
        </row>
        <row r="1442">
          <cell r="N1442">
            <v>135586</v>
          </cell>
        </row>
        <row r="1443">
          <cell r="N1443">
            <v>0</v>
          </cell>
        </row>
        <row r="1444">
          <cell r="Q1444"/>
          <cell r="U1444"/>
          <cell r="V1444"/>
        </row>
        <row r="1445">
          <cell r="N1445">
            <v>0</v>
          </cell>
        </row>
        <row r="1446">
          <cell r="R1446"/>
          <cell r="T1446"/>
        </row>
        <row r="1447">
          <cell r="S1447"/>
          <cell r="W1447"/>
          <cell r="X1447"/>
        </row>
        <row r="1448">
          <cell r="N1448">
            <v>0</v>
          </cell>
        </row>
        <row r="1458">
          <cell r="N1458">
            <v>162000</v>
          </cell>
        </row>
        <row r="1459">
          <cell r="N1459">
            <v>7400</v>
          </cell>
        </row>
        <row r="1460">
          <cell r="Q1460"/>
          <cell r="U1460"/>
          <cell r="V1460">
            <v>17200</v>
          </cell>
        </row>
        <row r="1461">
          <cell r="N1461">
            <v>0</v>
          </cell>
        </row>
        <row r="1462">
          <cell r="R1462"/>
          <cell r="T1462"/>
        </row>
        <row r="1463">
          <cell r="S1463">
            <v>165900</v>
          </cell>
          <cell r="W1463"/>
          <cell r="X1463"/>
        </row>
        <row r="1464">
          <cell r="N1464">
            <v>0</v>
          </cell>
        </row>
        <row r="1466">
          <cell r="N1466">
            <v>4500</v>
          </cell>
        </row>
        <row r="1467">
          <cell r="N1467">
            <v>2100</v>
          </cell>
        </row>
        <row r="1468">
          <cell r="Q1468">
            <v>0</v>
          </cell>
          <cell r="U1468">
            <v>0</v>
          </cell>
          <cell r="V1468">
            <v>0</v>
          </cell>
        </row>
        <row r="1469">
          <cell r="N1469">
            <v>0</v>
          </cell>
        </row>
        <row r="1470">
          <cell r="R1470"/>
          <cell r="T1470"/>
        </row>
        <row r="1471">
          <cell r="S1471">
            <v>14100</v>
          </cell>
          <cell r="W1471">
            <v>0</v>
          </cell>
          <cell r="X1471"/>
        </row>
        <row r="1472">
          <cell r="N1472">
            <v>0</v>
          </cell>
        </row>
        <row r="1474">
          <cell r="N1474">
            <v>14200</v>
          </cell>
        </row>
        <row r="1476">
          <cell r="Q1476"/>
          <cell r="U1476"/>
          <cell r="V1476"/>
        </row>
        <row r="1477">
          <cell r="N1477">
            <v>0</v>
          </cell>
        </row>
        <row r="1478">
          <cell r="R1478"/>
          <cell r="T1478"/>
        </row>
        <row r="1479">
          <cell r="S1479"/>
          <cell r="W1479"/>
          <cell r="X1479"/>
        </row>
        <row r="1480">
          <cell r="N1480">
            <v>0</v>
          </cell>
        </row>
        <row r="1482">
          <cell r="N1482">
            <v>0</v>
          </cell>
        </row>
        <row r="1483">
          <cell r="N1483">
            <v>0</v>
          </cell>
        </row>
        <row r="1484">
          <cell r="Q1484"/>
          <cell r="U1484"/>
          <cell r="V1484"/>
        </row>
        <row r="1485">
          <cell r="N1485">
            <v>0</v>
          </cell>
        </row>
        <row r="1486">
          <cell r="R1486"/>
          <cell r="T1486"/>
        </row>
        <row r="1487">
          <cell r="S1487"/>
          <cell r="W1487"/>
          <cell r="X1487"/>
        </row>
        <row r="1488">
          <cell r="N1488">
            <v>0</v>
          </cell>
        </row>
        <row r="1490">
          <cell r="N1490">
            <v>33800</v>
          </cell>
        </row>
        <row r="1491">
          <cell r="N1491">
            <v>0</v>
          </cell>
        </row>
        <row r="1492">
          <cell r="Q1492"/>
          <cell r="U1492"/>
          <cell r="V1492"/>
        </row>
        <row r="1493">
          <cell r="N1493">
            <v>0</v>
          </cell>
        </row>
        <row r="1494">
          <cell r="R1494"/>
          <cell r="T1494"/>
        </row>
        <row r="1495">
          <cell r="S1495"/>
          <cell r="W1495"/>
          <cell r="X1495"/>
        </row>
        <row r="1496">
          <cell r="N1496">
            <v>0</v>
          </cell>
        </row>
        <row r="1498">
          <cell r="N1498">
            <v>20100</v>
          </cell>
        </row>
        <row r="1499">
          <cell r="N1499">
            <v>0</v>
          </cell>
        </row>
        <row r="1500">
          <cell r="Q1500"/>
          <cell r="U1500"/>
          <cell r="V1500"/>
        </row>
        <row r="1501">
          <cell r="N1501">
            <v>0</v>
          </cell>
        </row>
        <row r="1502">
          <cell r="R1502"/>
          <cell r="T1502"/>
        </row>
        <row r="1503">
          <cell r="S1503"/>
          <cell r="W1503"/>
          <cell r="X1503"/>
        </row>
        <row r="1504">
          <cell r="N1504">
            <v>0</v>
          </cell>
        </row>
      </sheetData>
      <sheetData sheetId="2">
        <row r="83">
          <cell r="N83">
            <v>1613</v>
          </cell>
        </row>
        <row r="84">
          <cell r="Q84"/>
          <cell r="T84"/>
          <cell r="U84"/>
        </row>
        <row r="85">
          <cell r="N85">
            <v>0</v>
          </cell>
        </row>
        <row r="86">
          <cell r="N86">
            <v>363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2624</v>
          </cell>
        </row>
        <row r="92">
          <cell r="N92">
            <v>2128.5</v>
          </cell>
        </row>
        <row r="93">
          <cell r="Q93"/>
          <cell r="T93"/>
          <cell r="U93"/>
        </row>
        <row r="94">
          <cell r="N94">
            <v>0</v>
          </cell>
        </row>
        <row r="95">
          <cell r="N95">
            <v>59.5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7622</v>
          </cell>
        </row>
        <row r="99">
          <cell r="N99">
            <v>68154</v>
          </cell>
        </row>
        <row r="101">
          <cell r="N101">
            <v>0</v>
          </cell>
        </row>
        <row r="102">
          <cell r="Q102"/>
          <cell r="T102"/>
          <cell r="U102"/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15639</v>
          </cell>
        </row>
        <row r="108">
          <cell r="N108">
            <v>35819.599999999999</v>
          </cell>
        </row>
        <row r="110">
          <cell r="N110">
            <v>393283.5</v>
          </cell>
        </row>
        <row r="111">
          <cell r="Q111"/>
          <cell r="T111"/>
          <cell r="U111"/>
        </row>
        <row r="112">
          <cell r="N112">
            <v>0</v>
          </cell>
        </row>
        <row r="113">
          <cell r="N113">
            <v>64372.5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638</v>
          </cell>
        </row>
        <row r="119">
          <cell r="N119">
            <v>19245</v>
          </cell>
        </row>
        <row r="120">
          <cell r="Q120"/>
          <cell r="T120"/>
          <cell r="U120"/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37112</v>
          </cell>
        </row>
        <row r="126">
          <cell r="N126">
            <v>102138</v>
          </cell>
        </row>
        <row r="128">
          <cell r="N128">
            <v>356</v>
          </cell>
        </row>
        <row r="129">
          <cell r="Q129"/>
          <cell r="T129"/>
          <cell r="U129"/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6247</v>
          </cell>
        </row>
        <row r="133">
          <cell r="N133">
            <v>0</v>
          </cell>
        </row>
        <row r="134">
          <cell r="N134">
            <v>2163</v>
          </cell>
        </row>
        <row r="135">
          <cell r="N135">
            <v>123837.4</v>
          </cell>
        </row>
        <row r="137">
          <cell r="N137">
            <v>50</v>
          </cell>
        </row>
        <row r="138">
          <cell r="Q138"/>
          <cell r="T138"/>
          <cell r="U138"/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113827</v>
          </cell>
        </row>
        <row r="144">
          <cell r="N144">
            <v>24060</v>
          </cell>
        </row>
        <row r="146">
          <cell r="N146">
            <v>0</v>
          </cell>
        </row>
        <row r="147">
          <cell r="Q147"/>
          <cell r="T147"/>
          <cell r="U147"/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1105</v>
          </cell>
        </row>
        <row r="164">
          <cell r="N164">
            <v>4114</v>
          </cell>
        </row>
        <row r="165">
          <cell r="Q165"/>
          <cell r="T165"/>
          <cell r="U165"/>
        </row>
        <row r="166">
          <cell r="N166">
            <v>0</v>
          </cell>
        </row>
        <row r="167">
          <cell r="N167">
            <v>839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7855</v>
          </cell>
        </row>
        <row r="173">
          <cell r="N173">
            <v>1318</v>
          </cell>
        </row>
        <row r="174">
          <cell r="Q174"/>
          <cell r="T174"/>
          <cell r="U174"/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0</v>
          </cell>
        </row>
        <row r="178">
          <cell r="N178">
            <v>0</v>
          </cell>
        </row>
        <row r="179">
          <cell r="N179">
            <v>4243.6390000000001</v>
          </cell>
        </row>
        <row r="180">
          <cell r="N180">
            <v>15496</v>
          </cell>
        </row>
        <row r="182">
          <cell r="N182">
            <v>0</v>
          </cell>
        </row>
        <row r="183">
          <cell r="Q183"/>
          <cell r="T183"/>
          <cell r="U183"/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14278.476000000001</v>
          </cell>
        </row>
        <row r="189">
          <cell r="N189">
            <v>27189</v>
          </cell>
        </row>
        <row r="191">
          <cell r="N191">
            <v>189410</v>
          </cell>
        </row>
        <row r="192">
          <cell r="Q192"/>
          <cell r="T192"/>
          <cell r="U192"/>
        </row>
        <row r="193">
          <cell r="N193">
            <v>0</v>
          </cell>
        </row>
        <row r="194">
          <cell r="N194">
            <v>27930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2091</v>
          </cell>
        </row>
        <row r="200">
          <cell r="N200">
            <v>474</v>
          </cell>
        </row>
        <row r="201">
          <cell r="Q201"/>
          <cell r="T201"/>
          <cell r="U201"/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312.78699999999998</v>
          </cell>
        </row>
        <row r="207">
          <cell r="N207">
            <v>54698</v>
          </cell>
        </row>
        <row r="209">
          <cell r="N209">
            <v>688</v>
          </cell>
        </row>
        <row r="210">
          <cell r="Q210"/>
          <cell r="T210"/>
          <cell r="U210"/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18200</v>
          </cell>
        </row>
        <row r="214">
          <cell r="N214">
            <v>0</v>
          </cell>
        </row>
        <row r="215">
          <cell r="N215">
            <v>8585.08</v>
          </cell>
        </row>
        <row r="216">
          <cell r="N216">
            <v>135199</v>
          </cell>
        </row>
        <row r="218">
          <cell r="N218">
            <v>60</v>
          </cell>
        </row>
        <row r="219">
          <cell r="Q219"/>
          <cell r="T219"/>
          <cell r="U219"/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32970.978999999999</v>
          </cell>
        </row>
        <row r="225">
          <cell r="N225">
            <v>7659</v>
          </cell>
        </row>
        <row r="227">
          <cell r="N227">
            <v>0</v>
          </cell>
        </row>
        <row r="228">
          <cell r="Q228"/>
          <cell r="T228"/>
          <cell r="U228"/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10311</v>
          </cell>
        </row>
        <row r="245">
          <cell r="N245">
            <v>2439</v>
          </cell>
        </row>
        <row r="246">
          <cell r="Q246"/>
          <cell r="T246"/>
          <cell r="U246"/>
        </row>
        <row r="247">
          <cell r="N247">
            <v>0</v>
          </cell>
        </row>
        <row r="248">
          <cell r="N248">
            <v>524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3646.4</v>
          </cell>
        </row>
        <row r="254">
          <cell r="N254">
            <v>607</v>
          </cell>
        </row>
        <row r="255">
          <cell r="Q255"/>
          <cell r="T255"/>
          <cell r="U255"/>
        </row>
        <row r="256">
          <cell r="N256">
            <v>16</v>
          </cell>
        </row>
        <row r="257">
          <cell r="N257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N260">
            <v>5570.64</v>
          </cell>
        </row>
        <row r="261">
          <cell r="N261">
            <v>8008</v>
          </cell>
        </row>
        <row r="263">
          <cell r="N263">
            <v>5662</v>
          </cell>
        </row>
        <row r="264">
          <cell r="Q264"/>
          <cell r="T264"/>
          <cell r="U264"/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25053.647999999997</v>
          </cell>
        </row>
        <row r="270">
          <cell r="N270">
            <v>17110.599999999999</v>
          </cell>
        </row>
        <row r="272">
          <cell r="N272">
            <v>256138</v>
          </cell>
        </row>
        <row r="273">
          <cell r="Q273"/>
          <cell r="T273"/>
          <cell r="U273"/>
        </row>
        <row r="274">
          <cell r="N274">
            <v>0</v>
          </cell>
        </row>
        <row r="275">
          <cell r="N275">
            <v>39145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3041</v>
          </cell>
        </row>
        <row r="281">
          <cell r="N281">
            <v>1978</v>
          </cell>
        </row>
        <row r="282">
          <cell r="Q282"/>
          <cell r="T282"/>
          <cell r="U282"/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0</v>
          </cell>
        </row>
        <row r="288">
          <cell r="N288">
            <v>74213</v>
          </cell>
        </row>
        <row r="290">
          <cell r="N290">
            <v>806</v>
          </cell>
        </row>
        <row r="291">
          <cell r="Q291"/>
          <cell r="T291"/>
          <cell r="U291"/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26607</v>
          </cell>
        </row>
        <row r="295">
          <cell r="N295">
            <v>0</v>
          </cell>
        </row>
        <row r="296">
          <cell r="N296">
            <v>3677.9670000000001</v>
          </cell>
        </row>
        <row r="297">
          <cell r="N297">
            <v>195588</v>
          </cell>
        </row>
        <row r="299">
          <cell r="N299">
            <v>10</v>
          </cell>
        </row>
        <row r="300">
          <cell r="Q300"/>
          <cell r="T300"/>
          <cell r="U300"/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31186.025000000001</v>
          </cell>
        </row>
        <row r="306">
          <cell r="N306">
            <v>11797</v>
          </cell>
        </row>
        <row r="308">
          <cell r="N308">
            <v>0</v>
          </cell>
        </row>
        <row r="309">
          <cell r="Q309"/>
          <cell r="T309"/>
          <cell r="U309"/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57569</v>
          </cell>
        </row>
        <row r="326">
          <cell r="N326">
            <v>386</v>
          </cell>
        </row>
        <row r="327">
          <cell r="Q327"/>
          <cell r="T327"/>
          <cell r="U327"/>
        </row>
        <row r="328">
          <cell r="N328">
            <v>0</v>
          </cell>
        </row>
        <row r="329">
          <cell r="N329">
            <v>86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2068</v>
          </cell>
        </row>
        <row r="335">
          <cell r="N335">
            <v>449</v>
          </cell>
        </row>
        <row r="336">
          <cell r="Q336"/>
          <cell r="T336"/>
          <cell r="U336"/>
        </row>
        <row r="337">
          <cell r="N337">
            <v>7043.4247524600005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N340">
            <v>0</v>
          </cell>
        </row>
        <row r="341">
          <cell r="N341">
            <v>0</v>
          </cell>
        </row>
        <row r="342">
          <cell r="N342">
            <v>30784.590516049131</v>
          </cell>
        </row>
        <row r="344">
          <cell r="N344">
            <v>24363.984731490869</v>
          </cell>
        </row>
        <row r="345">
          <cell r="Q345"/>
          <cell r="T345"/>
          <cell r="U345"/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0</v>
          </cell>
        </row>
        <row r="351">
          <cell r="N351">
            <v>21022</v>
          </cell>
        </row>
        <row r="353">
          <cell r="N353">
            <v>253003</v>
          </cell>
        </row>
        <row r="354">
          <cell r="Q354"/>
          <cell r="T354"/>
          <cell r="U354"/>
        </row>
        <row r="355">
          <cell r="N355">
            <v>0</v>
          </cell>
        </row>
        <row r="356">
          <cell r="N356">
            <v>62036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172</v>
          </cell>
        </row>
        <row r="362">
          <cell r="N362">
            <v>1918</v>
          </cell>
        </row>
        <row r="363">
          <cell r="Q363"/>
          <cell r="T363"/>
          <cell r="U363"/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0</v>
          </cell>
        </row>
        <row r="369">
          <cell r="N369">
            <v>84841</v>
          </cell>
        </row>
        <row r="371">
          <cell r="N371">
            <v>714</v>
          </cell>
        </row>
        <row r="372">
          <cell r="Q372"/>
          <cell r="T372"/>
          <cell r="U372"/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25304</v>
          </cell>
        </row>
        <row r="376">
          <cell r="N376">
            <v>0</v>
          </cell>
        </row>
        <row r="377">
          <cell r="N377">
            <v>0</v>
          </cell>
        </row>
        <row r="378">
          <cell r="N378">
            <v>174694</v>
          </cell>
        </row>
        <row r="380">
          <cell r="N380">
            <v>399</v>
          </cell>
        </row>
        <row r="381">
          <cell r="Q381"/>
          <cell r="T381"/>
          <cell r="U381"/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0</v>
          </cell>
        </row>
        <row r="387">
          <cell r="N387">
            <v>19520</v>
          </cell>
        </row>
        <row r="389">
          <cell r="N389">
            <v>0</v>
          </cell>
        </row>
        <row r="390">
          <cell r="Q390"/>
          <cell r="T390"/>
          <cell r="U390"/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140778</v>
          </cell>
        </row>
        <row r="407">
          <cell r="N407">
            <v>266</v>
          </cell>
        </row>
        <row r="408">
          <cell r="Q408"/>
          <cell r="T408"/>
          <cell r="U408"/>
        </row>
        <row r="409">
          <cell r="N409">
            <v>0</v>
          </cell>
        </row>
        <row r="410">
          <cell r="N410">
            <v>62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758</v>
          </cell>
        </row>
        <row r="416">
          <cell r="N416">
            <v>731</v>
          </cell>
        </row>
        <row r="417">
          <cell r="Q417"/>
          <cell r="T417"/>
          <cell r="U417"/>
        </row>
        <row r="418">
          <cell r="N418">
            <v>0</v>
          </cell>
        </row>
        <row r="419">
          <cell r="N419">
            <v>0</v>
          </cell>
        </row>
        <row r="420">
          <cell r="N420">
            <v>36</v>
          </cell>
        </row>
        <row r="421">
          <cell r="N421">
            <v>0</v>
          </cell>
        </row>
        <row r="422">
          <cell r="N422">
            <v>32676</v>
          </cell>
        </row>
        <row r="423">
          <cell r="N423">
            <v>84345</v>
          </cell>
        </row>
        <row r="425">
          <cell r="N425">
            <v>133</v>
          </cell>
        </row>
        <row r="426">
          <cell r="Q426"/>
          <cell r="T426"/>
          <cell r="U426"/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37851</v>
          </cell>
        </row>
        <row r="432">
          <cell r="N432">
            <v>64904</v>
          </cell>
        </row>
        <row r="434">
          <cell r="N434">
            <v>442416</v>
          </cell>
        </row>
        <row r="435">
          <cell r="Q435"/>
          <cell r="T435"/>
          <cell r="U435"/>
        </row>
        <row r="436">
          <cell r="N436">
            <v>0</v>
          </cell>
        </row>
        <row r="437">
          <cell r="N437">
            <v>163098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1118</v>
          </cell>
        </row>
        <row r="443">
          <cell r="N443">
            <v>14254</v>
          </cell>
        </row>
        <row r="444">
          <cell r="Q444"/>
          <cell r="T444"/>
          <cell r="U444"/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32786</v>
          </cell>
        </row>
        <row r="450">
          <cell r="N450">
            <v>247936</v>
          </cell>
        </row>
        <row r="452">
          <cell r="N452">
            <v>543</v>
          </cell>
        </row>
        <row r="453">
          <cell r="Q453"/>
          <cell r="T453"/>
          <cell r="U453"/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12410</v>
          </cell>
        </row>
        <row r="457">
          <cell r="N457">
            <v>0</v>
          </cell>
        </row>
        <row r="458">
          <cell r="N458">
            <v>4913</v>
          </cell>
        </row>
        <row r="459">
          <cell r="N459">
            <v>196069</v>
          </cell>
        </row>
        <row r="461">
          <cell r="N461">
            <v>338</v>
          </cell>
        </row>
        <row r="462">
          <cell r="Q462"/>
          <cell r="T462"/>
          <cell r="U462"/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184832</v>
          </cell>
        </row>
        <row r="468">
          <cell r="N468">
            <v>40768</v>
          </cell>
        </row>
        <row r="470">
          <cell r="N470">
            <v>0</v>
          </cell>
        </row>
        <row r="471">
          <cell r="Q471"/>
          <cell r="T471"/>
          <cell r="U471"/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55</v>
          </cell>
        </row>
        <row r="488">
          <cell r="N488">
            <v>4620</v>
          </cell>
        </row>
        <row r="489">
          <cell r="Q489"/>
          <cell r="T489"/>
          <cell r="U489"/>
        </row>
        <row r="490">
          <cell r="N490">
            <v>0</v>
          </cell>
        </row>
        <row r="491">
          <cell r="N491">
            <v>948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40122</v>
          </cell>
        </row>
        <row r="497">
          <cell r="N497">
            <v>2137</v>
          </cell>
        </row>
        <row r="498">
          <cell r="Q498"/>
          <cell r="T498"/>
          <cell r="U498"/>
        </row>
        <row r="499">
          <cell r="N499">
            <v>0</v>
          </cell>
        </row>
        <row r="500">
          <cell r="N500">
            <v>20.711924166233164</v>
          </cell>
        </row>
        <row r="501">
          <cell r="N501">
            <v>52.5</v>
          </cell>
        </row>
        <row r="502">
          <cell r="N502">
            <v>0</v>
          </cell>
        </row>
        <row r="503">
          <cell r="N503">
            <v>0</v>
          </cell>
        </row>
        <row r="504">
          <cell r="N504">
            <v>14362</v>
          </cell>
        </row>
        <row r="506">
          <cell r="N506">
            <v>14766.77353688181</v>
          </cell>
        </row>
        <row r="507">
          <cell r="Q507"/>
          <cell r="T507"/>
          <cell r="U507"/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300</v>
          </cell>
        </row>
        <row r="513">
          <cell r="N513">
            <v>30847</v>
          </cell>
        </row>
        <row r="515">
          <cell r="N515">
            <v>214855.71192416624</v>
          </cell>
        </row>
        <row r="516">
          <cell r="Q516"/>
          <cell r="T516"/>
          <cell r="U516"/>
        </row>
        <row r="517">
          <cell r="N517">
            <v>0</v>
          </cell>
        </row>
        <row r="518">
          <cell r="N518">
            <v>51170.288075833771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783</v>
          </cell>
        </row>
        <row r="524">
          <cell r="N524">
            <v>2576</v>
          </cell>
        </row>
        <row r="525">
          <cell r="Q525"/>
          <cell r="T525"/>
          <cell r="U525"/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0</v>
          </cell>
        </row>
        <row r="531">
          <cell r="N531">
            <v>57253.01453895196</v>
          </cell>
        </row>
        <row r="533">
          <cell r="N533">
            <v>389.51453895194572</v>
          </cell>
        </row>
        <row r="534">
          <cell r="Q534"/>
          <cell r="T534"/>
          <cell r="U534"/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20013.485461048054</v>
          </cell>
        </row>
        <row r="538">
          <cell r="N538">
            <v>0</v>
          </cell>
        </row>
        <row r="539">
          <cell r="N539">
            <v>5700</v>
          </cell>
        </row>
        <row r="540">
          <cell r="N540">
            <v>151875</v>
          </cell>
        </row>
        <row r="542">
          <cell r="N542">
            <v>672</v>
          </cell>
        </row>
        <row r="543">
          <cell r="Q543"/>
          <cell r="T543"/>
          <cell r="U543"/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600</v>
          </cell>
        </row>
        <row r="549">
          <cell r="N549">
            <v>9686</v>
          </cell>
        </row>
        <row r="551">
          <cell r="N551">
            <v>0</v>
          </cell>
        </row>
        <row r="552">
          <cell r="Q552"/>
          <cell r="T552"/>
          <cell r="U552"/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0</v>
          </cell>
        </row>
        <row r="569">
          <cell r="N569">
            <v>490</v>
          </cell>
        </row>
        <row r="570">
          <cell r="Q570"/>
          <cell r="T570"/>
          <cell r="U570"/>
        </row>
        <row r="571">
          <cell r="N571">
            <v>0</v>
          </cell>
        </row>
        <row r="572">
          <cell r="N572">
            <v>101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679</v>
          </cell>
        </row>
        <row r="578">
          <cell r="N578">
            <v>2931</v>
          </cell>
        </row>
        <row r="579">
          <cell r="Q579"/>
          <cell r="T579"/>
          <cell r="U579"/>
        </row>
        <row r="580">
          <cell r="N580">
            <v>11976.575247539999</v>
          </cell>
        </row>
        <row r="581">
          <cell r="N581">
            <v>0</v>
          </cell>
        </row>
        <row r="582">
          <cell r="N582">
            <v>6</v>
          </cell>
        </row>
        <row r="583">
          <cell r="N583">
            <v>0</v>
          </cell>
        </row>
        <row r="584">
          <cell r="N584">
            <v>59731</v>
          </cell>
        </row>
        <row r="585">
          <cell r="N585">
            <v>33692.470009959536</v>
          </cell>
        </row>
        <row r="587">
          <cell r="N587">
            <v>5065</v>
          </cell>
        </row>
        <row r="588">
          <cell r="Q588"/>
          <cell r="T588"/>
          <cell r="U588"/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101730</v>
          </cell>
        </row>
        <row r="594">
          <cell r="N594">
            <v>77152</v>
          </cell>
        </row>
        <row r="596">
          <cell r="N596">
            <v>649077</v>
          </cell>
        </row>
        <row r="597">
          <cell r="Q597"/>
          <cell r="T597"/>
          <cell r="U597"/>
        </row>
        <row r="598">
          <cell r="N598">
            <v>0</v>
          </cell>
        </row>
        <row r="599">
          <cell r="N599">
            <v>132126.95474250056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2026</v>
          </cell>
        </row>
        <row r="605">
          <cell r="N605">
            <v>2817</v>
          </cell>
        </row>
        <row r="606">
          <cell r="Q606"/>
          <cell r="T606"/>
          <cell r="U606"/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37153</v>
          </cell>
        </row>
        <row r="612">
          <cell r="N612">
            <v>275721</v>
          </cell>
        </row>
        <row r="614">
          <cell r="N614">
            <v>1649</v>
          </cell>
        </row>
        <row r="615">
          <cell r="Q615"/>
          <cell r="T615"/>
          <cell r="U615"/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25288</v>
          </cell>
        </row>
        <row r="619">
          <cell r="N619">
            <v>0</v>
          </cell>
        </row>
        <row r="620">
          <cell r="N620">
            <v>48720</v>
          </cell>
        </row>
        <row r="621">
          <cell r="N621">
            <v>307874</v>
          </cell>
        </row>
        <row r="623">
          <cell r="N623">
            <v>30</v>
          </cell>
        </row>
        <row r="624">
          <cell r="Q624"/>
          <cell r="T624"/>
          <cell r="U624"/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248955</v>
          </cell>
        </row>
        <row r="630">
          <cell r="N630">
            <v>37746</v>
          </cell>
        </row>
        <row r="632">
          <cell r="N632">
            <v>0</v>
          </cell>
        </row>
        <row r="633">
          <cell r="Q633"/>
          <cell r="T633"/>
          <cell r="U633"/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20278</v>
          </cell>
        </row>
        <row r="650">
          <cell r="N650">
            <v>2785</v>
          </cell>
        </row>
        <row r="651">
          <cell r="Q651"/>
          <cell r="T651"/>
          <cell r="U651"/>
        </row>
        <row r="652">
          <cell r="N652">
            <v>0</v>
          </cell>
        </row>
        <row r="653">
          <cell r="N653">
            <v>601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4297</v>
          </cell>
        </row>
        <row r="659">
          <cell r="N659">
            <v>13486</v>
          </cell>
        </row>
        <row r="660">
          <cell r="Q660"/>
          <cell r="T660"/>
          <cell r="U660"/>
        </row>
        <row r="661">
          <cell r="N661">
            <v>2598</v>
          </cell>
        </row>
        <row r="662">
          <cell r="N662">
            <v>0</v>
          </cell>
        </row>
        <row r="663">
          <cell r="N663">
            <v>0</v>
          </cell>
        </row>
        <row r="664">
          <cell r="N664">
            <v>0</v>
          </cell>
        </row>
        <row r="665">
          <cell r="N665">
            <v>38570</v>
          </cell>
        </row>
        <row r="666">
          <cell r="N666">
            <v>68112.362055427555</v>
          </cell>
        </row>
        <row r="668">
          <cell r="N668">
            <v>4542</v>
          </cell>
        </row>
        <row r="669">
          <cell r="Q669"/>
          <cell r="T669"/>
          <cell r="U669"/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51056</v>
          </cell>
        </row>
        <row r="675">
          <cell r="N675">
            <v>136498.63794457246</v>
          </cell>
        </row>
        <row r="677">
          <cell r="N677">
            <v>296321</v>
          </cell>
        </row>
        <row r="678">
          <cell r="Q678"/>
          <cell r="T678"/>
          <cell r="U678"/>
        </row>
        <row r="679">
          <cell r="N679">
            <v>0</v>
          </cell>
        </row>
        <row r="680">
          <cell r="N680">
            <v>120803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4621</v>
          </cell>
        </row>
        <row r="686">
          <cell r="N686">
            <v>11462</v>
          </cell>
        </row>
        <row r="687">
          <cell r="Q687"/>
          <cell r="T687"/>
          <cell r="U687"/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34839</v>
          </cell>
        </row>
        <row r="693">
          <cell r="N693">
            <v>160241</v>
          </cell>
        </row>
        <row r="695">
          <cell r="N695">
            <v>575</v>
          </cell>
        </row>
        <row r="696">
          <cell r="Q696"/>
          <cell r="T696"/>
          <cell r="U696"/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15221</v>
          </cell>
        </row>
        <row r="700">
          <cell r="N700">
            <v>0</v>
          </cell>
        </row>
        <row r="701">
          <cell r="N701">
            <v>85199</v>
          </cell>
        </row>
        <row r="702">
          <cell r="N702">
            <v>153499</v>
          </cell>
        </row>
        <row r="704">
          <cell r="N704">
            <v>199</v>
          </cell>
        </row>
        <row r="705">
          <cell r="Q705"/>
          <cell r="T705"/>
          <cell r="U705"/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223803</v>
          </cell>
        </row>
        <row r="711">
          <cell r="N711">
            <v>48356</v>
          </cell>
        </row>
        <row r="713">
          <cell r="N713">
            <v>0</v>
          </cell>
        </row>
        <row r="714">
          <cell r="Q714"/>
          <cell r="T714"/>
          <cell r="U714"/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13152</v>
          </cell>
        </row>
        <row r="731">
          <cell r="N731">
            <v>312</v>
          </cell>
        </row>
        <row r="732">
          <cell r="Q732"/>
          <cell r="T732"/>
          <cell r="U732"/>
        </row>
        <row r="733">
          <cell r="N733">
            <v>0</v>
          </cell>
        </row>
        <row r="734">
          <cell r="N734">
            <v>72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278</v>
          </cell>
        </row>
        <row r="740">
          <cell r="N740">
            <v>0</v>
          </cell>
        </row>
        <row r="741">
          <cell r="Q741"/>
          <cell r="T741"/>
          <cell r="U741"/>
        </row>
        <row r="742">
          <cell r="N742">
            <v>0</v>
          </cell>
        </row>
        <row r="743">
          <cell r="N743">
            <v>0</v>
          </cell>
        </row>
        <row r="744">
          <cell r="N744">
            <v>0</v>
          </cell>
        </row>
        <row r="745">
          <cell r="N745">
            <v>0</v>
          </cell>
        </row>
        <row r="746">
          <cell r="N746">
            <v>480</v>
          </cell>
        </row>
        <row r="747">
          <cell r="N747">
            <v>754.33333333333337</v>
          </cell>
        </row>
        <row r="749">
          <cell r="N749">
            <v>0</v>
          </cell>
        </row>
        <row r="750">
          <cell r="Q750"/>
          <cell r="T750"/>
          <cell r="U750"/>
        </row>
        <row r="751">
          <cell r="N751">
            <v>0</v>
          </cell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7815</v>
          </cell>
        </row>
        <row r="756">
          <cell r="N756">
            <v>7417</v>
          </cell>
        </row>
        <row r="758">
          <cell r="N758">
            <v>56206</v>
          </cell>
        </row>
        <row r="759">
          <cell r="Q759"/>
          <cell r="T759"/>
          <cell r="U759"/>
        </row>
        <row r="760">
          <cell r="N760">
            <v>0</v>
          </cell>
        </row>
        <row r="761">
          <cell r="N761">
            <v>8359.0666666666657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42.6</v>
          </cell>
        </row>
        <row r="767">
          <cell r="N767">
            <v>10</v>
          </cell>
        </row>
        <row r="768">
          <cell r="Q768"/>
          <cell r="T768"/>
          <cell r="U768"/>
        </row>
        <row r="769">
          <cell r="N769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1480</v>
          </cell>
        </row>
        <row r="774">
          <cell r="N774">
            <v>6432</v>
          </cell>
        </row>
        <row r="776">
          <cell r="N776">
            <v>188</v>
          </cell>
        </row>
        <row r="777">
          <cell r="Q777"/>
          <cell r="T777"/>
          <cell r="U777"/>
        </row>
        <row r="778">
          <cell r="N778">
            <v>0</v>
          </cell>
        </row>
        <row r="779">
          <cell r="N779">
            <v>0</v>
          </cell>
        </row>
        <row r="780">
          <cell r="N780">
            <v>2076</v>
          </cell>
        </row>
        <row r="781">
          <cell r="N781">
            <v>0</v>
          </cell>
        </row>
        <row r="782">
          <cell r="N782">
            <v>7445</v>
          </cell>
        </row>
        <row r="783">
          <cell r="N783">
            <v>57601</v>
          </cell>
        </row>
        <row r="785">
          <cell r="N785">
            <v>19</v>
          </cell>
        </row>
        <row r="786">
          <cell r="Q786"/>
          <cell r="T786"/>
          <cell r="U786"/>
        </row>
        <row r="787">
          <cell r="N787">
            <v>0</v>
          </cell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28910</v>
          </cell>
        </row>
        <row r="792">
          <cell r="N792">
            <v>6661</v>
          </cell>
        </row>
        <row r="794">
          <cell r="N794">
            <v>0</v>
          </cell>
        </row>
        <row r="795">
          <cell r="Q795"/>
          <cell r="T795"/>
          <cell r="U795"/>
        </row>
        <row r="796">
          <cell r="N796">
            <v>0</v>
          </cell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1085</v>
          </cell>
        </row>
        <row r="812">
          <cell r="N812">
            <v>1763</v>
          </cell>
        </row>
        <row r="813">
          <cell r="Q813"/>
          <cell r="T813"/>
          <cell r="U813"/>
        </row>
        <row r="814">
          <cell r="N814">
            <v>0</v>
          </cell>
        </row>
        <row r="815">
          <cell r="N815">
            <v>347</v>
          </cell>
        </row>
        <row r="816">
          <cell r="N816">
            <v>0</v>
          </cell>
        </row>
        <row r="817">
          <cell r="N817">
            <v>0</v>
          </cell>
        </row>
        <row r="818">
          <cell r="N818">
            <v>0</v>
          </cell>
        </row>
        <row r="819">
          <cell r="N819">
            <v>5309</v>
          </cell>
        </row>
        <row r="821">
          <cell r="N821">
            <v>2814</v>
          </cell>
        </row>
        <row r="822">
          <cell r="Q822"/>
          <cell r="T822"/>
          <cell r="U822"/>
        </row>
        <row r="823">
          <cell r="N823">
            <v>44</v>
          </cell>
        </row>
        <row r="824">
          <cell r="N824">
            <v>0</v>
          </cell>
        </row>
        <row r="825">
          <cell r="N825">
            <v>52.5</v>
          </cell>
        </row>
        <row r="826">
          <cell r="N826">
            <v>0</v>
          </cell>
        </row>
        <row r="827">
          <cell r="N827">
            <v>16575</v>
          </cell>
        </row>
        <row r="828">
          <cell r="N828">
            <v>29628</v>
          </cell>
        </row>
        <row r="830">
          <cell r="N830">
            <v>2524.5</v>
          </cell>
        </row>
        <row r="831">
          <cell r="Q831"/>
          <cell r="T831"/>
          <cell r="U831"/>
        </row>
        <row r="832">
          <cell r="N832">
            <v>0</v>
          </cell>
        </row>
        <row r="833">
          <cell r="N833">
            <v>0</v>
          </cell>
        </row>
        <row r="834">
          <cell r="N834">
            <v>0</v>
          </cell>
        </row>
        <row r="835">
          <cell r="N835">
            <v>0</v>
          </cell>
        </row>
        <row r="836">
          <cell r="N836">
            <v>20294</v>
          </cell>
        </row>
        <row r="837">
          <cell r="N837">
            <v>31819</v>
          </cell>
        </row>
        <row r="839">
          <cell r="N839">
            <v>338311</v>
          </cell>
        </row>
        <row r="840">
          <cell r="Q840"/>
          <cell r="T840"/>
          <cell r="U840"/>
        </row>
        <row r="841">
          <cell r="N841">
            <v>0</v>
          </cell>
        </row>
        <row r="842">
          <cell r="N842">
            <v>143962</v>
          </cell>
        </row>
        <row r="843">
          <cell r="N843">
            <v>0</v>
          </cell>
        </row>
        <row r="844">
          <cell r="N844">
            <v>0</v>
          </cell>
        </row>
        <row r="845">
          <cell r="N845">
            <v>0</v>
          </cell>
        </row>
        <row r="846">
          <cell r="N846">
            <v>4186</v>
          </cell>
        </row>
        <row r="848">
          <cell r="N848">
            <v>2000</v>
          </cell>
        </row>
        <row r="849">
          <cell r="Q849"/>
          <cell r="T849"/>
          <cell r="U849"/>
        </row>
        <row r="850">
          <cell r="N850">
            <v>0</v>
          </cell>
        </row>
        <row r="851">
          <cell r="N851">
            <v>0</v>
          </cell>
        </row>
        <row r="852">
          <cell r="N852">
            <v>0</v>
          </cell>
        </row>
        <row r="853">
          <cell r="N853">
            <v>0</v>
          </cell>
        </row>
        <row r="854">
          <cell r="N854">
            <v>75641</v>
          </cell>
        </row>
        <row r="855">
          <cell r="N855">
            <v>269387</v>
          </cell>
        </row>
        <row r="857">
          <cell r="N857">
            <v>670.5</v>
          </cell>
        </row>
        <row r="858">
          <cell r="Q858"/>
          <cell r="T858"/>
          <cell r="U858"/>
        </row>
        <row r="859">
          <cell r="N859">
            <v>0</v>
          </cell>
        </row>
        <row r="860">
          <cell r="N860">
            <v>0</v>
          </cell>
        </row>
        <row r="861">
          <cell r="N861">
            <v>41246.5</v>
          </cell>
        </row>
        <row r="862">
          <cell r="N862">
            <v>0</v>
          </cell>
        </row>
        <row r="863">
          <cell r="N863">
            <v>4013</v>
          </cell>
        </row>
        <row r="864">
          <cell r="N864">
            <v>238738</v>
          </cell>
        </row>
        <row r="866">
          <cell r="N866">
            <v>545</v>
          </cell>
        </row>
        <row r="867">
          <cell r="Q867"/>
          <cell r="T867"/>
          <cell r="U867"/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0</v>
          </cell>
        </row>
        <row r="871">
          <cell r="N871">
            <v>0</v>
          </cell>
        </row>
        <row r="872">
          <cell r="N872">
            <v>218299</v>
          </cell>
        </row>
        <row r="873">
          <cell r="N873">
            <v>52421</v>
          </cell>
        </row>
        <row r="875">
          <cell r="N875">
            <v>0</v>
          </cell>
        </row>
        <row r="876">
          <cell r="Q876"/>
          <cell r="T876"/>
          <cell r="U876"/>
        </row>
        <row r="877">
          <cell r="N877">
            <v>0</v>
          </cell>
        </row>
        <row r="878">
          <cell r="N878">
            <v>0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2">
          <cell r="N882">
            <v>50988</v>
          </cell>
        </row>
        <row r="893">
          <cell r="N893">
            <v>0</v>
          </cell>
        </row>
        <row r="894">
          <cell r="Q894"/>
          <cell r="T894"/>
          <cell r="U894"/>
        </row>
        <row r="895">
          <cell r="N895">
            <v>0</v>
          </cell>
        </row>
        <row r="896">
          <cell r="N896">
            <v>0</v>
          </cell>
        </row>
        <row r="897">
          <cell r="N897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N900">
            <v>421</v>
          </cell>
        </row>
        <row r="902">
          <cell r="N902">
            <v>4911.987913592201</v>
          </cell>
        </row>
        <row r="903">
          <cell r="Q903"/>
          <cell r="T903"/>
          <cell r="U903"/>
        </row>
        <row r="904">
          <cell r="N904">
            <v>0</v>
          </cell>
        </row>
        <row r="905">
          <cell r="N905">
            <v>0</v>
          </cell>
        </row>
        <row r="906">
          <cell r="N906">
            <v>0</v>
          </cell>
        </row>
        <row r="907">
          <cell r="N907">
            <v>0</v>
          </cell>
        </row>
        <row r="908">
          <cell r="N908">
            <v>7104</v>
          </cell>
        </row>
        <row r="909">
          <cell r="N909">
            <v>14902.0120864078</v>
          </cell>
        </row>
        <row r="911">
          <cell r="N911">
            <v>144</v>
          </cell>
        </row>
        <row r="912">
          <cell r="Q912"/>
          <cell r="T912"/>
          <cell r="U912"/>
        </row>
        <row r="913">
          <cell r="N913">
            <v>0</v>
          </cell>
        </row>
        <row r="914">
          <cell r="N914">
            <v>0</v>
          </cell>
        </row>
        <row r="915">
          <cell r="N915">
            <v>0</v>
          </cell>
        </row>
        <row r="916">
          <cell r="N916">
            <v>0</v>
          </cell>
        </row>
        <row r="917">
          <cell r="N917">
            <v>8697</v>
          </cell>
        </row>
        <row r="918">
          <cell r="N918">
            <v>19366</v>
          </cell>
        </row>
        <row r="920">
          <cell r="N920">
            <v>153202</v>
          </cell>
        </row>
        <row r="921">
          <cell r="Q921"/>
          <cell r="T921"/>
          <cell r="U921"/>
        </row>
        <row r="922">
          <cell r="N922">
            <v>0</v>
          </cell>
        </row>
        <row r="923">
          <cell r="N923">
            <v>92545</v>
          </cell>
        </row>
        <row r="924">
          <cell r="N924">
            <v>0</v>
          </cell>
        </row>
        <row r="925">
          <cell r="N925">
            <v>0</v>
          </cell>
        </row>
        <row r="926">
          <cell r="N926">
            <v>0</v>
          </cell>
        </row>
        <row r="927">
          <cell r="N927">
            <v>1216</v>
          </cell>
        </row>
        <row r="929">
          <cell r="N929">
            <v>5382</v>
          </cell>
        </row>
        <row r="930">
          <cell r="Q930"/>
          <cell r="T930"/>
          <cell r="U930"/>
        </row>
        <row r="931">
          <cell r="N931">
            <v>0</v>
          </cell>
        </row>
        <row r="932">
          <cell r="N932">
            <v>0</v>
          </cell>
        </row>
        <row r="933">
          <cell r="N933">
            <v>0</v>
          </cell>
        </row>
        <row r="934">
          <cell r="N934">
            <v>0</v>
          </cell>
        </row>
        <row r="935">
          <cell r="N935">
            <v>32417</v>
          </cell>
        </row>
        <row r="936">
          <cell r="N936">
            <v>68574</v>
          </cell>
        </row>
        <row r="938">
          <cell r="N938">
            <v>497</v>
          </cell>
        </row>
        <row r="939">
          <cell r="Q939"/>
          <cell r="T939"/>
          <cell r="U939"/>
        </row>
        <row r="940">
          <cell r="N940">
            <v>0</v>
          </cell>
        </row>
        <row r="941">
          <cell r="N941">
            <v>0</v>
          </cell>
        </row>
        <row r="942">
          <cell r="N942">
            <v>21758</v>
          </cell>
        </row>
        <row r="943">
          <cell r="N943">
            <v>0</v>
          </cell>
        </row>
        <row r="944">
          <cell r="N944">
            <v>1718</v>
          </cell>
        </row>
        <row r="945">
          <cell r="N945">
            <v>158277</v>
          </cell>
        </row>
        <row r="947">
          <cell r="N947">
            <v>30</v>
          </cell>
        </row>
        <row r="948">
          <cell r="Q948"/>
          <cell r="T948"/>
          <cell r="U948"/>
        </row>
        <row r="949">
          <cell r="N949">
            <v>0</v>
          </cell>
        </row>
        <row r="950">
          <cell r="N950">
            <v>0</v>
          </cell>
        </row>
        <row r="951">
          <cell r="N951">
            <v>0</v>
          </cell>
        </row>
        <row r="952">
          <cell r="N952">
            <v>0</v>
          </cell>
        </row>
        <row r="953">
          <cell r="N953">
            <v>93557</v>
          </cell>
        </row>
        <row r="954">
          <cell r="N954">
            <v>18661</v>
          </cell>
        </row>
        <row r="956">
          <cell r="N956">
            <v>0</v>
          </cell>
        </row>
        <row r="957">
          <cell r="Q957"/>
          <cell r="T957"/>
          <cell r="U957"/>
        </row>
        <row r="958">
          <cell r="N958">
            <v>0</v>
          </cell>
        </row>
        <row r="959">
          <cell r="N959">
            <v>0</v>
          </cell>
        </row>
        <row r="960">
          <cell r="N960">
            <v>0</v>
          </cell>
        </row>
        <row r="961">
          <cell r="N961">
            <v>0</v>
          </cell>
        </row>
        <row r="962">
          <cell r="N962">
            <v>0</v>
          </cell>
        </row>
        <row r="963">
          <cell r="N963">
            <v>18151</v>
          </cell>
        </row>
        <row r="974">
          <cell r="N974">
            <v>1975</v>
          </cell>
        </row>
        <row r="975">
          <cell r="Q975"/>
          <cell r="T975"/>
          <cell r="U975"/>
        </row>
        <row r="976">
          <cell r="N976">
            <v>0</v>
          </cell>
        </row>
        <row r="977">
          <cell r="N977">
            <v>459</v>
          </cell>
        </row>
        <row r="978">
          <cell r="N978">
            <v>0</v>
          </cell>
        </row>
        <row r="979">
          <cell r="N979">
            <v>0</v>
          </cell>
        </row>
        <row r="980">
          <cell r="N980">
            <v>0</v>
          </cell>
        </row>
        <row r="981">
          <cell r="N981">
            <v>5070</v>
          </cell>
        </row>
        <row r="983">
          <cell r="N983">
            <v>20732.981191211322</v>
          </cell>
        </row>
        <row r="984">
          <cell r="Q984"/>
          <cell r="T984"/>
          <cell r="U984"/>
        </row>
        <row r="985">
          <cell r="N985">
            <v>1</v>
          </cell>
        </row>
        <row r="986">
          <cell r="N986">
            <v>0</v>
          </cell>
        </row>
        <row r="987">
          <cell r="N987">
            <v>0</v>
          </cell>
        </row>
        <row r="988">
          <cell r="N988">
            <v>0</v>
          </cell>
        </row>
        <row r="989">
          <cell r="N989">
            <v>9024.61</v>
          </cell>
        </row>
        <row r="990">
          <cell r="N990">
            <v>35476</v>
          </cell>
        </row>
        <row r="992">
          <cell r="N992">
            <v>367</v>
          </cell>
        </row>
        <row r="993">
          <cell r="Q993"/>
          <cell r="T993"/>
          <cell r="U993"/>
        </row>
        <row r="994">
          <cell r="N994">
            <v>0</v>
          </cell>
        </row>
        <row r="995">
          <cell r="N995">
            <v>0</v>
          </cell>
        </row>
        <row r="996">
          <cell r="N996">
            <v>0</v>
          </cell>
        </row>
        <row r="997">
          <cell r="N997">
            <v>0</v>
          </cell>
        </row>
        <row r="998">
          <cell r="N998">
            <v>28177.617000000002</v>
          </cell>
        </row>
        <row r="999">
          <cell r="N999">
            <v>28907</v>
          </cell>
        </row>
        <row r="1001">
          <cell r="N1001">
            <v>142770.01880878868</v>
          </cell>
        </row>
        <row r="1002">
          <cell r="Q1002"/>
          <cell r="T1002"/>
          <cell r="U1002"/>
        </row>
        <row r="1003">
          <cell r="N1003">
            <v>0</v>
          </cell>
        </row>
        <row r="1004">
          <cell r="N1004">
            <v>15940.981191211322</v>
          </cell>
        </row>
        <row r="1005">
          <cell r="N1005">
            <v>0</v>
          </cell>
        </row>
        <row r="1006">
          <cell r="N1006">
            <v>0</v>
          </cell>
        </row>
        <row r="1007">
          <cell r="N1007">
            <v>0</v>
          </cell>
        </row>
        <row r="1008">
          <cell r="N1008">
            <v>4979</v>
          </cell>
        </row>
        <row r="1010">
          <cell r="N1010">
            <v>3021</v>
          </cell>
        </row>
        <row r="1011">
          <cell r="Q1011"/>
          <cell r="T1011"/>
          <cell r="U1011"/>
        </row>
        <row r="1012">
          <cell r="N1012">
            <v>0</v>
          </cell>
        </row>
        <row r="1013">
          <cell r="N1013">
            <v>0</v>
          </cell>
        </row>
        <row r="1014">
          <cell r="N1014">
            <v>0</v>
          </cell>
        </row>
        <row r="1015">
          <cell r="N1015">
            <v>0</v>
          </cell>
        </row>
        <row r="1016">
          <cell r="N1016">
            <v>1224.433</v>
          </cell>
        </row>
        <row r="1017">
          <cell r="N1017">
            <v>71188</v>
          </cell>
        </row>
        <row r="1019">
          <cell r="N1019">
            <v>197</v>
          </cell>
        </row>
        <row r="1020">
          <cell r="Q1020"/>
          <cell r="T1020"/>
          <cell r="U1020"/>
        </row>
        <row r="1021">
          <cell r="N1021">
            <v>0</v>
          </cell>
        </row>
        <row r="1022">
          <cell r="N1022">
            <v>0</v>
          </cell>
        </row>
        <row r="1023">
          <cell r="N1023">
            <v>8580</v>
          </cell>
        </row>
        <row r="1024">
          <cell r="N1024">
            <v>0</v>
          </cell>
        </row>
        <row r="1025">
          <cell r="N1025">
            <v>1528.4739999999997</v>
          </cell>
        </row>
        <row r="1026">
          <cell r="N1026">
            <v>79859</v>
          </cell>
        </row>
        <row r="1028">
          <cell r="N1028">
            <v>119</v>
          </cell>
        </row>
        <row r="1029">
          <cell r="Q1029"/>
          <cell r="T1029"/>
          <cell r="U1029"/>
        </row>
        <row r="1030">
          <cell r="N1030">
            <v>0</v>
          </cell>
        </row>
        <row r="1031">
          <cell r="N1031">
            <v>0</v>
          </cell>
        </row>
        <row r="1032">
          <cell r="N1032">
            <v>0</v>
          </cell>
        </row>
        <row r="1033">
          <cell r="N1033">
            <v>0</v>
          </cell>
        </row>
        <row r="1034">
          <cell r="N1034">
            <v>54284.501999999993</v>
          </cell>
        </row>
        <row r="1035">
          <cell r="N1035">
            <v>12661</v>
          </cell>
        </row>
        <row r="1037">
          <cell r="N1037">
            <v>0</v>
          </cell>
        </row>
        <row r="1038">
          <cell r="Q1038"/>
          <cell r="T1038"/>
          <cell r="U1038"/>
        </row>
        <row r="1039">
          <cell r="N1039">
            <v>0</v>
          </cell>
        </row>
        <row r="1040">
          <cell r="N1040">
            <v>0</v>
          </cell>
        </row>
        <row r="1041">
          <cell r="N1041">
            <v>0</v>
          </cell>
        </row>
        <row r="1042">
          <cell r="N1042">
            <v>0</v>
          </cell>
        </row>
        <row r="1043">
          <cell r="N1043">
            <v>0</v>
          </cell>
        </row>
        <row r="1044">
          <cell r="N1044">
            <v>8749.6666666667334</v>
          </cell>
        </row>
        <row r="1055">
          <cell r="N1055">
            <v>3088</v>
          </cell>
        </row>
        <row r="1056">
          <cell r="Q1056"/>
          <cell r="T1056"/>
          <cell r="U1056"/>
        </row>
        <row r="1057">
          <cell r="N1057">
            <v>0</v>
          </cell>
        </row>
        <row r="1058">
          <cell r="N1058">
            <v>692</v>
          </cell>
        </row>
        <row r="1059">
          <cell r="N1059">
            <v>0</v>
          </cell>
        </row>
        <row r="1060">
          <cell r="N1060">
            <v>0</v>
          </cell>
        </row>
        <row r="1061">
          <cell r="N1061">
            <v>0</v>
          </cell>
        </row>
        <row r="1062">
          <cell r="N1062">
            <v>2778</v>
          </cell>
        </row>
        <row r="1064">
          <cell r="N1064">
            <v>110.80000000000291</v>
          </cell>
        </row>
        <row r="1065">
          <cell r="Q1065"/>
          <cell r="T1065"/>
          <cell r="U1065"/>
        </row>
        <row r="1066">
          <cell r="N1066">
            <v>0</v>
          </cell>
        </row>
        <row r="1067">
          <cell r="N1067">
            <v>0</v>
          </cell>
        </row>
        <row r="1068">
          <cell r="N1068">
            <v>0</v>
          </cell>
        </row>
        <row r="1069">
          <cell r="N1069">
            <v>0</v>
          </cell>
        </row>
        <row r="1070">
          <cell r="N1070">
            <v>3666</v>
          </cell>
        </row>
        <row r="1071">
          <cell r="N1071">
            <v>7118</v>
          </cell>
        </row>
        <row r="1073">
          <cell r="N1073">
            <v>0</v>
          </cell>
        </row>
        <row r="1074">
          <cell r="Q1074"/>
          <cell r="T1074"/>
          <cell r="U1074"/>
        </row>
        <row r="1075">
          <cell r="N1075">
            <v>0</v>
          </cell>
        </row>
        <row r="1076">
          <cell r="N1076">
            <v>0</v>
          </cell>
        </row>
        <row r="1077">
          <cell r="N1077">
            <v>0</v>
          </cell>
        </row>
        <row r="1078">
          <cell r="N1078">
            <v>0</v>
          </cell>
        </row>
        <row r="1079">
          <cell r="N1079">
            <v>4082</v>
          </cell>
        </row>
        <row r="1080">
          <cell r="N1080">
            <v>4585.8</v>
          </cell>
        </row>
        <row r="1082">
          <cell r="N1082">
            <v>119276</v>
          </cell>
        </row>
        <row r="1083">
          <cell r="Q1083"/>
          <cell r="T1083"/>
          <cell r="U1083"/>
        </row>
        <row r="1084">
          <cell r="N1084">
            <v>0</v>
          </cell>
        </row>
        <row r="1085">
          <cell r="N1085">
            <v>24566</v>
          </cell>
        </row>
        <row r="1086">
          <cell r="N1086">
            <v>0</v>
          </cell>
        </row>
        <row r="1087">
          <cell r="N1087">
            <v>0</v>
          </cell>
        </row>
        <row r="1088">
          <cell r="N1088">
            <v>0</v>
          </cell>
        </row>
        <row r="1089">
          <cell r="N1089">
            <v>12</v>
          </cell>
        </row>
        <row r="1091">
          <cell r="N1091">
            <v>908</v>
          </cell>
        </row>
        <row r="1092">
          <cell r="Q1092"/>
          <cell r="T1092"/>
          <cell r="U1092"/>
        </row>
        <row r="1093">
          <cell r="N1093">
            <v>0</v>
          </cell>
        </row>
        <row r="1094">
          <cell r="N1094">
            <v>0</v>
          </cell>
        </row>
        <row r="1095">
          <cell r="N1095">
            <v>0</v>
          </cell>
        </row>
        <row r="1096">
          <cell r="N1096">
            <v>0</v>
          </cell>
        </row>
        <row r="1097">
          <cell r="N1097">
            <v>5082</v>
          </cell>
        </row>
        <row r="1098">
          <cell r="N1098">
            <v>15573</v>
          </cell>
        </row>
        <row r="1100">
          <cell r="N1100">
            <v>295.2</v>
          </cell>
        </row>
        <row r="1101">
          <cell r="Q1101"/>
          <cell r="T1101"/>
          <cell r="U1101"/>
        </row>
        <row r="1102">
          <cell r="N1102">
            <v>0</v>
          </cell>
        </row>
        <row r="1103">
          <cell r="N1103">
            <v>0</v>
          </cell>
        </row>
        <row r="1104">
          <cell r="N1104">
            <v>7800</v>
          </cell>
        </row>
        <row r="1105">
          <cell r="N1105">
            <v>0</v>
          </cell>
        </row>
        <row r="1106">
          <cell r="N1106">
            <v>1010</v>
          </cell>
        </row>
        <row r="1107">
          <cell r="N1107">
            <v>43498.2</v>
          </cell>
        </row>
        <row r="1109">
          <cell r="N1109">
            <v>211</v>
          </cell>
        </row>
        <row r="1110">
          <cell r="Q1110"/>
          <cell r="T1110"/>
          <cell r="U1110"/>
        </row>
        <row r="1111">
          <cell r="N1111">
            <v>0</v>
          </cell>
        </row>
        <row r="1112">
          <cell r="N1112">
            <v>0</v>
          </cell>
        </row>
        <row r="1113">
          <cell r="N1113">
            <v>0</v>
          </cell>
        </row>
        <row r="1114">
          <cell r="N1114">
            <v>0</v>
          </cell>
        </row>
        <row r="1115">
          <cell r="N1115">
            <v>10378</v>
          </cell>
        </row>
        <row r="1116">
          <cell r="N1116">
            <v>6945</v>
          </cell>
        </row>
        <row r="1118">
          <cell r="N1118">
            <v>0</v>
          </cell>
        </row>
        <row r="1119">
          <cell r="Q1119"/>
          <cell r="T1119"/>
          <cell r="U1119"/>
        </row>
        <row r="1120">
          <cell r="N1120">
            <v>0</v>
          </cell>
        </row>
        <row r="1121">
          <cell r="N1121">
            <v>0</v>
          </cell>
        </row>
        <row r="1122">
          <cell r="N1122">
            <v>0</v>
          </cell>
        </row>
        <row r="1123">
          <cell r="N1123">
            <v>0</v>
          </cell>
        </row>
        <row r="1124">
          <cell r="N1124">
            <v>0</v>
          </cell>
        </row>
        <row r="1125">
          <cell r="N1125">
            <v>3073</v>
          </cell>
        </row>
        <row r="1136">
          <cell r="N1136">
            <v>459</v>
          </cell>
        </row>
        <row r="1137">
          <cell r="Q1137"/>
          <cell r="T1137"/>
          <cell r="U1137"/>
        </row>
        <row r="1138">
          <cell r="N1138">
            <v>0</v>
          </cell>
        </row>
        <row r="1139">
          <cell r="N1139">
            <v>107</v>
          </cell>
        </row>
        <row r="1140">
          <cell r="N1140">
            <v>0</v>
          </cell>
        </row>
        <row r="1141">
          <cell r="N1141">
            <v>0</v>
          </cell>
        </row>
        <row r="1142">
          <cell r="N1142">
            <v>0</v>
          </cell>
        </row>
        <row r="1143">
          <cell r="N1143">
            <v>383</v>
          </cell>
        </row>
        <row r="1145">
          <cell r="N1145">
            <v>3386</v>
          </cell>
        </row>
        <row r="1146">
          <cell r="Q1146"/>
          <cell r="T1146"/>
          <cell r="U1146"/>
        </row>
        <row r="1147">
          <cell r="N1147">
            <v>0</v>
          </cell>
        </row>
        <row r="1148">
          <cell r="N1148">
            <v>46</v>
          </cell>
        </row>
        <row r="1149">
          <cell r="N1149">
            <v>0</v>
          </cell>
        </row>
        <row r="1150">
          <cell r="N1150">
            <v>0</v>
          </cell>
        </row>
        <row r="1151">
          <cell r="N1151">
            <v>749</v>
          </cell>
        </row>
        <row r="1152">
          <cell r="N1152">
            <v>28518</v>
          </cell>
        </row>
        <row r="1154">
          <cell r="N1154">
            <v>5625</v>
          </cell>
        </row>
        <row r="1155">
          <cell r="Q1155"/>
          <cell r="T1155"/>
          <cell r="U1155"/>
        </row>
        <row r="1156">
          <cell r="N1156">
            <v>0</v>
          </cell>
        </row>
        <row r="1157">
          <cell r="N1157">
            <v>0</v>
          </cell>
        </row>
        <row r="1158">
          <cell r="N1158">
            <v>0</v>
          </cell>
        </row>
        <row r="1159">
          <cell r="N1159">
            <v>0</v>
          </cell>
        </row>
        <row r="1160">
          <cell r="N1160">
            <v>21652</v>
          </cell>
        </row>
        <row r="1161">
          <cell r="N1161">
            <v>46039</v>
          </cell>
        </row>
        <row r="1163">
          <cell r="N1163">
            <v>447605</v>
          </cell>
        </row>
        <row r="1164">
          <cell r="Q1164"/>
          <cell r="T1164"/>
          <cell r="U1164"/>
        </row>
        <row r="1165">
          <cell r="N1165">
            <v>0</v>
          </cell>
        </row>
        <row r="1166">
          <cell r="N1166">
            <v>60380.574311806879</v>
          </cell>
        </row>
        <row r="1167">
          <cell r="N1167">
            <v>0</v>
          </cell>
        </row>
        <row r="1168">
          <cell r="N1168">
            <v>0</v>
          </cell>
        </row>
        <row r="1169">
          <cell r="N1169">
            <v>0</v>
          </cell>
        </row>
        <row r="1170">
          <cell r="N1170">
            <v>16737.425688193121</v>
          </cell>
        </row>
        <row r="1172">
          <cell r="N1172">
            <v>5310</v>
          </cell>
        </row>
        <row r="1173">
          <cell r="Q1173"/>
          <cell r="T1173"/>
          <cell r="U1173"/>
        </row>
        <row r="1174">
          <cell r="N1174">
            <v>0</v>
          </cell>
        </row>
        <row r="1175">
          <cell r="N1175">
            <v>0</v>
          </cell>
        </row>
        <row r="1176">
          <cell r="N1176">
            <v>0</v>
          </cell>
        </row>
        <row r="1177">
          <cell r="N1177">
            <v>0</v>
          </cell>
        </row>
        <row r="1178">
          <cell r="N1178">
            <v>20891</v>
          </cell>
        </row>
        <row r="1179">
          <cell r="N1179">
            <v>177163</v>
          </cell>
        </row>
        <row r="1181">
          <cell r="N1181">
            <v>1376</v>
          </cell>
        </row>
        <row r="1182">
          <cell r="Q1182"/>
          <cell r="T1182"/>
          <cell r="U1182"/>
        </row>
        <row r="1183">
          <cell r="N1183">
            <v>0</v>
          </cell>
        </row>
        <row r="1184">
          <cell r="N1184">
            <v>0</v>
          </cell>
        </row>
        <row r="1185">
          <cell r="N1185">
            <v>19720</v>
          </cell>
        </row>
        <row r="1186">
          <cell r="N1186">
            <v>0</v>
          </cell>
        </row>
        <row r="1187">
          <cell r="N1187">
            <v>3941</v>
          </cell>
        </row>
        <row r="1188">
          <cell r="N1188">
            <v>276245</v>
          </cell>
        </row>
        <row r="1190">
          <cell r="N1190">
            <v>481</v>
          </cell>
        </row>
        <row r="1191">
          <cell r="Q1191"/>
          <cell r="T1191"/>
          <cell r="U1191"/>
        </row>
        <row r="1192">
          <cell r="N1192">
            <v>0</v>
          </cell>
        </row>
        <row r="1193">
          <cell r="N1193">
            <v>0</v>
          </cell>
        </row>
        <row r="1194">
          <cell r="N1194">
            <v>0</v>
          </cell>
        </row>
        <row r="1195">
          <cell r="N1195">
            <v>0</v>
          </cell>
        </row>
        <row r="1196">
          <cell r="N1196">
            <v>34533</v>
          </cell>
        </row>
        <row r="1197">
          <cell r="N1197">
            <v>50013</v>
          </cell>
        </row>
        <row r="1199">
          <cell r="N1199">
            <v>0</v>
          </cell>
        </row>
        <row r="1200">
          <cell r="Q1200"/>
          <cell r="T1200"/>
          <cell r="U1200"/>
        </row>
        <row r="1201">
          <cell r="N1201">
            <v>0</v>
          </cell>
        </row>
        <row r="1202">
          <cell r="N1202">
            <v>0</v>
          </cell>
        </row>
        <row r="1203">
          <cell r="N1203">
            <v>0</v>
          </cell>
        </row>
        <row r="1204">
          <cell r="N1204">
            <v>0</v>
          </cell>
        </row>
        <row r="1205">
          <cell r="N1205">
            <v>0</v>
          </cell>
        </row>
        <row r="1206">
          <cell r="N1206">
            <v>0</v>
          </cell>
        </row>
        <row r="1217">
          <cell r="N1217">
            <v>0</v>
          </cell>
        </row>
        <row r="1218">
          <cell r="Q1218"/>
          <cell r="T1218"/>
          <cell r="U1218"/>
        </row>
        <row r="1220">
          <cell r="N1220">
            <v>0</v>
          </cell>
        </row>
        <row r="1221">
          <cell r="N1221">
            <v>0</v>
          </cell>
        </row>
        <row r="1222">
          <cell r="N1222">
            <v>0</v>
          </cell>
        </row>
        <row r="1223">
          <cell r="N1223">
            <v>0</v>
          </cell>
        </row>
        <row r="1224">
          <cell r="N1224">
            <v>718</v>
          </cell>
        </row>
        <row r="1226">
          <cell r="N1226">
            <v>144</v>
          </cell>
        </row>
        <row r="1227">
          <cell r="Q1227"/>
          <cell r="T1227"/>
          <cell r="U1227"/>
        </row>
        <row r="1229">
          <cell r="N1229">
            <v>0</v>
          </cell>
        </row>
        <row r="1230">
          <cell r="N1230">
            <v>0</v>
          </cell>
        </row>
        <row r="1231">
          <cell r="N1231">
            <v>0</v>
          </cell>
        </row>
        <row r="1232">
          <cell r="N1232">
            <v>972</v>
          </cell>
        </row>
        <row r="1233">
          <cell r="N1233">
            <v>7829</v>
          </cell>
        </row>
        <row r="1235">
          <cell r="N1235">
            <v>788</v>
          </cell>
        </row>
        <row r="1236">
          <cell r="Q1236"/>
          <cell r="T1236"/>
          <cell r="U1236"/>
        </row>
        <row r="1238">
          <cell r="N1238">
            <v>0</v>
          </cell>
        </row>
        <row r="1239">
          <cell r="N1239">
            <v>0</v>
          </cell>
        </row>
        <row r="1240">
          <cell r="N1240">
            <v>0</v>
          </cell>
        </row>
        <row r="1241">
          <cell r="N1241">
            <v>25958</v>
          </cell>
        </row>
        <row r="1242">
          <cell r="N1242">
            <v>59708</v>
          </cell>
        </row>
        <row r="1244">
          <cell r="N1244">
            <v>116989</v>
          </cell>
        </row>
        <row r="1245">
          <cell r="Q1245"/>
          <cell r="T1245"/>
          <cell r="U1245"/>
        </row>
        <row r="1247">
          <cell r="N1247">
            <v>16452</v>
          </cell>
        </row>
        <row r="1248">
          <cell r="N1248">
            <v>0</v>
          </cell>
        </row>
        <row r="1249">
          <cell r="N1249">
            <v>0</v>
          </cell>
        </row>
        <row r="1250">
          <cell r="N1250">
            <v>0</v>
          </cell>
        </row>
        <row r="1251">
          <cell r="N1251">
            <v>9065</v>
          </cell>
        </row>
        <row r="1253">
          <cell r="N1253">
            <v>2858.6999999999971</v>
          </cell>
        </row>
        <row r="1254">
          <cell r="Q1254"/>
          <cell r="T1254"/>
          <cell r="U1254"/>
        </row>
        <row r="1256">
          <cell r="N1256">
            <v>0</v>
          </cell>
        </row>
        <row r="1257">
          <cell r="N1257">
            <v>0</v>
          </cell>
        </row>
        <row r="1258">
          <cell r="N1258">
            <v>0</v>
          </cell>
        </row>
        <row r="1259">
          <cell r="N1259">
            <v>19641</v>
          </cell>
        </row>
        <row r="1260">
          <cell r="N1260">
            <v>67027</v>
          </cell>
        </row>
        <row r="1262">
          <cell r="N1262">
            <v>2379.3000000000047</v>
          </cell>
        </row>
        <row r="1263">
          <cell r="Q1263"/>
          <cell r="T1263"/>
          <cell r="U1263"/>
        </row>
        <row r="1265">
          <cell r="N1265">
            <v>0</v>
          </cell>
        </row>
        <row r="1266">
          <cell r="N1266">
            <v>9930</v>
          </cell>
        </row>
        <row r="1267">
          <cell r="N1267">
            <v>0</v>
          </cell>
        </row>
        <row r="1268">
          <cell r="N1268">
            <v>210</v>
          </cell>
        </row>
        <row r="1269">
          <cell r="N1269">
            <v>173035</v>
          </cell>
        </row>
        <row r="1271">
          <cell r="N1271">
            <v>938</v>
          </cell>
        </row>
        <row r="1272">
          <cell r="Q1272"/>
          <cell r="T1272"/>
          <cell r="U1272"/>
        </row>
        <row r="1274">
          <cell r="N1274">
            <v>0</v>
          </cell>
        </row>
        <row r="1275">
          <cell r="N1275">
            <v>0</v>
          </cell>
        </row>
        <row r="1276">
          <cell r="N1276">
            <v>0</v>
          </cell>
        </row>
        <row r="1277">
          <cell r="N1277">
            <v>36626</v>
          </cell>
        </row>
        <row r="1278">
          <cell r="N1278">
            <v>12829</v>
          </cell>
        </row>
        <row r="1280">
          <cell r="N1280">
            <v>0</v>
          </cell>
        </row>
        <row r="1281">
          <cell r="Q1281"/>
          <cell r="T1281"/>
          <cell r="U1281"/>
        </row>
        <row r="1283">
          <cell r="N1283">
            <v>0</v>
          </cell>
        </row>
        <row r="1284">
          <cell r="N1284">
            <v>0</v>
          </cell>
        </row>
        <row r="1285">
          <cell r="N1285">
            <v>0</v>
          </cell>
        </row>
        <row r="1286">
          <cell r="N1286">
            <v>0</v>
          </cell>
        </row>
        <row r="1287">
          <cell r="N1287">
            <v>32</v>
          </cell>
        </row>
        <row r="1298">
          <cell r="N1298">
            <v>0</v>
          </cell>
        </row>
        <row r="1299">
          <cell r="Q1299"/>
          <cell r="T1299"/>
          <cell r="U1299"/>
        </row>
        <row r="1300">
          <cell r="N1300">
            <v>0</v>
          </cell>
        </row>
        <row r="1301">
          <cell r="N1301">
            <v>0</v>
          </cell>
        </row>
        <row r="1302">
          <cell r="N1302">
            <v>0</v>
          </cell>
        </row>
        <row r="1303">
          <cell r="N1303">
            <v>0</v>
          </cell>
        </row>
        <row r="1304">
          <cell r="N1304">
            <v>0</v>
          </cell>
        </row>
        <row r="1305">
          <cell r="N1305">
            <v>243</v>
          </cell>
        </row>
        <row r="1307">
          <cell r="N1307">
            <v>810</v>
          </cell>
        </row>
        <row r="1308">
          <cell r="Q1308"/>
          <cell r="T1308"/>
          <cell r="U1308"/>
        </row>
        <row r="1309">
          <cell r="N1309">
            <v>37</v>
          </cell>
        </row>
        <row r="1310">
          <cell r="N1310">
            <v>14573.288075833767</v>
          </cell>
        </row>
        <row r="1311">
          <cell r="N1311">
            <v>0</v>
          </cell>
        </row>
        <row r="1312">
          <cell r="N1312">
            <v>0</v>
          </cell>
        </row>
        <row r="1313">
          <cell r="N1313">
            <v>5584</v>
          </cell>
        </row>
        <row r="1314">
          <cell r="N1314">
            <v>53479</v>
          </cell>
        </row>
        <row r="1316">
          <cell r="N1316">
            <v>69</v>
          </cell>
        </row>
        <row r="1317">
          <cell r="Q1317"/>
          <cell r="T1317"/>
          <cell r="U1317"/>
        </row>
        <row r="1318">
          <cell r="N1318">
            <v>0</v>
          </cell>
        </row>
        <row r="1319">
          <cell r="N1319">
            <v>0</v>
          </cell>
        </row>
        <row r="1320">
          <cell r="N1320">
            <v>0</v>
          </cell>
        </row>
        <row r="1321">
          <cell r="N1321">
            <v>0</v>
          </cell>
        </row>
        <row r="1322">
          <cell r="N1322">
            <v>27054</v>
          </cell>
        </row>
        <row r="1323">
          <cell r="N1323">
            <v>23388</v>
          </cell>
        </row>
        <row r="1325">
          <cell r="N1325">
            <v>359153</v>
          </cell>
        </row>
        <row r="1326">
          <cell r="Q1326"/>
          <cell r="T1326"/>
          <cell r="U1326"/>
        </row>
        <row r="1327">
          <cell r="N1327">
            <v>0</v>
          </cell>
        </row>
        <row r="1328">
          <cell r="N1328">
            <v>73178.711924166186</v>
          </cell>
        </row>
        <row r="1329">
          <cell r="N1329">
            <v>0</v>
          </cell>
        </row>
        <row r="1330">
          <cell r="N1330">
            <v>0</v>
          </cell>
        </row>
        <row r="1331">
          <cell r="N1331">
            <v>0</v>
          </cell>
        </row>
        <row r="1332">
          <cell r="N1332">
            <v>186480.66666666651</v>
          </cell>
        </row>
        <row r="1334">
          <cell r="N1334">
            <v>1625</v>
          </cell>
        </row>
        <row r="1335">
          <cell r="Q1335"/>
          <cell r="T1335"/>
          <cell r="U1335"/>
        </row>
        <row r="1336">
          <cell r="N1336">
            <v>0</v>
          </cell>
        </row>
        <row r="1337">
          <cell r="N1337">
            <v>0</v>
          </cell>
        </row>
        <row r="1338">
          <cell r="N1338">
            <v>0</v>
          </cell>
        </row>
        <row r="1339">
          <cell r="N1339">
            <v>0</v>
          </cell>
        </row>
        <row r="1340">
          <cell r="N1340">
            <v>20508</v>
          </cell>
        </row>
        <row r="1341">
          <cell r="N1341">
            <v>147751</v>
          </cell>
        </row>
        <row r="1343">
          <cell r="N1343">
            <v>1552</v>
          </cell>
        </row>
        <row r="1344">
          <cell r="Q1344"/>
          <cell r="T1344"/>
          <cell r="U1344"/>
        </row>
        <row r="1345">
          <cell r="N1345">
            <v>0</v>
          </cell>
        </row>
        <row r="1346">
          <cell r="N1346">
            <v>0</v>
          </cell>
        </row>
        <row r="1347">
          <cell r="N1347">
            <v>16353</v>
          </cell>
        </row>
        <row r="1348">
          <cell r="N1348">
            <v>0</v>
          </cell>
        </row>
        <row r="1349">
          <cell r="N1349">
            <v>26768</v>
          </cell>
        </row>
        <row r="1350">
          <cell r="N1350">
            <v>209419</v>
          </cell>
        </row>
        <row r="1352">
          <cell r="N1352">
            <v>109</v>
          </cell>
        </row>
        <row r="1353">
          <cell r="Q1353"/>
          <cell r="T1353"/>
          <cell r="U1353"/>
        </row>
        <row r="1354">
          <cell r="N1354">
            <v>0</v>
          </cell>
        </row>
        <row r="1355">
          <cell r="N1355">
            <v>0</v>
          </cell>
        </row>
        <row r="1356">
          <cell r="N1356">
            <v>0</v>
          </cell>
        </row>
        <row r="1357">
          <cell r="N1357">
            <v>0</v>
          </cell>
        </row>
        <row r="1358">
          <cell r="N1358">
            <v>227191</v>
          </cell>
        </row>
        <row r="1359">
          <cell r="N1359">
            <v>37676.000000000095</v>
          </cell>
        </row>
        <row r="1361">
          <cell r="N1361">
            <v>0</v>
          </cell>
        </row>
        <row r="1362">
          <cell r="Q1362"/>
          <cell r="T1362"/>
          <cell r="U1362"/>
        </row>
        <row r="1363">
          <cell r="N1363">
            <v>0</v>
          </cell>
        </row>
        <row r="1364">
          <cell r="N1364">
            <v>0</v>
          </cell>
        </row>
        <row r="1365">
          <cell r="N1365">
            <v>0</v>
          </cell>
        </row>
        <row r="1366">
          <cell r="N1366">
            <v>0</v>
          </cell>
        </row>
        <row r="1367">
          <cell r="N1367">
            <v>0</v>
          </cell>
        </row>
        <row r="1368">
          <cell r="N1368">
            <v>296.33333333333331</v>
          </cell>
        </row>
        <row r="1379">
          <cell r="N1379">
            <v>522</v>
          </cell>
        </row>
        <row r="1380">
          <cell r="Q1380"/>
          <cell r="T1380"/>
          <cell r="U1380"/>
        </row>
        <row r="1381">
          <cell r="N1381">
            <v>0</v>
          </cell>
        </row>
        <row r="1382">
          <cell r="N1382">
            <v>72</v>
          </cell>
        </row>
        <row r="1383">
          <cell r="N1383">
            <v>0</v>
          </cell>
        </row>
        <row r="1384">
          <cell r="N1384">
            <v>0</v>
          </cell>
        </row>
        <row r="1385">
          <cell r="N1385">
            <v>0</v>
          </cell>
        </row>
        <row r="1386">
          <cell r="N1386">
            <v>2722</v>
          </cell>
        </row>
        <row r="1388">
          <cell r="N1388">
            <v>11214</v>
          </cell>
        </row>
        <row r="1389">
          <cell r="Q1389"/>
          <cell r="T1389"/>
          <cell r="U1389"/>
        </row>
        <row r="1390">
          <cell r="N1390">
            <v>3815</v>
          </cell>
        </row>
        <row r="1391">
          <cell r="N1391">
            <v>0</v>
          </cell>
        </row>
        <row r="1392">
          <cell r="N1392">
            <v>43</v>
          </cell>
        </row>
        <row r="1393">
          <cell r="N1393">
            <v>0</v>
          </cell>
        </row>
        <row r="1394">
          <cell r="N1394">
            <v>162194</v>
          </cell>
        </row>
        <row r="1395">
          <cell r="N1395">
            <v>288949.91930076038</v>
          </cell>
        </row>
        <row r="1397">
          <cell r="N1397">
            <v>79428</v>
          </cell>
        </row>
        <row r="1398">
          <cell r="Q1398"/>
          <cell r="T1398"/>
          <cell r="U1398"/>
        </row>
        <row r="1399">
          <cell r="N1399">
            <v>0</v>
          </cell>
        </row>
        <row r="1400">
          <cell r="N1400">
            <v>0</v>
          </cell>
        </row>
        <row r="1401">
          <cell r="N1401">
            <v>0</v>
          </cell>
        </row>
        <row r="1402">
          <cell r="N1402">
            <v>0</v>
          </cell>
        </row>
        <row r="1403">
          <cell r="N1403">
            <v>367174</v>
          </cell>
        </row>
        <row r="1404">
          <cell r="N1404">
            <v>476054.7620554273</v>
          </cell>
        </row>
        <row r="1406">
          <cell r="N1406">
            <v>2652156</v>
          </cell>
        </row>
        <row r="1407">
          <cell r="Q1407"/>
          <cell r="T1407"/>
          <cell r="U1407"/>
        </row>
        <row r="1408">
          <cell r="N1408">
            <v>0</v>
          </cell>
        </row>
        <row r="1409">
          <cell r="N1409">
            <v>733988.68135618744</v>
          </cell>
        </row>
        <row r="1410">
          <cell r="N1410">
            <v>0</v>
          </cell>
        </row>
        <row r="1411">
          <cell r="N1411">
            <v>0</v>
          </cell>
        </row>
        <row r="1412">
          <cell r="N1412">
            <v>0</v>
          </cell>
        </row>
        <row r="1413">
          <cell r="N1413">
            <v>439012.31864381238</v>
          </cell>
        </row>
        <row r="1415">
          <cell r="N1415">
            <v>665724</v>
          </cell>
        </row>
        <row r="1416">
          <cell r="Q1416"/>
          <cell r="T1416"/>
          <cell r="U1416"/>
        </row>
        <row r="1417">
          <cell r="N1417">
            <v>0</v>
          </cell>
        </row>
        <row r="1418">
          <cell r="N1418">
            <v>0</v>
          </cell>
        </row>
        <row r="1419">
          <cell r="N1419">
            <v>0</v>
          </cell>
        </row>
        <row r="1420">
          <cell r="N1420">
            <v>0</v>
          </cell>
        </row>
        <row r="1421">
          <cell r="N1421">
            <v>1339648</v>
          </cell>
        </row>
        <row r="1422">
          <cell r="N1422">
            <v>4158885</v>
          </cell>
        </row>
        <row r="1424">
          <cell r="N1424">
            <v>6529</v>
          </cell>
        </row>
        <row r="1425">
          <cell r="Q1425"/>
          <cell r="T1425"/>
          <cell r="U1425"/>
        </row>
        <row r="1426">
          <cell r="N1426">
            <v>0</v>
          </cell>
        </row>
        <row r="1427">
          <cell r="N1427">
            <v>0</v>
          </cell>
        </row>
        <row r="1428">
          <cell r="N1428">
            <v>50549</v>
          </cell>
        </row>
        <row r="1429">
          <cell r="N1429">
            <v>0</v>
          </cell>
        </row>
        <row r="1430">
          <cell r="N1430">
            <v>124964</v>
          </cell>
        </row>
        <row r="1431">
          <cell r="N1431">
            <v>623471</v>
          </cell>
        </row>
        <row r="1433">
          <cell r="N1433">
            <v>10440</v>
          </cell>
        </row>
        <row r="1434">
          <cell r="Q1434"/>
          <cell r="T1434"/>
          <cell r="U1434"/>
        </row>
        <row r="1435">
          <cell r="N1435">
            <v>0</v>
          </cell>
        </row>
        <row r="1436">
          <cell r="N1436">
            <v>0</v>
          </cell>
        </row>
        <row r="1437">
          <cell r="N1437">
            <v>0</v>
          </cell>
        </row>
        <row r="1438">
          <cell r="N1438">
            <v>0</v>
          </cell>
        </row>
        <row r="1439">
          <cell r="N1439">
            <v>4257407</v>
          </cell>
        </row>
        <row r="1440">
          <cell r="N1440">
            <v>1153567</v>
          </cell>
        </row>
        <row r="1442">
          <cell r="N1442">
            <v>0</v>
          </cell>
        </row>
        <row r="1443">
          <cell r="Q1443"/>
          <cell r="T1443"/>
          <cell r="U1443"/>
        </row>
        <row r="1444">
          <cell r="N1444">
            <v>0</v>
          </cell>
        </row>
        <row r="1445">
          <cell r="N1445">
            <v>0</v>
          </cell>
        </row>
        <row r="1446">
          <cell r="N1446">
            <v>0</v>
          </cell>
        </row>
        <row r="1447">
          <cell r="N1447">
            <v>0</v>
          </cell>
        </row>
        <row r="1448">
          <cell r="N1448">
            <v>0</v>
          </cell>
        </row>
        <row r="1449">
          <cell r="N1449">
            <v>78</v>
          </cell>
        </row>
        <row r="1460">
          <cell r="N1460">
            <v>5195</v>
          </cell>
        </row>
        <row r="1461">
          <cell r="Q1461"/>
          <cell r="T1461"/>
          <cell r="U1461"/>
        </row>
        <row r="1462">
          <cell r="N1462">
            <v>0</v>
          </cell>
        </row>
        <row r="1463">
          <cell r="N1463">
            <v>992</v>
          </cell>
        </row>
        <row r="1464">
          <cell r="N1464">
            <v>0</v>
          </cell>
        </row>
        <row r="1465">
          <cell r="N1465">
            <v>0</v>
          </cell>
        </row>
        <row r="1466">
          <cell r="N1466">
            <v>0</v>
          </cell>
        </row>
        <row r="1467">
          <cell r="N1467">
            <v>15356</v>
          </cell>
        </row>
        <row r="1469">
          <cell r="N1469">
            <v>53251</v>
          </cell>
        </row>
        <row r="1470">
          <cell r="Q1470"/>
          <cell r="T1470"/>
          <cell r="U1470"/>
        </row>
        <row r="1471">
          <cell r="N1471">
            <v>32824</v>
          </cell>
        </row>
        <row r="1472">
          <cell r="N1472">
            <v>0</v>
          </cell>
        </row>
        <row r="1473">
          <cell r="N1473">
            <v>468.985461048047</v>
          </cell>
        </row>
        <row r="1474">
          <cell r="N1474">
            <v>0</v>
          </cell>
        </row>
        <row r="1475">
          <cell r="N1475">
            <v>244567</v>
          </cell>
          <cell r="V1475">
            <v>59922</v>
          </cell>
        </row>
        <row r="1476">
          <cell r="N1476">
            <v>467501.81453895196</v>
          </cell>
        </row>
        <row r="1478">
          <cell r="N1478">
            <v>1706</v>
          </cell>
        </row>
        <row r="1479">
          <cell r="Q1479"/>
          <cell r="T1479"/>
          <cell r="U1479"/>
        </row>
        <row r="1480">
          <cell r="N1480">
            <v>0</v>
          </cell>
        </row>
        <row r="1481">
          <cell r="N1481">
            <v>0</v>
          </cell>
        </row>
        <row r="1482">
          <cell r="N1482">
            <v>0</v>
          </cell>
        </row>
        <row r="1483">
          <cell r="N1483">
            <v>0</v>
          </cell>
        </row>
        <row r="1484">
          <cell r="N1484">
            <v>68505</v>
          </cell>
        </row>
        <row r="1485">
          <cell r="N1485">
            <v>67090.600000000006</v>
          </cell>
        </row>
        <row r="1487">
          <cell r="N1487">
            <v>704265.54021273705</v>
          </cell>
        </row>
        <row r="1488">
          <cell r="Q1488"/>
          <cell r="T1488"/>
          <cell r="U1488"/>
        </row>
        <row r="1489">
          <cell r="N1489">
            <v>0</v>
          </cell>
        </row>
        <row r="1490">
          <cell r="N1490">
            <v>151548</v>
          </cell>
        </row>
        <row r="1491">
          <cell r="N1491">
            <v>0</v>
          </cell>
        </row>
        <row r="1492">
          <cell r="N1492">
            <v>0</v>
          </cell>
        </row>
        <row r="1493">
          <cell r="N1493">
            <v>0</v>
          </cell>
        </row>
        <row r="1494">
          <cell r="N1494">
            <v>95378.459787262953</v>
          </cell>
        </row>
        <row r="1496">
          <cell r="N1496">
            <v>17121.530895196556</v>
          </cell>
        </row>
        <row r="1497">
          <cell r="Q1497"/>
          <cell r="T1497"/>
          <cell r="U1497"/>
        </row>
        <row r="1498">
          <cell r="N1498">
            <v>0</v>
          </cell>
        </row>
        <row r="1499">
          <cell r="N1499">
            <v>0</v>
          </cell>
        </row>
        <row r="1500">
          <cell r="N1500">
            <v>0</v>
          </cell>
        </row>
        <row r="1501">
          <cell r="N1501">
            <v>0</v>
          </cell>
        </row>
        <row r="1502">
          <cell r="N1502">
            <v>73808</v>
          </cell>
        </row>
        <row r="1503">
          <cell r="N1503">
            <v>375218.12567378511</v>
          </cell>
        </row>
        <row r="1505">
          <cell r="N1505">
            <v>1743.9854610480484</v>
          </cell>
        </row>
        <row r="1506">
          <cell r="Q1506"/>
          <cell r="T1506"/>
          <cell r="U1506"/>
        </row>
        <row r="1507">
          <cell r="N1507">
            <v>0</v>
          </cell>
        </row>
        <row r="1508">
          <cell r="N1508">
            <v>0</v>
          </cell>
        </row>
        <row r="1509">
          <cell r="N1509">
            <v>23717.014538951953</v>
          </cell>
        </row>
        <row r="1510">
          <cell r="N1510">
            <v>0</v>
          </cell>
        </row>
        <row r="1511">
          <cell r="N1511">
            <v>41948</v>
          </cell>
        </row>
        <row r="1512">
          <cell r="N1512">
            <v>167759</v>
          </cell>
        </row>
        <row r="1514">
          <cell r="N1514">
            <v>73</v>
          </cell>
        </row>
        <row r="1515">
          <cell r="Q1515"/>
          <cell r="T1515"/>
          <cell r="U1515"/>
        </row>
        <row r="1516">
          <cell r="N1516">
            <v>0</v>
          </cell>
        </row>
        <row r="1517">
          <cell r="N1517">
            <v>0</v>
          </cell>
        </row>
        <row r="1518">
          <cell r="N1518">
            <v>0</v>
          </cell>
        </row>
        <row r="1519">
          <cell r="N1519">
            <v>0</v>
          </cell>
        </row>
        <row r="1520">
          <cell r="N1520">
            <v>312579</v>
          </cell>
        </row>
        <row r="1521">
          <cell r="N1521">
            <v>77252</v>
          </cell>
        </row>
        <row r="1523">
          <cell r="N1523">
            <v>0</v>
          </cell>
        </row>
        <row r="1524">
          <cell r="Q1524"/>
          <cell r="T1524"/>
          <cell r="U1524"/>
        </row>
        <row r="1525">
          <cell r="N1525">
            <v>0</v>
          </cell>
        </row>
        <row r="1526">
          <cell r="N1526">
            <v>0</v>
          </cell>
        </row>
        <row r="1527">
          <cell r="N1527">
            <v>0</v>
          </cell>
        </row>
        <row r="1528">
          <cell r="N1528">
            <v>0</v>
          </cell>
        </row>
        <row r="1529">
          <cell r="N1529">
            <v>0</v>
          </cell>
        </row>
        <row r="1530">
          <cell r="N1530">
            <v>14640</v>
          </cell>
        </row>
        <row r="1541">
          <cell r="N1541">
            <v>95</v>
          </cell>
        </row>
        <row r="1542">
          <cell r="Q1542"/>
          <cell r="T1542"/>
          <cell r="U1542"/>
        </row>
        <row r="1543">
          <cell r="N1543">
            <v>0</v>
          </cell>
        </row>
        <row r="1544">
          <cell r="N1544">
            <v>15</v>
          </cell>
        </row>
        <row r="1545">
          <cell r="N1545">
            <v>0</v>
          </cell>
        </row>
        <row r="1546">
          <cell r="N1546">
            <v>0</v>
          </cell>
        </row>
        <row r="1547">
          <cell r="N1547">
            <v>0</v>
          </cell>
        </row>
        <row r="1548">
          <cell r="N1548">
            <v>20</v>
          </cell>
        </row>
        <row r="1550">
          <cell r="N1550">
            <v>460</v>
          </cell>
        </row>
        <row r="1551">
          <cell r="Q1551"/>
          <cell r="T1551"/>
          <cell r="U1551"/>
        </row>
        <row r="1552">
          <cell r="N1552">
            <v>25</v>
          </cell>
        </row>
        <row r="1553">
          <cell r="N1553">
            <v>238.5</v>
          </cell>
        </row>
        <row r="1554">
          <cell r="N1554">
            <v>52.5</v>
          </cell>
        </row>
        <row r="1555">
          <cell r="N1555">
            <v>0</v>
          </cell>
        </row>
        <row r="1556">
          <cell r="N1556">
            <v>9051</v>
          </cell>
        </row>
        <row r="1557">
          <cell r="N1557">
            <v>40978</v>
          </cell>
        </row>
        <row r="1559">
          <cell r="N1559">
            <v>2489</v>
          </cell>
        </row>
        <row r="1560">
          <cell r="Q1560"/>
          <cell r="T1560"/>
          <cell r="U1560"/>
        </row>
        <row r="1561">
          <cell r="N1561">
            <v>0</v>
          </cell>
        </row>
        <row r="1562">
          <cell r="N1562">
            <v>0</v>
          </cell>
        </row>
        <row r="1563">
          <cell r="N1563">
            <v>0</v>
          </cell>
        </row>
        <row r="1564">
          <cell r="N1564">
            <v>0</v>
          </cell>
        </row>
        <row r="1565">
          <cell r="N1565">
            <v>24938</v>
          </cell>
        </row>
        <row r="1566">
          <cell r="N1566">
            <v>135734</v>
          </cell>
        </row>
        <row r="1568">
          <cell r="N1568">
            <v>464300.5</v>
          </cell>
        </row>
        <row r="1569">
          <cell r="Q1569"/>
          <cell r="T1569"/>
          <cell r="U1569"/>
        </row>
        <row r="1570">
          <cell r="N1570">
            <v>0</v>
          </cell>
        </row>
        <row r="1571">
          <cell r="N1571">
            <v>127831.5</v>
          </cell>
        </row>
        <row r="1572">
          <cell r="N1572">
            <v>0</v>
          </cell>
        </row>
        <row r="1573">
          <cell r="N1573">
            <v>0</v>
          </cell>
        </row>
        <row r="1574">
          <cell r="N1574">
            <v>0</v>
          </cell>
        </row>
        <row r="1575">
          <cell r="N1575">
            <v>2527</v>
          </cell>
        </row>
        <row r="1577">
          <cell r="N1577">
            <v>45243</v>
          </cell>
        </row>
        <row r="1578">
          <cell r="Q1578"/>
          <cell r="T1578"/>
          <cell r="U1578"/>
        </row>
        <row r="1579">
          <cell r="N1579">
            <v>0</v>
          </cell>
        </row>
        <row r="1580">
          <cell r="N1580">
            <v>0</v>
          </cell>
        </row>
        <row r="1581">
          <cell r="N1581">
            <v>0</v>
          </cell>
        </row>
        <row r="1582">
          <cell r="N1582">
            <v>0</v>
          </cell>
        </row>
        <row r="1583">
          <cell r="N1583">
            <v>50838</v>
          </cell>
        </row>
        <row r="1584">
          <cell r="N1584">
            <v>229053</v>
          </cell>
        </row>
        <row r="1586">
          <cell r="N1586">
            <v>1630.5</v>
          </cell>
        </row>
        <row r="1587">
          <cell r="Q1587"/>
          <cell r="T1587"/>
          <cell r="U1587"/>
        </row>
        <row r="1588">
          <cell r="N1588">
            <v>0</v>
          </cell>
        </row>
        <row r="1589">
          <cell r="N1589">
            <v>0</v>
          </cell>
        </row>
        <row r="1590">
          <cell r="N1590">
            <v>29347.5</v>
          </cell>
        </row>
        <row r="1591">
          <cell r="N1591">
            <v>0</v>
          </cell>
        </row>
        <row r="1592">
          <cell r="N1592">
            <v>2110</v>
          </cell>
        </row>
        <row r="1593">
          <cell r="N1593">
            <v>282065</v>
          </cell>
        </row>
        <row r="1595">
          <cell r="N1595">
            <v>1207</v>
          </cell>
        </row>
        <row r="1596">
          <cell r="Q1596"/>
          <cell r="T1596"/>
          <cell r="U1596"/>
        </row>
        <row r="1597">
          <cell r="N1597">
            <v>0</v>
          </cell>
        </row>
        <row r="1598">
          <cell r="N1598">
            <v>0</v>
          </cell>
        </row>
        <row r="1599">
          <cell r="N1599">
            <v>0</v>
          </cell>
        </row>
        <row r="1600">
          <cell r="N1600">
            <v>0</v>
          </cell>
        </row>
        <row r="1601">
          <cell r="N1601">
            <v>159194</v>
          </cell>
        </row>
        <row r="1602">
          <cell r="N1602">
            <v>52587</v>
          </cell>
        </row>
        <row r="1604">
          <cell r="N1604">
            <v>0</v>
          </cell>
        </row>
        <row r="1605">
          <cell r="Q1605"/>
          <cell r="T1605"/>
          <cell r="U1605"/>
        </row>
        <row r="1606">
          <cell r="N1606">
            <v>0</v>
          </cell>
        </row>
        <row r="1607">
          <cell r="N1607">
            <v>0</v>
          </cell>
        </row>
        <row r="1608">
          <cell r="N1608">
            <v>0</v>
          </cell>
        </row>
        <row r="1609">
          <cell r="N1609">
            <v>0</v>
          </cell>
        </row>
        <row r="1610">
          <cell r="N1610">
            <v>0</v>
          </cell>
        </row>
        <row r="1611">
          <cell r="N1611">
            <v>7359</v>
          </cell>
        </row>
        <row r="1622">
          <cell r="N1622">
            <v>0</v>
          </cell>
        </row>
        <row r="1623">
          <cell r="Q1623"/>
          <cell r="T1623"/>
          <cell r="U1623"/>
        </row>
        <row r="1624">
          <cell r="N1624">
            <v>0</v>
          </cell>
        </row>
        <row r="1625">
          <cell r="N1625">
            <v>0</v>
          </cell>
        </row>
        <row r="1626">
          <cell r="N1626">
            <v>0</v>
          </cell>
        </row>
        <row r="1627">
          <cell r="N1627">
            <v>0</v>
          </cell>
        </row>
        <row r="1628">
          <cell r="N1628">
            <v>0</v>
          </cell>
        </row>
        <row r="1629">
          <cell r="N1629">
            <v>0</v>
          </cell>
        </row>
        <row r="1631">
          <cell r="N1631">
            <v>0</v>
          </cell>
        </row>
        <row r="1632">
          <cell r="Q1632"/>
          <cell r="T1632"/>
          <cell r="U1632"/>
        </row>
        <row r="1633">
          <cell r="N1633">
            <v>0</v>
          </cell>
        </row>
        <row r="1634">
          <cell r="N1634">
            <v>0</v>
          </cell>
        </row>
        <row r="1635">
          <cell r="N1635">
            <v>0</v>
          </cell>
        </row>
        <row r="1636">
          <cell r="N1636">
            <v>0</v>
          </cell>
        </row>
        <row r="1637">
          <cell r="N1637">
            <v>1295</v>
          </cell>
        </row>
        <row r="1638">
          <cell r="N1638">
            <v>3551.2582683726796</v>
          </cell>
        </row>
        <row r="1640">
          <cell r="N1640">
            <v>5452.7417316273222</v>
          </cell>
        </row>
        <row r="1641">
          <cell r="Q1641"/>
          <cell r="T1641"/>
          <cell r="U1641"/>
        </row>
        <row r="1642">
          <cell r="N1642">
            <v>0</v>
          </cell>
        </row>
        <row r="1643">
          <cell r="N1643">
            <v>0</v>
          </cell>
        </row>
        <row r="1644">
          <cell r="N1644">
            <v>0</v>
          </cell>
        </row>
        <row r="1645">
          <cell r="N1645">
            <v>0</v>
          </cell>
        </row>
        <row r="1646">
          <cell r="N1646">
            <v>15260</v>
          </cell>
        </row>
        <row r="1647">
          <cell r="N1647">
            <v>19900</v>
          </cell>
        </row>
        <row r="1649">
          <cell r="N1649">
            <v>95868.25826837268</v>
          </cell>
        </row>
        <row r="1650">
          <cell r="Q1650"/>
          <cell r="T1650"/>
          <cell r="U1650"/>
        </row>
        <row r="1651">
          <cell r="N1651">
            <v>0</v>
          </cell>
        </row>
        <row r="1652">
          <cell r="N1652">
            <v>66423.74173162732</v>
          </cell>
        </row>
        <row r="1653">
          <cell r="N1653">
            <v>0</v>
          </cell>
        </row>
        <row r="1654">
          <cell r="N1654">
            <v>0</v>
          </cell>
        </row>
        <row r="1655">
          <cell r="N1655">
            <v>0</v>
          </cell>
        </row>
        <row r="1656">
          <cell r="N1656">
            <v>2833</v>
          </cell>
        </row>
        <row r="1658">
          <cell r="N1658">
            <v>1499</v>
          </cell>
        </row>
        <row r="1659">
          <cell r="Q1659"/>
          <cell r="T1659"/>
          <cell r="U1659"/>
        </row>
        <row r="1660">
          <cell r="N1660">
            <v>0</v>
          </cell>
        </row>
        <row r="1661">
          <cell r="N1661">
            <v>0</v>
          </cell>
        </row>
        <row r="1662">
          <cell r="N1662">
            <v>0</v>
          </cell>
        </row>
        <row r="1663">
          <cell r="N1663">
            <v>0</v>
          </cell>
        </row>
        <row r="1664">
          <cell r="N1664">
            <v>25829.371107933635</v>
          </cell>
        </row>
        <row r="1665">
          <cell r="N1665">
            <v>307796.62889206636</v>
          </cell>
        </row>
        <row r="1667">
          <cell r="N1667">
            <v>154</v>
          </cell>
        </row>
        <row r="1668">
          <cell r="Q1668"/>
          <cell r="T1668"/>
          <cell r="U1668"/>
        </row>
        <row r="1669">
          <cell r="N1669">
            <v>0</v>
          </cell>
        </row>
        <row r="1670">
          <cell r="N1670">
            <v>0</v>
          </cell>
        </row>
        <row r="1671">
          <cell r="N1671">
            <v>1852</v>
          </cell>
        </row>
        <row r="1672">
          <cell r="N1672">
            <v>0</v>
          </cell>
        </row>
        <row r="1673">
          <cell r="N1673">
            <v>1963</v>
          </cell>
        </row>
        <row r="1674">
          <cell r="N1674">
            <v>23299</v>
          </cell>
        </row>
        <row r="1676">
          <cell r="N1676">
            <v>119</v>
          </cell>
        </row>
        <row r="1677">
          <cell r="Q1677"/>
          <cell r="T1677"/>
          <cell r="U1677"/>
        </row>
        <row r="1678">
          <cell r="N1678">
            <v>0</v>
          </cell>
        </row>
        <row r="1679">
          <cell r="N1679">
            <v>0</v>
          </cell>
        </row>
        <row r="1680">
          <cell r="N1680">
            <v>0</v>
          </cell>
        </row>
        <row r="1681">
          <cell r="N1681">
            <v>0</v>
          </cell>
        </row>
        <row r="1682">
          <cell r="N1682">
            <v>223883</v>
          </cell>
        </row>
        <row r="1683">
          <cell r="N1683">
            <v>38470</v>
          </cell>
        </row>
        <row r="1685">
          <cell r="N1685">
            <v>0</v>
          </cell>
        </row>
        <row r="1686">
          <cell r="Q1686"/>
          <cell r="T1686"/>
          <cell r="U1686"/>
        </row>
        <row r="1687">
          <cell r="N1687">
            <v>0</v>
          </cell>
        </row>
        <row r="1688">
          <cell r="N1688">
            <v>0</v>
          </cell>
        </row>
        <row r="1689">
          <cell r="N1689">
            <v>0</v>
          </cell>
        </row>
        <row r="1690">
          <cell r="N1690">
            <v>0</v>
          </cell>
        </row>
        <row r="1691">
          <cell r="N1691">
            <v>0</v>
          </cell>
        </row>
        <row r="1692">
          <cell r="N1692">
            <v>7</v>
          </cell>
        </row>
        <row r="1703">
          <cell r="N1703">
            <v>351</v>
          </cell>
        </row>
        <row r="1704">
          <cell r="Q1704"/>
          <cell r="T1704"/>
          <cell r="U1704"/>
        </row>
        <row r="1705">
          <cell r="N1705">
            <v>0</v>
          </cell>
        </row>
        <row r="1706">
          <cell r="N1706">
            <v>0</v>
          </cell>
        </row>
        <row r="1707">
          <cell r="N1707">
            <v>0</v>
          </cell>
        </row>
        <row r="1708">
          <cell r="N1708">
            <v>0</v>
          </cell>
        </row>
        <row r="1709">
          <cell r="N1709">
            <v>0</v>
          </cell>
        </row>
        <row r="1710">
          <cell r="N1710">
            <v>1882</v>
          </cell>
        </row>
        <row r="1712">
          <cell r="N1712">
            <v>400</v>
          </cell>
        </row>
        <row r="1713">
          <cell r="Q1713"/>
          <cell r="T1713"/>
          <cell r="U1713"/>
        </row>
        <row r="1714">
          <cell r="N1714">
            <v>1027.5</v>
          </cell>
        </row>
        <row r="1715">
          <cell r="N1715">
            <v>0</v>
          </cell>
        </row>
        <row r="1716">
          <cell r="N1716">
            <v>52.5</v>
          </cell>
        </row>
        <row r="1717">
          <cell r="N1717">
            <v>0</v>
          </cell>
        </row>
        <row r="1718">
          <cell r="N1718">
            <v>10221</v>
          </cell>
        </row>
        <row r="1719">
          <cell r="N1719">
            <v>24673</v>
          </cell>
        </row>
        <row r="1721">
          <cell r="N1721">
            <v>3399</v>
          </cell>
        </row>
        <row r="1722">
          <cell r="Q1722"/>
          <cell r="T1722"/>
          <cell r="U1722"/>
        </row>
        <row r="1723">
          <cell r="N1723">
            <v>0</v>
          </cell>
        </row>
        <row r="1724">
          <cell r="N1724">
            <v>0</v>
          </cell>
        </row>
        <row r="1725">
          <cell r="N1725">
            <v>0</v>
          </cell>
        </row>
        <row r="1726">
          <cell r="N1726">
            <v>0</v>
          </cell>
        </row>
        <row r="1727">
          <cell r="N1727">
            <v>66060</v>
          </cell>
        </row>
        <row r="1728">
          <cell r="N1728">
            <v>131523</v>
          </cell>
        </row>
        <row r="1730">
          <cell r="N1730">
            <v>495810</v>
          </cell>
        </row>
        <row r="1731">
          <cell r="Q1731"/>
          <cell r="T1731"/>
          <cell r="U1731"/>
        </row>
        <row r="1732">
          <cell r="N1732">
            <v>0</v>
          </cell>
        </row>
        <row r="1733">
          <cell r="N1733">
            <v>106406</v>
          </cell>
        </row>
        <row r="1734">
          <cell r="N1734">
            <v>0</v>
          </cell>
        </row>
        <row r="1735">
          <cell r="N1735">
            <v>0</v>
          </cell>
        </row>
        <row r="1736">
          <cell r="N1736">
            <v>0</v>
          </cell>
        </row>
        <row r="1737">
          <cell r="N1737">
            <v>33660</v>
          </cell>
        </row>
        <row r="1739">
          <cell r="N1739">
            <v>10644</v>
          </cell>
        </row>
        <row r="1740">
          <cell r="Q1740"/>
          <cell r="T1740"/>
          <cell r="U1740"/>
        </row>
        <row r="1741">
          <cell r="N1741">
            <v>0</v>
          </cell>
        </row>
        <row r="1742">
          <cell r="N1742">
            <v>0</v>
          </cell>
        </row>
        <row r="1743">
          <cell r="N1743">
            <v>0</v>
          </cell>
        </row>
        <row r="1744">
          <cell r="N1744">
            <v>0</v>
          </cell>
        </row>
        <row r="1745">
          <cell r="N1745">
            <v>196214</v>
          </cell>
        </row>
        <row r="1746">
          <cell r="N1746">
            <v>320383</v>
          </cell>
        </row>
        <row r="1748">
          <cell r="N1748">
            <v>64</v>
          </cell>
        </row>
        <row r="1749">
          <cell r="Q1749"/>
          <cell r="T1749"/>
          <cell r="U1749"/>
        </row>
        <row r="1750">
          <cell r="N1750">
            <v>0</v>
          </cell>
        </row>
        <row r="1751">
          <cell r="N1751">
            <v>0</v>
          </cell>
        </row>
        <row r="1752">
          <cell r="N1752">
            <v>986.5</v>
          </cell>
        </row>
        <row r="1753">
          <cell r="N1753">
            <v>0</v>
          </cell>
        </row>
        <row r="1754">
          <cell r="N1754">
            <v>8221</v>
          </cell>
        </row>
        <row r="1755">
          <cell r="N1755">
            <v>14253</v>
          </cell>
        </row>
        <row r="1757">
          <cell r="N1757">
            <v>553</v>
          </cell>
        </row>
        <row r="1758">
          <cell r="Q1758"/>
          <cell r="T1758"/>
          <cell r="U1758"/>
        </row>
        <row r="1759">
          <cell r="N1759">
            <v>0</v>
          </cell>
        </row>
        <row r="1760">
          <cell r="N1760">
            <v>0</v>
          </cell>
        </row>
        <row r="1761">
          <cell r="N1761">
            <v>0</v>
          </cell>
        </row>
        <row r="1762">
          <cell r="N1762">
            <v>0</v>
          </cell>
        </row>
        <row r="1763">
          <cell r="N1763">
            <v>377157</v>
          </cell>
        </row>
        <row r="1764">
          <cell r="N1764">
            <v>71455</v>
          </cell>
        </row>
        <row r="1766">
          <cell r="N1766">
            <v>0</v>
          </cell>
        </row>
        <row r="1767">
          <cell r="Q1767"/>
          <cell r="T1767"/>
          <cell r="U1767"/>
        </row>
        <row r="1768">
          <cell r="N1768">
            <v>0</v>
          </cell>
        </row>
        <row r="1769">
          <cell r="N1769">
            <v>0</v>
          </cell>
        </row>
        <row r="1770">
          <cell r="N1770">
            <v>0</v>
          </cell>
        </row>
        <row r="1771">
          <cell r="N1771">
            <v>0</v>
          </cell>
        </row>
        <row r="1772">
          <cell r="N1772">
            <v>0</v>
          </cell>
        </row>
        <row r="1773">
          <cell r="N1773">
            <v>334</v>
          </cell>
        </row>
        <row r="1784">
          <cell r="N1784">
            <v>131</v>
          </cell>
        </row>
        <row r="1785">
          <cell r="Q1785"/>
          <cell r="T1785"/>
          <cell r="U1785"/>
        </row>
        <row r="1786">
          <cell r="N1786">
            <v>0</v>
          </cell>
        </row>
        <row r="1787">
          <cell r="N1787">
            <v>30</v>
          </cell>
        </row>
        <row r="1788">
          <cell r="N1788">
            <v>0</v>
          </cell>
        </row>
        <row r="1789">
          <cell r="N1789">
            <v>0</v>
          </cell>
        </row>
        <row r="1790">
          <cell r="N1790">
            <v>0</v>
          </cell>
        </row>
        <row r="1791">
          <cell r="N1791">
            <v>251</v>
          </cell>
        </row>
        <row r="1793">
          <cell r="N1793">
            <v>0</v>
          </cell>
        </row>
        <row r="1794">
          <cell r="Q1794"/>
          <cell r="T1794"/>
          <cell r="U1794"/>
        </row>
        <row r="1795">
          <cell r="N1795">
            <v>0</v>
          </cell>
        </row>
        <row r="1796">
          <cell r="N1796">
            <v>0</v>
          </cell>
        </row>
        <row r="1797">
          <cell r="N1797">
            <v>0</v>
          </cell>
        </row>
        <row r="1798">
          <cell r="N1798">
            <v>0</v>
          </cell>
        </row>
        <row r="1799">
          <cell r="N1799">
            <v>2552</v>
          </cell>
        </row>
        <row r="1800">
          <cell r="N1800">
            <v>6663</v>
          </cell>
        </row>
        <row r="1802">
          <cell r="N1802">
            <v>78</v>
          </cell>
        </row>
        <row r="1803">
          <cell r="Q1803"/>
          <cell r="T1803"/>
          <cell r="U1803"/>
        </row>
        <row r="1804">
          <cell r="N1804">
            <v>0</v>
          </cell>
        </row>
        <row r="1805">
          <cell r="N1805">
            <v>0</v>
          </cell>
        </row>
        <row r="1806">
          <cell r="N1806">
            <v>0</v>
          </cell>
        </row>
        <row r="1807">
          <cell r="N1807">
            <v>0</v>
          </cell>
        </row>
        <row r="1808">
          <cell r="N1808">
            <v>23776.969019178294</v>
          </cell>
        </row>
        <row r="1809">
          <cell r="N1809">
            <v>66065</v>
          </cell>
        </row>
        <row r="1811">
          <cell r="N1811">
            <v>153732</v>
          </cell>
        </row>
        <row r="1812">
          <cell r="Q1812"/>
          <cell r="T1812"/>
          <cell r="U1812"/>
        </row>
        <row r="1813">
          <cell r="N1813">
            <v>0</v>
          </cell>
        </row>
        <row r="1814">
          <cell r="N1814">
            <v>21770</v>
          </cell>
        </row>
        <row r="1815">
          <cell r="N1815">
            <v>0</v>
          </cell>
        </row>
        <row r="1816">
          <cell r="N1816">
            <v>0</v>
          </cell>
        </row>
        <row r="1817">
          <cell r="N1817">
            <v>0</v>
          </cell>
        </row>
        <row r="1818">
          <cell r="N1818">
            <v>1782</v>
          </cell>
        </row>
        <row r="1820">
          <cell r="N1820">
            <v>1571</v>
          </cell>
        </row>
        <row r="1821">
          <cell r="Q1821"/>
          <cell r="T1821"/>
          <cell r="U1821"/>
        </row>
        <row r="1822">
          <cell r="N1822">
            <v>0</v>
          </cell>
        </row>
        <row r="1823">
          <cell r="N1823">
            <v>0</v>
          </cell>
        </row>
        <row r="1824">
          <cell r="N1824">
            <v>0</v>
          </cell>
        </row>
        <row r="1825">
          <cell r="N1825">
            <v>0</v>
          </cell>
        </row>
        <row r="1826">
          <cell r="N1826">
            <v>24005</v>
          </cell>
        </row>
        <row r="1827">
          <cell r="N1827">
            <v>89276</v>
          </cell>
        </row>
        <row r="1829">
          <cell r="N1829">
            <v>1048</v>
          </cell>
        </row>
        <row r="1830">
          <cell r="Q1830"/>
          <cell r="T1830"/>
          <cell r="U1830"/>
        </row>
        <row r="1831">
          <cell r="N1831">
            <v>0</v>
          </cell>
        </row>
        <row r="1832">
          <cell r="N1832">
            <v>0</v>
          </cell>
        </row>
        <row r="1833">
          <cell r="N1833">
            <v>5726</v>
          </cell>
        </row>
        <row r="1834">
          <cell r="N1834">
            <v>0</v>
          </cell>
        </row>
        <row r="1835">
          <cell r="N1835">
            <v>14767</v>
          </cell>
        </row>
        <row r="1836">
          <cell r="N1836">
            <v>156197</v>
          </cell>
        </row>
        <row r="1838">
          <cell r="N1838">
            <v>128</v>
          </cell>
        </row>
        <row r="1839">
          <cell r="Q1839"/>
          <cell r="T1839"/>
          <cell r="U1839"/>
        </row>
        <row r="1840">
          <cell r="N1840">
            <v>0</v>
          </cell>
        </row>
        <row r="1841">
          <cell r="N1841">
            <v>0</v>
          </cell>
        </row>
        <row r="1842">
          <cell r="N1842">
            <v>0</v>
          </cell>
        </row>
        <row r="1843">
          <cell r="N1843">
            <v>0</v>
          </cell>
        </row>
        <row r="1844">
          <cell r="N1844">
            <v>128640.0309808217</v>
          </cell>
        </row>
        <row r="1845">
          <cell r="N1845">
            <v>34465</v>
          </cell>
        </row>
        <row r="1847">
          <cell r="N1847">
            <v>0</v>
          </cell>
        </row>
        <row r="1848">
          <cell r="Q1848"/>
          <cell r="T1848"/>
          <cell r="U1848"/>
        </row>
        <row r="1849">
          <cell r="N1849">
            <v>0</v>
          </cell>
        </row>
        <row r="1850">
          <cell r="N1850">
            <v>0</v>
          </cell>
        </row>
        <row r="1851">
          <cell r="N1851">
            <v>0</v>
          </cell>
        </row>
        <row r="1852">
          <cell r="N1852">
            <v>0</v>
          </cell>
        </row>
        <row r="1853">
          <cell r="N1853">
            <v>0</v>
          </cell>
        </row>
        <row r="1854">
          <cell r="N1854">
            <v>0</v>
          </cell>
        </row>
        <row r="1865">
          <cell r="N1865">
            <v>170</v>
          </cell>
        </row>
        <row r="1866">
          <cell r="Q1866"/>
          <cell r="T1866"/>
          <cell r="U1866"/>
        </row>
        <row r="1867">
          <cell r="N1867">
            <v>0</v>
          </cell>
        </row>
        <row r="1868">
          <cell r="N1868">
            <v>40</v>
          </cell>
        </row>
        <row r="1869">
          <cell r="N1869">
            <v>0</v>
          </cell>
        </row>
        <row r="1870">
          <cell r="N1870">
            <v>0</v>
          </cell>
        </row>
        <row r="1871">
          <cell r="N1871">
            <v>0</v>
          </cell>
        </row>
        <row r="1872">
          <cell r="N1872">
            <v>501</v>
          </cell>
        </row>
        <row r="1874">
          <cell r="N1874">
            <v>295</v>
          </cell>
        </row>
        <row r="1875">
          <cell r="Q1875"/>
          <cell r="T1875"/>
          <cell r="U1875"/>
        </row>
        <row r="1876">
          <cell r="N1876">
            <v>0</v>
          </cell>
        </row>
        <row r="1877">
          <cell r="N1877">
            <v>0</v>
          </cell>
        </row>
        <row r="1878">
          <cell r="N1878">
            <v>0</v>
          </cell>
        </row>
        <row r="1879">
          <cell r="N1879">
            <v>0</v>
          </cell>
        </row>
        <row r="1880">
          <cell r="N1880">
            <v>0</v>
          </cell>
        </row>
        <row r="1881">
          <cell r="N1881">
            <v>1739</v>
          </cell>
        </row>
        <row r="1883">
          <cell r="N1883">
            <v>8826</v>
          </cell>
        </row>
        <row r="1884">
          <cell r="Q1884"/>
          <cell r="T1884"/>
          <cell r="U1884"/>
        </row>
        <row r="1885">
          <cell r="N1885">
            <v>0</v>
          </cell>
        </row>
        <row r="1886">
          <cell r="N1886">
            <v>0</v>
          </cell>
        </row>
        <row r="1887">
          <cell r="N1887">
            <v>0</v>
          </cell>
        </row>
        <row r="1888">
          <cell r="N1888">
            <v>0</v>
          </cell>
        </row>
        <row r="1889">
          <cell r="N1889">
            <v>2830.1658933333333</v>
          </cell>
        </row>
        <row r="1890">
          <cell r="N1890">
            <v>10636</v>
          </cell>
        </row>
        <row r="1892">
          <cell r="N1892">
            <v>33114</v>
          </cell>
        </row>
        <row r="1893">
          <cell r="Q1893"/>
          <cell r="T1893"/>
          <cell r="U1893"/>
        </row>
        <row r="1894">
          <cell r="N1894">
            <v>0</v>
          </cell>
        </row>
        <row r="1895">
          <cell r="N1895">
            <v>4593</v>
          </cell>
        </row>
        <row r="1896">
          <cell r="N1896">
            <v>0</v>
          </cell>
        </row>
        <row r="1897">
          <cell r="N1897">
            <v>0</v>
          </cell>
        </row>
        <row r="1898">
          <cell r="N1898">
            <v>0</v>
          </cell>
        </row>
        <row r="1899">
          <cell r="N1899">
            <v>8</v>
          </cell>
        </row>
        <row r="1901">
          <cell r="N1901">
            <v>1291</v>
          </cell>
        </row>
        <row r="1902">
          <cell r="Q1902"/>
          <cell r="T1902"/>
          <cell r="U1902"/>
        </row>
        <row r="1903">
          <cell r="N1903">
            <v>0</v>
          </cell>
        </row>
        <row r="1904">
          <cell r="N1904">
            <v>0</v>
          </cell>
        </row>
        <row r="1905">
          <cell r="N1905">
            <v>0</v>
          </cell>
        </row>
        <row r="1906">
          <cell r="N1906">
            <v>0</v>
          </cell>
        </row>
        <row r="1907">
          <cell r="N1907">
            <v>606.46411999999998</v>
          </cell>
        </row>
        <row r="1908">
          <cell r="N1908">
            <v>20959</v>
          </cell>
        </row>
        <row r="1910">
          <cell r="N1910">
            <v>214</v>
          </cell>
        </row>
        <row r="1911">
          <cell r="Q1911"/>
          <cell r="T1911"/>
          <cell r="U1911"/>
        </row>
        <row r="1912">
          <cell r="N1912">
            <v>0</v>
          </cell>
        </row>
        <row r="1913">
          <cell r="N1913">
            <v>0</v>
          </cell>
        </row>
        <row r="1914">
          <cell r="N1914">
            <v>5780</v>
          </cell>
        </row>
        <row r="1915">
          <cell r="N1915">
            <v>0</v>
          </cell>
        </row>
        <row r="1916">
          <cell r="N1916">
            <v>808.61882666666656</v>
          </cell>
        </row>
        <row r="1917">
          <cell r="N1917">
            <v>44448</v>
          </cell>
        </row>
        <row r="1919">
          <cell r="N1919">
            <v>24</v>
          </cell>
        </row>
        <row r="1920">
          <cell r="Q1920"/>
          <cell r="T1920"/>
          <cell r="U1920"/>
        </row>
        <row r="1921">
          <cell r="N1921">
            <v>0</v>
          </cell>
        </row>
        <row r="1922">
          <cell r="N1922">
            <v>0</v>
          </cell>
        </row>
        <row r="1923">
          <cell r="N1923">
            <v>0</v>
          </cell>
        </row>
        <row r="1924">
          <cell r="N1924">
            <v>0</v>
          </cell>
        </row>
        <row r="1925">
          <cell r="N1925">
            <v>10916.354159999999</v>
          </cell>
        </row>
        <row r="1926">
          <cell r="N1926">
            <v>6435</v>
          </cell>
        </row>
        <row r="1928">
          <cell r="N1928">
            <v>0</v>
          </cell>
        </row>
        <row r="1929">
          <cell r="Q1929"/>
          <cell r="T1929"/>
          <cell r="U1929"/>
        </row>
        <row r="1930">
          <cell r="N1930">
            <v>0</v>
          </cell>
        </row>
        <row r="1931">
          <cell r="N1931">
            <v>0</v>
          </cell>
        </row>
        <row r="1932">
          <cell r="N1932">
            <v>0</v>
          </cell>
        </row>
        <row r="1933">
          <cell r="N1933">
            <v>0</v>
          </cell>
        </row>
        <row r="1934">
          <cell r="N1934">
            <v>0</v>
          </cell>
        </row>
        <row r="1935">
          <cell r="N1935">
            <v>20683</v>
          </cell>
        </row>
        <row r="1946">
          <cell r="N1946">
            <v>15128</v>
          </cell>
        </row>
        <row r="1947">
          <cell r="Q1947"/>
          <cell r="T1947"/>
          <cell r="U1947"/>
        </row>
        <row r="1948">
          <cell r="N1948">
            <v>0</v>
          </cell>
        </row>
        <row r="1949">
          <cell r="N1949">
            <v>3360</v>
          </cell>
        </row>
        <row r="1950">
          <cell r="N1950">
            <v>0</v>
          </cell>
        </row>
        <row r="1951">
          <cell r="N1951">
            <v>0</v>
          </cell>
        </row>
        <row r="1952">
          <cell r="N1952">
            <v>0</v>
          </cell>
        </row>
        <row r="1953">
          <cell r="N1953">
            <v>28886</v>
          </cell>
        </row>
        <row r="1955">
          <cell r="N1955">
            <v>12493.5</v>
          </cell>
        </row>
        <row r="1956">
          <cell r="Q1956"/>
          <cell r="T1956"/>
          <cell r="U1956"/>
        </row>
        <row r="1957">
          <cell r="N1957">
            <v>895.5</v>
          </cell>
        </row>
        <row r="1958">
          <cell r="N1958">
            <v>0</v>
          </cell>
        </row>
        <row r="1959">
          <cell r="N1959">
            <v>0</v>
          </cell>
        </row>
        <row r="1960">
          <cell r="N1960">
            <v>0</v>
          </cell>
        </row>
        <row r="1961">
          <cell r="N1961">
            <v>2420</v>
          </cell>
        </row>
        <row r="1962">
          <cell r="N1962">
            <v>1748927.6000000006</v>
          </cell>
        </row>
        <row r="1964">
          <cell r="N1964">
            <v>12489</v>
          </cell>
        </row>
        <row r="1965">
          <cell r="Q1965"/>
          <cell r="T1965"/>
          <cell r="U1965"/>
        </row>
        <row r="1966">
          <cell r="N1966">
            <v>0</v>
          </cell>
        </row>
        <row r="1967">
          <cell r="N1967">
            <v>0</v>
          </cell>
        </row>
        <row r="1968">
          <cell r="N1968">
            <v>0</v>
          </cell>
        </row>
        <row r="1969">
          <cell r="N1969">
            <v>0</v>
          </cell>
        </row>
        <row r="1970">
          <cell r="N1970">
            <v>41753</v>
          </cell>
        </row>
        <row r="1971">
          <cell r="N1971">
            <v>54215</v>
          </cell>
        </row>
        <row r="1973">
          <cell r="N1973">
            <v>508926</v>
          </cell>
        </row>
        <row r="1974">
          <cell r="Q1974"/>
          <cell r="T1974"/>
          <cell r="U1974"/>
        </row>
        <row r="1975">
          <cell r="N1975">
            <v>0</v>
          </cell>
        </row>
        <row r="1976">
          <cell r="N1976">
            <v>119430</v>
          </cell>
        </row>
        <row r="1977">
          <cell r="N1977">
            <v>0</v>
          </cell>
        </row>
        <row r="1978">
          <cell r="N1978">
            <v>0</v>
          </cell>
        </row>
        <row r="1979">
          <cell r="N1979">
            <v>0</v>
          </cell>
        </row>
        <row r="1980">
          <cell r="N1980">
            <v>1423</v>
          </cell>
        </row>
        <row r="1982">
          <cell r="N1982">
            <v>3967</v>
          </cell>
        </row>
        <row r="1983">
          <cell r="Q1983"/>
          <cell r="T1983"/>
          <cell r="U1983"/>
        </row>
        <row r="1984">
          <cell r="N1984">
            <v>0</v>
          </cell>
        </row>
        <row r="1985">
          <cell r="N1985">
            <v>0</v>
          </cell>
        </row>
        <row r="1986">
          <cell r="N1986">
            <v>0</v>
          </cell>
        </row>
        <row r="1987">
          <cell r="N1987">
            <v>0</v>
          </cell>
        </row>
        <row r="1988">
          <cell r="N1988">
            <v>23301</v>
          </cell>
        </row>
        <row r="1989">
          <cell r="N1989">
            <v>143934</v>
          </cell>
        </row>
        <row r="1991">
          <cell r="N1991">
            <v>1580</v>
          </cell>
        </row>
        <row r="1992">
          <cell r="Q1992"/>
          <cell r="T1992"/>
          <cell r="U1992"/>
        </row>
        <row r="1993">
          <cell r="N1993">
            <v>0</v>
          </cell>
        </row>
        <row r="1994">
          <cell r="N1994">
            <v>0</v>
          </cell>
        </row>
        <row r="1995">
          <cell r="N1995">
            <v>78212</v>
          </cell>
        </row>
        <row r="1996">
          <cell r="N1996">
            <v>0</v>
          </cell>
        </row>
        <row r="1997">
          <cell r="N1997">
            <v>5983</v>
          </cell>
        </row>
        <row r="1998">
          <cell r="N1998">
            <v>234160.39999999944</v>
          </cell>
        </row>
        <row r="2000">
          <cell r="N2000">
            <v>390</v>
          </cell>
        </row>
        <row r="2001">
          <cell r="Q2001"/>
          <cell r="T2001"/>
          <cell r="U2001"/>
        </row>
        <row r="2002">
          <cell r="N2002">
            <v>0</v>
          </cell>
        </row>
        <row r="2003">
          <cell r="N2003">
            <v>0</v>
          </cell>
        </row>
        <row r="2004">
          <cell r="N2004">
            <v>0</v>
          </cell>
        </row>
        <row r="2005">
          <cell r="N2005">
            <v>0</v>
          </cell>
        </row>
        <row r="2006">
          <cell r="N2006">
            <v>86592</v>
          </cell>
        </row>
        <row r="2007">
          <cell r="N2007">
            <v>21128</v>
          </cell>
        </row>
        <row r="2009">
          <cell r="N2009">
            <v>0</v>
          </cell>
        </row>
        <row r="2010">
          <cell r="Q2010"/>
          <cell r="T2010"/>
          <cell r="U2010"/>
        </row>
        <row r="2011">
          <cell r="N2011">
            <v>0</v>
          </cell>
        </row>
        <row r="2012">
          <cell r="N2012">
            <v>0</v>
          </cell>
        </row>
        <row r="2013">
          <cell r="N2013">
            <v>0</v>
          </cell>
        </row>
        <row r="2014">
          <cell r="N2014">
            <v>0</v>
          </cell>
        </row>
        <row r="2015">
          <cell r="N2015">
            <v>0</v>
          </cell>
        </row>
        <row r="2016">
          <cell r="N2016">
            <v>184869</v>
          </cell>
        </row>
        <row r="2027">
          <cell r="N2027">
            <v>8844</v>
          </cell>
        </row>
        <row r="2028">
          <cell r="Q2028"/>
          <cell r="T2028"/>
          <cell r="U2028"/>
        </row>
        <row r="2029">
          <cell r="N2029">
            <v>0</v>
          </cell>
        </row>
        <row r="2030">
          <cell r="N2030">
            <v>1949</v>
          </cell>
        </row>
        <row r="2031">
          <cell r="N2031">
            <v>0</v>
          </cell>
        </row>
        <row r="2032">
          <cell r="N2032">
            <v>0</v>
          </cell>
        </row>
        <row r="2033">
          <cell r="N2033">
            <v>0</v>
          </cell>
        </row>
        <row r="2034">
          <cell r="N2034">
            <v>7998</v>
          </cell>
        </row>
        <row r="2036">
          <cell r="N2036">
            <v>2315.2308951965065</v>
          </cell>
        </row>
        <row r="2037">
          <cell r="Q2037"/>
          <cell r="T2037"/>
          <cell r="U2037"/>
        </row>
        <row r="2038">
          <cell r="N2038">
            <v>0</v>
          </cell>
        </row>
        <row r="2039">
          <cell r="N2039">
            <v>0</v>
          </cell>
        </row>
        <row r="2040">
          <cell r="N2040">
            <v>0</v>
          </cell>
        </row>
        <row r="2041">
          <cell r="N2041">
            <v>0</v>
          </cell>
        </row>
        <row r="2042">
          <cell r="N2042">
            <v>14340</v>
          </cell>
        </row>
        <row r="2043">
          <cell r="N2043">
            <v>32264.769104803505</v>
          </cell>
        </row>
        <row r="2045">
          <cell r="N2045">
            <v>372</v>
          </cell>
        </row>
        <row r="2046">
          <cell r="Q2046"/>
          <cell r="T2046"/>
          <cell r="U2046"/>
        </row>
        <row r="2047">
          <cell r="N2047">
            <v>0</v>
          </cell>
        </row>
        <row r="2048">
          <cell r="N2048">
            <v>0</v>
          </cell>
        </row>
        <row r="2049">
          <cell r="N2049">
            <v>0</v>
          </cell>
        </row>
        <row r="2050">
          <cell r="N2050">
            <v>0</v>
          </cell>
        </row>
        <row r="2051">
          <cell r="N2051">
            <v>24298</v>
          </cell>
        </row>
        <row r="2052">
          <cell r="N2052">
            <v>35397</v>
          </cell>
        </row>
        <row r="2054">
          <cell r="N2054">
            <v>495071</v>
          </cell>
        </row>
        <row r="2055">
          <cell r="Q2055"/>
          <cell r="T2055"/>
          <cell r="U2055"/>
        </row>
        <row r="2056">
          <cell r="N2056">
            <v>0</v>
          </cell>
        </row>
        <row r="2057">
          <cell r="N2057">
            <v>156047</v>
          </cell>
        </row>
        <row r="2058">
          <cell r="N2058">
            <v>0</v>
          </cell>
        </row>
        <row r="2059">
          <cell r="N2059">
            <v>0</v>
          </cell>
        </row>
        <row r="2060">
          <cell r="N2060">
            <v>0</v>
          </cell>
        </row>
        <row r="2061">
          <cell r="N2061">
            <v>1820</v>
          </cell>
        </row>
        <row r="2063">
          <cell r="N2063">
            <v>29575.769104803494</v>
          </cell>
        </row>
        <row r="2064">
          <cell r="Q2064"/>
          <cell r="T2064"/>
          <cell r="U2064"/>
        </row>
        <row r="2065">
          <cell r="N2065">
            <v>0</v>
          </cell>
        </row>
        <row r="2066">
          <cell r="N2066">
            <v>0</v>
          </cell>
        </row>
        <row r="2067">
          <cell r="N2067">
            <v>0</v>
          </cell>
        </row>
        <row r="2068">
          <cell r="N2068">
            <v>0</v>
          </cell>
        </row>
        <row r="2069">
          <cell r="N2069">
            <v>184982</v>
          </cell>
        </row>
        <row r="2070">
          <cell r="N2070">
            <v>327805.2308951965</v>
          </cell>
        </row>
        <row r="2072">
          <cell r="N2072">
            <v>411</v>
          </cell>
        </row>
        <row r="2073">
          <cell r="Q2073"/>
          <cell r="T2073"/>
          <cell r="U2073"/>
        </row>
        <row r="2074">
          <cell r="N2074">
            <v>0</v>
          </cell>
        </row>
        <row r="2075">
          <cell r="N2075">
            <v>0</v>
          </cell>
        </row>
        <row r="2076">
          <cell r="N2076">
            <v>14770</v>
          </cell>
        </row>
        <row r="2077">
          <cell r="N2077">
            <v>0</v>
          </cell>
        </row>
        <row r="2078">
          <cell r="N2078">
            <v>2519</v>
          </cell>
        </row>
        <row r="2079">
          <cell r="N2079">
            <v>111788</v>
          </cell>
        </row>
        <row r="2081">
          <cell r="N2081">
            <v>199</v>
          </cell>
        </row>
        <row r="2082">
          <cell r="Q2082"/>
          <cell r="T2082"/>
          <cell r="U2082"/>
        </row>
        <row r="2083">
          <cell r="N2083">
            <v>0</v>
          </cell>
        </row>
        <row r="2084">
          <cell r="N2084">
            <v>0</v>
          </cell>
        </row>
        <row r="2085">
          <cell r="N2085">
            <v>0</v>
          </cell>
        </row>
        <row r="2086">
          <cell r="N2086">
            <v>0</v>
          </cell>
        </row>
        <row r="2087">
          <cell r="N2087">
            <v>91562</v>
          </cell>
        </row>
        <row r="2088">
          <cell r="N2088">
            <v>28623</v>
          </cell>
        </row>
        <row r="2090">
          <cell r="N2090">
            <v>0</v>
          </cell>
        </row>
        <row r="2091">
          <cell r="Q2091"/>
          <cell r="T2091"/>
          <cell r="U2091"/>
        </row>
        <row r="2092">
          <cell r="N2092">
            <v>0</v>
          </cell>
        </row>
        <row r="2093">
          <cell r="N2093">
            <v>0</v>
          </cell>
        </row>
        <row r="2094">
          <cell r="N2094">
            <v>0</v>
          </cell>
        </row>
        <row r="2095">
          <cell r="N2095">
            <v>0</v>
          </cell>
        </row>
        <row r="2096">
          <cell r="N2096">
            <v>0</v>
          </cell>
        </row>
        <row r="2097">
          <cell r="N2097">
            <v>6831</v>
          </cell>
        </row>
        <row r="2108">
          <cell r="N2108">
            <v>3657</v>
          </cell>
        </row>
        <row r="2109">
          <cell r="Q2109"/>
          <cell r="T2109"/>
          <cell r="U2109"/>
        </row>
        <row r="2110">
          <cell r="N2110">
            <v>0</v>
          </cell>
        </row>
        <row r="2111">
          <cell r="N2111">
            <v>832</v>
          </cell>
        </row>
        <row r="2112">
          <cell r="N2112">
            <v>0</v>
          </cell>
        </row>
        <row r="2113">
          <cell r="N2113">
            <v>0</v>
          </cell>
        </row>
        <row r="2114">
          <cell r="N2114">
            <v>0</v>
          </cell>
        </row>
        <row r="2115">
          <cell r="N2115">
            <v>4791</v>
          </cell>
        </row>
        <row r="2117">
          <cell r="N2117">
            <v>157262</v>
          </cell>
        </row>
        <row r="2118">
          <cell r="Q2118"/>
          <cell r="T2118"/>
          <cell r="U2118"/>
        </row>
        <row r="2119">
          <cell r="N2119">
            <v>368647</v>
          </cell>
          <cell r="S2119">
            <v>37975</v>
          </cell>
        </row>
        <row r="2120">
          <cell r="N2120">
            <v>0</v>
          </cell>
        </row>
        <row r="2121">
          <cell r="N2121">
            <v>0</v>
          </cell>
        </row>
        <row r="2122">
          <cell r="N2122">
            <v>0</v>
          </cell>
        </row>
        <row r="2123">
          <cell r="N2123">
            <v>162709</v>
          </cell>
        </row>
        <row r="2124">
          <cell r="N2124">
            <v>87854</v>
          </cell>
        </row>
        <row r="2126">
          <cell r="N2126">
            <v>3166</v>
          </cell>
        </row>
        <row r="2127">
          <cell r="Q2127"/>
          <cell r="T2127"/>
          <cell r="U2127"/>
        </row>
        <row r="2128">
          <cell r="N2128">
            <v>0</v>
          </cell>
        </row>
        <row r="2129">
          <cell r="N2129">
            <v>0</v>
          </cell>
        </row>
        <row r="2130">
          <cell r="N2130">
            <v>0</v>
          </cell>
        </row>
        <row r="2131">
          <cell r="N2131">
            <v>0</v>
          </cell>
        </row>
        <row r="2132">
          <cell r="N2132">
            <v>10295.193217665616</v>
          </cell>
        </row>
        <row r="2133">
          <cell r="N2133">
            <v>37533.4</v>
          </cell>
        </row>
        <row r="2135">
          <cell r="N2135">
            <v>152181</v>
          </cell>
        </row>
        <row r="2136">
          <cell r="Q2136"/>
          <cell r="T2136"/>
          <cell r="U2136"/>
        </row>
        <row r="2137">
          <cell r="N2137">
            <v>0</v>
          </cell>
        </row>
        <row r="2138">
          <cell r="N2138">
            <v>24047</v>
          </cell>
        </row>
        <row r="2139">
          <cell r="N2139">
            <v>0</v>
          </cell>
        </row>
        <row r="2140">
          <cell r="N2140">
            <v>0</v>
          </cell>
        </row>
        <row r="2141">
          <cell r="N2141">
            <v>0</v>
          </cell>
        </row>
        <row r="2142">
          <cell r="N2142">
            <v>27758</v>
          </cell>
        </row>
        <row r="2144">
          <cell r="N2144">
            <v>31803</v>
          </cell>
        </row>
        <row r="2145">
          <cell r="Q2145"/>
          <cell r="T2145"/>
          <cell r="U2145"/>
        </row>
        <row r="2146">
          <cell r="N2146">
            <v>0</v>
          </cell>
        </row>
        <row r="2147">
          <cell r="N2147">
            <v>0</v>
          </cell>
        </row>
        <row r="2148">
          <cell r="N2148">
            <v>0</v>
          </cell>
        </row>
        <row r="2149">
          <cell r="N2149">
            <v>0</v>
          </cell>
        </row>
        <row r="2150">
          <cell r="N2150">
            <v>3795.8067823343849</v>
          </cell>
        </row>
        <row r="2151">
          <cell r="N2151">
            <v>49912.2</v>
          </cell>
        </row>
        <row r="2153">
          <cell r="N2153">
            <v>582</v>
          </cell>
        </row>
        <row r="2154">
          <cell r="Q2154"/>
          <cell r="T2154"/>
          <cell r="U2154"/>
        </row>
        <row r="2155">
          <cell r="N2155">
            <v>0</v>
          </cell>
        </row>
        <row r="2156">
          <cell r="N2156">
            <v>0</v>
          </cell>
        </row>
        <row r="2157">
          <cell r="N2157">
            <v>19971</v>
          </cell>
        </row>
        <row r="2158">
          <cell r="N2158">
            <v>0</v>
          </cell>
        </row>
        <row r="2159">
          <cell r="N2159">
            <v>0</v>
          </cell>
        </row>
        <row r="2160">
          <cell r="N2160">
            <v>79162</v>
          </cell>
        </row>
        <row r="2162">
          <cell r="N2162">
            <v>226</v>
          </cell>
        </row>
        <row r="2163">
          <cell r="Q2163"/>
          <cell r="T2163"/>
          <cell r="U2163"/>
        </row>
        <row r="2164">
          <cell r="N2164">
            <v>0</v>
          </cell>
        </row>
        <row r="2165">
          <cell r="N2165">
            <v>0</v>
          </cell>
        </row>
        <row r="2166">
          <cell r="N2166">
            <v>0</v>
          </cell>
        </row>
        <row r="2167">
          <cell r="N2167">
            <v>0</v>
          </cell>
        </row>
        <row r="2168">
          <cell r="N2168">
            <v>50600</v>
          </cell>
        </row>
        <row r="2169">
          <cell r="N2169">
            <v>13469.6</v>
          </cell>
        </row>
        <row r="2171">
          <cell r="N2171">
            <v>0</v>
          </cell>
        </row>
        <row r="2172">
          <cell r="Q2172"/>
          <cell r="T2172"/>
          <cell r="U2172"/>
        </row>
        <row r="2173">
          <cell r="N2173">
            <v>0</v>
          </cell>
        </row>
        <row r="2174">
          <cell r="N2174">
            <v>0</v>
          </cell>
        </row>
        <row r="2175">
          <cell r="N2175">
            <v>0</v>
          </cell>
        </row>
        <row r="2176">
          <cell r="N2176">
            <v>0</v>
          </cell>
        </row>
        <row r="2177">
          <cell r="N2177">
            <v>0</v>
          </cell>
        </row>
        <row r="2178">
          <cell r="N2178">
            <v>24741.8</v>
          </cell>
        </row>
      </sheetData>
      <sheetData sheetId="3"/>
      <sheetData sheetId="4"/>
      <sheetData sheetId="5">
        <row r="3">
          <cell r="B3">
            <v>826</v>
          </cell>
          <cell r="C3">
            <v>19093.199999999997</v>
          </cell>
          <cell r="D3">
            <v>0</v>
          </cell>
          <cell r="G3">
            <v>354</v>
          </cell>
          <cell r="H3">
            <v>8182.7999999999993</v>
          </cell>
          <cell r="I3">
            <v>0</v>
          </cell>
        </row>
        <row r="4">
          <cell r="B4">
            <v>46.199999999999996</v>
          </cell>
          <cell r="C4">
            <v>388.5</v>
          </cell>
          <cell r="D4">
            <v>0</v>
          </cell>
          <cell r="G4">
            <v>19.8</v>
          </cell>
          <cell r="H4">
            <v>166.5</v>
          </cell>
          <cell r="I4">
            <v>0</v>
          </cell>
        </row>
        <row r="5">
          <cell r="B5">
            <v>16.799999999999997</v>
          </cell>
          <cell r="C5">
            <v>211.39999999999998</v>
          </cell>
          <cell r="D5">
            <v>0</v>
          </cell>
          <cell r="G5">
            <v>7.1999999999999993</v>
          </cell>
          <cell r="H5">
            <v>90.6</v>
          </cell>
          <cell r="I5">
            <v>0</v>
          </cell>
        </row>
      </sheetData>
      <sheetData sheetId="6">
        <row r="4">
          <cell r="C4">
            <v>636.5</v>
          </cell>
        </row>
        <row r="5">
          <cell r="C5">
            <v>589</v>
          </cell>
        </row>
        <row r="6">
          <cell r="C6">
            <v>807.5</v>
          </cell>
        </row>
        <row r="7">
          <cell r="C7">
            <v>874</v>
          </cell>
        </row>
        <row r="8">
          <cell r="C8">
            <v>1415.5</v>
          </cell>
        </row>
        <row r="9">
          <cell r="C9">
            <v>769.5</v>
          </cell>
        </row>
        <row r="10">
          <cell r="C10">
            <v>1187.5</v>
          </cell>
        </row>
        <row r="11">
          <cell r="C11">
            <v>332.5</v>
          </cell>
        </row>
        <row r="12">
          <cell r="C12">
            <v>76</v>
          </cell>
        </row>
        <row r="13">
          <cell r="C13">
            <v>1700.5</v>
          </cell>
        </row>
        <row r="14">
          <cell r="C14">
            <v>304</v>
          </cell>
        </row>
        <row r="15">
          <cell r="C15">
            <v>446.5</v>
          </cell>
        </row>
        <row r="16">
          <cell r="C16">
            <v>275.5</v>
          </cell>
        </row>
        <row r="17">
          <cell r="C17">
            <v>1748</v>
          </cell>
        </row>
        <row r="18">
          <cell r="C18">
            <v>351.5</v>
          </cell>
        </row>
        <row r="19">
          <cell r="C19">
            <v>741</v>
          </cell>
        </row>
        <row r="20">
          <cell r="C20">
            <v>6783</v>
          </cell>
        </row>
        <row r="21">
          <cell r="C21">
            <v>3192</v>
          </cell>
        </row>
        <row r="22">
          <cell r="C22">
            <v>874</v>
          </cell>
        </row>
        <row r="23">
          <cell r="C23">
            <v>247</v>
          </cell>
        </row>
        <row r="24">
          <cell r="C24">
            <v>598.5</v>
          </cell>
        </row>
        <row r="25">
          <cell r="C25">
            <v>218.5</v>
          </cell>
        </row>
        <row r="26">
          <cell r="C26">
            <v>114</v>
          </cell>
        </row>
        <row r="27">
          <cell r="C27">
            <v>1425</v>
          </cell>
        </row>
        <row r="28">
          <cell r="C28">
            <v>779</v>
          </cell>
        </row>
        <row r="29">
          <cell r="C29">
            <v>437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sa.rehnstrom@lansstyrelsen.se" TargetMode="External"/><Relationship Id="rId2" Type="http://schemas.openxmlformats.org/officeDocument/2006/relationships/hyperlink" Target="http://extra.lansstyrelsen.se/energi/Sv/statistik/Sidor/default.aspx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B11" sqref="B11:C11"/>
    </sheetView>
  </sheetViews>
  <sheetFormatPr defaultRowHeight="15.75"/>
  <cols>
    <col min="2" max="2" width="57.875" bestFit="1" customWidth="1"/>
    <col min="3" max="3" width="51.625" bestFit="1" customWidth="1"/>
    <col min="5" max="5" width="87.75" customWidth="1"/>
  </cols>
  <sheetData>
    <row r="1" spans="2:5" ht="16.5" thickBot="1">
      <c r="C1" s="184"/>
    </row>
    <row r="2" spans="2:5">
      <c r="B2" s="185" t="s">
        <v>108</v>
      </c>
      <c r="C2" s="196">
        <v>43626</v>
      </c>
    </row>
    <row r="3" spans="2:5">
      <c r="B3" s="186" t="s">
        <v>109</v>
      </c>
      <c r="C3" s="197">
        <v>43794</v>
      </c>
    </row>
    <row r="4" spans="2:5">
      <c r="B4" s="187" t="s">
        <v>110</v>
      </c>
      <c r="C4" s="198" t="s">
        <v>111</v>
      </c>
    </row>
    <row r="5" spans="2:5">
      <c r="B5" s="187" t="s">
        <v>112</v>
      </c>
      <c r="C5" s="199" t="s">
        <v>113</v>
      </c>
    </row>
    <row r="6" spans="2:5">
      <c r="B6" s="186" t="s">
        <v>114</v>
      </c>
      <c r="C6" s="198" t="s">
        <v>120</v>
      </c>
    </row>
    <row r="7" spans="2:5" ht="16.5" thickBot="1">
      <c r="B7" s="188" t="s">
        <v>112</v>
      </c>
      <c r="C7" s="200" t="s">
        <v>121</v>
      </c>
    </row>
    <row r="8" spans="2:5">
      <c r="C8" s="201"/>
    </row>
    <row r="10" spans="2:5" ht="16.5" thickBot="1"/>
    <row r="11" spans="2:5" ht="155.25" customHeight="1">
      <c r="B11" s="202" t="s">
        <v>115</v>
      </c>
      <c r="C11" s="203"/>
      <c r="E11" s="204" t="s">
        <v>116</v>
      </c>
    </row>
    <row r="12" spans="2:5">
      <c r="B12" s="189"/>
      <c r="C12" s="190"/>
      <c r="E12" s="205"/>
    </row>
    <row r="13" spans="2:5">
      <c r="B13" s="191" t="s">
        <v>117</v>
      </c>
      <c r="C13" s="190"/>
      <c r="E13" s="205"/>
    </row>
    <row r="14" spans="2:5" ht="16.5" thickBot="1">
      <c r="B14" s="192" t="s">
        <v>118</v>
      </c>
      <c r="C14" s="193"/>
      <c r="E14" s="205"/>
    </row>
    <row r="15" spans="2:5">
      <c r="E15" s="205"/>
    </row>
    <row r="16" spans="2:5" ht="16.5" thickBot="1">
      <c r="B16" s="194"/>
      <c r="E16" s="205"/>
    </row>
    <row r="17" spans="2:5" ht="156.6" customHeight="1" thickBot="1">
      <c r="B17" s="207" t="s">
        <v>119</v>
      </c>
      <c r="C17" s="208"/>
      <c r="E17" s="205"/>
    </row>
    <row r="18" spans="2:5">
      <c r="B18" s="195"/>
      <c r="E18" s="205"/>
    </row>
    <row r="19" spans="2:5">
      <c r="E19" s="205"/>
    </row>
    <row r="20" spans="2:5">
      <c r="E20" s="205"/>
    </row>
    <row r="21" spans="2:5">
      <c r="E21" s="205"/>
    </row>
    <row r="22" spans="2:5">
      <c r="E22" s="205"/>
    </row>
    <row r="23" spans="2:5" ht="16.5" thickBot="1">
      <c r="E23" s="206"/>
    </row>
  </sheetData>
  <mergeCells count="3">
    <mergeCell ref="B11:C11"/>
    <mergeCell ref="E11:E23"/>
    <mergeCell ref="B17:C17"/>
  </mergeCells>
  <hyperlinks>
    <hyperlink ref="C5" r:id="rId1"/>
    <hyperlink ref="B14" r:id="rId2"/>
    <hyperlink ref="C7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6" zoomScale="70" zoomScaleNormal="7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82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[2]Solceller!$C$25</f>
        <v>218.5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[2]Elproduktion!$N$882</f>
        <v>0</v>
      </c>
      <c r="D7" s="122">
        <f>[2]Elproduktion!$N$883</f>
        <v>0</v>
      </c>
      <c r="E7" s="122">
        <f>[2]Elproduktion!$Q$884</f>
        <v>0</v>
      </c>
      <c r="F7" s="122">
        <f>[2]Elproduktion!$N$885</f>
        <v>0</v>
      </c>
      <c r="G7" s="122">
        <f>[2]Elproduktion!$R$886</f>
        <v>0</v>
      </c>
      <c r="H7" s="122">
        <f>[2]Elproduktion!$S$887</f>
        <v>0</v>
      </c>
      <c r="I7" s="122">
        <f>[2]Elproduktion!$N$888</f>
        <v>0</v>
      </c>
      <c r="J7" s="122">
        <f>[2]Elproduktion!$T$886</f>
        <v>0</v>
      </c>
      <c r="K7" s="122">
        <f>[2]Elproduktion!U884</f>
        <v>0</v>
      </c>
      <c r="L7" s="122">
        <f>[2]Elproduktion!V884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[2]Elproduktion!$N$890</f>
        <v>0</v>
      </c>
      <c r="D8" s="122">
        <f>[2]Elproduktion!$N$891</f>
        <v>0</v>
      </c>
      <c r="E8" s="122">
        <f>[2]Elproduktion!$Q$892</f>
        <v>0</v>
      </c>
      <c r="F8" s="122">
        <f>[2]Elproduktion!$N$893</f>
        <v>0</v>
      </c>
      <c r="G8" s="122">
        <f>[2]Elproduktion!$R$894</f>
        <v>0</v>
      </c>
      <c r="H8" s="122">
        <f>[2]Elproduktion!$S$895</f>
        <v>0</v>
      </c>
      <c r="I8" s="122">
        <f>[2]Elproduktion!$N$896</f>
        <v>0</v>
      </c>
      <c r="J8" s="122">
        <f>[2]Elproduktion!$T$894</f>
        <v>0</v>
      </c>
      <c r="K8" s="122">
        <f>[2]Elproduktion!U892</f>
        <v>0</v>
      </c>
      <c r="L8" s="122">
        <f>[2]Elproduktion!V892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[2]Elproduktion!$N$898</f>
        <v>0</v>
      </c>
      <c r="D9" s="122">
        <f>[2]Elproduktion!$N$899</f>
        <v>0</v>
      </c>
      <c r="E9" s="122">
        <f>[2]Elproduktion!$Q$900</f>
        <v>0</v>
      </c>
      <c r="F9" s="122">
        <f>[2]Elproduktion!$N$901</f>
        <v>0</v>
      </c>
      <c r="G9" s="122">
        <f>[2]Elproduktion!$R$902</f>
        <v>0</v>
      </c>
      <c r="H9" s="122">
        <f>[2]Elproduktion!$S$903</f>
        <v>0</v>
      </c>
      <c r="I9" s="122">
        <f>[2]Elproduktion!$N$904</f>
        <v>0</v>
      </c>
      <c r="J9" s="122">
        <f>[2]Elproduktion!$T$902</f>
        <v>0</v>
      </c>
      <c r="K9" s="122">
        <f>[2]Elproduktion!U900</f>
        <v>0</v>
      </c>
      <c r="L9" s="122">
        <f>[2]Elproduktion!V900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[2]Elproduktion!$N$906</f>
        <v>0</v>
      </c>
      <c r="D10" s="122">
        <f>[2]Elproduktion!$N$907</f>
        <v>0</v>
      </c>
      <c r="E10" s="122">
        <f>[2]Elproduktion!$Q$908</f>
        <v>0</v>
      </c>
      <c r="F10" s="122">
        <f>[2]Elproduktion!$N$909</f>
        <v>0</v>
      </c>
      <c r="G10" s="122">
        <f>[2]Elproduktion!$R$910</f>
        <v>0</v>
      </c>
      <c r="H10" s="122">
        <f>[2]Elproduktion!$S$911</f>
        <v>0</v>
      </c>
      <c r="I10" s="122">
        <f>[2]Elproduktion!$N$912</f>
        <v>0</v>
      </c>
      <c r="J10" s="122">
        <f>[2]Elproduktion!$T$910</f>
        <v>0</v>
      </c>
      <c r="K10" s="122">
        <f>[2]Elproduktion!U908</f>
        <v>0</v>
      </c>
      <c r="L10" s="122">
        <f>[2]Elproduktion!V908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218.5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0186 Lidingö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36">
        <f>[2]Fjärrvärmeproduktion!$N$1234</f>
        <v>0</v>
      </c>
      <c r="C18" s="137"/>
      <c r="D18" s="136">
        <f>[2]Fjärrvärmeproduktion!$N$1235</f>
        <v>0</v>
      </c>
      <c r="E18" s="137">
        <f>[2]Fjärrvärmeproduktion!$Q$1236</f>
        <v>0</v>
      </c>
      <c r="F18" s="137">
        <f>[2]Fjärrvärmeproduktion!$N$1237</f>
        <v>0</v>
      </c>
      <c r="G18" s="137">
        <f>[2]Fjärrvärmeproduktion!$R$1238</f>
        <v>0</v>
      </c>
      <c r="H18" s="137">
        <f>[2]Fjärrvärmeproduktion!$S$1239</f>
        <v>0</v>
      </c>
      <c r="I18" s="137">
        <f>[2]Fjärrvärmeproduktion!$N$1240</f>
        <v>0</v>
      </c>
      <c r="J18" s="137">
        <f>[2]Fjärrvärmeproduktion!$T$1238</f>
        <v>0</v>
      </c>
      <c r="K18" s="137">
        <f>[2]Fjärrvärmeproduktion!U1236</f>
        <v>0</v>
      </c>
      <c r="L18" s="137">
        <f>[2]Fjärrvärmeproduktion!V1236</f>
        <v>0</v>
      </c>
      <c r="M18" s="137">
        <f>[2]Fjärrvärmeproduktion!W1239</f>
        <v>0</v>
      </c>
      <c r="N18" s="137">
        <f>[2]Fjärrvärmeproduktion!X1239</f>
        <v>0</v>
      </c>
      <c r="O18" s="137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64">
        <f>[2]Fjärrvärmeproduktion!$N$1242</f>
        <v>6122.5</v>
      </c>
      <c r="C19" s="137"/>
      <c r="D19" s="161">
        <f>[2]Fjärrvärmeproduktion!$N$1243</f>
        <v>3555.65</v>
      </c>
      <c r="E19" s="137">
        <f>[2]Fjärrvärmeproduktion!$Q$1244</f>
        <v>0</v>
      </c>
      <c r="F19" s="137">
        <f>[2]Fjärrvärmeproduktion!$N$1245</f>
        <v>0</v>
      </c>
      <c r="G19" s="137">
        <f>[2]Fjärrvärmeproduktion!$R$1246</f>
        <v>0</v>
      </c>
      <c r="H19" s="150">
        <f>[2]Fjärrvärmeproduktion!$S$1247</f>
        <v>3600</v>
      </c>
      <c r="I19" s="137">
        <f>[2]Fjärrvärmeproduktion!$N$1248</f>
        <v>0</v>
      </c>
      <c r="J19" s="137">
        <f>[2]Fjärrvärmeproduktion!$T$1246</f>
        <v>0</v>
      </c>
      <c r="K19" s="137">
        <f>[2]Fjärrvärmeproduktion!U1244</f>
        <v>0</v>
      </c>
      <c r="L19" s="137">
        <f>[2]Fjärrvärmeproduktion!V1244</f>
        <v>0</v>
      </c>
      <c r="M19" s="137">
        <f>[2]Fjärrvärmeproduktion!W1247</f>
        <v>0</v>
      </c>
      <c r="N19" s="137">
        <f>[2]Fjärrvärmeproduktion!X1247</f>
        <v>0</v>
      </c>
      <c r="O19" s="137"/>
      <c r="P19" s="163">
        <f t="shared" ref="P19:P23" si="2">SUM(C19:O19)</f>
        <v>7155.65</v>
      </c>
      <c r="Q19" s="4"/>
      <c r="R19" s="4"/>
      <c r="S19" s="4"/>
      <c r="T19" s="4"/>
    </row>
    <row r="20" spans="1:34" ht="15.75">
      <c r="A20" s="5" t="s">
        <v>20</v>
      </c>
      <c r="B20" s="160">
        <f>[2]Fjärrvärmeproduktion!$N$1250</f>
        <v>197.04433497536948</v>
      </c>
      <c r="C20" s="159">
        <f>B20*1.05</f>
        <v>206.89655172413796</v>
      </c>
      <c r="D20" s="136">
        <f>[2]Fjärrvärmeproduktion!$N$1251</f>
        <v>0</v>
      </c>
      <c r="E20" s="137">
        <f>[2]Fjärrvärmeproduktion!$Q$1252</f>
        <v>0</v>
      </c>
      <c r="F20" s="137">
        <f>[2]Fjärrvärmeproduktion!$N$1253</f>
        <v>0</v>
      </c>
      <c r="G20" s="137">
        <f>[2]Fjärrvärmeproduktion!$R$1254</f>
        <v>0</v>
      </c>
      <c r="H20" s="137">
        <f>[2]Fjärrvärmeproduktion!$S$1255</f>
        <v>0</v>
      </c>
      <c r="I20" s="137">
        <f>[2]Fjärrvärmeproduktion!$N$1256</f>
        <v>0</v>
      </c>
      <c r="J20" s="137">
        <f>[2]Fjärrvärmeproduktion!$T$1254</f>
        <v>0</v>
      </c>
      <c r="K20" s="137">
        <f>[2]Fjärrvärmeproduktion!U1252</f>
        <v>0</v>
      </c>
      <c r="L20" s="137">
        <f>[2]Fjärrvärmeproduktion!V1252</f>
        <v>0</v>
      </c>
      <c r="M20" s="137">
        <f>[2]Fjärrvärmeproduktion!W1255</f>
        <v>0</v>
      </c>
      <c r="N20" s="137">
        <f>[2]Fjärrvärmeproduktion!X1255</f>
        <v>0</v>
      </c>
      <c r="O20" s="137"/>
      <c r="P20" s="145">
        <f t="shared" si="2"/>
        <v>206.89655172413796</v>
      </c>
      <c r="Q20" s="4"/>
      <c r="R20" s="4"/>
      <c r="S20" s="4"/>
      <c r="T20" s="4"/>
    </row>
    <row r="21" spans="1:34" ht="16.5" thickBot="1">
      <c r="A21" s="5" t="s">
        <v>21</v>
      </c>
      <c r="B21" s="160">
        <f>[2]Fjärrvärmeproduktion!$N$1258</f>
        <v>3987</v>
      </c>
      <c r="C21" s="152">
        <f>B21*0.33</f>
        <v>1315.71</v>
      </c>
      <c r="D21" s="136">
        <f>[2]Fjärrvärmeproduktion!$N$1259</f>
        <v>0</v>
      </c>
      <c r="E21" s="137">
        <f>[2]Fjärrvärmeproduktion!$Q$1260</f>
        <v>0</v>
      </c>
      <c r="F21" s="137">
        <f>[2]Fjärrvärmeproduktion!$N$1261</f>
        <v>0</v>
      </c>
      <c r="G21" s="137">
        <f>[2]Fjärrvärmeproduktion!$R$1262</f>
        <v>0</v>
      </c>
      <c r="H21" s="137">
        <f>[2]Fjärrvärmeproduktion!$S$1263</f>
        <v>0</v>
      </c>
      <c r="I21" s="137">
        <f>[2]Fjärrvärmeproduktion!$N$1264</f>
        <v>0</v>
      </c>
      <c r="J21" s="137">
        <f>[2]Fjärrvärmeproduktion!$T$1262</f>
        <v>0</v>
      </c>
      <c r="K21" s="137">
        <f>[2]Fjärrvärmeproduktion!U1260</f>
        <v>0</v>
      </c>
      <c r="L21" s="137">
        <f>[2]Fjärrvärmeproduktion!V1260</f>
        <v>0</v>
      </c>
      <c r="M21" s="137">
        <f>[2]Fjärrvärmeproduktion!W1263</f>
        <v>0</v>
      </c>
      <c r="N21" s="137">
        <f>[2]Fjärrvärmeproduktion!X1263</f>
        <v>0</v>
      </c>
      <c r="O21" s="137"/>
      <c r="P21" s="147">
        <f t="shared" si="2"/>
        <v>1315.71</v>
      </c>
      <c r="Q21" s="4"/>
      <c r="R21" s="37"/>
      <c r="S21" s="37"/>
      <c r="T21" s="37"/>
    </row>
    <row r="22" spans="1:34" ht="15.75">
      <c r="A22" s="5" t="s">
        <v>22</v>
      </c>
      <c r="B22" s="136">
        <f>[2]Fjärrvärmeproduktion!$N$1266</f>
        <v>0</v>
      </c>
      <c r="C22" s="137"/>
      <c r="D22" s="136">
        <f>[2]Fjärrvärmeproduktion!$N$1267</f>
        <v>0</v>
      </c>
      <c r="E22" s="137">
        <f>[2]Fjärrvärmeproduktion!$Q$1268</f>
        <v>0</v>
      </c>
      <c r="F22" s="137">
        <f>[2]Fjärrvärmeproduktion!$N$1269</f>
        <v>0</v>
      </c>
      <c r="G22" s="137">
        <f>[2]Fjärrvärmeproduktion!$R$1270</f>
        <v>0</v>
      </c>
      <c r="H22" s="137">
        <f>[2]Fjärrvärmeproduktion!$S$1271</f>
        <v>0</v>
      </c>
      <c r="I22" s="137">
        <f>[2]Fjärrvärmeproduktion!$N$1272</f>
        <v>0</v>
      </c>
      <c r="J22" s="137">
        <f>[2]Fjärrvärmeproduktion!$T$1270</f>
        <v>0</v>
      </c>
      <c r="K22" s="137">
        <f>[2]Fjärrvärmeproduktion!U1268</f>
        <v>0</v>
      </c>
      <c r="L22" s="137">
        <f>[2]Fjärrvärmeproduktion!V1268</f>
        <v>0</v>
      </c>
      <c r="M22" s="137">
        <f>[2]Fjärrvärmeproduktion!W1271</f>
        <v>0</v>
      </c>
      <c r="N22" s="137">
        <f>[2]Fjärrvärmeproduktion!X1271</f>
        <v>0</v>
      </c>
      <c r="O22" s="137"/>
      <c r="P22" s="122">
        <f t="shared" si="2"/>
        <v>0</v>
      </c>
      <c r="Q22" s="31"/>
      <c r="R22" s="43" t="s">
        <v>24</v>
      </c>
      <c r="S22" s="88" t="str">
        <f>P43/1000 &amp;" GWh"</f>
        <v>576,088985075862 GWh</v>
      </c>
      <c r="T22" s="38"/>
      <c r="U22" s="36"/>
    </row>
    <row r="23" spans="1:34" ht="15.75">
      <c r="A23" s="5" t="s">
        <v>23</v>
      </c>
      <c r="B23" s="136">
        <f>[2]Fjärrvärmeproduktion!$N$1274</f>
        <v>0</v>
      </c>
      <c r="C23" s="137"/>
      <c r="D23" s="136">
        <f>[2]Fjärrvärmeproduktion!$N$1275</f>
        <v>0</v>
      </c>
      <c r="E23" s="137">
        <f>[2]Fjärrvärmeproduktion!$Q$1276</f>
        <v>0</v>
      </c>
      <c r="F23" s="137">
        <f>[2]Fjärrvärmeproduktion!$N$1277</f>
        <v>0</v>
      </c>
      <c r="G23" s="137">
        <f>[2]Fjärrvärmeproduktion!$R$1278</f>
        <v>0</v>
      </c>
      <c r="H23" s="137">
        <f>[2]Fjärrvärmeproduktion!$S$1279</f>
        <v>0</v>
      </c>
      <c r="I23" s="137">
        <f>[2]Fjärrvärmeproduktion!$N$1280</f>
        <v>0</v>
      </c>
      <c r="J23" s="137">
        <f>[2]Fjärrvärmeproduktion!$T$1278</f>
        <v>0</v>
      </c>
      <c r="K23" s="137">
        <f>[2]Fjärrvärmeproduktion!U1276</f>
        <v>0</v>
      </c>
      <c r="L23" s="137">
        <f>[2]Fjärrvärmeproduktion!V1276</f>
        <v>0</v>
      </c>
      <c r="M23" s="137">
        <f>[2]Fjärrvärmeproduktion!W1279</f>
        <v>0</v>
      </c>
      <c r="N23" s="137">
        <f>[2]Fjärrvärmeproduktion!X1279</f>
        <v>0</v>
      </c>
      <c r="O23" s="137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50">
        <f>SUM(B18:B23)</f>
        <v>10306.54433497537</v>
      </c>
      <c r="C24" s="152">
        <f t="shared" ref="C24:O24" si="3">SUM(C18:C23)</f>
        <v>1522.6065517241379</v>
      </c>
      <c r="D24" s="162">
        <f t="shared" si="3"/>
        <v>3555.65</v>
      </c>
      <c r="E24" s="137">
        <f t="shared" si="3"/>
        <v>0</v>
      </c>
      <c r="F24" s="137">
        <f t="shared" si="3"/>
        <v>0</v>
      </c>
      <c r="G24" s="137">
        <f t="shared" si="3"/>
        <v>0</v>
      </c>
      <c r="H24" s="150">
        <f t="shared" si="3"/>
        <v>3600</v>
      </c>
      <c r="I24" s="137">
        <f t="shared" si="3"/>
        <v>0</v>
      </c>
      <c r="J24" s="137">
        <f t="shared" si="3"/>
        <v>0</v>
      </c>
      <c r="K24" s="137">
        <f t="shared" si="3"/>
        <v>0</v>
      </c>
      <c r="L24" s="137">
        <f t="shared" si="3"/>
        <v>0</v>
      </c>
      <c r="M24" s="137">
        <f t="shared" si="3"/>
        <v>0</v>
      </c>
      <c r="N24" s="137">
        <f t="shared" si="3"/>
        <v>0</v>
      </c>
      <c r="O24" s="137">
        <f t="shared" si="3"/>
        <v>0</v>
      </c>
      <c r="P24" s="165">
        <f>SUM(C24:O24)</f>
        <v>8678.2565517241383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31"/>
      <c r="R25" s="85" t="str">
        <f>C30</f>
        <v>El</v>
      </c>
      <c r="S25" s="60" t="str">
        <f>C43/1000 &amp;" GWh"</f>
        <v>384,719335075862 GWh</v>
      </c>
      <c r="T25" s="42">
        <f>C$44</f>
        <v>0.66781234330526296</v>
      </c>
      <c r="U25" s="36"/>
    </row>
    <row r="26" spans="1:34" ht="15.75">
      <c r="A26" s="6" t="s">
        <v>103</v>
      </c>
      <c r="B26" s="136">
        <f>'FV imp-exp'!B16</f>
        <v>190157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31"/>
      <c r="R26" s="86" t="str">
        <f>D30</f>
        <v>Oljeprodukter</v>
      </c>
      <c r="S26" s="60" t="str">
        <f>D43/1000 &amp;" GWh"</f>
        <v>160,24365 GWh</v>
      </c>
      <c r="T26" s="42">
        <f>D$44</f>
        <v>0.27815780921223199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9" t="str">
        <f>A2</f>
        <v>0186 Lidingö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21,8 GWh</v>
      </c>
      <c r="T29" s="42">
        <f>G$44</f>
        <v>3.7841376184495658E-2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9,326 GWh</v>
      </c>
      <c r="T30" s="42">
        <f>H$44</f>
        <v>1.6188471298009474E-2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36">
        <f>[2]Slutanvändning!$N$1790</f>
        <v>0</v>
      </c>
      <c r="C32" s="137">
        <f>[2]Slutanvändning!$N$1791</f>
        <v>251</v>
      </c>
      <c r="D32" s="137">
        <f>[2]Slutanvändning!$N$1784</f>
        <v>131</v>
      </c>
      <c r="E32" s="137">
        <f>[2]Slutanvändning!$Q$1785</f>
        <v>0</v>
      </c>
      <c r="F32" s="137">
        <f>[2]Slutanvändning!$N$1786</f>
        <v>0</v>
      </c>
      <c r="G32" s="137">
        <f>[2]Slutanvändning!$N$1787</f>
        <v>30</v>
      </c>
      <c r="H32" s="137">
        <f>[2]Slutanvändning!$N$1788</f>
        <v>0</v>
      </c>
      <c r="I32" s="137">
        <f>[2]Slutanvändning!$N$1789</f>
        <v>0</v>
      </c>
      <c r="J32" s="137"/>
      <c r="K32" s="137">
        <f>[2]Slutanvändning!T1785</f>
        <v>0</v>
      </c>
      <c r="L32" s="137">
        <f>[2]Slutanvändning!U1785</f>
        <v>0</v>
      </c>
      <c r="M32" s="137"/>
      <c r="N32" s="137"/>
      <c r="O32" s="137"/>
      <c r="P32" s="137">
        <f t="shared" ref="P32:P38" si="4">SUM(B32:N32)</f>
        <v>412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36">
        <f>[2]Slutanvändning!$N$1799</f>
        <v>2552</v>
      </c>
      <c r="C33" s="137">
        <f>[2]Slutanvändning!$N$1800</f>
        <v>6663</v>
      </c>
      <c r="D33" s="137">
        <f>[2]Slutanvändning!$N$1793</f>
        <v>0</v>
      </c>
      <c r="E33" s="137">
        <f>[2]Slutanvändning!$Q$1794</f>
        <v>0</v>
      </c>
      <c r="F33" s="137">
        <f>[2]Slutanvändning!$N$1795</f>
        <v>0</v>
      </c>
      <c r="G33" s="137">
        <f>[2]Slutanvändning!$N$1796</f>
        <v>0</v>
      </c>
      <c r="H33" s="137">
        <f>[2]Slutanvändning!$N$1797</f>
        <v>0</v>
      </c>
      <c r="I33" s="137">
        <f>[2]Slutanvändning!$N$1798</f>
        <v>0</v>
      </c>
      <c r="J33" s="137"/>
      <c r="K33" s="137">
        <f>[2]Slutanvändning!T1794</f>
        <v>0</v>
      </c>
      <c r="L33" s="137">
        <f>[2]Slutanvändning!U1794</f>
        <v>0</v>
      </c>
      <c r="M33" s="137"/>
      <c r="N33" s="137"/>
      <c r="O33" s="137"/>
      <c r="P33" s="137">
        <f t="shared" si="4"/>
        <v>9215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66">
        <f>[2]Slutanvändning!$N$1808</f>
        <v>23776.969019178294</v>
      </c>
      <c r="C34" s="137">
        <f>[2]Slutanvändning!$N$1809</f>
        <v>66065</v>
      </c>
      <c r="D34" s="137">
        <f>[2]Slutanvändning!$N$1802</f>
        <v>78</v>
      </c>
      <c r="E34" s="137">
        <f>[2]Slutanvändning!$Q$1803</f>
        <v>0</v>
      </c>
      <c r="F34" s="137">
        <f>[2]Slutanvändning!$N$1804</f>
        <v>0</v>
      </c>
      <c r="G34" s="137">
        <f>[2]Slutanvändning!$N$1805</f>
        <v>0</v>
      </c>
      <c r="H34" s="137">
        <f>[2]Slutanvändning!$N$1806</f>
        <v>0</v>
      </c>
      <c r="I34" s="137">
        <f>[2]Slutanvändning!$N$1807</f>
        <v>0</v>
      </c>
      <c r="J34" s="137"/>
      <c r="K34" s="137">
        <f>[2]Slutanvändning!T1803</f>
        <v>0</v>
      </c>
      <c r="L34" s="137">
        <f>[2]Slutanvändning!U1803</f>
        <v>0</v>
      </c>
      <c r="M34" s="137"/>
      <c r="N34" s="137"/>
      <c r="O34" s="137"/>
      <c r="P34" s="159">
        <f t="shared" si="4"/>
        <v>89919.969019178301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36">
        <f>[2]Slutanvändning!$N$1817</f>
        <v>0</v>
      </c>
      <c r="C35" s="137">
        <f>[2]Slutanvändning!$N$1818</f>
        <v>1782</v>
      </c>
      <c r="D35" s="137">
        <f>[2]Slutanvändning!$N$1811</f>
        <v>153732</v>
      </c>
      <c r="E35" s="137">
        <f>[2]Slutanvändning!$Q$1812</f>
        <v>0</v>
      </c>
      <c r="F35" s="137">
        <f>[2]Slutanvändning!$N$1813</f>
        <v>0</v>
      </c>
      <c r="G35" s="137">
        <f>[2]Slutanvändning!$N$1814</f>
        <v>21770</v>
      </c>
      <c r="H35" s="137">
        <f>[2]Slutanvändning!$N$1815</f>
        <v>0</v>
      </c>
      <c r="I35" s="137">
        <f>[2]Slutanvändning!$N$1816</f>
        <v>0</v>
      </c>
      <c r="J35" s="137"/>
      <c r="K35" s="137">
        <f>[2]Slutanvändning!T1812</f>
        <v>0</v>
      </c>
      <c r="L35" s="137">
        <f>[2]Slutanvändning!U1812</f>
        <v>0</v>
      </c>
      <c r="M35" s="137"/>
      <c r="N35" s="137"/>
      <c r="O35" s="137"/>
      <c r="P35" s="137">
        <f>SUM(B35:N35)</f>
        <v>177284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36">
        <f>[2]Slutanvändning!$N$1826</f>
        <v>24005</v>
      </c>
      <c r="C36" s="137">
        <f>[2]Slutanvändning!$N$1827</f>
        <v>89276</v>
      </c>
      <c r="D36" s="137">
        <f>[2]Slutanvändning!$N$1820</f>
        <v>1571</v>
      </c>
      <c r="E36" s="137">
        <f>[2]Slutanvändning!$Q$1821</f>
        <v>0</v>
      </c>
      <c r="F36" s="137">
        <f>[2]Slutanvändning!$N$1822</f>
        <v>0</v>
      </c>
      <c r="G36" s="137">
        <f>[2]Slutanvändning!$N$1823</f>
        <v>0</v>
      </c>
      <c r="H36" s="137">
        <f>[2]Slutanvändning!$N$1824</f>
        <v>0</v>
      </c>
      <c r="I36" s="137">
        <f>[2]Slutanvändning!$N$1825</f>
        <v>0</v>
      </c>
      <c r="J36" s="137"/>
      <c r="K36" s="137">
        <f>[2]Slutanvändning!T1821</f>
        <v>0</v>
      </c>
      <c r="L36" s="137">
        <f>[2]Slutanvändning!U1821</f>
        <v>0</v>
      </c>
      <c r="M36" s="137"/>
      <c r="N36" s="137"/>
      <c r="O36" s="137"/>
      <c r="P36" s="137">
        <f t="shared" si="4"/>
        <v>114852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36">
        <f>[2]Slutanvändning!$N$1835</f>
        <v>14767</v>
      </c>
      <c r="C37" s="137">
        <f>[2]Slutanvändning!$N$1836</f>
        <v>156197</v>
      </c>
      <c r="D37" s="137">
        <f>[2]Slutanvändning!$N$1829</f>
        <v>1048</v>
      </c>
      <c r="E37" s="137">
        <f>[2]Slutanvändning!$Q$1830</f>
        <v>0</v>
      </c>
      <c r="F37" s="137">
        <f>[2]Slutanvändning!$N$1831</f>
        <v>0</v>
      </c>
      <c r="G37" s="137">
        <f>[2]Slutanvändning!$N$1832</f>
        <v>0</v>
      </c>
      <c r="H37" s="137">
        <f>[2]Slutanvändning!$N$1833</f>
        <v>5726</v>
      </c>
      <c r="I37" s="137">
        <f>[2]Slutanvändning!$N$1834</f>
        <v>0</v>
      </c>
      <c r="J37" s="137"/>
      <c r="K37" s="137">
        <f>[2]Slutanvändning!T1830</f>
        <v>0</v>
      </c>
      <c r="L37" s="137">
        <f>[2]Slutanvändning!U1830</f>
        <v>0</v>
      </c>
      <c r="M37" s="137"/>
      <c r="N37" s="137"/>
      <c r="O37" s="137"/>
      <c r="P37" s="137">
        <f t="shared" si="4"/>
        <v>177738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66">
        <f>[2]Slutanvändning!$N$1844</f>
        <v>128640.0309808217</v>
      </c>
      <c r="C38" s="137">
        <f>[2]Slutanvändning!$N$1845</f>
        <v>34465</v>
      </c>
      <c r="D38" s="137">
        <f>[2]Slutanvändning!$N$1838</f>
        <v>128</v>
      </c>
      <c r="E38" s="137">
        <f>[2]Slutanvändning!$Q$1839</f>
        <v>0</v>
      </c>
      <c r="F38" s="137">
        <f>[2]Slutanvändning!$N$1840</f>
        <v>0</v>
      </c>
      <c r="G38" s="137">
        <f>[2]Slutanvändning!$N$1841</f>
        <v>0</v>
      </c>
      <c r="H38" s="137">
        <f>[2]Slutanvändning!$N$1842</f>
        <v>0</v>
      </c>
      <c r="I38" s="137">
        <f>[2]Slutanvändning!$N$1843</f>
        <v>0</v>
      </c>
      <c r="J38" s="137"/>
      <c r="K38" s="137">
        <f>[2]Slutanvändning!T1839</f>
        <v>0</v>
      </c>
      <c r="L38" s="137">
        <f>[2]Slutanvändning!U1839</f>
        <v>0</v>
      </c>
      <c r="M38" s="137"/>
      <c r="N38" s="137"/>
      <c r="O38" s="137"/>
      <c r="P38" s="159">
        <f t="shared" si="4"/>
        <v>163233.0309808217</v>
      </c>
      <c r="Q38" s="33"/>
      <c r="R38" s="44"/>
      <c r="S38" s="29"/>
      <c r="T38" s="40"/>
      <c r="U38" s="36"/>
    </row>
    <row r="39" spans="1:47" ht="15.75">
      <c r="A39" s="5" t="s">
        <v>39</v>
      </c>
      <c r="B39" s="136">
        <f>[2]Slutanvändning!$N$1853</f>
        <v>0</v>
      </c>
      <c r="C39" s="137">
        <f>[2]Slutanvändning!$N$1854</f>
        <v>0</v>
      </c>
      <c r="D39" s="137">
        <f>[2]Slutanvändning!$N$1847</f>
        <v>0</v>
      </c>
      <c r="E39" s="137">
        <f>[2]Slutanvändning!$Q$1848</f>
        <v>0</v>
      </c>
      <c r="F39" s="137">
        <f>[2]Slutanvändning!$N$1849</f>
        <v>0</v>
      </c>
      <c r="G39" s="137">
        <f>[2]Slutanvändning!$N$1850</f>
        <v>0</v>
      </c>
      <c r="H39" s="137">
        <f>[2]Slutanvändning!$N$1851</f>
        <v>0</v>
      </c>
      <c r="I39" s="137">
        <f>[2]Slutanvändning!$N$1852</f>
        <v>0</v>
      </c>
      <c r="J39" s="137"/>
      <c r="K39" s="137">
        <f>[2]Slutanvändning!T1848</f>
        <v>0</v>
      </c>
      <c r="L39" s="137">
        <f>[2]Slutanvändning!U1848</f>
        <v>0</v>
      </c>
      <c r="M39" s="137"/>
      <c r="N39" s="137"/>
      <c r="O39" s="137"/>
      <c r="P39" s="137">
        <f>SUM(B39:N39)</f>
        <v>0</v>
      </c>
      <c r="Q39" s="33"/>
      <c r="R39" s="41"/>
      <c r="S39" s="10"/>
      <c r="T39" s="64"/>
    </row>
    <row r="40" spans="1:47" ht="15.75">
      <c r="A40" s="5" t="s">
        <v>14</v>
      </c>
      <c r="B40" s="137">
        <f>SUM(B32:B39)</f>
        <v>193741</v>
      </c>
      <c r="C40" s="137">
        <f t="shared" ref="C40:O40" si="5">SUM(C32:C39)</f>
        <v>354699</v>
      </c>
      <c r="D40" s="137">
        <f t="shared" si="5"/>
        <v>156688</v>
      </c>
      <c r="E40" s="137">
        <f t="shared" si="5"/>
        <v>0</v>
      </c>
      <c r="F40" s="137">
        <f>SUM(F32:F39)</f>
        <v>0</v>
      </c>
      <c r="G40" s="137">
        <f t="shared" si="5"/>
        <v>21800</v>
      </c>
      <c r="H40" s="137">
        <f t="shared" si="5"/>
        <v>5726</v>
      </c>
      <c r="I40" s="137">
        <f t="shared" si="5"/>
        <v>0</v>
      </c>
      <c r="J40" s="137">
        <f t="shared" si="5"/>
        <v>0</v>
      </c>
      <c r="K40" s="137">
        <f t="shared" si="5"/>
        <v>0</v>
      </c>
      <c r="L40" s="137">
        <f t="shared" si="5"/>
        <v>0</v>
      </c>
      <c r="M40" s="137">
        <f t="shared" si="5"/>
        <v>0</v>
      </c>
      <c r="N40" s="137">
        <f t="shared" si="5"/>
        <v>0</v>
      </c>
      <c r="O40" s="137">
        <f t="shared" si="5"/>
        <v>0</v>
      </c>
      <c r="P40" s="137">
        <f>SUM(B40:N40)</f>
        <v>732654</v>
      </c>
      <c r="Q40" s="33"/>
      <c r="R40" s="41"/>
      <c r="S40" s="10" t="s">
        <v>25</v>
      </c>
      <c r="T40" s="64" t="s">
        <v>26</v>
      </c>
    </row>
    <row r="41" spans="1:47"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66"/>
      <c r="R41" s="41" t="s">
        <v>40</v>
      </c>
      <c r="S41" s="65" t="str">
        <f>(B46+C46)/1000 &amp;" GWh"</f>
        <v>35,2202728591133 GWh</v>
      </c>
      <c r="T41" s="121"/>
    </row>
    <row r="42" spans="1:47">
      <c r="A42" s="46" t="s">
        <v>43</v>
      </c>
      <c r="B42" s="132">
        <f>B39+B38+B37</f>
        <v>143407.0309808217</v>
      </c>
      <c r="C42" s="132">
        <f>C39+C38+C37</f>
        <v>190662</v>
      </c>
      <c r="D42" s="132">
        <f>D39+D38+D37</f>
        <v>1176</v>
      </c>
      <c r="E42" s="132">
        <f t="shared" ref="E42:P42" si="6">E39+E38+E37</f>
        <v>0</v>
      </c>
      <c r="F42" s="133">
        <f t="shared" si="6"/>
        <v>0</v>
      </c>
      <c r="G42" s="132">
        <f t="shared" si="6"/>
        <v>0</v>
      </c>
      <c r="H42" s="132">
        <f t="shared" si="6"/>
        <v>5726</v>
      </c>
      <c r="I42" s="133">
        <f t="shared" si="6"/>
        <v>0</v>
      </c>
      <c r="J42" s="132">
        <f t="shared" si="6"/>
        <v>0</v>
      </c>
      <c r="K42" s="132">
        <f t="shared" si="6"/>
        <v>0</v>
      </c>
      <c r="L42" s="132">
        <f t="shared" si="6"/>
        <v>0</v>
      </c>
      <c r="M42" s="132">
        <f t="shared" si="6"/>
        <v>0</v>
      </c>
      <c r="N42" s="132">
        <f t="shared" si="6"/>
        <v>0</v>
      </c>
      <c r="O42" s="132">
        <f t="shared" si="6"/>
        <v>0</v>
      </c>
      <c r="P42" s="132">
        <f t="shared" si="6"/>
        <v>340971.0309808217</v>
      </c>
      <c r="Q42" s="34"/>
      <c r="R42" s="41" t="s">
        <v>41</v>
      </c>
      <c r="S42" s="11" t="str">
        <f>P42/1000 &amp;" GWh"</f>
        <v>340,971030980822 GWh</v>
      </c>
      <c r="T42" s="42">
        <f>P42/P40</f>
        <v>0.46539161866422857</v>
      </c>
    </row>
    <row r="43" spans="1:47">
      <c r="A43" s="47" t="s">
        <v>45</v>
      </c>
      <c r="B43" s="133"/>
      <c r="C43" s="134">
        <f>C40+C24-C7+C46</f>
        <v>384719.33507586207</v>
      </c>
      <c r="D43" s="134">
        <f t="shared" ref="D43:O43" si="7">D11+D24+D40</f>
        <v>160243.65</v>
      </c>
      <c r="E43" s="134">
        <f t="shared" si="7"/>
        <v>0</v>
      </c>
      <c r="F43" s="134">
        <f t="shared" si="7"/>
        <v>0</v>
      </c>
      <c r="G43" s="134">
        <f t="shared" si="7"/>
        <v>21800</v>
      </c>
      <c r="H43" s="134">
        <f t="shared" si="7"/>
        <v>9326</v>
      </c>
      <c r="I43" s="134">
        <f t="shared" si="7"/>
        <v>0</v>
      </c>
      <c r="J43" s="134">
        <f t="shared" si="7"/>
        <v>0</v>
      </c>
      <c r="K43" s="134">
        <f t="shared" si="7"/>
        <v>0</v>
      </c>
      <c r="L43" s="134">
        <f t="shared" si="7"/>
        <v>0</v>
      </c>
      <c r="M43" s="134">
        <f t="shared" si="7"/>
        <v>0</v>
      </c>
      <c r="N43" s="134">
        <f t="shared" si="7"/>
        <v>0</v>
      </c>
      <c r="O43" s="134">
        <f t="shared" si="7"/>
        <v>0</v>
      </c>
      <c r="P43" s="135">
        <f>SUM(C43:O43)</f>
        <v>576088.98507586203</v>
      </c>
      <c r="Q43" s="34"/>
      <c r="R43" s="41" t="s">
        <v>42</v>
      </c>
      <c r="S43" s="11" t="str">
        <f>P36/1000 &amp;" GWh"</f>
        <v>114,852 GWh</v>
      </c>
      <c r="T43" s="62">
        <f>P36/P40</f>
        <v>0.15676158186538255</v>
      </c>
    </row>
    <row r="44" spans="1:47">
      <c r="A44" s="47" t="s">
        <v>46</v>
      </c>
      <c r="B44" s="99"/>
      <c r="C44" s="99">
        <f>C43/$P$43</f>
        <v>0.66781234330526296</v>
      </c>
      <c r="D44" s="99">
        <f t="shared" ref="D44:P44" si="8">D43/$P$43</f>
        <v>0.27815780921223199</v>
      </c>
      <c r="E44" s="99">
        <f t="shared" si="8"/>
        <v>0</v>
      </c>
      <c r="F44" s="99">
        <f t="shared" si="8"/>
        <v>0</v>
      </c>
      <c r="G44" s="99">
        <f t="shared" si="8"/>
        <v>3.7841376184495658E-2</v>
      </c>
      <c r="H44" s="99">
        <f t="shared" si="8"/>
        <v>1.6188471298009474E-2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89,9199690191783 GWh</v>
      </c>
      <c r="T44" s="42">
        <f>P34/P40</f>
        <v>0.122731833879537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0,412 GWh</v>
      </c>
      <c r="T45" s="42">
        <f>P32/P40</f>
        <v>5.62339112323143E-4</v>
      </c>
      <c r="U45" s="36"/>
    </row>
    <row r="46" spans="1:47">
      <c r="A46" s="48" t="s">
        <v>49</v>
      </c>
      <c r="B46" s="68">
        <f>B24+B26-B40</f>
        <v>6722.5443349753623</v>
      </c>
      <c r="C46" s="68">
        <f>(C40+C24)*0.08</f>
        <v>28497.728524137932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9,215 GWh</v>
      </c>
      <c r="T46" s="62">
        <f>P33/P40</f>
        <v>1.2577560485577094E-2</v>
      </c>
      <c r="U46" s="36"/>
    </row>
    <row r="47" spans="1:47">
      <c r="A47" s="48" t="s">
        <v>51</v>
      </c>
      <c r="B47" s="123">
        <f>B46/(B24+B26)</f>
        <v>3.3534996885727836E-2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177,284 GWh</v>
      </c>
      <c r="T47" s="62">
        <f>P35/P40</f>
        <v>0.24197506599295165</v>
      </c>
    </row>
    <row r="48" spans="1:47" ht="15.75" thickBot="1">
      <c r="A48" s="13"/>
      <c r="B48" s="124"/>
      <c r="C48" s="125"/>
      <c r="D48" s="126"/>
      <c r="E48" s="126"/>
      <c r="F48" s="127"/>
      <c r="G48" s="126"/>
      <c r="H48" s="126"/>
      <c r="I48" s="127"/>
      <c r="J48" s="126"/>
      <c r="K48" s="126"/>
      <c r="L48" s="126"/>
      <c r="M48" s="125"/>
      <c r="N48" s="128"/>
      <c r="O48" s="128"/>
      <c r="P48" s="128"/>
      <c r="Q48" s="87"/>
      <c r="R48" s="69" t="s">
        <v>50</v>
      </c>
      <c r="S48" s="70" t="str">
        <f>P40/1000 &amp;" GWh"</f>
        <v>732,654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24"/>
      <c r="C49" s="125"/>
      <c r="D49" s="126"/>
      <c r="E49" s="126"/>
      <c r="F49" s="127"/>
      <c r="G49" s="126"/>
      <c r="H49" s="126"/>
      <c r="I49" s="127"/>
      <c r="J49" s="126"/>
      <c r="K49" s="126"/>
      <c r="L49" s="126"/>
      <c r="M49" s="125"/>
      <c r="N49" s="128"/>
      <c r="O49" s="128"/>
      <c r="P49" s="128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7" zoomScale="70" zoomScaleNormal="70" workbookViewId="0">
      <selection activeCell="L61" sqref="L61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83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[2]Solceller!$C$22</f>
        <v>874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[2]Elproduktion!$N$762</f>
        <v>0</v>
      </c>
      <c r="D7" s="122">
        <f>[2]Elproduktion!$N$763</f>
        <v>0</v>
      </c>
      <c r="E7" s="122">
        <f>[2]Elproduktion!$Q$764</f>
        <v>0</v>
      </c>
      <c r="F7" s="122">
        <f>[2]Elproduktion!$N$765</f>
        <v>0</v>
      </c>
      <c r="G7" s="122">
        <f>[2]Elproduktion!$R$766</f>
        <v>0</v>
      </c>
      <c r="H7" s="122">
        <f>[2]Elproduktion!$S$767</f>
        <v>0</v>
      </c>
      <c r="I7" s="122">
        <f>[2]Elproduktion!$N$768</f>
        <v>0</v>
      </c>
      <c r="J7" s="122">
        <f>[2]Elproduktion!$T$766</f>
        <v>0</v>
      </c>
      <c r="K7" s="122">
        <f>[2]Elproduktion!U764</f>
        <v>0</v>
      </c>
      <c r="L7" s="122">
        <f>[2]Elproduktion!V764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[2]Elproduktion!$N$770</f>
        <v>0</v>
      </c>
      <c r="D8" s="122">
        <f>[2]Elproduktion!$N$771</f>
        <v>0</v>
      </c>
      <c r="E8" s="122">
        <f>[2]Elproduktion!$Q$772</f>
        <v>0</v>
      </c>
      <c r="F8" s="122">
        <f>[2]Elproduktion!$N$773</f>
        <v>0</v>
      </c>
      <c r="G8" s="122">
        <f>[2]Elproduktion!$R$774</f>
        <v>0</v>
      </c>
      <c r="H8" s="122">
        <f>[2]Elproduktion!$S$775</f>
        <v>0</v>
      </c>
      <c r="I8" s="122">
        <f>[2]Elproduktion!$N$776</f>
        <v>0</v>
      </c>
      <c r="J8" s="122">
        <f>[2]Elproduktion!$T$774</f>
        <v>0</v>
      </c>
      <c r="K8" s="122">
        <f>[2]Elproduktion!U772</f>
        <v>0</v>
      </c>
      <c r="L8" s="122">
        <f>[2]Elproduktion!V772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[2]Elproduktion!$N$778</f>
        <v>0</v>
      </c>
      <c r="D9" s="122">
        <f>[2]Elproduktion!$N$779</f>
        <v>0</v>
      </c>
      <c r="E9" s="122">
        <f>[2]Elproduktion!$Q$780</f>
        <v>0</v>
      </c>
      <c r="F9" s="122">
        <f>[2]Elproduktion!$N$781</f>
        <v>0</v>
      </c>
      <c r="G9" s="122">
        <f>[2]Elproduktion!$R$782</f>
        <v>0</v>
      </c>
      <c r="H9" s="122">
        <f>[2]Elproduktion!$S$783</f>
        <v>0</v>
      </c>
      <c r="I9" s="122">
        <f>[2]Elproduktion!$N$784</f>
        <v>0</v>
      </c>
      <c r="J9" s="122">
        <f>[2]Elproduktion!$T$782</f>
        <v>0</v>
      </c>
      <c r="K9" s="122">
        <f>[2]Elproduktion!U780</f>
        <v>0</v>
      </c>
      <c r="L9" s="122">
        <f>[2]Elproduktion!V780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[2]Elproduktion!$N$786</f>
        <v>0</v>
      </c>
      <c r="D10" s="122">
        <f>[2]Elproduktion!$N$787</f>
        <v>0</v>
      </c>
      <c r="E10" s="122">
        <f>[2]Elproduktion!$Q$788</f>
        <v>0</v>
      </c>
      <c r="F10" s="122">
        <f>[2]Elproduktion!$N$789</f>
        <v>0</v>
      </c>
      <c r="G10" s="122">
        <f>[2]Elproduktion!$R$790</f>
        <v>0</v>
      </c>
      <c r="H10" s="122">
        <f>[2]Elproduktion!$S$791</f>
        <v>0</v>
      </c>
      <c r="I10" s="122">
        <f>[2]Elproduktion!$N$792</f>
        <v>0</v>
      </c>
      <c r="J10" s="122">
        <f>[2]Elproduktion!$T$790</f>
        <v>0</v>
      </c>
      <c r="K10" s="122">
        <f>[2]Elproduktion!U788</f>
        <v>0</v>
      </c>
      <c r="L10" s="122">
        <f>[2]Elproduktion!V788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874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4"/>
      <c r="R14" s="4"/>
      <c r="S14" s="4"/>
      <c r="T14" s="4"/>
    </row>
    <row r="15" spans="1:34" ht="15.75">
      <c r="A15" s="79" t="str">
        <f>A2</f>
        <v>0182 Nacka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[2]Fjärrvärmeproduktion!$N$1066</f>
        <v>0</v>
      </c>
      <c r="C18" s="122"/>
      <c r="D18" s="122">
        <f>[2]Fjärrvärmeproduktion!$N$1067</f>
        <v>0</v>
      </c>
      <c r="E18" s="122">
        <f>[2]Fjärrvärmeproduktion!$Q$1068</f>
        <v>0</v>
      </c>
      <c r="F18" s="122">
        <f>[2]Fjärrvärmeproduktion!$N$1069</f>
        <v>0</v>
      </c>
      <c r="G18" s="122">
        <f>[2]Fjärrvärmeproduktion!$R$1070</f>
        <v>0</v>
      </c>
      <c r="H18" s="122">
        <f>[2]Fjärrvärmeproduktion!$S$1071</f>
        <v>0</v>
      </c>
      <c r="I18" s="122">
        <f>[2]Fjärrvärmeproduktion!$N$1072</f>
        <v>0</v>
      </c>
      <c r="J18" s="122">
        <f>[2]Fjärrvärmeproduktion!$T$1070</f>
        <v>0</v>
      </c>
      <c r="K18" s="122">
        <f>[2]Fjärrvärmeproduktion!U1068</f>
        <v>0</v>
      </c>
      <c r="L18" s="122">
        <f>[2]Fjärrvärmeproduktion!V1068</f>
        <v>0</v>
      </c>
      <c r="M18" s="122">
        <f>[2]Fjärrvärmeproduktion!W1071</f>
        <v>0</v>
      </c>
      <c r="N18" s="122">
        <f>[2]Fjärrvärmeproduktion!X1071</f>
        <v>0</v>
      </c>
      <c r="O18" s="122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2">
        <f>[2]Fjärrvärmeproduktion!$N$1074</f>
        <v>3350</v>
      </c>
      <c r="C19" s="122"/>
      <c r="D19" s="122">
        <f>[2]Fjärrvärmeproduktion!$N$1075</f>
        <v>0</v>
      </c>
      <c r="E19" s="122">
        <f>[2]Fjärrvärmeproduktion!$Q$1076</f>
        <v>0</v>
      </c>
      <c r="F19" s="122">
        <f>[2]Fjärrvärmeproduktion!$N$1077</f>
        <v>0</v>
      </c>
      <c r="G19" s="122">
        <f>[2]Fjärrvärmeproduktion!$R$1078</f>
        <v>2383</v>
      </c>
      <c r="H19" s="122">
        <f>[2]Fjärrvärmeproduktion!$S$1079</f>
        <v>1388</v>
      </c>
      <c r="I19" s="122">
        <f>[2]Fjärrvärmeproduktion!$N$1080</f>
        <v>0</v>
      </c>
      <c r="J19" s="122">
        <f>[2]Fjärrvärmeproduktion!$T$1078</f>
        <v>0</v>
      </c>
      <c r="K19" s="122">
        <f>[2]Fjärrvärmeproduktion!U1076</f>
        <v>0</v>
      </c>
      <c r="L19" s="122">
        <f>[2]Fjärrvärmeproduktion!V1076</f>
        <v>0</v>
      </c>
      <c r="M19" s="122">
        <f>[2]Fjärrvärmeproduktion!W1079</f>
        <v>0</v>
      </c>
      <c r="N19" s="122">
        <f>[2]Fjärrvärmeproduktion!X1079</f>
        <v>0</v>
      </c>
      <c r="O19" s="122"/>
      <c r="P19" s="122">
        <f t="shared" ref="P19:P24" si="2">SUM(C19:O19)</f>
        <v>3771</v>
      </c>
      <c r="Q19" s="4"/>
      <c r="R19" s="4"/>
      <c r="S19" s="4"/>
      <c r="T19" s="4"/>
    </row>
    <row r="20" spans="1:34" ht="15.75">
      <c r="A20" s="5" t="s">
        <v>20</v>
      </c>
      <c r="B20" s="122">
        <f>[2]Fjärrvärmeproduktion!$N$1082</f>
        <v>0</v>
      </c>
      <c r="C20" s="122"/>
      <c r="D20" s="122">
        <f>[2]Fjärrvärmeproduktion!$N$1083</f>
        <v>0</v>
      </c>
      <c r="E20" s="122">
        <f>[2]Fjärrvärmeproduktion!$Q$1084</f>
        <v>0</v>
      </c>
      <c r="F20" s="122">
        <f>[2]Fjärrvärmeproduktion!$N$1085</f>
        <v>0</v>
      </c>
      <c r="G20" s="122">
        <f>[2]Fjärrvärmeproduktion!$R$1086</f>
        <v>0</v>
      </c>
      <c r="H20" s="122">
        <f>[2]Fjärrvärmeproduktion!$S$1087</f>
        <v>0</v>
      </c>
      <c r="I20" s="122">
        <f>[2]Fjärrvärmeproduktion!$N$1088</f>
        <v>0</v>
      </c>
      <c r="J20" s="122">
        <f>[2]Fjärrvärmeproduktion!$T$1086</f>
        <v>0</v>
      </c>
      <c r="K20" s="122">
        <f>[2]Fjärrvärmeproduktion!U1084</f>
        <v>0</v>
      </c>
      <c r="L20" s="122">
        <f>[2]Fjärrvärmeproduktion!V1084</f>
        <v>0</v>
      </c>
      <c r="M20" s="122">
        <f>[2]Fjärrvärmeproduktion!W1087</f>
        <v>0</v>
      </c>
      <c r="N20" s="122">
        <f>[2]Fjärrvärmeproduktion!X1087</f>
        <v>0</v>
      </c>
      <c r="O20" s="122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2">
        <f>[2]Fjärrvärmeproduktion!$N$1090</f>
        <v>0</v>
      </c>
      <c r="C21" s="122"/>
      <c r="D21" s="122">
        <f>[2]Fjärrvärmeproduktion!$N$1091</f>
        <v>0</v>
      </c>
      <c r="E21" s="122">
        <f>[2]Fjärrvärmeproduktion!$Q$1092</f>
        <v>0</v>
      </c>
      <c r="F21" s="122">
        <f>[2]Fjärrvärmeproduktion!$N$1093</f>
        <v>0</v>
      </c>
      <c r="G21" s="122">
        <f>[2]Fjärrvärmeproduktion!$R$1094</f>
        <v>0</v>
      </c>
      <c r="H21" s="122">
        <f>[2]Fjärrvärmeproduktion!$S$1095</f>
        <v>0</v>
      </c>
      <c r="I21" s="122">
        <f>[2]Fjärrvärmeproduktion!$N$1096</f>
        <v>0</v>
      </c>
      <c r="J21" s="122">
        <f>[2]Fjärrvärmeproduktion!$T$1094</f>
        <v>0</v>
      </c>
      <c r="K21" s="122">
        <f>[2]Fjärrvärmeproduktion!U1092</f>
        <v>0</v>
      </c>
      <c r="L21" s="122">
        <f>[2]Fjärrvärmeproduktion!V1092</f>
        <v>0</v>
      </c>
      <c r="M21" s="122">
        <f>[2]Fjärrvärmeproduktion!W1095</f>
        <v>0</v>
      </c>
      <c r="N21" s="122">
        <f>[2]Fjärrvärmeproduktion!X1095</f>
        <v>0</v>
      </c>
      <c r="O21" s="122"/>
      <c r="P21" s="122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22">
        <f>[2]Fjärrvärmeproduktion!$N$1098</f>
        <v>0</v>
      </c>
      <c r="C22" s="122"/>
      <c r="D22" s="122">
        <f>[2]Fjärrvärmeproduktion!$N$1099</f>
        <v>0</v>
      </c>
      <c r="E22" s="122">
        <f>[2]Fjärrvärmeproduktion!$Q$1100</f>
        <v>0</v>
      </c>
      <c r="F22" s="122">
        <f>[2]Fjärrvärmeproduktion!$N$1101</f>
        <v>0</v>
      </c>
      <c r="G22" s="122">
        <f>[2]Fjärrvärmeproduktion!$R$1102</f>
        <v>0</v>
      </c>
      <c r="H22" s="122">
        <f>[2]Fjärrvärmeproduktion!$S$1103</f>
        <v>0</v>
      </c>
      <c r="I22" s="122">
        <f>[2]Fjärrvärmeproduktion!$N$1104</f>
        <v>0</v>
      </c>
      <c r="J22" s="122">
        <f>[2]Fjärrvärmeproduktion!$T$1102</f>
        <v>0</v>
      </c>
      <c r="K22" s="122">
        <f>[2]Fjärrvärmeproduktion!U1100</f>
        <v>0</v>
      </c>
      <c r="L22" s="122">
        <f>[2]Fjärrvärmeproduktion!V1100</f>
        <v>0</v>
      </c>
      <c r="M22" s="122">
        <f>[2]Fjärrvärmeproduktion!W1103</f>
        <v>0</v>
      </c>
      <c r="N22" s="122">
        <f>[2]Fjärrvärmeproduktion!X1103</f>
        <v>0</v>
      </c>
      <c r="O22" s="122"/>
      <c r="P22" s="122">
        <f t="shared" si="2"/>
        <v>0</v>
      </c>
      <c r="Q22" s="31"/>
      <c r="R22" s="43" t="s">
        <v>24</v>
      </c>
      <c r="S22" s="88" t="str">
        <f>P43/1000 &amp;" GWh"</f>
        <v>1487,05484 GWh</v>
      </c>
      <c r="T22" s="38"/>
      <c r="U22" s="36"/>
    </row>
    <row r="23" spans="1:34" ht="15.75">
      <c r="A23" s="5" t="s">
        <v>23</v>
      </c>
      <c r="B23" s="122">
        <f>[2]Fjärrvärmeproduktion!$N$1106</f>
        <v>0</v>
      </c>
      <c r="C23" s="122"/>
      <c r="D23" s="122">
        <f>[2]Fjärrvärmeproduktion!$N$1107</f>
        <v>0</v>
      </c>
      <c r="E23" s="122">
        <f>[2]Fjärrvärmeproduktion!$Q$1108</f>
        <v>0</v>
      </c>
      <c r="F23" s="122">
        <f>[2]Fjärrvärmeproduktion!$N$1109</f>
        <v>0</v>
      </c>
      <c r="G23" s="122">
        <f>[2]Fjärrvärmeproduktion!$R$1110</f>
        <v>0</v>
      </c>
      <c r="H23" s="122">
        <f>[2]Fjärrvärmeproduktion!$S$1111</f>
        <v>0</v>
      </c>
      <c r="I23" s="122">
        <f>[2]Fjärrvärmeproduktion!$N$1112</f>
        <v>0</v>
      </c>
      <c r="J23" s="122">
        <f>[2]Fjärrvärmeproduktion!$T$1110</f>
        <v>0</v>
      </c>
      <c r="K23" s="122">
        <f>[2]Fjärrvärmeproduktion!U1108</f>
        <v>0</v>
      </c>
      <c r="L23" s="122">
        <f>[2]Fjärrvärmeproduktion!V1108</f>
        <v>0</v>
      </c>
      <c r="M23" s="122">
        <f>[2]Fjärrvärmeproduktion!W1111</f>
        <v>0</v>
      </c>
      <c r="N23" s="122">
        <f>[2]Fjärrvärmeproduktion!X1111</f>
        <v>0</v>
      </c>
      <c r="O23" s="122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2">
        <f>SUM(B18:B23)</f>
        <v>3350</v>
      </c>
      <c r="C24" s="122">
        <f t="shared" ref="C24:O24" si="3">SUM(C18:C23)</f>
        <v>0</v>
      </c>
      <c r="D24" s="122">
        <f t="shared" si="3"/>
        <v>0</v>
      </c>
      <c r="E24" s="122">
        <f t="shared" si="3"/>
        <v>0</v>
      </c>
      <c r="F24" s="122">
        <f t="shared" si="3"/>
        <v>0</v>
      </c>
      <c r="G24" s="122">
        <f t="shared" si="3"/>
        <v>2383</v>
      </c>
      <c r="H24" s="122">
        <f t="shared" si="3"/>
        <v>1388</v>
      </c>
      <c r="I24" s="122">
        <f t="shared" si="3"/>
        <v>0</v>
      </c>
      <c r="J24" s="122">
        <f t="shared" si="3"/>
        <v>0</v>
      </c>
      <c r="K24" s="122">
        <f t="shared" si="3"/>
        <v>0</v>
      </c>
      <c r="L24" s="122">
        <f t="shared" si="3"/>
        <v>0</v>
      </c>
      <c r="M24" s="122">
        <f t="shared" si="3"/>
        <v>0</v>
      </c>
      <c r="N24" s="122">
        <f t="shared" si="3"/>
        <v>0</v>
      </c>
      <c r="O24" s="122">
        <f t="shared" si="3"/>
        <v>0</v>
      </c>
      <c r="P24" s="122">
        <f t="shared" si="2"/>
        <v>3771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C43/1000 &amp;" GWh"</f>
        <v>810,34884 GWh</v>
      </c>
      <c r="T25" s="42">
        <f>C$44</f>
        <v>0.54493541072096574</v>
      </c>
      <c r="U25" s="36"/>
    </row>
    <row r="26" spans="1:34" ht="15.75">
      <c r="A26" s="6" t="s">
        <v>103</v>
      </c>
      <c r="B26" s="100">
        <f>'FV imp-exp'!B17</f>
        <v>246131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515,425 GWh</v>
      </c>
      <c r="T26" s="42">
        <f>D$44</f>
        <v>0.34660793007472412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0,025 GWh</v>
      </c>
      <c r="T28" s="42">
        <f>F$44</f>
        <v>1.6811753896043272E-5</v>
      </c>
      <c r="U28" s="36"/>
    </row>
    <row r="29" spans="1:34" ht="15.75">
      <c r="A29" s="79" t="str">
        <f>A2</f>
        <v>0182 Nacka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130,468 GWh</v>
      </c>
      <c r="T29" s="42">
        <f>G$44</f>
        <v>8.773583629235894E-2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30,788 GWh</v>
      </c>
      <c r="T30" s="42">
        <f>H$44</f>
        <v>2.0704011158055209E-2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22">
        <f>[2]Slutanvändning!$N$1547</f>
        <v>0</v>
      </c>
      <c r="C32" s="122">
        <f>[2]Slutanvändning!$N$1548</f>
        <v>20</v>
      </c>
      <c r="D32" s="100">
        <f>[2]Slutanvändning!$N$1541</f>
        <v>95</v>
      </c>
      <c r="E32" s="122">
        <f>[2]Slutanvändning!$Q$1542</f>
        <v>0</v>
      </c>
      <c r="F32" s="100">
        <f>[2]Slutanvändning!$N$1543</f>
        <v>0</v>
      </c>
      <c r="G32" s="100">
        <f>[2]Slutanvändning!$N$1544</f>
        <v>15</v>
      </c>
      <c r="H32" s="100">
        <f>[2]Slutanvändning!$N$1545</f>
        <v>0</v>
      </c>
      <c r="I32" s="122">
        <f>[2]Slutanvändning!$N$1546</f>
        <v>0</v>
      </c>
      <c r="J32" s="122"/>
      <c r="K32" s="122">
        <f>[2]Slutanvändning!T1542</f>
        <v>0</v>
      </c>
      <c r="L32" s="122">
        <f>[2]Slutanvändning!U1542</f>
        <v>0</v>
      </c>
      <c r="M32" s="122"/>
      <c r="N32" s="122"/>
      <c r="O32" s="122"/>
      <c r="P32" s="122">
        <f t="shared" ref="P32:P38" si="4">SUM(B32:N32)</f>
        <v>130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2">
        <f>[2]Slutanvändning!$N$1556</f>
        <v>9051</v>
      </c>
      <c r="C33" s="122">
        <f>[2]Slutanvändning!$N$1557</f>
        <v>40978</v>
      </c>
      <c r="D33" s="100">
        <f>[2]Slutanvändning!$N$1550</f>
        <v>460</v>
      </c>
      <c r="E33" s="145">
        <f>[2]Slutanvändning!$Q$1551</f>
        <v>0</v>
      </c>
      <c r="F33" s="130">
        <f>[2]Slutanvändning!$N$1552</f>
        <v>25</v>
      </c>
      <c r="G33" s="130">
        <f>[2]Slutanvändning!$N$1553</f>
        <v>238.5</v>
      </c>
      <c r="H33" s="130">
        <f>[2]Slutanvändning!$N$1554</f>
        <v>52.5</v>
      </c>
      <c r="I33" s="122">
        <f>[2]Slutanvändning!$N$1555</f>
        <v>0</v>
      </c>
      <c r="J33" s="122"/>
      <c r="K33" s="122">
        <f>[2]Slutanvändning!T1551</f>
        <v>0</v>
      </c>
      <c r="L33" s="122">
        <f>[2]Slutanvändning!U1551</f>
        <v>0</v>
      </c>
      <c r="M33" s="122"/>
      <c r="N33" s="122"/>
      <c r="O33" s="122"/>
      <c r="P33" s="122">
        <f t="shared" si="4"/>
        <v>50805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2">
        <f>[2]Slutanvändning!$N$1565</f>
        <v>24938</v>
      </c>
      <c r="C34" s="122">
        <f>[2]Slutanvändning!$N$1566</f>
        <v>135734</v>
      </c>
      <c r="D34" s="100">
        <f>[2]Slutanvändning!$N$1559</f>
        <v>2489</v>
      </c>
      <c r="E34" s="122">
        <f>[2]Slutanvändning!$Q$1560</f>
        <v>0</v>
      </c>
      <c r="F34" s="100">
        <f>[2]Slutanvändning!$N$1561</f>
        <v>0</v>
      </c>
      <c r="G34" s="100">
        <f>[2]Slutanvändning!$N$1562</f>
        <v>0</v>
      </c>
      <c r="H34" s="100">
        <f>[2]Slutanvändning!$N$1563</f>
        <v>0</v>
      </c>
      <c r="I34" s="122">
        <f>[2]Slutanvändning!$N$1564</f>
        <v>0</v>
      </c>
      <c r="J34" s="122"/>
      <c r="K34" s="122">
        <f>[2]Slutanvändning!T1560</f>
        <v>0</v>
      </c>
      <c r="L34" s="122">
        <f>[2]Slutanvändning!U1560</f>
        <v>0</v>
      </c>
      <c r="M34" s="122"/>
      <c r="N34" s="122"/>
      <c r="O34" s="122"/>
      <c r="P34" s="122">
        <f t="shared" si="4"/>
        <v>163161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[2]Slutanvändning!$N$1574</f>
        <v>0</v>
      </c>
      <c r="C35" s="122">
        <f>[2]Slutanvändning!$N$1575</f>
        <v>2527</v>
      </c>
      <c r="D35" s="130">
        <f>[2]Slutanvändning!$N$1568</f>
        <v>464300.5</v>
      </c>
      <c r="E35" s="122">
        <f>[2]Slutanvändning!$Q$1569</f>
        <v>0</v>
      </c>
      <c r="F35" s="100">
        <f>[2]Slutanvändning!$N$1570</f>
        <v>0</v>
      </c>
      <c r="G35" s="130">
        <f>[2]Slutanvändning!$N$1571</f>
        <v>127831.5</v>
      </c>
      <c r="H35" s="100">
        <f>[2]Slutanvändning!$N$1572</f>
        <v>0</v>
      </c>
      <c r="I35" s="122">
        <f>[2]Slutanvändning!$N$1573</f>
        <v>0</v>
      </c>
      <c r="J35" s="122"/>
      <c r="K35" s="122">
        <f>[2]Slutanvändning!T1569</f>
        <v>0</v>
      </c>
      <c r="L35" s="122">
        <f>[2]Slutanvändning!U1569</f>
        <v>0</v>
      </c>
      <c r="M35" s="122"/>
      <c r="N35" s="122"/>
      <c r="O35" s="122"/>
      <c r="P35" s="122">
        <f>SUM(B35:N35)</f>
        <v>594659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2">
        <f>[2]Slutanvändning!$N$1583</f>
        <v>50838</v>
      </c>
      <c r="C36" s="122">
        <f>[2]Slutanvändning!$N$1584</f>
        <v>229053</v>
      </c>
      <c r="D36" s="100">
        <f>[2]Slutanvändning!$N$1577</f>
        <v>45243</v>
      </c>
      <c r="E36" s="122">
        <f>[2]Slutanvändning!$Q$1578</f>
        <v>0</v>
      </c>
      <c r="F36" s="100">
        <f>[2]Slutanvändning!$N$1579</f>
        <v>0</v>
      </c>
      <c r="G36" s="100">
        <f>[2]Slutanvändning!$N$1580</f>
        <v>0</v>
      </c>
      <c r="H36" s="100">
        <f>[2]Slutanvändning!$N$1581</f>
        <v>0</v>
      </c>
      <c r="I36" s="122">
        <f>[2]Slutanvändning!$N$1582</f>
        <v>0</v>
      </c>
      <c r="J36" s="122"/>
      <c r="K36" s="122">
        <f>[2]Slutanvändning!T1578</f>
        <v>0</v>
      </c>
      <c r="L36" s="122">
        <f>[2]Slutanvändning!U1578</f>
        <v>0</v>
      </c>
      <c r="M36" s="122"/>
      <c r="N36" s="122"/>
      <c r="O36" s="122"/>
      <c r="P36" s="122">
        <f t="shared" si="4"/>
        <v>325134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2">
        <f>[2]Slutanvändning!$N$1592</f>
        <v>2110</v>
      </c>
      <c r="C37" s="122">
        <f>[2]Slutanvändning!$N$1593</f>
        <v>282065</v>
      </c>
      <c r="D37" s="130">
        <f>[2]Slutanvändning!$N$1586</f>
        <v>1630.5</v>
      </c>
      <c r="E37" s="122">
        <f>[2]Slutanvändning!$Q$1587</f>
        <v>0</v>
      </c>
      <c r="F37" s="100">
        <f>[2]Slutanvändning!$N$1588</f>
        <v>0</v>
      </c>
      <c r="G37" s="100">
        <f>[2]Slutanvändning!$N$1589</f>
        <v>0</v>
      </c>
      <c r="H37" s="130">
        <f>[2]Slutanvändning!$N$1590</f>
        <v>29347.5</v>
      </c>
      <c r="I37" s="122">
        <f>[2]Slutanvändning!$N$1591</f>
        <v>0</v>
      </c>
      <c r="J37" s="122"/>
      <c r="K37" s="122">
        <f>[2]Slutanvändning!T1587</f>
        <v>0</v>
      </c>
      <c r="L37" s="122">
        <f>[2]Slutanvändning!U1587</f>
        <v>0</v>
      </c>
      <c r="M37" s="122"/>
      <c r="N37" s="122"/>
      <c r="O37" s="122"/>
      <c r="P37" s="122">
        <f t="shared" si="4"/>
        <v>315153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2">
        <f>[2]Slutanvändning!$N$1601</f>
        <v>159194</v>
      </c>
      <c r="C38" s="122">
        <f>[2]Slutanvändning!$N$1602</f>
        <v>52587</v>
      </c>
      <c r="D38" s="100">
        <f>[2]Slutanvändning!$N$1595</f>
        <v>1207</v>
      </c>
      <c r="E38" s="122">
        <f>[2]Slutanvändning!$Q$1596</f>
        <v>0</v>
      </c>
      <c r="F38" s="100">
        <f>[2]Slutanvändning!$N$1597</f>
        <v>0</v>
      </c>
      <c r="G38" s="100">
        <f>[2]Slutanvändning!$N$1598</f>
        <v>0</v>
      </c>
      <c r="H38" s="100">
        <f>[2]Slutanvändning!$N$1599</f>
        <v>0</v>
      </c>
      <c r="I38" s="122">
        <f>[2]Slutanvändning!$N$1600</f>
        <v>0</v>
      </c>
      <c r="J38" s="122"/>
      <c r="K38" s="122">
        <f>[2]Slutanvändning!T1596</f>
        <v>0</v>
      </c>
      <c r="L38" s="122">
        <f>[2]Slutanvändning!U1596</f>
        <v>0</v>
      </c>
      <c r="M38" s="122"/>
      <c r="N38" s="122"/>
      <c r="O38" s="122"/>
      <c r="P38" s="122">
        <f t="shared" si="4"/>
        <v>212988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[2]Slutanvändning!$N$1610</f>
        <v>0</v>
      </c>
      <c r="C39" s="122">
        <f>[2]Slutanvändning!$N$1611</f>
        <v>7359</v>
      </c>
      <c r="D39" s="100">
        <f>[2]Slutanvändning!$N$1604</f>
        <v>0</v>
      </c>
      <c r="E39" s="122">
        <f>[2]Slutanvändning!$Q$1605</f>
        <v>0</v>
      </c>
      <c r="F39" s="100">
        <f>[2]Slutanvändning!$N$1606</f>
        <v>0</v>
      </c>
      <c r="G39" s="100">
        <f>[2]Slutanvändning!$N$1607</f>
        <v>0</v>
      </c>
      <c r="H39" s="100">
        <f>[2]Slutanvändning!$N$1608</f>
        <v>0</v>
      </c>
      <c r="I39" s="122">
        <f>[2]Slutanvändning!$N$1609</f>
        <v>0</v>
      </c>
      <c r="J39" s="122"/>
      <c r="K39" s="122">
        <f>[2]Slutanvändning!T1605</f>
        <v>0</v>
      </c>
      <c r="L39" s="122">
        <f>[2]Slutanvändning!U1605</f>
        <v>0</v>
      </c>
      <c r="M39" s="122"/>
      <c r="N39" s="122"/>
      <c r="O39" s="122"/>
      <c r="P39" s="122">
        <f>SUM(B39:N39)</f>
        <v>7359</v>
      </c>
      <c r="Q39" s="33"/>
      <c r="R39" s="41"/>
      <c r="S39" s="10"/>
      <c r="T39" s="64"/>
    </row>
    <row r="40" spans="1:47" ht="15.75">
      <c r="A40" s="5" t="s">
        <v>14</v>
      </c>
      <c r="B40" s="122">
        <f>SUM(B32:B39)</f>
        <v>246131</v>
      </c>
      <c r="C40" s="122">
        <f t="shared" ref="C40:O40" si="5">SUM(C32:C39)</f>
        <v>750323</v>
      </c>
      <c r="D40" s="122">
        <f t="shared" si="5"/>
        <v>515425</v>
      </c>
      <c r="E40" s="145">
        <f t="shared" si="5"/>
        <v>0</v>
      </c>
      <c r="F40" s="145">
        <f>SUM(F32:F39)</f>
        <v>25</v>
      </c>
      <c r="G40" s="122">
        <f t="shared" si="5"/>
        <v>128085</v>
      </c>
      <c r="H40" s="122">
        <f t="shared" si="5"/>
        <v>29400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22">
        <f>SUM(B40:N40)</f>
        <v>1669389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63,37584 GWh</v>
      </c>
      <c r="T41" s="121"/>
    </row>
    <row r="42" spans="1:47">
      <c r="A42" s="46" t="s">
        <v>43</v>
      </c>
      <c r="B42" s="95">
        <f>B39+B38+B37</f>
        <v>161304</v>
      </c>
      <c r="C42" s="95">
        <f>C39+C38+C37</f>
        <v>342011</v>
      </c>
      <c r="D42" s="95">
        <f>D39+D38+D37</f>
        <v>2837.5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29347.5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535500</v>
      </c>
      <c r="Q42" s="34"/>
      <c r="R42" s="41" t="s">
        <v>41</v>
      </c>
      <c r="S42" s="11" t="str">
        <f>P42/1000 &amp;" GWh"</f>
        <v>535,5 GWh</v>
      </c>
      <c r="T42" s="42">
        <f>P42/P40</f>
        <v>0.32077604440906221</v>
      </c>
    </row>
    <row r="43" spans="1:47">
      <c r="A43" s="47" t="s">
        <v>45</v>
      </c>
      <c r="B43" s="96"/>
      <c r="C43" s="97">
        <f>C40+C24-C7+C46</f>
        <v>810348.84</v>
      </c>
      <c r="D43" s="97">
        <f t="shared" ref="D43:O43" si="7">D11+D24+D40</f>
        <v>515425</v>
      </c>
      <c r="E43" s="97">
        <f t="shared" si="7"/>
        <v>0</v>
      </c>
      <c r="F43" s="97">
        <f t="shared" si="7"/>
        <v>25</v>
      </c>
      <c r="G43" s="97">
        <f t="shared" si="7"/>
        <v>130468</v>
      </c>
      <c r="H43" s="97">
        <f t="shared" si="7"/>
        <v>30788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1487054.8399999999</v>
      </c>
      <c r="Q43" s="34"/>
      <c r="R43" s="41" t="s">
        <v>42</v>
      </c>
      <c r="S43" s="11" t="str">
        <f>P36/1000 &amp;" GWh"</f>
        <v>325,134 GWh</v>
      </c>
      <c r="T43" s="62">
        <f>P36/P40</f>
        <v>0.19476227529952575</v>
      </c>
    </row>
    <row r="44" spans="1:47">
      <c r="A44" s="47" t="s">
        <v>46</v>
      </c>
      <c r="B44" s="99"/>
      <c r="C44" s="99">
        <f>C43/$P$43</f>
        <v>0.54493541072096574</v>
      </c>
      <c r="D44" s="99">
        <f t="shared" ref="D44:P44" si="8">D43/$P$43</f>
        <v>0.34660793007472412</v>
      </c>
      <c r="E44" s="99">
        <f t="shared" si="8"/>
        <v>0</v>
      </c>
      <c r="F44" s="99">
        <f t="shared" si="8"/>
        <v>1.6811753896043272E-5</v>
      </c>
      <c r="G44" s="99">
        <f t="shared" si="8"/>
        <v>8.773583629235894E-2</v>
      </c>
      <c r="H44" s="99">
        <f t="shared" si="8"/>
        <v>2.0704011158055209E-2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163,161 GWh</v>
      </c>
      <c r="T44" s="42">
        <f>P34/P40</f>
        <v>9.7736956455325874E-2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0,13 GWh</v>
      </c>
      <c r="T45" s="42">
        <f>P32/P40</f>
        <v>7.7872802564291489E-5</v>
      </c>
      <c r="U45" s="36"/>
    </row>
    <row r="46" spans="1:47">
      <c r="A46" s="48" t="s">
        <v>49</v>
      </c>
      <c r="B46" s="68">
        <f>B24+B26-B40</f>
        <v>3350</v>
      </c>
      <c r="C46" s="68">
        <f>(C40+C24)*0.08</f>
        <v>60025.840000000004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50,805 GWh</v>
      </c>
      <c r="T46" s="62">
        <f>P33/P40</f>
        <v>3.0433290263683299E-2</v>
      </c>
      <c r="U46" s="36"/>
    </row>
    <row r="47" spans="1:47">
      <c r="A47" s="48" t="s">
        <v>51</v>
      </c>
      <c r="B47" s="123">
        <f>B46/(B24+B26)</f>
        <v>1.3427876271138884E-2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594,659 GWh</v>
      </c>
      <c r="T47" s="62">
        <f>P35/P40</f>
        <v>0.35621356076983857</v>
      </c>
    </row>
    <row r="48" spans="1:47" ht="15.75" thickBot="1">
      <c r="A48" s="13"/>
      <c r="B48" s="124"/>
      <c r="C48" s="125"/>
      <c r="D48" s="126"/>
      <c r="E48" s="126"/>
      <c r="F48" s="127"/>
      <c r="G48" s="126"/>
      <c r="H48" s="126"/>
      <c r="I48" s="127"/>
      <c r="J48" s="126"/>
      <c r="K48" s="126"/>
      <c r="L48" s="126"/>
      <c r="M48" s="125"/>
      <c r="N48" s="128"/>
      <c r="O48" s="128"/>
      <c r="P48" s="128"/>
      <c r="Q48" s="87"/>
      <c r="R48" s="69" t="s">
        <v>50</v>
      </c>
      <c r="S48" s="70" t="str">
        <f>P40/1000 &amp;" GWh"</f>
        <v>1669,389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7" zoomScale="70" zoomScaleNormal="70" workbookViewId="0">
      <selection activeCell="D33" sqref="D33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84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[2]Solceller!$C$27</f>
        <v>1425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00">
        <f>[2]Elproduktion!$N$962</f>
        <v>20353</v>
      </c>
      <c r="D7" s="122">
        <f>[2]Elproduktion!$N$963</f>
        <v>0</v>
      </c>
      <c r="E7" s="122">
        <f>[2]Elproduktion!$Q$964</f>
        <v>0</v>
      </c>
      <c r="F7" s="122">
        <f>[2]Elproduktion!$N$965</f>
        <v>0</v>
      </c>
      <c r="G7" s="122">
        <f>[2]Elproduktion!$R$966</f>
        <v>0</v>
      </c>
      <c r="H7" s="122">
        <f>[2]Elproduktion!$S$967</f>
        <v>0</v>
      </c>
      <c r="I7" s="122">
        <f>[2]Elproduktion!$N$968</f>
        <v>0</v>
      </c>
      <c r="J7" s="122">
        <f>[2]Elproduktion!$T$966</f>
        <v>0</v>
      </c>
      <c r="K7" s="122">
        <f>[2]Elproduktion!U964</f>
        <v>0</v>
      </c>
      <c r="L7" s="122">
        <f>[2]Elproduktion!V964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00">
        <f>[2]Elproduktion!$N$970</f>
        <v>743</v>
      </c>
      <c r="D8" s="122">
        <f>[2]Elproduktion!$N$971</f>
        <v>3239</v>
      </c>
      <c r="E8" s="122">
        <f>[2]Elproduktion!$Q$972</f>
        <v>0</v>
      </c>
      <c r="F8" s="122">
        <f>[2]Elproduktion!$N$973</f>
        <v>0</v>
      </c>
      <c r="G8" s="122">
        <f>[2]Elproduktion!$R$974</f>
        <v>0</v>
      </c>
      <c r="H8" s="122">
        <f>[2]Elproduktion!$S$975</f>
        <v>0</v>
      </c>
      <c r="I8" s="122">
        <f>[2]Elproduktion!$N$976</f>
        <v>0</v>
      </c>
      <c r="J8" s="122">
        <f>[2]Elproduktion!$T$974</f>
        <v>0</v>
      </c>
      <c r="K8" s="122">
        <f>[2]Elproduktion!U972</f>
        <v>0</v>
      </c>
      <c r="L8" s="122">
        <f>[2]Elproduktion!V972</f>
        <v>0</v>
      </c>
      <c r="M8" s="122"/>
      <c r="N8" s="122"/>
      <c r="O8" s="122"/>
      <c r="P8" s="122">
        <f t="shared" si="0"/>
        <v>3239</v>
      </c>
      <c r="Q8" s="53"/>
      <c r="AG8" s="53"/>
      <c r="AH8" s="53"/>
    </row>
    <row r="9" spans="1:34" ht="15.75">
      <c r="A9" s="5" t="s">
        <v>12</v>
      </c>
      <c r="B9" s="59"/>
      <c r="C9" s="100">
        <f>[2]Elproduktion!$N$978</f>
        <v>0</v>
      </c>
      <c r="D9" s="122">
        <f>[2]Elproduktion!$N$979</f>
        <v>0</v>
      </c>
      <c r="E9" s="122">
        <f>[2]Elproduktion!$Q$980</f>
        <v>0</v>
      </c>
      <c r="F9" s="122">
        <f>[2]Elproduktion!$N$981</f>
        <v>0</v>
      </c>
      <c r="G9" s="122">
        <f>[2]Elproduktion!$R$982</f>
        <v>0</v>
      </c>
      <c r="H9" s="122">
        <f>[2]Elproduktion!$S$983</f>
        <v>0</v>
      </c>
      <c r="I9" s="122">
        <f>[2]Elproduktion!$N$984</f>
        <v>0</v>
      </c>
      <c r="J9" s="122">
        <f>[2]Elproduktion!$T$982</f>
        <v>0</v>
      </c>
      <c r="K9" s="122">
        <f>[2]Elproduktion!U980</f>
        <v>0</v>
      </c>
      <c r="L9" s="122">
        <f>[2]Elproduktion!V980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46">
        <f>[2]Elproduktion!$N$986</f>
        <v>156885.24590163934</v>
      </c>
      <c r="D10" s="122">
        <f>[2]Elproduktion!$N$987</f>
        <v>0</v>
      </c>
      <c r="E10" s="122">
        <f>[2]Elproduktion!$Q$988</f>
        <v>0</v>
      </c>
      <c r="F10" s="122">
        <f>[2]Elproduktion!$N$989</f>
        <v>0</v>
      </c>
      <c r="G10" s="122">
        <f>[2]Elproduktion!$R$990</f>
        <v>0</v>
      </c>
      <c r="H10" s="122">
        <f>[2]Elproduktion!$S$991</f>
        <v>0</v>
      </c>
      <c r="I10" s="122">
        <f>[2]Elproduktion!$N$992</f>
        <v>0</v>
      </c>
      <c r="J10" s="122">
        <f>[2]Elproduktion!$T$990</f>
        <v>0</v>
      </c>
      <c r="K10" s="122">
        <f>[2]Elproduktion!U988</f>
        <v>0</v>
      </c>
      <c r="L10" s="122">
        <f>[2]Elproduktion!V988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47">
        <f>SUM(C5:C10)</f>
        <v>179406.24590163934</v>
      </c>
      <c r="D11" s="122">
        <f t="shared" ref="D11:O11" si="1">SUM(D5:D10)</f>
        <v>3239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3239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0188 Norrtälje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36">
        <f>[2]Fjärrvärmeproduktion!$N$1346+[2]Fjärrvärmeproduktion!$N$1386*([2]Fjärrvärmeproduktion!$N$1346/([2]Fjärrvärmeproduktion!$N$1346+[2]Fjärrvärmeproduktion!$N$1354))</f>
        <v>135154.77562460769</v>
      </c>
      <c r="C18" s="137"/>
      <c r="D18" s="150">
        <f>[2]Fjärrvärmeproduktion!$N$1347</f>
        <v>0</v>
      </c>
      <c r="E18" s="137">
        <f>[2]Fjärrvärmeproduktion!$Q$1348</f>
        <v>0</v>
      </c>
      <c r="F18" s="137">
        <f>[2]Fjärrvärmeproduktion!$N$1349</f>
        <v>0</v>
      </c>
      <c r="G18" s="137">
        <f>[2]Fjärrvärmeproduktion!$R$1350</f>
        <v>0</v>
      </c>
      <c r="H18" s="150">
        <f>[2]Fjärrvärmeproduktion!$S$1351</f>
        <v>144000</v>
      </c>
      <c r="I18" s="137">
        <f>[2]Fjärrvärmeproduktion!$N$1352</f>
        <v>0</v>
      </c>
      <c r="J18" s="137">
        <f>[2]Fjärrvärmeproduktion!$T$1350</f>
        <v>0</v>
      </c>
      <c r="K18" s="137">
        <f>[2]Fjärrvärmeproduktion!U1348</f>
        <v>0</v>
      </c>
      <c r="L18" s="137">
        <f>[2]Fjärrvärmeproduktion!V1348</f>
        <v>0</v>
      </c>
      <c r="M18" s="137">
        <f>[2]Fjärrvärmeproduktion!W1351</f>
        <v>0</v>
      </c>
      <c r="N18" s="137">
        <f>[2]Fjärrvärmeproduktion!X1351</f>
        <v>0</v>
      </c>
      <c r="O18" s="137"/>
      <c r="P18" s="129">
        <f>SUM(C18:O18)</f>
        <v>144000</v>
      </c>
      <c r="Q18" s="4"/>
      <c r="R18" s="4"/>
      <c r="S18" s="4"/>
      <c r="T18" s="4"/>
    </row>
    <row r="19" spans="1:34" ht="15.75">
      <c r="A19" s="5" t="s">
        <v>19</v>
      </c>
      <c r="B19" s="136">
        <f>[2]Fjärrvärmeproduktion!$N$1354+[2]Fjärrvärmeproduktion!$N$1386*([2]Fjärrvärmeproduktion!$N$1354/([2]Fjärrvärmeproduktion!$N$1354+[2]Fjärrvärmeproduktion!$N$1346))</f>
        <v>34610.224375392296</v>
      </c>
      <c r="C19" s="137"/>
      <c r="D19" s="150">
        <f>[2]Fjärrvärmeproduktion!$N$1355</f>
        <v>1200</v>
      </c>
      <c r="E19" s="137">
        <f>[2]Fjärrvärmeproduktion!$Q$1356</f>
        <v>0</v>
      </c>
      <c r="F19" s="137">
        <f>[2]Fjärrvärmeproduktion!$N$1357</f>
        <v>0</v>
      </c>
      <c r="G19" s="137">
        <f>[2]Fjärrvärmeproduktion!$R$1358</f>
        <v>0</v>
      </c>
      <c r="H19" s="150">
        <f>[2]Fjärrvärmeproduktion!$S$1359</f>
        <v>68600</v>
      </c>
      <c r="I19" s="137">
        <f>[2]Fjärrvärmeproduktion!$N$1360</f>
        <v>0</v>
      </c>
      <c r="J19" s="137">
        <f>[2]Fjärrvärmeproduktion!$T$1358</f>
        <v>0</v>
      </c>
      <c r="K19" s="137">
        <f>[2]Fjärrvärmeproduktion!U1356</f>
        <v>0</v>
      </c>
      <c r="L19" s="137">
        <f>[2]Fjärrvärmeproduktion!V1356</f>
        <v>0</v>
      </c>
      <c r="M19" s="137">
        <f>[2]Fjärrvärmeproduktion!W1359</f>
        <v>0</v>
      </c>
      <c r="N19" s="137">
        <f>[2]Fjärrvärmeproduktion!X1359</f>
        <v>0</v>
      </c>
      <c r="O19" s="137"/>
      <c r="P19" s="129">
        <f t="shared" ref="P19:P24" si="2">SUM(C19:O19)</f>
        <v>69800</v>
      </c>
      <c r="Q19" s="4"/>
      <c r="R19" s="4"/>
      <c r="S19" s="4"/>
      <c r="T19" s="4"/>
    </row>
    <row r="20" spans="1:34" ht="15.75">
      <c r="A20" s="5" t="s">
        <v>20</v>
      </c>
      <c r="B20" s="166">
        <f>[2]Fjärrvärmeproduktion!$N$1362</f>
        <v>0</v>
      </c>
      <c r="C20" s="159">
        <f>B20*1.015</f>
        <v>0</v>
      </c>
      <c r="D20" s="137">
        <f>[2]Fjärrvärmeproduktion!$N$1363</f>
        <v>0</v>
      </c>
      <c r="E20" s="137">
        <f>[2]Fjärrvärmeproduktion!$Q$1364</f>
        <v>0</v>
      </c>
      <c r="F20" s="137">
        <f>[2]Fjärrvärmeproduktion!$N$1365</f>
        <v>0</v>
      </c>
      <c r="G20" s="137">
        <f>[2]Fjärrvärmeproduktion!$R$1366</f>
        <v>0</v>
      </c>
      <c r="H20" s="137">
        <f>[2]Fjärrvärmeproduktion!$S$1367</f>
        <v>0</v>
      </c>
      <c r="I20" s="137">
        <f>[2]Fjärrvärmeproduktion!$N$1368</f>
        <v>0</v>
      </c>
      <c r="J20" s="137">
        <f>[2]Fjärrvärmeproduktion!$T$1366</f>
        <v>0</v>
      </c>
      <c r="K20" s="137">
        <f>[2]Fjärrvärmeproduktion!U1364</f>
        <v>0</v>
      </c>
      <c r="L20" s="137">
        <f>[2]Fjärrvärmeproduktion!V1364</f>
        <v>0</v>
      </c>
      <c r="M20" s="137">
        <f>[2]Fjärrvärmeproduktion!W1367</f>
        <v>0</v>
      </c>
      <c r="N20" s="137">
        <f>[2]Fjärrvärmeproduktion!X1367</f>
        <v>0</v>
      </c>
      <c r="O20" s="137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66">
        <f>[2]Fjärrvärmeproduktion!$N$1370</f>
        <v>0</v>
      </c>
      <c r="C21" s="137"/>
      <c r="D21" s="137">
        <f>[2]Fjärrvärmeproduktion!$N$1371</f>
        <v>0</v>
      </c>
      <c r="E21" s="137">
        <f>[2]Fjärrvärmeproduktion!$Q$1372</f>
        <v>0</v>
      </c>
      <c r="F21" s="137">
        <f>[2]Fjärrvärmeproduktion!$N$1373</f>
        <v>0</v>
      </c>
      <c r="G21" s="137">
        <f>[2]Fjärrvärmeproduktion!$R$1374</f>
        <v>0</v>
      </c>
      <c r="H21" s="137">
        <f>[2]Fjärrvärmeproduktion!$S$1375</f>
        <v>0</v>
      </c>
      <c r="I21" s="137">
        <f>[2]Fjärrvärmeproduktion!$N$1376</f>
        <v>0</v>
      </c>
      <c r="J21" s="137">
        <f>[2]Fjärrvärmeproduktion!$T$1374</f>
        <v>0</v>
      </c>
      <c r="K21" s="137">
        <f>[2]Fjärrvärmeproduktion!U1372</f>
        <v>0</v>
      </c>
      <c r="L21" s="137">
        <f>[2]Fjärrvärmeproduktion!V1372</f>
        <v>0</v>
      </c>
      <c r="M21" s="137">
        <f>[2]Fjärrvärmeproduktion!W1375</f>
        <v>0</v>
      </c>
      <c r="N21" s="137">
        <f>[2]Fjärrvärmeproduktion!X1375</f>
        <v>0</v>
      </c>
      <c r="O21" s="137"/>
      <c r="P21" s="122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36">
        <f>[2]Fjärrvärmeproduktion!$N$1378</f>
        <v>7404</v>
      </c>
      <c r="C22" s="137"/>
      <c r="D22" s="137">
        <f>[2]Fjärrvärmeproduktion!$N$1379</f>
        <v>0</v>
      </c>
      <c r="E22" s="137">
        <f>[2]Fjärrvärmeproduktion!$Q$1380</f>
        <v>0</v>
      </c>
      <c r="F22" s="137">
        <f>[2]Fjärrvärmeproduktion!$N$1381</f>
        <v>0</v>
      </c>
      <c r="G22" s="137">
        <f>[2]Fjärrvärmeproduktion!$R$1382</f>
        <v>0</v>
      </c>
      <c r="H22" s="137">
        <f>[2]Fjärrvärmeproduktion!$S$1383</f>
        <v>0</v>
      </c>
      <c r="I22" s="137">
        <f>[2]Fjärrvärmeproduktion!$N$1384</f>
        <v>0</v>
      </c>
      <c r="J22" s="137">
        <f>[2]Fjärrvärmeproduktion!$T$1382</f>
        <v>0</v>
      </c>
      <c r="K22" s="137">
        <f>[2]Fjärrvärmeproduktion!U1380</f>
        <v>0</v>
      </c>
      <c r="L22" s="137">
        <f>[2]Fjärrvärmeproduktion!V1380</f>
        <v>0</v>
      </c>
      <c r="M22" s="137">
        <f>[2]Fjärrvärmeproduktion!W1383</f>
        <v>0</v>
      </c>
      <c r="N22" s="137">
        <f>[2]Fjärrvärmeproduktion!X1383</f>
        <v>0</v>
      </c>
      <c r="O22" s="137"/>
      <c r="P22" s="122">
        <f t="shared" si="2"/>
        <v>0</v>
      </c>
      <c r="Q22" s="31"/>
      <c r="R22" s="43" t="s">
        <v>24</v>
      </c>
      <c r="S22" s="88" t="str">
        <f>P43/1000 &amp;" GWh"</f>
        <v>3564,50344 GWh</v>
      </c>
      <c r="T22" s="38"/>
      <c r="U22" s="36"/>
    </row>
    <row r="23" spans="1:34" ht="15.75">
      <c r="A23" s="5" t="s">
        <v>23</v>
      </c>
      <c r="B23" s="166">
        <v>0</v>
      </c>
      <c r="C23" s="137"/>
      <c r="D23" s="137">
        <f>[2]Fjärrvärmeproduktion!$N$1387</f>
        <v>0</v>
      </c>
      <c r="E23" s="137">
        <f>[2]Fjärrvärmeproduktion!$Q$1388</f>
        <v>0</v>
      </c>
      <c r="F23" s="137">
        <f>[2]Fjärrvärmeproduktion!$N$1389</f>
        <v>0</v>
      </c>
      <c r="G23" s="137">
        <f>[2]Fjärrvärmeproduktion!$R$1390</f>
        <v>0</v>
      </c>
      <c r="H23" s="137">
        <f>[2]Fjärrvärmeproduktion!$S$1391</f>
        <v>0</v>
      </c>
      <c r="I23" s="137">
        <f>[2]Fjärrvärmeproduktion!$N$1392</f>
        <v>0</v>
      </c>
      <c r="J23" s="137">
        <f>[2]Fjärrvärmeproduktion!$T$1390</f>
        <v>0</v>
      </c>
      <c r="K23" s="137">
        <f>[2]Fjärrvärmeproduktion!U1388</f>
        <v>0</v>
      </c>
      <c r="L23" s="137">
        <f>[2]Fjärrvärmeproduktion!V1388</f>
        <v>0</v>
      </c>
      <c r="M23" s="137">
        <f>[2]Fjärrvärmeproduktion!W1391</f>
        <v>0</v>
      </c>
      <c r="N23" s="137">
        <f>[2]Fjärrvärmeproduktion!X1391</f>
        <v>0</v>
      </c>
      <c r="O23" s="137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37">
        <f>SUM(B18:B23)</f>
        <v>177169</v>
      </c>
      <c r="C24" s="159">
        <f t="shared" ref="C24:O24" si="3">SUM(C18:C23)</f>
        <v>0</v>
      </c>
      <c r="D24" s="150">
        <f t="shared" si="3"/>
        <v>1200</v>
      </c>
      <c r="E24" s="137">
        <f t="shared" si="3"/>
        <v>0</v>
      </c>
      <c r="F24" s="137">
        <f t="shared" si="3"/>
        <v>0</v>
      </c>
      <c r="G24" s="137">
        <f t="shared" si="3"/>
        <v>0</v>
      </c>
      <c r="H24" s="150">
        <f t="shared" si="3"/>
        <v>212600</v>
      </c>
      <c r="I24" s="137">
        <f t="shared" si="3"/>
        <v>0</v>
      </c>
      <c r="J24" s="137">
        <f t="shared" si="3"/>
        <v>0</v>
      </c>
      <c r="K24" s="137">
        <f t="shared" si="3"/>
        <v>0</v>
      </c>
      <c r="L24" s="137">
        <f t="shared" si="3"/>
        <v>0</v>
      </c>
      <c r="M24" s="137">
        <f t="shared" si="3"/>
        <v>0</v>
      </c>
      <c r="N24" s="137">
        <f t="shared" si="3"/>
        <v>0</v>
      </c>
      <c r="O24" s="137">
        <f t="shared" si="3"/>
        <v>0</v>
      </c>
      <c r="P24" s="129">
        <f t="shared" si="2"/>
        <v>213800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31"/>
      <c r="R25" s="85" t="str">
        <f>C30</f>
        <v>El</v>
      </c>
      <c r="S25" s="60" t="str">
        <f>C43/1000 &amp;" GWh"</f>
        <v>2590,59344 GWh</v>
      </c>
      <c r="T25" s="42">
        <f>C$44</f>
        <v>0.7267754074604007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559,4125 GWh</v>
      </c>
      <c r="T26" s="42">
        <f>D$44</f>
        <v>0.15693981207099073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0,8955 GWh</v>
      </c>
      <c r="T28" s="42">
        <f>F$44</f>
        <v>2.512271386670341E-4</v>
      </c>
      <c r="U28" s="36"/>
    </row>
    <row r="29" spans="1:34" ht="15.75">
      <c r="A29" s="79" t="str">
        <f>A2</f>
        <v>0188 Norrtälje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122,79 GWh</v>
      </c>
      <c r="T29" s="42">
        <f>G$44</f>
        <v>3.4447995931798009E-2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290,812 GWh</v>
      </c>
      <c r="T30" s="42">
        <f>H$44</f>
        <v>8.1585557398143507E-2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22">
        <f>[2]Slutanvändning!$N$1952</f>
        <v>0</v>
      </c>
      <c r="C32" s="100">
        <f>[2]Slutanvändning!$N$1953</f>
        <v>28886</v>
      </c>
      <c r="D32" s="100">
        <f>[2]Slutanvändning!$N$1946</f>
        <v>15128</v>
      </c>
      <c r="E32" s="122">
        <f>[2]Slutanvändning!$Q$1947</f>
        <v>0</v>
      </c>
      <c r="F32" s="100">
        <f>[2]Slutanvändning!$N$1948</f>
        <v>0</v>
      </c>
      <c r="G32" s="122">
        <f>[2]Slutanvändning!$N$1949</f>
        <v>3360</v>
      </c>
      <c r="H32" s="122">
        <f>[2]Slutanvändning!$N$1950</f>
        <v>0</v>
      </c>
      <c r="I32" s="122">
        <f>[2]Slutanvändning!$N$1951</f>
        <v>0</v>
      </c>
      <c r="J32" s="122"/>
      <c r="K32" s="122">
        <f>[2]Slutanvändning!T1947</f>
        <v>0</v>
      </c>
      <c r="L32" s="122">
        <f>[2]Slutanvändning!U1947</f>
        <v>0</v>
      </c>
      <c r="M32" s="122"/>
      <c r="N32" s="122"/>
      <c r="O32" s="122"/>
      <c r="P32" s="122">
        <f>SUM(B32:N32)</f>
        <v>47374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2">
        <f>[2]Slutanvändning!$N$1961</f>
        <v>2420</v>
      </c>
      <c r="C33" s="130">
        <f>[2]Slutanvändning!$N$1962</f>
        <v>1748927.6000000006</v>
      </c>
      <c r="D33" s="130">
        <f>[2]Slutanvändning!$N$1955</f>
        <v>12493.5</v>
      </c>
      <c r="E33" s="122">
        <f>[2]Slutanvändning!$Q$1956</f>
        <v>0</v>
      </c>
      <c r="F33" s="130">
        <f>[2]Slutanvändning!$N$1957</f>
        <v>895.5</v>
      </c>
      <c r="G33" s="122">
        <f>[2]Slutanvändning!$N$1958</f>
        <v>0</v>
      </c>
      <c r="H33" s="122">
        <f>[2]Slutanvändning!$N$1959</f>
        <v>0</v>
      </c>
      <c r="I33" s="122">
        <f>[2]Slutanvändning!$N$1960</f>
        <v>0</v>
      </c>
      <c r="J33" s="122"/>
      <c r="K33" s="122">
        <f>[2]Slutanvändning!T1956</f>
        <v>0</v>
      </c>
      <c r="L33" s="122">
        <f>[2]Slutanvändning!U1956</f>
        <v>0</v>
      </c>
      <c r="M33" s="122"/>
      <c r="N33" s="122"/>
      <c r="O33" s="122"/>
      <c r="P33" s="145">
        <f>SUM(B33:N33)</f>
        <v>1764736.6000000006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2">
        <f>[2]Slutanvändning!$N$1970</f>
        <v>41753</v>
      </c>
      <c r="C34" s="100">
        <f>[2]Slutanvändning!$N$1971</f>
        <v>54215</v>
      </c>
      <c r="D34" s="100">
        <f>[2]Slutanvändning!$N$1964</f>
        <v>12489</v>
      </c>
      <c r="E34" s="122">
        <f>[2]Slutanvändning!$Q$1965</f>
        <v>0</v>
      </c>
      <c r="F34" s="100">
        <f>[2]Slutanvändning!$N$1966</f>
        <v>0</v>
      </c>
      <c r="G34" s="122">
        <f>[2]Slutanvändning!$N$1967</f>
        <v>0</v>
      </c>
      <c r="H34" s="122">
        <f>[2]Slutanvändning!$N$1968</f>
        <v>0</v>
      </c>
      <c r="I34" s="122">
        <f>[2]Slutanvändning!$N$1969</f>
        <v>0</v>
      </c>
      <c r="J34" s="122"/>
      <c r="K34" s="122">
        <f>[2]Slutanvändning!T1965</f>
        <v>0</v>
      </c>
      <c r="L34" s="122">
        <f>[2]Slutanvändning!U1965</f>
        <v>0</v>
      </c>
      <c r="M34" s="122"/>
      <c r="N34" s="122"/>
      <c r="O34" s="122"/>
      <c r="P34" s="122">
        <f t="shared" ref="P34:P38" si="4">SUM(B34:N34)</f>
        <v>108457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[2]Slutanvändning!$N$1979</f>
        <v>0</v>
      </c>
      <c r="C35" s="100">
        <f>[2]Slutanvändning!$N$1980</f>
        <v>1423</v>
      </c>
      <c r="D35" s="100">
        <f>[2]Slutanvändning!$N$1973</f>
        <v>508926</v>
      </c>
      <c r="E35" s="122">
        <f>[2]Slutanvändning!$Q$1974</f>
        <v>0</v>
      </c>
      <c r="F35" s="100">
        <f>[2]Slutanvändning!$N$1975</f>
        <v>0</v>
      </c>
      <c r="G35" s="122">
        <f>[2]Slutanvändning!$N$1976</f>
        <v>119430</v>
      </c>
      <c r="H35" s="122">
        <f>[2]Slutanvändning!$N$1977</f>
        <v>0</v>
      </c>
      <c r="I35" s="122">
        <f>[2]Slutanvändning!$N$1978</f>
        <v>0</v>
      </c>
      <c r="J35" s="122"/>
      <c r="K35" s="122">
        <f>[2]Slutanvändning!T1974</f>
        <v>0</v>
      </c>
      <c r="L35" s="122">
        <f>[2]Slutanvändning!U1974</f>
        <v>0</v>
      </c>
      <c r="M35" s="122"/>
      <c r="N35" s="122"/>
      <c r="O35" s="122"/>
      <c r="P35" s="122">
        <f>SUM(B35:N35)</f>
        <v>629779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2">
        <f>[2]Slutanvändning!$N$1988</f>
        <v>23301</v>
      </c>
      <c r="C36" s="100">
        <f>[2]Slutanvändning!$N$1989</f>
        <v>143934</v>
      </c>
      <c r="D36" s="100">
        <f>[2]Slutanvändning!$N$1982</f>
        <v>3967</v>
      </c>
      <c r="E36" s="122">
        <f>[2]Slutanvändning!$Q$1983</f>
        <v>0</v>
      </c>
      <c r="F36" s="100">
        <f>[2]Slutanvändning!$N$1984</f>
        <v>0</v>
      </c>
      <c r="G36" s="122">
        <f>[2]Slutanvändning!$N$1985</f>
        <v>0</v>
      </c>
      <c r="H36" s="122">
        <f>[2]Slutanvändning!$N$1986</f>
        <v>0</v>
      </c>
      <c r="I36" s="122">
        <f>[2]Slutanvändning!$N$1987</f>
        <v>0</v>
      </c>
      <c r="J36" s="122"/>
      <c r="K36" s="122">
        <f>[2]Slutanvändning!T1983</f>
        <v>0</v>
      </c>
      <c r="L36" s="122">
        <f>[2]Slutanvändning!U1983</f>
        <v>0</v>
      </c>
      <c r="M36" s="122"/>
      <c r="N36" s="122"/>
      <c r="O36" s="122"/>
      <c r="P36" s="122">
        <f t="shared" si="4"/>
        <v>171202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2">
        <f>[2]Slutanvändning!$N$1997</f>
        <v>5983</v>
      </c>
      <c r="C37" s="130">
        <f>[2]Slutanvändning!$N$1998</f>
        <v>234160.39999999944</v>
      </c>
      <c r="D37" s="100">
        <f>[2]Slutanvändning!$N$1991</f>
        <v>1580</v>
      </c>
      <c r="E37" s="122">
        <f>[2]Slutanvändning!$Q$1992</f>
        <v>0</v>
      </c>
      <c r="F37" s="100">
        <f>[2]Slutanvändning!$N$1993</f>
        <v>0</v>
      </c>
      <c r="G37" s="122">
        <f>[2]Slutanvändning!$N$1994</f>
        <v>0</v>
      </c>
      <c r="H37" s="122">
        <f>[2]Slutanvändning!$N$1995</f>
        <v>78212</v>
      </c>
      <c r="I37" s="122">
        <f>[2]Slutanvändning!$N$1996</f>
        <v>0</v>
      </c>
      <c r="J37" s="122"/>
      <c r="K37" s="122">
        <f>[2]Slutanvändning!T1992</f>
        <v>0</v>
      </c>
      <c r="L37" s="122">
        <f>[2]Slutanvändning!U1992</f>
        <v>0</v>
      </c>
      <c r="M37" s="122"/>
      <c r="N37" s="122"/>
      <c r="O37" s="122"/>
      <c r="P37" s="145">
        <f t="shared" si="4"/>
        <v>319935.39999999944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2">
        <f>[2]Slutanvändning!$N$2006</f>
        <v>86592</v>
      </c>
      <c r="C38" s="100">
        <f>[2]Slutanvändning!$N$2007</f>
        <v>21128</v>
      </c>
      <c r="D38" s="100">
        <f>[2]Slutanvändning!$N$2000</f>
        <v>390</v>
      </c>
      <c r="E38" s="122">
        <f>[2]Slutanvändning!$Q$2001</f>
        <v>0</v>
      </c>
      <c r="F38" s="100">
        <f>[2]Slutanvändning!$N$2002</f>
        <v>0</v>
      </c>
      <c r="G38" s="122">
        <f>[2]Slutanvändning!$N$2003</f>
        <v>0</v>
      </c>
      <c r="H38" s="122">
        <f>[2]Slutanvändning!$N$2004</f>
        <v>0</v>
      </c>
      <c r="I38" s="122">
        <f>[2]Slutanvändning!$N$2005</f>
        <v>0</v>
      </c>
      <c r="J38" s="122"/>
      <c r="K38" s="122">
        <f>[2]Slutanvändning!T2001</f>
        <v>0</v>
      </c>
      <c r="L38" s="122">
        <f>[2]Slutanvändning!U2001</f>
        <v>0</v>
      </c>
      <c r="M38" s="122"/>
      <c r="N38" s="122"/>
      <c r="O38" s="122"/>
      <c r="P38" s="122">
        <f t="shared" si="4"/>
        <v>108110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[2]Slutanvändning!$N$2015</f>
        <v>0</v>
      </c>
      <c r="C39" s="100">
        <f>[2]Slutanvändning!$N$2016</f>
        <v>184869</v>
      </c>
      <c r="D39" s="100">
        <f>[2]Slutanvändning!$N$2009</f>
        <v>0</v>
      </c>
      <c r="E39" s="122">
        <f>[2]Slutanvändning!$Q$2010</f>
        <v>0</v>
      </c>
      <c r="F39" s="100">
        <f>[2]Slutanvändning!$N$2011</f>
        <v>0</v>
      </c>
      <c r="G39" s="122">
        <f>[2]Slutanvändning!$N$2012</f>
        <v>0</v>
      </c>
      <c r="H39" s="122">
        <f>[2]Slutanvändning!$N$2013</f>
        <v>0</v>
      </c>
      <c r="I39" s="122">
        <f>[2]Slutanvändning!$N$2014</f>
        <v>0</v>
      </c>
      <c r="J39" s="122"/>
      <c r="K39" s="122">
        <f>[2]Slutanvändning!T2010</f>
        <v>0</v>
      </c>
      <c r="L39" s="122">
        <f>[2]Slutanvändning!U2010</f>
        <v>0</v>
      </c>
      <c r="M39" s="122"/>
      <c r="N39" s="122"/>
      <c r="O39" s="122"/>
      <c r="P39" s="122">
        <f>SUM(B39:N39)</f>
        <v>184869</v>
      </c>
      <c r="Q39" s="33"/>
      <c r="R39" s="41"/>
      <c r="S39" s="10"/>
      <c r="T39" s="64"/>
    </row>
    <row r="40" spans="1:47" ht="15.75">
      <c r="A40" s="5" t="s">
        <v>14</v>
      </c>
      <c r="B40" s="122">
        <f>SUM(B32:B39)</f>
        <v>160049</v>
      </c>
      <c r="C40" s="122">
        <f t="shared" ref="C40:O40" si="5">SUM(C32:C39)</f>
        <v>2417543</v>
      </c>
      <c r="D40" s="145">
        <f>SUM(D32:D39)</f>
        <v>554973.5</v>
      </c>
      <c r="E40" s="122">
        <f t="shared" si="5"/>
        <v>0</v>
      </c>
      <c r="F40" s="145">
        <f>SUM(F32:F39)</f>
        <v>895.5</v>
      </c>
      <c r="G40" s="122">
        <f t="shared" si="5"/>
        <v>122790</v>
      </c>
      <c r="H40" s="122">
        <f t="shared" si="5"/>
        <v>78212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22">
        <f>SUM(B40:N40)</f>
        <v>3334463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210,52344 GWh</v>
      </c>
      <c r="T41" s="121"/>
    </row>
    <row r="42" spans="1:47">
      <c r="A42" s="46" t="s">
        <v>43</v>
      </c>
      <c r="B42" s="95">
        <f>B39+B38+B37</f>
        <v>92575</v>
      </c>
      <c r="C42" s="95">
        <f>C39+C38+C37</f>
        <v>440157.39999999944</v>
      </c>
      <c r="D42" s="95">
        <f>D39+D38+D37</f>
        <v>1970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78212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612914.39999999944</v>
      </c>
      <c r="Q42" s="34"/>
      <c r="R42" s="41" t="s">
        <v>41</v>
      </c>
      <c r="S42" s="11" t="str">
        <f>P42/1000 &amp;" GWh"</f>
        <v>612,914399999999 GWh</v>
      </c>
      <c r="T42" s="42">
        <f>P42/P40</f>
        <v>0.18381202610435307</v>
      </c>
    </row>
    <row r="43" spans="1:47">
      <c r="A43" s="47" t="s">
        <v>45</v>
      </c>
      <c r="B43" s="117"/>
      <c r="C43" s="97">
        <f>C40+C24-C7+C46</f>
        <v>2590593.44</v>
      </c>
      <c r="D43" s="97">
        <f t="shared" ref="D43:O43" si="7">D11+D24+D40</f>
        <v>559412.5</v>
      </c>
      <c r="E43" s="97">
        <f t="shared" si="7"/>
        <v>0</v>
      </c>
      <c r="F43" s="97">
        <f t="shared" si="7"/>
        <v>895.5</v>
      </c>
      <c r="G43" s="97">
        <f t="shared" si="7"/>
        <v>122790</v>
      </c>
      <c r="H43" s="97">
        <f t="shared" si="7"/>
        <v>290812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3564503.44</v>
      </c>
      <c r="Q43" s="34"/>
      <c r="R43" s="41" t="s">
        <v>42</v>
      </c>
      <c r="S43" s="11" t="str">
        <f>P36/1000 &amp;" GWh"</f>
        <v>171,202 GWh</v>
      </c>
      <c r="T43" s="62">
        <f>P36/P40</f>
        <v>5.1343199789591308E-2</v>
      </c>
    </row>
    <row r="44" spans="1:47">
      <c r="A44" s="47" t="s">
        <v>46</v>
      </c>
      <c r="B44" s="118"/>
      <c r="C44" s="99">
        <f>C43/$P$43</f>
        <v>0.7267754074604007</v>
      </c>
      <c r="D44" s="99">
        <f t="shared" ref="D44:P44" si="8">D43/$P$43</f>
        <v>0.15693981207099073</v>
      </c>
      <c r="E44" s="99">
        <f t="shared" si="8"/>
        <v>0</v>
      </c>
      <c r="F44" s="99">
        <f t="shared" si="8"/>
        <v>2.512271386670341E-4</v>
      </c>
      <c r="G44" s="99">
        <f t="shared" si="8"/>
        <v>3.4447995931798009E-2</v>
      </c>
      <c r="H44" s="99">
        <f t="shared" si="8"/>
        <v>8.1585557398143507E-2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108,457 GWh</v>
      </c>
      <c r="T44" s="42">
        <f>P34/P40</f>
        <v>3.2526076912534341E-2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47,374 GWh</v>
      </c>
      <c r="T45" s="42">
        <f>P32/P40</f>
        <v>1.4207385117183786E-2</v>
      </c>
      <c r="U45" s="36"/>
    </row>
    <row r="46" spans="1:47">
      <c r="A46" s="48" t="s">
        <v>49</v>
      </c>
      <c r="B46" s="68">
        <f>B24-B40</f>
        <v>17120</v>
      </c>
      <c r="C46" s="68">
        <f>(C40+C24)*0.08</f>
        <v>193403.44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1764,7366 GWh</v>
      </c>
      <c r="T46" s="62">
        <f>P33/P40</f>
        <v>0.5292416200149771</v>
      </c>
      <c r="U46" s="36"/>
    </row>
    <row r="47" spans="1:47">
      <c r="A47" s="48" t="s">
        <v>51</v>
      </c>
      <c r="B47" s="123">
        <f>B46/B24</f>
        <v>9.6630900439693176E-2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629,779 GWh</v>
      </c>
      <c r="T47" s="62">
        <f>P35/P40</f>
        <v>0.18886969206136039</v>
      </c>
    </row>
    <row r="48" spans="1:47" ht="15.75" thickBot="1">
      <c r="A48" s="13"/>
      <c r="B48" s="124"/>
      <c r="C48" s="125"/>
      <c r="D48" s="126"/>
      <c r="E48" s="126"/>
      <c r="F48" s="127"/>
      <c r="G48" s="126"/>
      <c r="H48" s="126"/>
      <c r="I48" s="127"/>
      <c r="J48" s="126"/>
      <c r="K48" s="126"/>
      <c r="L48" s="126"/>
      <c r="M48" s="125"/>
      <c r="N48" s="128"/>
      <c r="O48" s="128"/>
      <c r="P48" s="128"/>
      <c r="Q48" s="87"/>
      <c r="R48" s="69" t="s">
        <v>50</v>
      </c>
      <c r="S48" s="70" t="str">
        <f>P40/1000 &amp;" GWh"</f>
        <v>3334,463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24"/>
      <c r="C49" s="125"/>
      <c r="D49" s="126"/>
      <c r="E49" s="126"/>
      <c r="F49" s="127"/>
      <c r="G49" s="126"/>
      <c r="H49" s="126"/>
      <c r="I49" s="127"/>
      <c r="J49" s="126"/>
      <c r="K49" s="126"/>
      <c r="L49" s="126"/>
      <c r="M49" s="125"/>
      <c r="N49" s="128"/>
      <c r="O49" s="128"/>
      <c r="P49" s="128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66" zoomScaleNormal="55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85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[2]Solceller!$C$16</f>
        <v>275.5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[2]Elproduktion!$N$522</f>
        <v>0</v>
      </c>
      <c r="D7" s="122">
        <f>[2]Elproduktion!$N$523</f>
        <v>0</v>
      </c>
      <c r="E7" s="122">
        <f>[2]Elproduktion!$Q$524</f>
        <v>0</v>
      </c>
      <c r="F7" s="122">
        <f>[2]Elproduktion!$N$525</f>
        <v>0</v>
      </c>
      <c r="G7" s="122">
        <f>[2]Elproduktion!$R$526</f>
        <v>0</v>
      </c>
      <c r="H7" s="122">
        <f>[2]Elproduktion!$S$527</f>
        <v>0</v>
      </c>
      <c r="I7" s="122">
        <f>[2]Elproduktion!$N$528</f>
        <v>0</v>
      </c>
      <c r="J7" s="122">
        <f>[2]Elproduktion!$T$526</f>
        <v>0</v>
      </c>
      <c r="K7" s="122">
        <f>[2]Elproduktion!U524</f>
        <v>0</v>
      </c>
      <c r="L7" s="122">
        <f>[2]Elproduktion!V524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[2]Elproduktion!$N$530</f>
        <v>0</v>
      </c>
      <c r="D8" s="122">
        <f>[2]Elproduktion!$N$531</f>
        <v>0</v>
      </c>
      <c r="E8" s="122">
        <f>[2]Elproduktion!$Q$532</f>
        <v>0</v>
      </c>
      <c r="F8" s="122">
        <f>[2]Elproduktion!$N$533</f>
        <v>0</v>
      </c>
      <c r="G8" s="122">
        <f>[2]Elproduktion!$R$534</f>
        <v>0</v>
      </c>
      <c r="H8" s="122">
        <f>[2]Elproduktion!$S$535</f>
        <v>0</v>
      </c>
      <c r="I8" s="122">
        <f>[2]Elproduktion!$N$536</f>
        <v>0</v>
      </c>
      <c r="J8" s="122">
        <f>[2]Elproduktion!$T$534</f>
        <v>0</v>
      </c>
      <c r="K8" s="122">
        <f>[2]Elproduktion!U532</f>
        <v>0</v>
      </c>
      <c r="L8" s="122">
        <f>[2]Elproduktion!V532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[2]Elproduktion!$N$538</f>
        <v>0</v>
      </c>
      <c r="D9" s="122">
        <f>[2]Elproduktion!$N$539</f>
        <v>0</v>
      </c>
      <c r="E9" s="122">
        <f>[2]Elproduktion!$Q$540</f>
        <v>0</v>
      </c>
      <c r="F9" s="122">
        <f>[2]Elproduktion!$N$541</f>
        <v>0</v>
      </c>
      <c r="G9" s="122">
        <f>[2]Elproduktion!$R$542</f>
        <v>0</v>
      </c>
      <c r="H9" s="122">
        <f>[2]Elproduktion!$S$543</f>
        <v>0</v>
      </c>
      <c r="I9" s="122">
        <f>[2]Elproduktion!$N$544</f>
        <v>0</v>
      </c>
      <c r="J9" s="122">
        <f>[2]Elproduktion!$T$542</f>
        <v>0</v>
      </c>
      <c r="K9" s="122">
        <f>[2]Elproduktion!U540</f>
        <v>0</v>
      </c>
      <c r="L9" s="122">
        <f>[2]Elproduktion!V540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[2]Elproduktion!$N$546</f>
        <v>0</v>
      </c>
      <c r="D10" s="122">
        <f>[2]Elproduktion!$N$547</f>
        <v>0</v>
      </c>
      <c r="E10" s="122">
        <f>[2]Elproduktion!$Q$548</f>
        <v>0</v>
      </c>
      <c r="F10" s="122">
        <f>[2]Elproduktion!$N$549</f>
        <v>0</v>
      </c>
      <c r="G10" s="122">
        <f>[2]Elproduktion!$R$550</f>
        <v>0</v>
      </c>
      <c r="H10" s="122">
        <f>[2]Elproduktion!$S$551</f>
        <v>0</v>
      </c>
      <c r="I10" s="122">
        <f>[2]Elproduktion!$N$552</f>
        <v>0</v>
      </c>
      <c r="J10" s="122">
        <f>[2]Elproduktion!$T$550</f>
        <v>0</v>
      </c>
      <c r="K10" s="122">
        <f>[2]Elproduktion!U548</f>
        <v>0</v>
      </c>
      <c r="L10" s="122">
        <f>[2]Elproduktion!V548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275.5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0140 Nykvarn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[2]Fjärrvärmeproduktion!$N$730</f>
        <v>0</v>
      </c>
      <c r="C18" s="122"/>
      <c r="D18" s="122">
        <f>[2]Fjärrvärmeproduktion!$N$731</f>
        <v>0</v>
      </c>
      <c r="E18" s="122">
        <f>[2]Fjärrvärmeproduktion!$Q$732</f>
        <v>0</v>
      </c>
      <c r="F18" s="122">
        <f>[2]Fjärrvärmeproduktion!$N$733</f>
        <v>0</v>
      </c>
      <c r="G18" s="122">
        <f>[2]Fjärrvärmeproduktion!$R$734</f>
        <v>0</v>
      </c>
      <c r="H18" s="122">
        <f>[2]Fjärrvärmeproduktion!$S$735</f>
        <v>0</v>
      </c>
      <c r="I18" s="122">
        <f>[2]Fjärrvärmeproduktion!$N$736</f>
        <v>0</v>
      </c>
      <c r="J18" s="122">
        <f>[2]Fjärrvärmeproduktion!$T$734</f>
        <v>0</v>
      </c>
      <c r="K18" s="122">
        <f>[2]Fjärrvärmeproduktion!U732</f>
        <v>0</v>
      </c>
      <c r="L18" s="122">
        <f>[2]Fjärrvärmeproduktion!V732</f>
        <v>0</v>
      </c>
      <c r="M18" s="122">
        <f>[2]Fjärrvärmeproduktion!W735</f>
        <v>0</v>
      </c>
      <c r="N18" s="122">
        <f>[2]Fjärrvärmeproduktion!X735</f>
        <v>0</v>
      </c>
      <c r="O18" s="122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2">
        <f>[2]Fjärrvärmeproduktion!$N$738</f>
        <v>0</v>
      </c>
      <c r="C19" s="122"/>
      <c r="D19" s="122">
        <f>[2]Fjärrvärmeproduktion!$N$739</f>
        <v>0</v>
      </c>
      <c r="E19" s="122">
        <f>[2]Fjärrvärmeproduktion!$Q$740</f>
        <v>0</v>
      </c>
      <c r="F19" s="122">
        <f>[2]Fjärrvärmeproduktion!$N$741</f>
        <v>0</v>
      </c>
      <c r="G19" s="122">
        <f>[2]Fjärrvärmeproduktion!$R$742</f>
        <v>0</v>
      </c>
      <c r="H19" s="122">
        <f>[2]Fjärrvärmeproduktion!$S$743</f>
        <v>0</v>
      </c>
      <c r="I19" s="122">
        <f>[2]Fjärrvärmeproduktion!$N$744</f>
        <v>0</v>
      </c>
      <c r="J19" s="122">
        <f>[2]Fjärrvärmeproduktion!$T$742</f>
        <v>0</v>
      </c>
      <c r="K19" s="122">
        <f>[2]Fjärrvärmeproduktion!U740</f>
        <v>0</v>
      </c>
      <c r="L19" s="122">
        <f>[2]Fjärrvärmeproduktion!V740</f>
        <v>0</v>
      </c>
      <c r="M19" s="122">
        <f>[2]Fjärrvärmeproduktion!W743</f>
        <v>0</v>
      </c>
      <c r="N19" s="122">
        <f>[2]Fjärrvärmeproduktion!X743</f>
        <v>0</v>
      </c>
      <c r="O19" s="122"/>
      <c r="P19" s="122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122">
        <f>[2]Fjärrvärmeproduktion!$N$746</f>
        <v>0</v>
      </c>
      <c r="C20" s="122"/>
      <c r="D20" s="122">
        <f>[2]Fjärrvärmeproduktion!$N$747</f>
        <v>0</v>
      </c>
      <c r="E20" s="122">
        <f>[2]Fjärrvärmeproduktion!$Q$748</f>
        <v>0</v>
      </c>
      <c r="F20" s="122">
        <f>[2]Fjärrvärmeproduktion!$N$749</f>
        <v>0</v>
      </c>
      <c r="G20" s="122">
        <f>[2]Fjärrvärmeproduktion!$R$750</f>
        <v>0</v>
      </c>
      <c r="H20" s="122">
        <f>[2]Fjärrvärmeproduktion!$S$751</f>
        <v>0</v>
      </c>
      <c r="I20" s="122">
        <f>[2]Fjärrvärmeproduktion!$N$752</f>
        <v>0</v>
      </c>
      <c r="J20" s="122">
        <f>[2]Fjärrvärmeproduktion!$T$750</f>
        <v>0</v>
      </c>
      <c r="K20" s="122">
        <f>[2]Fjärrvärmeproduktion!U748</f>
        <v>0</v>
      </c>
      <c r="L20" s="122">
        <f>[2]Fjärrvärmeproduktion!V748</f>
        <v>0</v>
      </c>
      <c r="M20" s="122">
        <f>[2]Fjärrvärmeproduktion!W751</f>
        <v>0</v>
      </c>
      <c r="N20" s="122">
        <f>[2]Fjärrvärmeproduktion!X751</f>
        <v>0</v>
      </c>
      <c r="O20" s="122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2">
        <f>[2]Fjärrvärmeproduktion!$N$754</f>
        <v>0</v>
      </c>
      <c r="C21" s="122"/>
      <c r="D21" s="122">
        <f>[2]Fjärrvärmeproduktion!$N$755</f>
        <v>0</v>
      </c>
      <c r="E21" s="122">
        <f>[2]Fjärrvärmeproduktion!$Q$756</f>
        <v>0</v>
      </c>
      <c r="F21" s="122">
        <f>[2]Fjärrvärmeproduktion!$N$757</f>
        <v>0</v>
      </c>
      <c r="G21" s="122">
        <f>[2]Fjärrvärmeproduktion!$R$758</f>
        <v>0</v>
      </c>
      <c r="H21" s="122">
        <f>[2]Fjärrvärmeproduktion!$S$759</f>
        <v>0</v>
      </c>
      <c r="I21" s="122">
        <f>[2]Fjärrvärmeproduktion!$N$760</f>
        <v>0</v>
      </c>
      <c r="J21" s="122">
        <f>[2]Fjärrvärmeproduktion!$T$758</f>
        <v>0</v>
      </c>
      <c r="K21" s="122">
        <f>[2]Fjärrvärmeproduktion!U756</f>
        <v>0</v>
      </c>
      <c r="L21" s="122">
        <f>[2]Fjärrvärmeproduktion!V756</f>
        <v>0</v>
      </c>
      <c r="M21" s="122">
        <f>[2]Fjärrvärmeproduktion!W759</f>
        <v>0</v>
      </c>
      <c r="N21" s="122">
        <f>[2]Fjärrvärmeproduktion!X759</f>
        <v>0</v>
      </c>
      <c r="O21" s="122"/>
      <c r="P21" s="122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22">
        <f>[2]Fjärrvärmeproduktion!$N$762</f>
        <v>0</v>
      </c>
      <c r="C22" s="122"/>
      <c r="D22" s="122">
        <f>[2]Fjärrvärmeproduktion!$N$763</f>
        <v>0</v>
      </c>
      <c r="E22" s="122">
        <f>[2]Fjärrvärmeproduktion!$Q$764</f>
        <v>0</v>
      </c>
      <c r="F22" s="122">
        <f>[2]Fjärrvärmeproduktion!$N$765</f>
        <v>0</v>
      </c>
      <c r="G22" s="122">
        <f>[2]Fjärrvärmeproduktion!$R$766</f>
        <v>0</v>
      </c>
      <c r="H22" s="122">
        <f>[2]Fjärrvärmeproduktion!$S$767</f>
        <v>0</v>
      </c>
      <c r="I22" s="122">
        <f>[2]Fjärrvärmeproduktion!$N$768</f>
        <v>0</v>
      </c>
      <c r="J22" s="122">
        <f>[2]Fjärrvärmeproduktion!$T$766</f>
        <v>0</v>
      </c>
      <c r="K22" s="122">
        <f>[2]Fjärrvärmeproduktion!U764</f>
        <v>0</v>
      </c>
      <c r="L22" s="122">
        <f>[2]Fjärrvärmeproduktion!V764</f>
        <v>0</v>
      </c>
      <c r="M22" s="122">
        <f>[2]Fjärrvärmeproduktion!W767</f>
        <v>0</v>
      </c>
      <c r="N22" s="122">
        <f>[2]Fjärrvärmeproduktion!X767</f>
        <v>0</v>
      </c>
      <c r="O22" s="122"/>
      <c r="P22" s="122">
        <f t="shared" si="2"/>
        <v>0</v>
      </c>
      <c r="Q22" s="31"/>
      <c r="R22" s="43" t="s">
        <v>24</v>
      </c>
      <c r="S22" s="88" t="str">
        <f>P43/1000 &amp;" GWh"</f>
        <v>247,21664 GWh</v>
      </c>
      <c r="T22" s="38"/>
      <c r="U22" s="36"/>
    </row>
    <row r="23" spans="1:34" ht="15.75">
      <c r="A23" s="5" t="s">
        <v>23</v>
      </c>
      <c r="B23" s="122">
        <f>[2]Fjärrvärmeproduktion!$N$770</f>
        <v>0</v>
      </c>
      <c r="C23" s="122"/>
      <c r="D23" s="122">
        <f>[2]Fjärrvärmeproduktion!$N$771</f>
        <v>0</v>
      </c>
      <c r="E23" s="122">
        <f>[2]Fjärrvärmeproduktion!$Q$772</f>
        <v>0</v>
      </c>
      <c r="F23" s="122">
        <f>[2]Fjärrvärmeproduktion!$N$773</f>
        <v>0</v>
      </c>
      <c r="G23" s="122">
        <f>[2]Fjärrvärmeproduktion!$R$774</f>
        <v>0</v>
      </c>
      <c r="H23" s="122">
        <f>[2]Fjärrvärmeproduktion!$S$775</f>
        <v>0</v>
      </c>
      <c r="I23" s="122">
        <f>[2]Fjärrvärmeproduktion!$N$776</f>
        <v>0</v>
      </c>
      <c r="J23" s="122">
        <f>[2]Fjärrvärmeproduktion!$T$774</f>
        <v>0</v>
      </c>
      <c r="K23" s="122">
        <f>[2]Fjärrvärmeproduktion!U772</f>
        <v>0</v>
      </c>
      <c r="L23" s="122">
        <f>[2]Fjärrvärmeproduktion!V772</f>
        <v>0</v>
      </c>
      <c r="M23" s="122">
        <f>[2]Fjärrvärmeproduktion!W775</f>
        <v>0</v>
      </c>
      <c r="N23" s="122">
        <f>[2]Fjärrvärmeproduktion!X775</f>
        <v>0</v>
      </c>
      <c r="O23" s="122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2">
        <f>SUM(B18:B23)</f>
        <v>0</v>
      </c>
      <c r="C24" s="122">
        <f t="shared" ref="C24:O24" si="3">SUM(C18:C23)</f>
        <v>0</v>
      </c>
      <c r="D24" s="122">
        <f t="shared" si="3"/>
        <v>0</v>
      </c>
      <c r="E24" s="122">
        <f t="shared" si="3"/>
        <v>0</v>
      </c>
      <c r="F24" s="122">
        <f t="shared" si="3"/>
        <v>0</v>
      </c>
      <c r="G24" s="122">
        <f t="shared" si="3"/>
        <v>0</v>
      </c>
      <c r="H24" s="122">
        <f t="shared" si="3"/>
        <v>0</v>
      </c>
      <c r="I24" s="122">
        <f t="shared" si="3"/>
        <v>0</v>
      </c>
      <c r="J24" s="122">
        <f t="shared" si="3"/>
        <v>0</v>
      </c>
      <c r="K24" s="122">
        <f t="shared" si="3"/>
        <v>0</v>
      </c>
      <c r="L24" s="122">
        <f t="shared" si="3"/>
        <v>0</v>
      </c>
      <c r="M24" s="122">
        <f t="shared" si="3"/>
        <v>0</v>
      </c>
      <c r="N24" s="122">
        <f t="shared" si="3"/>
        <v>0</v>
      </c>
      <c r="O24" s="122">
        <f t="shared" si="3"/>
        <v>0</v>
      </c>
      <c r="P24" s="122">
        <f t="shared" si="2"/>
        <v>0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C43/1000 &amp;" GWh"</f>
        <v>90,26964 GWh</v>
      </c>
      <c r="T25" s="42">
        <f>C$44</f>
        <v>0.36514386733837978</v>
      </c>
      <c r="U25" s="36"/>
    </row>
    <row r="26" spans="1:34" ht="15.75">
      <c r="A26" s="6" t="s">
        <v>103</v>
      </c>
      <c r="B26" s="100">
        <f>'FV imp-exp'!B7</f>
        <v>26500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123,889 GWh</v>
      </c>
      <c r="T26" s="42">
        <f>D$44</f>
        <v>0.50113536046764484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9" t="str">
        <f>A2</f>
        <v>0140 Nykvarn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25,258 GWh</v>
      </c>
      <c r="T29" s="42">
        <f>G$44</f>
        <v>0.1021694979755408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7,8 GWh</v>
      </c>
      <c r="T30" s="42">
        <f>H$44</f>
        <v>3.1551274218434483E-2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22">
        <f>[2]Slutanvändning!$N$1061</f>
        <v>0</v>
      </c>
      <c r="C32" s="100">
        <f>[2]Slutanvändning!$N$1062</f>
        <v>2778</v>
      </c>
      <c r="D32" s="100">
        <f>[2]Slutanvändning!$N$1055</f>
        <v>3088</v>
      </c>
      <c r="E32" s="122">
        <f>[2]Slutanvändning!$Q$1056</f>
        <v>0</v>
      </c>
      <c r="F32" s="122">
        <f>[2]Slutanvändning!$N$1057</f>
        <v>0</v>
      </c>
      <c r="G32" s="122">
        <f>[2]Slutanvändning!$N$1058</f>
        <v>692</v>
      </c>
      <c r="H32" s="122">
        <f>[2]Slutanvändning!$N$1059</f>
        <v>0</v>
      </c>
      <c r="I32" s="122">
        <f>[2]Slutanvändning!$N$1060</f>
        <v>0</v>
      </c>
      <c r="J32" s="122"/>
      <c r="K32" s="122">
        <f>[2]Slutanvändning!T1056</f>
        <v>0</v>
      </c>
      <c r="L32" s="122">
        <f>[2]Slutanvändning!U1056</f>
        <v>0</v>
      </c>
      <c r="M32" s="122"/>
      <c r="N32" s="122"/>
      <c r="O32" s="122"/>
      <c r="P32" s="122">
        <f t="shared" ref="P32:P38" si="4">SUM(B32:N32)</f>
        <v>6558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2">
        <f>[2]Slutanvändning!$N$1070</f>
        <v>3666</v>
      </c>
      <c r="C33" s="100">
        <f>[2]Slutanvändning!$N$1071</f>
        <v>7118</v>
      </c>
      <c r="D33" s="130">
        <f>[2]Slutanvändning!$N$1064</f>
        <v>110.80000000000291</v>
      </c>
      <c r="E33" s="122">
        <f>[2]Slutanvändning!$Q$1065</f>
        <v>0</v>
      </c>
      <c r="F33" s="122">
        <f>[2]Slutanvändning!$N$1066</f>
        <v>0</v>
      </c>
      <c r="G33" s="122">
        <f>[2]Slutanvändning!$N$1067</f>
        <v>0</v>
      </c>
      <c r="H33" s="122">
        <f>[2]Slutanvändning!$N$1068</f>
        <v>0</v>
      </c>
      <c r="I33" s="122">
        <f>[2]Slutanvändning!$N$1069</f>
        <v>0</v>
      </c>
      <c r="J33" s="122"/>
      <c r="K33" s="122">
        <f>[2]Slutanvändning!T1065</f>
        <v>0</v>
      </c>
      <c r="L33" s="122">
        <f>[2]Slutanvändning!U1065</f>
        <v>0</v>
      </c>
      <c r="M33" s="122"/>
      <c r="N33" s="122"/>
      <c r="O33" s="122"/>
      <c r="P33" s="145">
        <f t="shared" si="4"/>
        <v>10894.800000000003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2">
        <f>[2]Slutanvändning!$N$1079</f>
        <v>4082</v>
      </c>
      <c r="C34" s="130">
        <f>[2]Slutanvändning!$N$1080</f>
        <v>4585.8</v>
      </c>
      <c r="D34" s="100">
        <f>[2]Slutanvändning!$N$1073</f>
        <v>0</v>
      </c>
      <c r="E34" s="122">
        <f>[2]Slutanvändning!$Q$1074</f>
        <v>0</v>
      </c>
      <c r="F34" s="122">
        <f>[2]Slutanvändning!$N$1075</f>
        <v>0</v>
      </c>
      <c r="G34" s="122">
        <f>[2]Slutanvändning!$N$1076</f>
        <v>0</v>
      </c>
      <c r="H34" s="122">
        <f>[2]Slutanvändning!$N$1077</f>
        <v>0</v>
      </c>
      <c r="I34" s="122">
        <f>[2]Slutanvändning!$N$1078</f>
        <v>0</v>
      </c>
      <c r="J34" s="122"/>
      <c r="K34" s="122">
        <f>[2]Slutanvändning!T1074</f>
        <v>0</v>
      </c>
      <c r="L34" s="122">
        <f>[2]Slutanvändning!U1074</f>
        <v>0</v>
      </c>
      <c r="M34" s="122"/>
      <c r="N34" s="122"/>
      <c r="O34" s="122"/>
      <c r="P34" s="145">
        <f t="shared" si="4"/>
        <v>8667.7999999999993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[2]Slutanvändning!$N$1088</f>
        <v>0</v>
      </c>
      <c r="C35" s="100">
        <f>[2]Slutanvändning!$N$1089</f>
        <v>12</v>
      </c>
      <c r="D35" s="100">
        <f>[2]Slutanvändning!$N$1082</f>
        <v>119276</v>
      </c>
      <c r="E35" s="122">
        <f>[2]Slutanvändning!$Q$1083</f>
        <v>0</v>
      </c>
      <c r="F35" s="122">
        <f>[2]Slutanvändning!$N$1084</f>
        <v>0</v>
      </c>
      <c r="G35" s="122">
        <f>[2]Slutanvändning!$N$1085</f>
        <v>24566</v>
      </c>
      <c r="H35" s="122">
        <f>[2]Slutanvändning!$N$1086</f>
        <v>0</v>
      </c>
      <c r="I35" s="122">
        <f>[2]Slutanvändning!$N$1087</f>
        <v>0</v>
      </c>
      <c r="J35" s="122"/>
      <c r="K35" s="122">
        <f>[2]Slutanvändning!T1083</f>
        <v>0</v>
      </c>
      <c r="L35" s="122">
        <f>[2]Slutanvändning!U1083</f>
        <v>0</v>
      </c>
      <c r="M35" s="122"/>
      <c r="N35" s="122"/>
      <c r="O35" s="122"/>
      <c r="P35" s="122">
        <f>SUM(B35:N35)</f>
        <v>143854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2">
        <f>[2]Slutanvändning!$N$1097</f>
        <v>5082</v>
      </c>
      <c r="C36" s="100">
        <f>[2]Slutanvändning!$N$1098</f>
        <v>15573</v>
      </c>
      <c r="D36" s="100">
        <f>[2]Slutanvändning!$N$1091</f>
        <v>908</v>
      </c>
      <c r="E36" s="122">
        <f>[2]Slutanvändning!$Q$1092</f>
        <v>0</v>
      </c>
      <c r="F36" s="122">
        <f>[2]Slutanvändning!$N$1093</f>
        <v>0</v>
      </c>
      <c r="G36" s="122">
        <f>[2]Slutanvändning!$N$1094</f>
        <v>0</v>
      </c>
      <c r="H36" s="122">
        <f>[2]Slutanvändning!$N$1095</f>
        <v>0</v>
      </c>
      <c r="I36" s="122">
        <f>[2]Slutanvändning!$N$1096</f>
        <v>0</v>
      </c>
      <c r="J36" s="122"/>
      <c r="K36" s="122">
        <f>[2]Slutanvändning!T1092</f>
        <v>0</v>
      </c>
      <c r="L36" s="122">
        <f>[2]Slutanvändning!U1092</f>
        <v>0</v>
      </c>
      <c r="M36" s="122"/>
      <c r="N36" s="122"/>
      <c r="O36" s="122"/>
      <c r="P36" s="122">
        <f t="shared" si="4"/>
        <v>21563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2">
        <f>[2]Slutanvändning!$N$1106</f>
        <v>1010</v>
      </c>
      <c r="C37" s="130">
        <f>[2]Slutanvändning!$N$1107</f>
        <v>43498.2</v>
      </c>
      <c r="D37" s="130">
        <f>[2]Slutanvändning!$N$1100</f>
        <v>295.2</v>
      </c>
      <c r="E37" s="122">
        <f>[2]Slutanvändning!$Q$1101</f>
        <v>0</v>
      </c>
      <c r="F37" s="122">
        <f>[2]Slutanvändning!$N$1102</f>
        <v>0</v>
      </c>
      <c r="G37" s="122">
        <f>[2]Slutanvändning!$N$1103</f>
        <v>0</v>
      </c>
      <c r="H37" s="122">
        <f>[2]Slutanvändning!$N$1104</f>
        <v>7800</v>
      </c>
      <c r="I37" s="122">
        <f>[2]Slutanvändning!$N$1105</f>
        <v>0</v>
      </c>
      <c r="J37" s="122"/>
      <c r="K37" s="122">
        <f>[2]Slutanvändning!T1101</f>
        <v>0</v>
      </c>
      <c r="L37" s="122">
        <f>[2]Slutanvändning!U1101</f>
        <v>0</v>
      </c>
      <c r="M37" s="122"/>
      <c r="N37" s="122"/>
      <c r="O37" s="122"/>
      <c r="P37" s="145">
        <f t="shared" si="4"/>
        <v>52603.399999999994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2">
        <f>[2]Slutanvändning!$N$1115</f>
        <v>10378</v>
      </c>
      <c r="C38" s="100">
        <f>[2]Slutanvändning!$N$1116</f>
        <v>6945</v>
      </c>
      <c r="D38" s="100">
        <f>[2]Slutanvändning!$N$1109</f>
        <v>211</v>
      </c>
      <c r="E38" s="122">
        <f>[2]Slutanvändning!$Q$1110</f>
        <v>0</v>
      </c>
      <c r="F38" s="122">
        <f>[2]Slutanvändning!$N$1111</f>
        <v>0</v>
      </c>
      <c r="G38" s="122">
        <f>[2]Slutanvändning!$N$1112</f>
        <v>0</v>
      </c>
      <c r="H38" s="122">
        <f>[2]Slutanvändning!$N$1113</f>
        <v>0</v>
      </c>
      <c r="I38" s="122">
        <f>[2]Slutanvändning!$N$1114</f>
        <v>0</v>
      </c>
      <c r="J38" s="122"/>
      <c r="K38" s="122">
        <f>[2]Slutanvändning!T1110</f>
        <v>0</v>
      </c>
      <c r="L38" s="122">
        <f>[2]Slutanvändning!U1110</f>
        <v>0</v>
      </c>
      <c r="M38" s="122"/>
      <c r="N38" s="122"/>
      <c r="O38" s="122"/>
      <c r="P38" s="122">
        <f t="shared" si="4"/>
        <v>17534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[2]Slutanvändning!$N$1124</f>
        <v>0</v>
      </c>
      <c r="C39" s="100">
        <f>[2]Slutanvändning!$N$1125</f>
        <v>3073</v>
      </c>
      <c r="D39" s="100">
        <f>[2]Slutanvändning!$N$1118</f>
        <v>0</v>
      </c>
      <c r="E39" s="122">
        <f>[2]Slutanvändning!$Q$1119</f>
        <v>0</v>
      </c>
      <c r="F39" s="122">
        <f>[2]Slutanvändning!$N$1120</f>
        <v>0</v>
      </c>
      <c r="G39" s="122">
        <f>[2]Slutanvändning!$N$1121</f>
        <v>0</v>
      </c>
      <c r="H39" s="122">
        <f>[2]Slutanvändning!$N$1122</f>
        <v>0</v>
      </c>
      <c r="I39" s="122">
        <f>[2]Slutanvändning!$N$1123</f>
        <v>0</v>
      </c>
      <c r="J39" s="122"/>
      <c r="K39" s="122">
        <f>[2]Slutanvändning!T1119</f>
        <v>0</v>
      </c>
      <c r="L39" s="122">
        <f>[2]Slutanvändning!U1119</f>
        <v>0</v>
      </c>
      <c r="M39" s="122"/>
      <c r="N39" s="122"/>
      <c r="O39" s="122"/>
      <c r="P39" s="122">
        <f>SUM(B39:N39)</f>
        <v>3073</v>
      </c>
      <c r="Q39" s="33"/>
      <c r="R39" s="41"/>
      <c r="S39" s="10"/>
      <c r="T39" s="64"/>
    </row>
    <row r="40" spans="1:47" ht="15.75">
      <c r="A40" s="5" t="s">
        <v>14</v>
      </c>
      <c r="B40" s="122">
        <f>SUM(B32:B39)</f>
        <v>24218</v>
      </c>
      <c r="C40" s="122">
        <f t="shared" ref="C40:O40" si="5">SUM(C32:C39)</f>
        <v>83583</v>
      </c>
      <c r="D40" s="122">
        <f t="shared" si="5"/>
        <v>123889</v>
      </c>
      <c r="E40" s="122">
        <f t="shared" si="5"/>
        <v>0</v>
      </c>
      <c r="F40" s="122">
        <f>SUM(F32:F39)</f>
        <v>0</v>
      </c>
      <c r="G40" s="122">
        <f t="shared" si="5"/>
        <v>25258</v>
      </c>
      <c r="H40" s="122">
        <f t="shared" si="5"/>
        <v>7800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22">
        <f>SUM(B40:N40)</f>
        <v>264748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8,96864 GWh</v>
      </c>
      <c r="T41" s="121"/>
    </row>
    <row r="42" spans="1:47">
      <c r="A42" s="46" t="s">
        <v>43</v>
      </c>
      <c r="B42" s="95">
        <f>B39+B38+B37</f>
        <v>11388</v>
      </c>
      <c r="C42" s="95">
        <f>C39+C38+C37</f>
        <v>53516.2</v>
      </c>
      <c r="D42" s="95">
        <f>D39+D38+D37</f>
        <v>506.2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7800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73210.399999999994</v>
      </c>
      <c r="Q42" s="34"/>
      <c r="R42" s="41" t="s">
        <v>41</v>
      </c>
      <c r="S42" s="11" t="str">
        <f>P42/1000 &amp;" GWh"</f>
        <v>73,2104 GWh</v>
      </c>
      <c r="T42" s="42">
        <f>P42/P40</f>
        <v>0.27652862344569173</v>
      </c>
    </row>
    <row r="43" spans="1:47">
      <c r="A43" s="47" t="s">
        <v>45</v>
      </c>
      <c r="B43" s="96"/>
      <c r="C43" s="97">
        <f>C40+C24-C7+C46</f>
        <v>90269.64</v>
      </c>
      <c r="D43" s="97">
        <f t="shared" ref="D43:O43" si="7">D11+D24+D40</f>
        <v>123889</v>
      </c>
      <c r="E43" s="97">
        <f t="shared" si="7"/>
        <v>0</v>
      </c>
      <c r="F43" s="97">
        <f t="shared" si="7"/>
        <v>0</v>
      </c>
      <c r="G43" s="97">
        <f t="shared" si="7"/>
        <v>25258</v>
      </c>
      <c r="H43" s="97">
        <f t="shared" si="7"/>
        <v>7800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247216.64000000001</v>
      </c>
      <c r="Q43" s="34"/>
      <c r="R43" s="41" t="s">
        <v>42</v>
      </c>
      <c r="S43" s="11" t="str">
        <f>P36/1000 &amp;" GWh"</f>
        <v>21,563 GWh</v>
      </c>
      <c r="T43" s="62">
        <f>P36/P40</f>
        <v>8.1447263057700156E-2</v>
      </c>
    </row>
    <row r="44" spans="1:47">
      <c r="A44" s="47" t="s">
        <v>46</v>
      </c>
      <c r="B44" s="99"/>
      <c r="C44" s="99">
        <f>C43/$P$43</f>
        <v>0.36514386733837978</v>
      </c>
      <c r="D44" s="99">
        <f t="shared" ref="D44:P44" si="8">D43/$P$43</f>
        <v>0.50113536046764484</v>
      </c>
      <c r="E44" s="99">
        <f t="shared" si="8"/>
        <v>0</v>
      </c>
      <c r="F44" s="99">
        <f t="shared" si="8"/>
        <v>0</v>
      </c>
      <c r="G44" s="99">
        <f t="shared" si="8"/>
        <v>0.1021694979755408</v>
      </c>
      <c r="H44" s="99">
        <f t="shared" si="8"/>
        <v>3.1551274218434483E-2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8,6678 GWh</v>
      </c>
      <c r="T44" s="42">
        <f>P34/P40</f>
        <v>3.2739812954205506E-2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6,558 GWh</v>
      </c>
      <c r="T45" s="42">
        <f>P32/P40</f>
        <v>2.4770725369030171E-2</v>
      </c>
      <c r="U45" s="36"/>
    </row>
    <row r="46" spans="1:47">
      <c r="A46" s="48" t="s">
        <v>49</v>
      </c>
      <c r="B46" s="68">
        <f>B24+B26-B40</f>
        <v>2282</v>
      </c>
      <c r="C46" s="68">
        <f>(C40+C24)*0.08</f>
        <v>6686.64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10,8948 GWh</v>
      </c>
      <c r="T46" s="62">
        <f>P33/P40</f>
        <v>4.1151585658815187E-2</v>
      </c>
      <c r="U46" s="36"/>
    </row>
    <row r="47" spans="1:47">
      <c r="A47" s="48" t="s">
        <v>51</v>
      </c>
      <c r="B47" s="123">
        <f>(B46)/(B24+B26)</f>
        <v>8.6113207547169807E-2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143,854 GWh</v>
      </c>
      <c r="T47" s="62">
        <f>P35/P40</f>
        <v>0.54336198951455728</v>
      </c>
    </row>
    <row r="48" spans="1:47" ht="15.75" thickBot="1">
      <c r="A48" s="13"/>
      <c r="B48" s="124"/>
      <c r="C48" s="125"/>
      <c r="D48" s="126"/>
      <c r="E48" s="126"/>
      <c r="F48" s="127"/>
      <c r="G48" s="126"/>
      <c r="H48" s="126"/>
      <c r="I48" s="127"/>
      <c r="J48" s="126"/>
      <c r="K48" s="126"/>
      <c r="L48" s="126"/>
      <c r="M48" s="125"/>
      <c r="N48" s="128"/>
      <c r="O48" s="128"/>
      <c r="P48" s="128"/>
      <c r="Q48" s="87"/>
      <c r="R48" s="69" t="s">
        <v>50</v>
      </c>
      <c r="S48" s="70" t="str">
        <f>P40/1000 &amp;" GWh"</f>
        <v>264,748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24"/>
      <c r="C49" s="125"/>
      <c r="D49" s="126"/>
      <c r="E49" s="126"/>
      <c r="F49" s="127"/>
      <c r="G49" s="126"/>
      <c r="H49" s="126"/>
      <c r="I49" s="127"/>
      <c r="J49" s="126"/>
      <c r="K49" s="126"/>
      <c r="L49" s="126"/>
      <c r="M49" s="125"/>
      <c r="N49" s="128"/>
      <c r="O49" s="128"/>
      <c r="P49" s="128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3" zoomScale="72" zoomScaleNormal="55" workbookViewId="0">
      <selection activeCell="D19" sqref="D19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86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[2]Solceller!$C$29</f>
        <v>437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78">
        <f>[2]Elproduktion!$N$1042</f>
        <v>7100</v>
      </c>
      <c r="D7" s="100">
        <f>[2]Elproduktion!$N$1043</f>
        <v>0</v>
      </c>
      <c r="E7" s="122">
        <f>[2]Elproduktion!$Q$1044</f>
        <v>0</v>
      </c>
      <c r="F7" s="122">
        <f>[2]Elproduktion!$N$1045</f>
        <v>0</v>
      </c>
      <c r="G7" s="122">
        <f>[2]Elproduktion!$R$1046</f>
        <v>0</v>
      </c>
      <c r="H7" s="122">
        <f>[2]Elproduktion!$S$1047</f>
        <v>0</v>
      </c>
      <c r="I7" s="122">
        <f>[2]Elproduktion!$N$1048</f>
        <v>0</v>
      </c>
      <c r="J7" s="122">
        <f>[2]Elproduktion!$T$1046</f>
        <v>0</v>
      </c>
      <c r="K7" s="122">
        <f>[2]Elproduktion!U1044</f>
        <v>0</v>
      </c>
      <c r="L7" s="122">
        <f>[2]Elproduktion!V1044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00">
        <f>[2]Elproduktion!$N$1050</f>
        <v>0</v>
      </c>
      <c r="D8" s="100">
        <f>[2]Elproduktion!$N$1051</f>
        <v>0</v>
      </c>
      <c r="E8" s="122">
        <f>[2]Elproduktion!$Q$1052</f>
        <v>0</v>
      </c>
      <c r="F8" s="122">
        <f>[2]Elproduktion!$N$1053</f>
        <v>0</v>
      </c>
      <c r="G8" s="122">
        <f>[2]Elproduktion!$R$1054</f>
        <v>0</v>
      </c>
      <c r="H8" s="122">
        <f>[2]Elproduktion!$S$1055</f>
        <v>0</v>
      </c>
      <c r="I8" s="122">
        <f>[2]Elproduktion!$N$1056</f>
        <v>0</v>
      </c>
      <c r="J8" s="122">
        <f>[2]Elproduktion!$T$1054</f>
        <v>0</v>
      </c>
      <c r="K8" s="122">
        <f>[2]Elproduktion!U1052</f>
        <v>0</v>
      </c>
      <c r="L8" s="122">
        <f>[2]Elproduktion!V1052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00">
        <f>[2]Elproduktion!$N$1058</f>
        <v>0</v>
      </c>
      <c r="D9" s="100">
        <f>[2]Elproduktion!$N$1059</f>
        <v>0</v>
      </c>
      <c r="E9" s="122">
        <f>[2]Elproduktion!$Q$1060</f>
        <v>0</v>
      </c>
      <c r="F9" s="122">
        <f>[2]Elproduktion!$N$1061</f>
        <v>0</v>
      </c>
      <c r="G9" s="122">
        <f>[2]Elproduktion!$R$1062</f>
        <v>0</v>
      </c>
      <c r="H9" s="122">
        <f>[2]Elproduktion!$S$1063</f>
        <v>0</v>
      </c>
      <c r="I9" s="122">
        <f>[2]Elproduktion!$N$1064</f>
        <v>0</v>
      </c>
      <c r="J9" s="122">
        <f>[2]Elproduktion!$T$1062</f>
        <v>0</v>
      </c>
      <c r="K9" s="122">
        <f>[2]Elproduktion!U1060</f>
        <v>0</v>
      </c>
      <c r="L9" s="122">
        <f>[2]Elproduktion!V1060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00">
        <f>[2]Elproduktion!$N$1066</f>
        <v>0</v>
      </c>
      <c r="D10" s="100">
        <f>[2]Elproduktion!$N$1067</f>
        <v>0</v>
      </c>
      <c r="E10" s="122">
        <f>[2]Elproduktion!$Q$1068</f>
        <v>0</v>
      </c>
      <c r="F10" s="122">
        <f>[2]Elproduktion!$N$1069</f>
        <v>0</v>
      </c>
      <c r="G10" s="122">
        <f>[2]Elproduktion!$R$1070</f>
        <v>0</v>
      </c>
      <c r="H10" s="122">
        <f>[2]Elproduktion!$S$1071</f>
        <v>0</v>
      </c>
      <c r="I10" s="122">
        <f>[2]Elproduktion!$N$1072</f>
        <v>0</v>
      </c>
      <c r="J10" s="122">
        <f>[2]Elproduktion!$T$1070</f>
        <v>0</v>
      </c>
      <c r="K10" s="122">
        <f>[2]Elproduktion!U1068</f>
        <v>0</v>
      </c>
      <c r="L10" s="122">
        <f>[2]Elproduktion!V1068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63">
        <f>SUM(C5:C10)</f>
        <v>7537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0192 Nynäshamn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79">
        <f>[2]Fjärrvärmeproduktion!$N$1458+[2]Fjärrvärmeproduktion!$N$1498</f>
        <v>182100</v>
      </c>
      <c r="C18" s="137"/>
      <c r="D18" s="160">
        <f>[2]Fjärrvärmeproduktion!$N$1459</f>
        <v>7400</v>
      </c>
      <c r="E18" s="137">
        <f>[2]Fjärrvärmeproduktion!$Q$1460</f>
        <v>0</v>
      </c>
      <c r="F18" s="137">
        <f>[2]Fjärrvärmeproduktion!$N$1461</f>
        <v>0</v>
      </c>
      <c r="G18" s="137">
        <f>[2]Fjärrvärmeproduktion!$R$1462</f>
        <v>0</v>
      </c>
      <c r="H18" s="162">
        <f>[2]Fjärrvärmeproduktion!$S$1463</f>
        <v>165900</v>
      </c>
      <c r="I18" s="137">
        <f>[2]Fjärrvärmeproduktion!$N$1464</f>
        <v>0</v>
      </c>
      <c r="J18" s="137">
        <f>[2]Fjärrvärmeproduktion!$T$1462</f>
        <v>0</v>
      </c>
      <c r="K18" s="137">
        <f>[2]Fjärrvärmeproduktion!U1460</f>
        <v>0</v>
      </c>
      <c r="L18" s="162">
        <f>[2]Fjärrvärmeproduktion!V1460</f>
        <v>17200</v>
      </c>
      <c r="M18" s="137">
        <f>[2]Fjärrvärmeproduktion!W1463</f>
        <v>0</v>
      </c>
      <c r="N18" s="137">
        <f>[2]Fjärrvärmeproduktion!X1463</f>
        <v>0</v>
      </c>
      <c r="O18" s="137"/>
      <c r="P18" s="165">
        <f>SUM(C18:O18)</f>
        <v>190500</v>
      </c>
      <c r="Q18" s="4"/>
      <c r="R18" s="4"/>
      <c r="S18" s="4"/>
      <c r="T18" s="4"/>
    </row>
    <row r="19" spans="1:34" ht="15.75">
      <c r="A19" s="5" t="s">
        <v>19</v>
      </c>
      <c r="B19" s="179">
        <f>[2]Fjärrvärmeproduktion!$N$1466</f>
        <v>4500</v>
      </c>
      <c r="C19" s="137"/>
      <c r="D19" s="160">
        <f>[2]Fjärrvärmeproduktion!$N$1467</f>
        <v>2100</v>
      </c>
      <c r="E19" s="137">
        <f>[2]Fjärrvärmeproduktion!$Q$1468</f>
        <v>0</v>
      </c>
      <c r="F19" s="137">
        <f>[2]Fjärrvärmeproduktion!$N$1469</f>
        <v>0</v>
      </c>
      <c r="G19" s="137">
        <f>[2]Fjärrvärmeproduktion!$R$1470</f>
        <v>0</v>
      </c>
      <c r="H19" s="150">
        <f>[2]Fjärrvärmeproduktion!$S$1471</f>
        <v>14100</v>
      </c>
      <c r="I19" s="137">
        <f>[2]Fjärrvärmeproduktion!$N$1472</f>
        <v>0</v>
      </c>
      <c r="J19" s="137">
        <f>[2]Fjärrvärmeproduktion!$T$1470</f>
        <v>0</v>
      </c>
      <c r="K19" s="137">
        <f>[2]Fjärrvärmeproduktion!U1468</f>
        <v>0</v>
      </c>
      <c r="L19" s="137">
        <f>[2]Fjärrvärmeproduktion!V1468</f>
        <v>0</v>
      </c>
      <c r="M19" s="137">
        <f>[2]Fjärrvärmeproduktion!W1471</f>
        <v>0</v>
      </c>
      <c r="N19" s="137">
        <f>[2]Fjärrvärmeproduktion!X1471</f>
        <v>0</v>
      </c>
      <c r="O19" s="137"/>
      <c r="P19" s="147">
        <f t="shared" ref="P19:P24" si="2">SUM(C19:O19)</f>
        <v>16200</v>
      </c>
      <c r="Q19" s="4"/>
      <c r="R19" s="4"/>
      <c r="S19" s="4"/>
      <c r="T19" s="4"/>
    </row>
    <row r="20" spans="1:34" ht="15.75">
      <c r="A20" s="5" t="s">
        <v>20</v>
      </c>
      <c r="B20" s="179">
        <f>[2]Fjärrvärmeproduktion!$N$1474</f>
        <v>14200</v>
      </c>
      <c r="C20" s="159">
        <f>B20*1.015</f>
        <v>14412.999999999998</v>
      </c>
      <c r="D20" s="136">
        <v>0</v>
      </c>
      <c r="E20" s="137">
        <f>[2]Fjärrvärmeproduktion!$Q$1476</f>
        <v>0</v>
      </c>
      <c r="F20" s="137">
        <f>[2]Fjärrvärmeproduktion!$N$1477</f>
        <v>0</v>
      </c>
      <c r="G20" s="137">
        <f>[2]Fjärrvärmeproduktion!$R$1478</f>
        <v>0</v>
      </c>
      <c r="H20" s="137">
        <f>[2]Fjärrvärmeproduktion!$S$1479</f>
        <v>0</v>
      </c>
      <c r="I20" s="137">
        <f>[2]Fjärrvärmeproduktion!$N$1480</f>
        <v>0</v>
      </c>
      <c r="J20" s="137">
        <f>[2]Fjärrvärmeproduktion!$T$1478</f>
        <v>0</v>
      </c>
      <c r="K20" s="137">
        <f>[2]Fjärrvärmeproduktion!U1476</f>
        <v>0</v>
      </c>
      <c r="L20" s="137">
        <f>[2]Fjärrvärmeproduktion!V1476</f>
        <v>0</v>
      </c>
      <c r="M20" s="137">
        <f>[2]Fjärrvärmeproduktion!W1479</f>
        <v>0</v>
      </c>
      <c r="N20" s="137">
        <f>[2]Fjärrvärmeproduktion!X1479</f>
        <v>0</v>
      </c>
      <c r="O20" s="137"/>
      <c r="P20" s="145">
        <f t="shared" si="2"/>
        <v>14412.999999999998</v>
      </c>
      <c r="Q20" s="4"/>
      <c r="R20" s="4"/>
      <c r="S20" s="4"/>
      <c r="T20" s="4"/>
    </row>
    <row r="21" spans="1:34" ht="16.5" thickBot="1">
      <c r="A21" s="5" t="s">
        <v>21</v>
      </c>
      <c r="B21" s="179">
        <f>[2]Fjärrvärmeproduktion!$N$1482</f>
        <v>0</v>
      </c>
      <c r="C21" s="137"/>
      <c r="D21" s="136">
        <f>[2]Fjärrvärmeproduktion!$N$1483</f>
        <v>0</v>
      </c>
      <c r="E21" s="137">
        <f>[2]Fjärrvärmeproduktion!$Q$1484</f>
        <v>0</v>
      </c>
      <c r="F21" s="137">
        <f>[2]Fjärrvärmeproduktion!$N$1485</f>
        <v>0</v>
      </c>
      <c r="G21" s="137">
        <f>[2]Fjärrvärmeproduktion!$R$1486</f>
        <v>0</v>
      </c>
      <c r="H21" s="137">
        <f>[2]Fjärrvärmeproduktion!$S$1487</f>
        <v>0</v>
      </c>
      <c r="I21" s="137">
        <f>[2]Fjärrvärmeproduktion!$N$1488</f>
        <v>0</v>
      </c>
      <c r="J21" s="137">
        <f>[2]Fjärrvärmeproduktion!$T$1486</f>
        <v>0</v>
      </c>
      <c r="K21" s="137">
        <f>[2]Fjärrvärmeproduktion!U1484</f>
        <v>0</v>
      </c>
      <c r="L21" s="137">
        <f>[2]Fjärrvärmeproduktion!V1484</f>
        <v>0</v>
      </c>
      <c r="M21" s="137">
        <f>[2]Fjärrvärmeproduktion!W1487</f>
        <v>0</v>
      </c>
      <c r="N21" s="137">
        <f>[2]Fjärrvärmeproduktion!X1487</f>
        <v>0</v>
      </c>
      <c r="O21" s="137"/>
      <c r="P21" s="122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79">
        <f>[2]Fjärrvärmeproduktion!$N$1490</f>
        <v>33800</v>
      </c>
      <c r="C22" s="137"/>
      <c r="D22" s="136">
        <f>[2]Fjärrvärmeproduktion!$N$1491</f>
        <v>0</v>
      </c>
      <c r="E22" s="137">
        <f>[2]Fjärrvärmeproduktion!$Q$1492</f>
        <v>0</v>
      </c>
      <c r="F22" s="137">
        <f>[2]Fjärrvärmeproduktion!$N$1493</f>
        <v>0</v>
      </c>
      <c r="G22" s="137">
        <f>[2]Fjärrvärmeproduktion!$R$1494</f>
        <v>0</v>
      </c>
      <c r="H22" s="137">
        <f>[2]Fjärrvärmeproduktion!$S$1495</f>
        <v>0</v>
      </c>
      <c r="I22" s="137">
        <f>[2]Fjärrvärmeproduktion!$N$1496</f>
        <v>0</v>
      </c>
      <c r="J22" s="137">
        <f>[2]Fjärrvärmeproduktion!$T$1494</f>
        <v>0</v>
      </c>
      <c r="K22" s="137">
        <f>[2]Fjärrvärmeproduktion!U1492</f>
        <v>0</v>
      </c>
      <c r="L22" s="137">
        <f>[2]Fjärrvärmeproduktion!V1492</f>
        <v>0</v>
      </c>
      <c r="M22" s="137">
        <f>[2]Fjärrvärmeproduktion!W1495</f>
        <v>0</v>
      </c>
      <c r="N22" s="137">
        <f>[2]Fjärrvärmeproduktion!X1495</f>
        <v>0</v>
      </c>
      <c r="O22" s="137"/>
      <c r="P22" s="122">
        <f t="shared" si="2"/>
        <v>0</v>
      </c>
      <c r="Q22" s="31"/>
      <c r="R22" s="43" t="s">
        <v>24</v>
      </c>
      <c r="S22" s="88" t="str">
        <f>P43/1000 &amp;" GWh"</f>
        <v>1328,7798 GWh</v>
      </c>
      <c r="T22" s="38"/>
      <c r="U22" s="36"/>
    </row>
    <row r="23" spans="1:34" ht="15.75">
      <c r="A23" s="5" t="s">
        <v>23</v>
      </c>
      <c r="B23" s="179">
        <v>0</v>
      </c>
      <c r="C23" s="137"/>
      <c r="D23" s="136">
        <f>[2]Fjärrvärmeproduktion!$N$1499</f>
        <v>0</v>
      </c>
      <c r="E23" s="137">
        <f>[2]Fjärrvärmeproduktion!$Q$1500</f>
        <v>0</v>
      </c>
      <c r="F23" s="137">
        <f>[2]Fjärrvärmeproduktion!$N$1501</f>
        <v>0</v>
      </c>
      <c r="G23" s="137">
        <f>[2]Fjärrvärmeproduktion!$R$1502</f>
        <v>0</v>
      </c>
      <c r="H23" s="137">
        <f>[2]Fjärrvärmeproduktion!$S$1503</f>
        <v>0</v>
      </c>
      <c r="I23" s="137">
        <f>[2]Fjärrvärmeproduktion!$N$1504</f>
        <v>0</v>
      </c>
      <c r="J23" s="137">
        <f>[2]Fjärrvärmeproduktion!$T$1502</f>
        <v>0</v>
      </c>
      <c r="K23" s="137">
        <f>[2]Fjärrvärmeproduktion!U1500</f>
        <v>0</v>
      </c>
      <c r="L23" s="137">
        <f>[2]Fjärrvärmeproduktion!V1500</f>
        <v>0</v>
      </c>
      <c r="M23" s="137">
        <f>[2]Fjärrvärmeproduktion!W1503</f>
        <v>0</v>
      </c>
      <c r="N23" s="137">
        <f>[2]Fjärrvärmeproduktion!X1503</f>
        <v>0</v>
      </c>
      <c r="O23" s="137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80">
        <f>SUM(B18:B23)</f>
        <v>234600</v>
      </c>
      <c r="C24" s="159">
        <f t="shared" ref="C24:O24" si="3">SUM(C18:C23)</f>
        <v>14412.999999999998</v>
      </c>
      <c r="D24" s="150">
        <f t="shared" si="3"/>
        <v>9500</v>
      </c>
      <c r="E24" s="137">
        <f t="shared" si="3"/>
        <v>0</v>
      </c>
      <c r="F24" s="137">
        <f t="shared" si="3"/>
        <v>0</v>
      </c>
      <c r="G24" s="137">
        <f t="shared" si="3"/>
        <v>0</v>
      </c>
      <c r="H24" s="137">
        <f t="shared" si="3"/>
        <v>180000</v>
      </c>
      <c r="I24" s="137">
        <f t="shared" si="3"/>
        <v>0</v>
      </c>
      <c r="J24" s="137">
        <f t="shared" si="3"/>
        <v>0</v>
      </c>
      <c r="K24" s="137">
        <f t="shared" si="3"/>
        <v>0</v>
      </c>
      <c r="L24" s="162">
        <f t="shared" si="3"/>
        <v>17200</v>
      </c>
      <c r="M24" s="137">
        <f t="shared" si="3"/>
        <v>0</v>
      </c>
      <c r="N24" s="137">
        <f t="shared" si="3"/>
        <v>0</v>
      </c>
      <c r="O24" s="137">
        <f t="shared" si="3"/>
        <v>0</v>
      </c>
      <c r="P24" s="165">
        <f t="shared" si="2"/>
        <v>221113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31"/>
      <c r="R25" s="85" t="str">
        <f>C30</f>
        <v>El</v>
      </c>
      <c r="S25" s="60" t="str">
        <f>C43/1000 &amp;" GWh"</f>
        <v>359,7058 GWh</v>
      </c>
      <c r="T25" s="42">
        <f>C$44</f>
        <v>0.27070384423363447</v>
      </c>
      <c r="U25" s="36"/>
    </row>
    <row r="26" spans="1:34" ht="15.75">
      <c r="A26" s="6"/>
      <c r="B26" s="136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31"/>
      <c r="R26" s="86" t="str">
        <f>D30</f>
        <v>Oljeprodukter</v>
      </c>
      <c r="S26" s="60" t="str">
        <f>D43/1000 &amp;" GWh"</f>
        <v>358,377 GWh</v>
      </c>
      <c r="T26" s="42">
        <f>D$44</f>
        <v>0.26970382903171769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330,672 GWh</v>
      </c>
      <c r="T28" s="42">
        <f>F$44</f>
        <v>0.24885387330541903</v>
      </c>
      <c r="U28" s="36"/>
    </row>
    <row r="29" spans="1:34" ht="15.75">
      <c r="A29" s="79" t="str">
        <f>A2</f>
        <v>0192 Nynäshamn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24,879 GWh</v>
      </c>
      <c r="T29" s="42">
        <f>G$44</f>
        <v>1.8723192510903614E-2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199,971 GWh</v>
      </c>
      <c r="T30" s="42">
        <f>H$44</f>
        <v>0.15049220344860753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00">
        <f>[2]Slutanvändning!$N$2114</f>
        <v>0</v>
      </c>
      <c r="C32" s="130">
        <f>[2]Slutanvändning!$N$2115</f>
        <v>4791</v>
      </c>
      <c r="D32" s="122">
        <f>[2]Slutanvändning!$N$2108</f>
        <v>3657</v>
      </c>
      <c r="E32" s="122">
        <f>[2]Slutanvändning!$Q$2109</f>
        <v>0</v>
      </c>
      <c r="F32" s="100">
        <f>[2]Slutanvändning!$N$2110</f>
        <v>0</v>
      </c>
      <c r="G32" s="100">
        <f>[2]Slutanvändning!$N$2111</f>
        <v>832</v>
      </c>
      <c r="H32" s="122">
        <f>[2]Slutanvändning!$N$2112</f>
        <v>0</v>
      </c>
      <c r="I32" s="122">
        <f>[2]Slutanvändning!$N$2113</f>
        <v>0</v>
      </c>
      <c r="J32" s="122"/>
      <c r="K32" s="122">
        <f>[2]Slutanvändning!T2109</f>
        <v>0</v>
      </c>
      <c r="L32" s="122">
        <f>[2]Slutanvändning!U2109</f>
        <v>0</v>
      </c>
      <c r="M32" s="122"/>
      <c r="N32" s="122"/>
      <c r="O32" s="122"/>
      <c r="P32" s="145">
        <f t="shared" ref="P32:P38" si="4">SUM(B32:N32)</f>
        <v>9280</v>
      </c>
      <c r="Q32" s="33"/>
      <c r="R32" s="86" t="str">
        <f>J30</f>
        <v>Bränslegas</v>
      </c>
      <c r="S32" s="60" t="str">
        <f>J43/1000 &amp;" GWh"</f>
        <v>37,975 GWh</v>
      </c>
      <c r="T32" s="42">
        <f>J$44</f>
        <v>2.8578851063208521E-2</v>
      </c>
      <c r="U32" s="36"/>
    </row>
    <row r="33" spans="1:47" ht="15.75">
      <c r="A33" s="5" t="s">
        <v>33</v>
      </c>
      <c r="B33" s="130">
        <f>[2]Slutanvändning!$N$2123</f>
        <v>162709</v>
      </c>
      <c r="C33" s="130">
        <f>[2]Slutanvändning!$N$2124</f>
        <v>87854</v>
      </c>
      <c r="D33" s="122">
        <f>[2]Slutanvändning!$N$2117</f>
        <v>157262</v>
      </c>
      <c r="E33" s="122">
        <f>[2]Slutanvändning!$Q$2118</f>
        <v>0</v>
      </c>
      <c r="F33" s="144">
        <f>[2]Slutanvändning!$N$2119-J33</f>
        <v>330672</v>
      </c>
      <c r="G33" s="100">
        <f>[2]Slutanvändning!$N$2120</f>
        <v>0</v>
      </c>
      <c r="H33" s="122">
        <f>[2]Slutanvändning!$N$2121</f>
        <v>0</v>
      </c>
      <c r="I33" s="122">
        <f>[2]Slutanvändning!$N$2122</f>
        <v>0</v>
      </c>
      <c r="J33" s="129">
        <f>[2]Slutanvändning!$S$2119</f>
        <v>37975</v>
      </c>
      <c r="K33" s="122">
        <f>[2]Slutanvändning!T2118</f>
        <v>0</v>
      </c>
      <c r="L33" s="122">
        <f>[2]Slutanvändning!U2118</f>
        <v>0</v>
      </c>
      <c r="M33" s="122"/>
      <c r="N33" s="122"/>
      <c r="O33" s="122"/>
      <c r="P33" s="122">
        <f t="shared" si="4"/>
        <v>776472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46">
        <f>[2]Slutanvändning!$N$2132</f>
        <v>10295.193217665616</v>
      </c>
      <c r="C34" s="130">
        <f>[2]Slutanvändning!$N$2133</f>
        <v>37533.4</v>
      </c>
      <c r="D34" s="122">
        <f>[2]Slutanvändning!$N$2126</f>
        <v>3166</v>
      </c>
      <c r="E34" s="122">
        <f>[2]Slutanvändning!$Q$2127</f>
        <v>0</v>
      </c>
      <c r="F34" s="100">
        <f>[2]Slutanvändning!$N$2128</f>
        <v>0</v>
      </c>
      <c r="G34" s="100">
        <f>[2]Slutanvändning!$N$2129</f>
        <v>0</v>
      </c>
      <c r="H34" s="122">
        <f>[2]Slutanvändning!$N$2130</f>
        <v>0</v>
      </c>
      <c r="I34" s="122">
        <f>[2]Slutanvändning!$N$2131</f>
        <v>0</v>
      </c>
      <c r="J34" s="122"/>
      <c r="K34" s="122">
        <f>[2]Slutanvändning!T2127</f>
        <v>0</v>
      </c>
      <c r="L34" s="122">
        <f>[2]Slutanvändning!U2127</f>
        <v>0</v>
      </c>
      <c r="M34" s="122"/>
      <c r="N34" s="122"/>
      <c r="O34" s="122"/>
      <c r="P34" s="147">
        <f t="shared" si="4"/>
        <v>50994.593217665621</v>
      </c>
      <c r="Q34" s="33"/>
      <c r="R34" s="86" t="str">
        <f>L30</f>
        <v>Avfall</v>
      </c>
      <c r="S34" s="60" t="str">
        <f>L43/1000&amp;" GWh"</f>
        <v>17,2 GWh</v>
      </c>
      <c r="T34" s="42">
        <f>L$44</f>
        <v>1.2944206406509192E-2</v>
      </c>
      <c r="U34" s="36"/>
      <c r="V34" s="8"/>
      <c r="W34" s="58"/>
    </row>
    <row r="35" spans="1:47" ht="15.75">
      <c r="A35" s="5" t="s">
        <v>35</v>
      </c>
      <c r="B35" s="100">
        <f>[2]Slutanvändning!$N$2141</f>
        <v>0</v>
      </c>
      <c r="C35" s="130">
        <f>[2]Slutanvändning!$N$2142</f>
        <v>27758</v>
      </c>
      <c r="D35" s="122">
        <f>[2]Slutanvändning!$N$2135</f>
        <v>152181</v>
      </c>
      <c r="E35" s="122">
        <f>[2]Slutanvändning!$Q$2136</f>
        <v>0</v>
      </c>
      <c r="F35" s="100">
        <f>[2]Slutanvändning!$N$2137</f>
        <v>0</v>
      </c>
      <c r="G35" s="130">
        <f>[2]Slutanvändning!$N$2138</f>
        <v>24047</v>
      </c>
      <c r="H35" s="122">
        <f>[2]Slutanvändning!$N$2139</f>
        <v>0</v>
      </c>
      <c r="I35" s="122">
        <f>[2]Slutanvändning!$N$2140</f>
        <v>0</v>
      </c>
      <c r="J35" s="122"/>
      <c r="K35" s="122">
        <f>[2]Slutanvändning!T2136</f>
        <v>0</v>
      </c>
      <c r="L35" s="122">
        <f>[2]Slutanvändning!U2136</f>
        <v>0</v>
      </c>
      <c r="M35" s="122"/>
      <c r="N35" s="122"/>
      <c r="O35" s="122"/>
      <c r="P35" s="122">
        <f>SUM(B35:N35)</f>
        <v>203986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46">
        <f>[2]Slutanvändning!$N$2150</f>
        <v>3795.8067823343849</v>
      </c>
      <c r="C36" s="130">
        <f>[2]Slutanvändning!$N$2151</f>
        <v>49912.2</v>
      </c>
      <c r="D36" s="122">
        <f>[2]Slutanvändning!$N$2144</f>
        <v>31803</v>
      </c>
      <c r="E36" s="122">
        <f>[2]Slutanvändning!$Q$2145</f>
        <v>0</v>
      </c>
      <c r="F36" s="100">
        <f>[2]Slutanvändning!$N$2146</f>
        <v>0</v>
      </c>
      <c r="G36" s="100">
        <f>[2]Slutanvändning!$N$2147</f>
        <v>0</v>
      </c>
      <c r="H36" s="122">
        <f>[2]Slutanvändning!$N$2148</f>
        <v>0</v>
      </c>
      <c r="I36" s="122">
        <f>[2]Slutanvändning!$N$2149</f>
        <v>0</v>
      </c>
      <c r="J36" s="122"/>
      <c r="K36" s="122">
        <f>[2]Slutanvändning!T2145</f>
        <v>0</v>
      </c>
      <c r="L36" s="122">
        <f>[2]Slutanvändning!U2145</f>
        <v>0</v>
      </c>
      <c r="M36" s="122"/>
      <c r="N36" s="122"/>
      <c r="O36" s="122"/>
      <c r="P36" s="147">
        <f t="shared" si="4"/>
        <v>85511.006782334385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44">
        <f>[2]Slutanvändning!$N$2159</f>
        <v>0</v>
      </c>
      <c r="C37" s="130">
        <f>[2]Slutanvändning!$N$2160</f>
        <v>79162</v>
      </c>
      <c r="D37" s="122">
        <f>[2]Slutanvändning!$N$2153</f>
        <v>582</v>
      </c>
      <c r="E37" s="122">
        <f>[2]Slutanvändning!$Q$2154</f>
        <v>0</v>
      </c>
      <c r="F37" s="100">
        <f>[2]Slutanvändning!$N$2155</f>
        <v>0</v>
      </c>
      <c r="G37" s="100">
        <f>[2]Slutanvändning!$N$2156</f>
        <v>0</v>
      </c>
      <c r="H37" s="122">
        <f>[2]Slutanvändning!$N$2157</f>
        <v>19971</v>
      </c>
      <c r="I37" s="122">
        <f>[2]Slutanvändning!$N$2158</f>
        <v>0</v>
      </c>
      <c r="J37" s="122"/>
      <c r="K37" s="122">
        <f>[2]Slutanvändning!T2154</f>
        <v>0</v>
      </c>
      <c r="L37" s="122">
        <f>[2]Slutanvändning!U2154</f>
        <v>0</v>
      </c>
      <c r="M37" s="122"/>
      <c r="N37" s="122"/>
      <c r="O37" s="122"/>
      <c r="P37" s="147">
        <f t="shared" si="4"/>
        <v>99715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44">
        <f>[2]Slutanvändning!$N$2168</f>
        <v>50600</v>
      </c>
      <c r="C38" s="130">
        <f>[2]Slutanvändning!$N$2169</f>
        <v>13469.6</v>
      </c>
      <c r="D38" s="122">
        <f>[2]Slutanvändning!$N$2162</f>
        <v>226</v>
      </c>
      <c r="E38" s="122">
        <f>[2]Slutanvändning!$Q$2163</f>
        <v>0</v>
      </c>
      <c r="F38" s="100">
        <f>[2]Slutanvändning!$N$2164</f>
        <v>0</v>
      </c>
      <c r="G38" s="100">
        <f>[2]Slutanvändning!$N$2165</f>
        <v>0</v>
      </c>
      <c r="H38" s="122">
        <f>[2]Slutanvändning!$N$2166</f>
        <v>0</v>
      </c>
      <c r="I38" s="122">
        <f>[2]Slutanvändning!$N$2167</f>
        <v>0</v>
      </c>
      <c r="J38" s="122"/>
      <c r="K38" s="122">
        <f>[2]Slutanvändning!T2163</f>
        <v>0</v>
      </c>
      <c r="L38" s="122">
        <f>[2]Slutanvändning!U2163</f>
        <v>0</v>
      </c>
      <c r="M38" s="122"/>
      <c r="N38" s="122"/>
      <c r="O38" s="122"/>
      <c r="P38" s="147">
        <f t="shared" si="4"/>
        <v>64295.6</v>
      </c>
      <c r="Q38" s="33"/>
      <c r="R38" s="44"/>
      <c r="S38" s="29"/>
      <c r="T38" s="40"/>
      <c r="U38" s="36"/>
    </row>
    <row r="39" spans="1:47" ht="15.75">
      <c r="A39" s="5" t="s">
        <v>39</v>
      </c>
      <c r="B39" s="100">
        <f>[2]Slutanvändning!$N$2177</f>
        <v>0</v>
      </c>
      <c r="C39" s="130">
        <f>[2]Slutanvändning!$N$2178</f>
        <v>24741.8</v>
      </c>
      <c r="D39" s="122">
        <f>[2]Slutanvändning!$N$2171</f>
        <v>0</v>
      </c>
      <c r="E39" s="122">
        <f>[2]Slutanvändning!$Q$2172</f>
        <v>0</v>
      </c>
      <c r="F39" s="100">
        <f>[2]Slutanvändning!$N$2173</f>
        <v>0</v>
      </c>
      <c r="G39" s="100">
        <f>[2]Slutanvändning!$N$2174</f>
        <v>0</v>
      </c>
      <c r="H39" s="122">
        <f>[2]Slutanvändning!$N$2175</f>
        <v>0</v>
      </c>
      <c r="I39" s="122">
        <f>[2]Slutanvändning!$N$2176</f>
        <v>0</v>
      </c>
      <c r="J39" s="122"/>
      <c r="K39" s="122">
        <f>[2]Slutanvändning!T2172</f>
        <v>0</v>
      </c>
      <c r="L39" s="122">
        <f>[2]Slutanvändning!U2172</f>
        <v>0</v>
      </c>
      <c r="M39" s="122"/>
      <c r="N39" s="122"/>
      <c r="O39" s="122"/>
      <c r="P39" s="145">
        <f>SUM(B39:N39)</f>
        <v>24741.8</v>
      </c>
      <c r="Q39" s="33"/>
      <c r="R39" s="41"/>
      <c r="S39" s="10"/>
      <c r="T39" s="64"/>
    </row>
    <row r="40" spans="1:47" ht="15.75">
      <c r="A40" s="5" t="s">
        <v>14</v>
      </c>
      <c r="B40" s="129">
        <f>SUM(B32:B39)</f>
        <v>227400</v>
      </c>
      <c r="C40" s="145">
        <f t="shared" ref="C40:O40" si="5">SUM(C32:C39)</f>
        <v>325221.99999999994</v>
      </c>
      <c r="D40" s="122">
        <f t="shared" si="5"/>
        <v>348877</v>
      </c>
      <c r="E40" s="122">
        <f t="shared" si="5"/>
        <v>0</v>
      </c>
      <c r="F40" s="129">
        <f>SUM(F32:F39)</f>
        <v>330672</v>
      </c>
      <c r="G40" s="145">
        <f t="shared" si="5"/>
        <v>24879</v>
      </c>
      <c r="H40" s="122">
        <f t="shared" si="5"/>
        <v>19971</v>
      </c>
      <c r="I40" s="122">
        <f t="shared" si="5"/>
        <v>0</v>
      </c>
      <c r="J40" s="129">
        <f t="shared" si="5"/>
        <v>37975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47">
        <f>SUM(B40:N40)</f>
        <v>1314996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34,3708 GWh</v>
      </c>
      <c r="T41" s="121"/>
    </row>
    <row r="42" spans="1:47">
      <c r="A42" s="46" t="s">
        <v>43</v>
      </c>
      <c r="B42" s="95">
        <f>B39+B38+B37</f>
        <v>50600</v>
      </c>
      <c r="C42" s="95">
        <f>C39+C38+C37</f>
        <v>117373.4</v>
      </c>
      <c r="D42" s="95">
        <f>D39+D38+D37</f>
        <v>808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19971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188752.4</v>
      </c>
      <c r="Q42" s="34"/>
      <c r="R42" s="41" t="s">
        <v>41</v>
      </c>
      <c r="S42" s="11" t="str">
        <f>P42/1000 &amp;" GWh"</f>
        <v>188,7524 GWh</v>
      </c>
      <c r="T42" s="42">
        <f>P42/P40</f>
        <v>0.14353838338671751</v>
      </c>
    </row>
    <row r="43" spans="1:47">
      <c r="A43" s="47" t="s">
        <v>45</v>
      </c>
      <c r="B43" s="96"/>
      <c r="C43" s="97">
        <f>C40+C24-C7+C46</f>
        <v>359705.79999999993</v>
      </c>
      <c r="D43" s="97">
        <f t="shared" ref="D43:O43" si="7">D11+D24+D40</f>
        <v>358377</v>
      </c>
      <c r="E43" s="97">
        <f t="shared" si="7"/>
        <v>0</v>
      </c>
      <c r="F43" s="97">
        <f t="shared" si="7"/>
        <v>330672</v>
      </c>
      <c r="G43" s="97">
        <f t="shared" si="7"/>
        <v>24879</v>
      </c>
      <c r="H43" s="97">
        <f t="shared" si="7"/>
        <v>199971</v>
      </c>
      <c r="I43" s="97">
        <f t="shared" si="7"/>
        <v>0</v>
      </c>
      <c r="J43" s="97">
        <f t="shared" si="7"/>
        <v>37975</v>
      </c>
      <c r="K43" s="97">
        <f t="shared" si="7"/>
        <v>0</v>
      </c>
      <c r="L43" s="97">
        <f t="shared" si="7"/>
        <v>17200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1328779.7999999998</v>
      </c>
      <c r="Q43" s="34"/>
      <c r="R43" s="41" t="s">
        <v>42</v>
      </c>
      <c r="S43" s="11" t="str">
        <f>P36/1000 &amp;" GWh"</f>
        <v>85,5110067823344 GWh</v>
      </c>
      <c r="T43" s="62">
        <f>P36/P40</f>
        <v>6.5027579386047099E-2</v>
      </c>
    </row>
    <row r="44" spans="1:47">
      <c r="A44" s="47" t="s">
        <v>46</v>
      </c>
      <c r="B44" s="99"/>
      <c r="C44" s="99">
        <f>C43/$P$43</f>
        <v>0.27070384423363447</v>
      </c>
      <c r="D44" s="99">
        <f t="shared" ref="D44:P44" si="8">D43/$P$43</f>
        <v>0.26970382903171769</v>
      </c>
      <c r="E44" s="99">
        <f t="shared" si="8"/>
        <v>0</v>
      </c>
      <c r="F44" s="99">
        <f t="shared" si="8"/>
        <v>0.24885387330541903</v>
      </c>
      <c r="G44" s="99">
        <f t="shared" si="8"/>
        <v>1.8723192510903614E-2</v>
      </c>
      <c r="H44" s="99">
        <f t="shared" si="8"/>
        <v>0.15049220344860753</v>
      </c>
      <c r="I44" s="99">
        <f t="shared" si="8"/>
        <v>0</v>
      </c>
      <c r="J44" s="99">
        <f t="shared" si="8"/>
        <v>2.8578851063208521E-2</v>
      </c>
      <c r="K44" s="99">
        <f t="shared" si="8"/>
        <v>0</v>
      </c>
      <c r="L44" s="99">
        <f t="shared" si="8"/>
        <v>1.2944206406509192E-2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50,9945932176656 GWh</v>
      </c>
      <c r="T44" s="42">
        <f>P34/P40</f>
        <v>3.8779276300205945E-2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9,28 GWh</v>
      </c>
      <c r="T45" s="42">
        <f>P32/P40</f>
        <v>7.057055686861405E-3</v>
      </c>
      <c r="U45" s="36"/>
    </row>
    <row r="46" spans="1:47">
      <c r="A46" s="48" t="s">
        <v>49</v>
      </c>
      <c r="B46" s="68">
        <f>B24+B26-B40-B49</f>
        <v>7200</v>
      </c>
      <c r="C46" s="68">
        <f>(C40+C24)*0.08</f>
        <v>27170.799999999996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776,472 GWh</v>
      </c>
      <c r="T46" s="62">
        <f>P33/P40</f>
        <v>0.59047479992334573</v>
      </c>
      <c r="U46" s="36"/>
    </row>
    <row r="47" spans="1:47">
      <c r="A47" s="48" t="s">
        <v>51</v>
      </c>
      <c r="B47" s="123">
        <f>B46/(B24)</f>
        <v>3.0690537084398978E-2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203,986 GWh</v>
      </c>
      <c r="T47" s="62">
        <f>P35/P40</f>
        <v>0.15512290531682227</v>
      </c>
    </row>
    <row r="48" spans="1:47" ht="15.75" thickBot="1">
      <c r="A48" s="13"/>
      <c r="B48" s="124"/>
      <c r="C48" s="125"/>
      <c r="D48" s="126"/>
      <c r="E48" s="126"/>
      <c r="F48" s="127"/>
      <c r="G48" s="126"/>
      <c r="H48" s="126"/>
      <c r="I48" s="127"/>
      <c r="J48" s="126"/>
      <c r="K48" s="126"/>
      <c r="L48" s="126"/>
      <c r="M48" s="125"/>
      <c r="N48" s="128"/>
      <c r="O48" s="128"/>
      <c r="P48" s="128"/>
      <c r="Q48" s="87"/>
      <c r="R48" s="69" t="s">
        <v>50</v>
      </c>
      <c r="S48" s="70" t="str">
        <f>P40/1000 &amp;" GWh"</f>
        <v>1314,996 GWh</v>
      </c>
      <c r="T48" s="71">
        <f>SUM(T42:T47)</f>
        <v>0.99999999999999989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3"/>
      <c r="B49" s="142"/>
      <c r="C49" s="125"/>
      <c r="D49" s="126"/>
      <c r="E49" s="126"/>
      <c r="F49" s="127"/>
      <c r="G49" s="126"/>
      <c r="H49" s="126"/>
      <c r="I49" s="127"/>
      <c r="J49" s="126"/>
      <c r="K49" s="126"/>
      <c r="L49" s="126"/>
      <c r="M49" s="125"/>
      <c r="N49" s="128"/>
      <c r="O49" s="128"/>
      <c r="P49" s="128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24"/>
      <c r="C50" s="139"/>
      <c r="D50" s="126"/>
      <c r="E50" s="126"/>
      <c r="F50" s="127"/>
      <c r="G50" s="126"/>
      <c r="H50" s="126"/>
      <c r="I50" s="127"/>
      <c r="J50" s="126"/>
      <c r="K50" s="126"/>
      <c r="L50" s="126"/>
      <c r="M50" s="125"/>
      <c r="N50" s="128"/>
      <c r="O50" s="128"/>
      <c r="P50" s="128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7" zoomScale="70" zoomScaleNormal="70" workbookViewId="0">
      <selection activeCell="T47" sqref="T47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87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[2]Solceller!$C$12</f>
        <v>76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[2]Elproduktion!$N$362</f>
        <v>0</v>
      </c>
      <c r="D7" s="122">
        <f>[2]Elproduktion!$N$363</f>
        <v>0</v>
      </c>
      <c r="E7" s="122">
        <f>[2]Elproduktion!$Q$364</f>
        <v>0</v>
      </c>
      <c r="F7" s="122">
        <f>[2]Elproduktion!$N$365</f>
        <v>0</v>
      </c>
      <c r="G7" s="122">
        <f>[2]Elproduktion!$R$366</f>
        <v>0</v>
      </c>
      <c r="H7" s="122">
        <f>[2]Elproduktion!$S$367</f>
        <v>0</v>
      </c>
      <c r="I7" s="122">
        <f>[2]Elproduktion!$N$368</f>
        <v>0</v>
      </c>
      <c r="J7" s="122">
        <f>[2]Elproduktion!$T$366</f>
        <v>0</v>
      </c>
      <c r="K7" s="122">
        <f>[2]Elproduktion!U364</f>
        <v>0</v>
      </c>
      <c r="L7" s="122">
        <f>[2]Elproduktion!V364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[2]Elproduktion!$N$370</f>
        <v>0</v>
      </c>
      <c r="D8" s="122">
        <f>[2]Elproduktion!$N$371</f>
        <v>0</v>
      </c>
      <c r="E8" s="122">
        <f>[2]Elproduktion!$Q$372</f>
        <v>0</v>
      </c>
      <c r="F8" s="122">
        <f>[2]Elproduktion!$N$373</f>
        <v>0</v>
      </c>
      <c r="G8" s="122">
        <f>[2]Elproduktion!$R$374</f>
        <v>0</v>
      </c>
      <c r="H8" s="122">
        <f>[2]Elproduktion!$S$375</f>
        <v>0</v>
      </c>
      <c r="I8" s="122">
        <f>[2]Elproduktion!$N$376</f>
        <v>0</v>
      </c>
      <c r="J8" s="122">
        <f>[2]Elproduktion!$T$374</f>
        <v>0</v>
      </c>
      <c r="K8" s="122">
        <f>[2]Elproduktion!U372</f>
        <v>0</v>
      </c>
      <c r="L8" s="122">
        <f>[2]Elproduktion!V372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[2]Elproduktion!$N$378</f>
        <v>0</v>
      </c>
      <c r="D9" s="122">
        <f>[2]Elproduktion!$N$379</f>
        <v>0</v>
      </c>
      <c r="E9" s="122">
        <f>[2]Elproduktion!$Q$380</f>
        <v>0</v>
      </c>
      <c r="F9" s="122">
        <f>[2]Elproduktion!$N$381</f>
        <v>0</v>
      </c>
      <c r="G9" s="122">
        <f>[2]Elproduktion!$R$382</f>
        <v>0</v>
      </c>
      <c r="H9" s="122">
        <f>[2]Elproduktion!$S$383</f>
        <v>0</v>
      </c>
      <c r="I9" s="122">
        <f>[2]Elproduktion!$N$384</f>
        <v>0</v>
      </c>
      <c r="J9" s="122">
        <f>[2]Elproduktion!$T$382</f>
        <v>0</v>
      </c>
      <c r="K9" s="122">
        <f>[2]Elproduktion!U380</f>
        <v>0</v>
      </c>
      <c r="L9" s="122">
        <f>[2]Elproduktion!V380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[2]Elproduktion!$N$386</f>
        <v>0</v>
      </c>
      <c r="D10" s="122">
        <f>[2]Elproduktion!$N$387</f>
        <v>0</v>
      </c>
      <c r="E10" s="122">
        <f>[2]Elproduktion!$Q$388</f>
        <v>0</v>
      </c>
      <c r="F10" s="122">
        <f>[2]Elproduktion!$N$389</f>
        <v>0</v>
      </c>
      <c r="G10" s="122">
        <f>[2]Elproduktion!$R$390</f>
        <v>0</v>
      </c>
      <c r="H10" s="122">
        <f>[2]Elproduktion!$S$391</f>
        <v>0</v>
      </c>
      <c r="I10" s="122">
        <f>[2]Elproduktion!$N$392</f>
        <v>0</v>
      </c>
      <c r="J10" s="122">
        <f>[2]Elproduktion!$T$390</f>
        <v>0</v>
      </c>
      <c r="K10" s="122">
        <f>[2]Elproduktion!U388</f>
        <v>0</v>
      </c>
      <c r="L10" s="122">
        <f>[2]Elproduktion!V388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76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0128 Salem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[2]Fjärrvärmeproduktion!$N$506</f>
        <v>0</v>
      </c>
      <c r="C18" s="122"/>
      <c r="D18" s="122">
        <f>[2]Fjärrvärmeproduktion!$N$507</f>
        <v>0</v>
      </c>
      <c r="E18" s="122">
        <f>[2]Fjärrvärmeproduktion!$Q$508</f>
        <v>0</v>
      </c>
      <c r="F18" s="122">
        <f>[2]Fjärrvärmeproduktion!$N$509</f>
        <v>0</v>
      </c>
      <c r="G18" s="122">
        <f>[2]Fjärrvärmeproduktion!$R$510</f>
        <v>0</v>
      </c>
      <c r="H18" s="122">
        <f>[2]Fjärrvärmeproduktion!$S$511</f>
        <v>0</v>
      </c>
      <c r="I18" s="122">
        <f>[2]Fjärrvärmeproduktion!$N$512</f>
        <v>0</v>
      </c>
      <c r="J18" s="122">
        <f>[2]Fjärrvärmeproduktion!$T$510</f>
        <v>0</v>
      </c>
      <c r="K18" s="122">
        <f>[2]Fjärrvärmeproduktion!U508</f>
        <v>0</v>
      </c>
      <c r="L18" s="122">
        <f>[2]Fjärrvärmeproduktion!V508</f>
        <v>0</v>
      </c>
      <c r="M18" s="122">
        <f>[2]Fjärrvärmeproduktion!W511</f>
        <v>0</v>
      </c>
      <c r="N18" s="122">
        <f>[2]Fjärrvärmeproduktion!X511</f>
        <v>0</v>
      </c>
      <c r="O18" s="122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2">
        <f>[2]Fjärrvärmeproduktion!$N$514</f>
        <v>0</v>
      </c>
      <c r="C19" s="122"/>
      <c r="D19" s="122">
        <f>[2]Fjärrvärmeproduktion!$N$515</f>
        <v>0</v>
      </c>
      <c r="E19" s="122">
        <f>[2]Fjärrvärmeproduktion!$Q$516</f>
        <v>0</v>
      </c>
      <c r="F19" s="122">
        <f>[2]Fjärrvärmeproduktion!$N$517</f>
        <v>0</v>
      </c>
      <c r="G19" s="122">
        <f>[2]Fjärrvärmeproduktion!$R$518</f>
        <v>0</v>
      </c>
      <c r="H19" s="122">
        <f>[2]Fjärrvärmeproduktion!$S$519</f>
        <v>0</v>
      </c>
      <c r="I19" s="122">
        <f>[2]Fjärrvärmeproduktion!$N$520</f>
        <v>0</v>
      </c>
      <c r="J19" s="122">
        <f>[2]Fjärrvärmeproduktion!$T$518</f>
        <v>0</v>
      </c>
      <c r="K19" s="122">
        <f>[2]Fjärrvärmeproduktion!U516</f>
        <v>0</v>
      </c>
      <c r="L19" s="122">
        <f>[2]Fjärrvärmeproduktion!V516</f>
        <v>0</v>
      </c>
      <c r="M19" s="122">
        <f>[2]Fjärrvärmeproduktion!W519</f>
        <v>0</v>
      </c>
      <c r="N19" s="122">
        <f>[2]Fjärrvärmeproduktion!X519</f>
        <v>0</v>
      </c>
      <c r="O19" s="122"/>
      <c r="P19" s="122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122">
        <f>[2]Fjärrvärmeproduktion!$N$522</f>
        <v>0</v>
      </c>
      <c r="C20" s="122"/>
      <c r="D20" s="122">
        <f>[2]Fjärrvärmeproduktion!$N$523</f>
        <v>0</v>
      </c>
      <c r="E20" s="122">
        <f>[2]Fjärrvärmeproduktion!$Q$524</f>
        <v>0</v>
      </c>
      <c r="F20" s="122">
        <f>[2]Fjärrvärmeproduktion!$N$525</f>
        <v>0</v>
      </c>
      <c r="G20" s="122">
        <f>[2]Fjärrvärmeproduktion!$R$526</f>
        <v>0</v>
      </c>
      <c r="H20" s="122">
        <f>[2]Fjärrvärmeproduktion!$S$527</f>
        <v>0</v>
      </c>
      <c r="I20" s="122">
        <f>[2]Fjärrvärmeproduktion!$N$528</f>
        <v>0</v>
      </c>
      <c r="J20" s="122">
        <f>[2]Fjärrvärmeproduktion!$T$526</f>
        <v>0</v>
      </c>
      <c r="K20" s="122">
        <f>[2]Fjärrvärmeproduktion!U524</f>
        <v>0</v>
      </c>
      <c r="L20" s="122">
        <f>[2]Fjärrvärmeproduktion!V524</f>
        <v>0</v>
      </c>
      <c r="M20" s="122">
        <f>[2]Fjärrvärmeproduktion!W527</f>
        <v>0</v>
      </c>
      <c r="N20" s="122">
        <f>[2]Fjärrvärmeproduktion!X527</f>
        <v>0</v>
      </c>
      <c r="O20" s="122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2">
        <f>[2]Fjärrvärmeproduktion!$N$530</f>
        <v>0</v>
      </c>
      <c r="C21" s="122"/>
      <c r="D21" s="122">
        <f>[2]Fjärrvärmeproduktion!$N$531</f>
        <v>0</v>
      </c>
      <c r="E21" s="122">
        <f>[2]Fjärrvärmeproduktion!$Q$532</f>
        <v>0</v>
      </c>
      <c r="F21" s="122">
        <f>[2]Fjärrvärmeproduktion!$N$533</f>
        <v>0</v>
      </c>
      <c r="G21" s="122">
        <f>[2]Fjärrvärmeproduktion!$R$534</f>
        <v>0</v>
      </c>
      <c r="H21" s="122">
        <f>[2]Fjärrvärmeproduktion!$S$535</f>
        <v>0</v>
      </c>
      <c r="I21" s="122">
        <f>[2]Fjärrvärmeproduktion!$N$536</f>
        <v>0</v>
      </c>
      <c r="J21" s="122">
        <f>[2]Fjärrvärmeproduktion!$T$534</f>
        <v>0</v>
      </c>
      <c r="K21" s="122">
        <f>[2]Fjärrvärmeproduktion!U532</f>
        <v>0</v>
      </c>
      <c r="L21" s="122">
        <f>[2]Fjärrvärmeproduktion!V532</f>
        <v>0</v>
      </c>
      <c r="M21" s="122">
        <f>[2]Fjärrvärmeproduktion!W535</f>
        <v>0</v>
      </c>
      <c r="N21" s="122">
        <f>[2]Fjärrvärmeproduktion!X535</f>
        <v>0</v>
      </c>
      <c r="O21" s="122"/>
      <c r="P21" s="122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22">
        <f>[2]Fjärrvärmeproduktion!$N$538</f>
        <v>0</v>
      </c>
      <c r="C22" s="122"/>
      <c r="D22" s="122">
        <f>[2]Fjärrvärmeproduktion!$N$539</f>
        <v>0</v>
      </c>
      <c r="E22" s="122">
        <f>[2]Fjärrvärmeproduktion!$Q$540</f>
        <v>0</v>
      </c>
      <c r="F22" s="122">
        <f>[2]Fjärrvärmeproduktion!$N$541</f>
        <v>0</v>
      </c>
      <c r="G22" s="122">
        <f>[2]Fjärrvärmeproduktion!$R$542</f>
        <v>0</v>
      </c>
      <c r="H22" s="122">
        <f>[2]Fjärrvärmeproduktion!$S$543</f>
        <v>0</v>
      </c>
      <c r="I22" s="122">
        <f>[2]Fjärrvärmeproduktion!$N$544</f>
        <v>0</v>
      </c>
      <c r="J22" s="122">
        <f>[2]Fjärrvärmeproduktion!$T$542</f>
        <v>0</v>
      </c>
      <c r="K22" s="122">
        <f>[2]Fjärrvärmeproduktion!U540</f>
        <v>0</v>
      </c>
      <c r="L22" s="122">
        <f>[2]Fjärrvärmeproduktion!V540</f>
        <v>0</v>
      </c>
      <c r="M22" s="122">
        <f>[2]Fjärrvärmeproduktion!W543</f>
        <v>0</v>
      </c>
      <c r="N22" s="122">
        <f>[2]Fjärrvärmeproduktion!X543</f>
        <v>0</v>
      </c>
      <c r="O22" s="122"/>
      <c r="P22" s="122">
        <f t="shared" si="2"/>
        <v>0</v>
      </c>
      <c r="Q22" s="31"/>
      <c r="R22" s="43" t="s">
        <v>24</v>
      </c>
      <c r="S22" s="88" t="str">
        <f>P43/1000 &amp;" GWh"</f>
        <v>153,934674666667 GWh</v>
      </c>
      <c r="T22" s="38"/>
      <c r="U22" s="36"/>
    </row>
    <row r="23" spans="1:34" ht="15.75">
      <c r="A23" s="5" t="s">
        <v>23</v>
      </c>
      <c r="B23" s="122">
        <f>[2]Fjärrvärmeproduktion!$N$546</f>
        <v>0</v>
      </c>
      <c r="C23" s="122"/>
      <c r="D23" s="122">
        <f>[2]Fjärrvärmeproduktion!$N$547</f>
        <v>0</v>
      </c>
      <c r="E23" s="122">
        <f>[2]Fjärrvärmeproduktion!$Q$548</f>
        <v>0</v>
      </c>
      <c r="F23" s="122">
        <f>[2]Fjärrvärmeproduktion!$N$549</f>
        <v>0</v>
      </c>
      <c r="G23" s="122">
        <f>[2]Fjärrvärmeproduktion!$R$550</f>
        <v>0</v>
      </c>
      <c r="H23" s="122">
        <f>[2]Fjärrvärmeproduktion!$S$551</f>
        <v>0</v>
      </c>
      <c r="I23" s="122">
        <f>[2]Fjärrvärmeproduktion!$N$552</f>
        <v>0</v>
      </c>
      <c r="J23" s="122">
        <f>[2]Fjärrvärmeproduktion!$T$550</f>
        <v>0</v>
      </c>
      <c r="K23" s="122">
        <f>[2]Fjärrvärmeproduktion!U548</f>
        <v>0</v>
      </c>
      <c r="L23" s="122">
        <f>[2]Fjärrvärmeproduktion!V548</f>
        <v>0</v>
      </c>
      <c r="M23" s="122">
        <f>[2]Fjärrvärmeproduktion!W551</f>
        <v>0</v>
      </c>
      <c r="N23" s="122">
        <f>[2]Fjärrvärmeproduktion!X551</f>
        <v>0</v>
      </c>
      <c r="O23" s="122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2">
        <f>SUM(B18:B23)</f>
        <v>0</v>
      </c>
      <c r="C24" s="122">
        <f t="shared" ref="C24:O24" si="3">SUM(C18:C23)</f>
        <v>0</v>
      </c>
      <c r="D24" s="122">
        <f t="shared" si="3"/>
        <v>0</v>
      </c>
      <c r="E24" s="122">
        <f t="shared" si="3"/>
        <v>0</v>
      </c>
      <c r="F24" s="122">
        <f t="shared" si="3"/>
        <v>0</v>
      </c>
      <c r="G24" s="122">
        <f t="shared" si="3"/>
        <v>0</v>
      </c>
      <c r="H24" s="122">
        <f t="shared" si="3"/>
        <v>0</v>
      </c>
      <c r="I24" s="122">
        <f t="shared" si="3"/>
        <v>0</v>
      </c>
      <c r="J24" s="122">
        <f t="shared" si="3"/>
        <v>0</v>
      </c>
      <c r="K24" s="122">
        <f t="shared" si="3"/>
        <v>0</v>
      </c>
      <c r="L24" s="122">
        <f t="shared" si="3"/>
        <v>0</v>
      </c>
      <c r="M24" s="122">
        <f t="shared" si="3"/>
        <v>0</v>
      </c>
      <c r="N24" s="122">
        <f t="shared" si="3"/>
        <v>0</v>
      </c>
      <c r="O24" s="122">
        <f t="shared" si="3"/>
        <v>0</v>
      </c>
      <c r="P24" s="122">
        <f t="shared" si="2"/>
        <v>0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C43/1000 &amp;" GWh"</f>
        <v>86,692608 GWh</v>
      </c>
      <c r="T25" s="42">
        <f>C$44</f>
        <v>0.56317790769185683</v>
      </c>
      <c r="U25" s="36"/>
    </row>
    <row r="26" spans="1:34" ht="15.75">
      <c r="A26" s="6" t="s">
        <v>103</v>
      </c>
      <c r="B26" s="100">
        <f>'FV imp-exp'!B6</f>
        <v>50000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56,735 GWh</v>
      </c>
      <c r="T26" s="42">
        <f>D$44</f>
        <v>0.36856543285556126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9" t="str">
        <f>A2</f>
        <v>0128 Salem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8,43106666666667 GWh</v>
      </c>
      <c r="T29" s="42">
        <f>G$44</f>
        <v>5.4770419237403611E-2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2,076 GWh</v>
      </c>
      <c r="T30" s="42">
        <f>H$44</f>
        <v>1.3486240215178377E-2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22">
        <f>[2]Slutanvändning!$N$737</f>
        <v>0</v>
      </c>
      <c r="C32" s="100">
        <f>[2]Slutanvändning!$N$738</f>
        <v>278</v>
      </c>
      <c r="D32" s="122">
        <f>[2]Slutanvändning!$N$731</f>
        <v>312</v>
      </c>
      <c r="E32" s="122">
        <f>[2]Slutanvändning!$Q$732</f>
        <v>0</v>
      </c>
      <c r="F32" s="122">
        <f>[2]Slutanvändning!$N$733</f>
        <v>0</v>
      </c>
      <c r="G32" s="100">
        <f>[2]Slutanvändning!$N$734</f>
        <v>72</v>
      </c>
      <c r="H32" s="122">
        <f>[2]Slutanvändning!$N$735</f>
        <v>0</v>
      </c>
      <c r="I32" s="122">
        <f>[2]Slutanvändning!$N$736</f>
        <v>0</v>
      </c>
      <c r="J32" s="122"/>
      <c r="K32" s="122">
        <f>[2]Slutanvändning!T732</f>
        <v>0</v>
      </c>
      <c r="L32" s="122">
        <f>[2]Slutanvändning!U732</f>
        <v>0</v>
      </c>
      <c r="M32" s="122"/>
      <c r="N32" s="122"/>
      <c r="O32" s="122"/>
      <c r="P32" s="122">
        <f t="shared" ref="P32:P38" si="4">SUM(B32:N32)</f>
        <v>662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2">
        <f>[2]Slutanvändning!$N$746</f>
        <v>480</v>
      </c>
      <c r="C33" s="130">
        <f>[2]Slutanvändning!$N$747</f>
        <v>754.33333333333337</v>
      </c>
      <c r="D33" s="122">
        <f>[2]Slutanvändning!$N$740</f>
        <v>0</v>
      </c>
      <c r="E33" s="122">
        <f>[2]Slutanvändning!$Q$741</f>
        <v>0</v>
      </c>
      <c r="F33" s="122">
        <f>[2]Slutanvändning!$N$742</f>
        <v>0</v>
      </c>
      <c r="G33" s="100">
        <f>[2]Slutanvändning!$N$743</f>
        <v>0</v>
      </c>
      <c r="H33" s="122">
        <f>[2]Slutanvändning!$N$744</f>
        <v>0</v>
      </c>
      <c r="I33" s="122">
        <f>[2]Slutanvändning!$N$745</f>
        <v>0</v>
      </c>
      <c r="J33" s="122"/>
      <c r="K33" s="122">
        <f>[2]Slutanvändning!T741</f>
        <v>0</v>
      </c>
      <c r="L33" s="122">
        <f>[2]Slutanvändning!U741</f>
        <v>0</v>
      </c>
      <c r="M33" s="122"/>
      <c r="N33" s="122"/>
      <c r="O33" s="122"/>
      <c r="P33" s="145">
        <f t="shared" si="4"/>
        <v>1234.3333333333335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2">
        <f>[2]Slutanvändning!$N$755</f>
        <v>7815</v>
      </c>
      <c r="C34" s="100">
        <f>[2]Slutanvändning!$N$756</f>
        <v>7417</v>
      </c>
      <c r="D34" s="122">
        <f>[2]Slutanvändning!$N$749</f>
        <v>0</v>
      </c>
      <c r="E34" s="122">
        <f>[2]Slutanvändning!$Q$750</f>
        <v>0</v>
      </c>
      <c r="F34" s="122">
        <f>[2]Slutanvändning!$N$751</f>
        <v>0</v>
      </c>
      <c r="G34" s="100">
        <f>[2]Slutanvändning!$N$752</f>
        <v>0</v>
      </c>
      <c r="H34" s="122">
        <f>[2]Slutanvändning!$N$753</f>
        <v>0</v>
      </c>
      <c r="I34" s="122">
        <f>[2]Slutanvändning!$N$754</f>
        <v>0</v>
      </c>
      <c r="J34" s="122"/>
      <c r="K34" s="122">
        <f>[2]Slutanvändning!T750</f>
        <v>0</v>
      </c>
      <c r="L34" s="122">
        <f>[2]Slutanvändning!U750</f>
        <v>0</v>
      </c>
      <c r="M34" s="122"/>
      <c r="N34" s="122"/>
      <c r="O34" s="122"/>
      <c r="P34" s="122">
        <f t="shared" si="4"/>
        <v>15232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[2]Slutanvändning!$N$764</f>
        <v>0</v>
      </c>
      <c r="C35" s="130">
        <f>[2]Slutanvändning!$N$765</f>
        <v>42.6</v>
      </c>
      <c r="D35" s="122">
        <f>[2]Slutanvändning!$N$758</f>
        <v>56206</v>
      </c>
      <c r="E35" s="122">
        <f>[2]Slutanvändning!$Q$759</f>
        <v>0</v>
      </c>
      <c r="F35" s="122">
        <f>[2]Slutanvändning!$N$760</f>
        <v>0</v>
      </c>
      <c r="G35" s="130">
        <f>[2]Slutanvändning!$N$761</f>
        <v>8359.0666666666657</v>
      </c>
      <c r="H35" s="122">
        <f>[2]Slutanvändning!$N$762</f>
        <v>0</v>
      </c>
      <c r="I35" s="122">
        <f>[2]Slutanvändning!$N$763</f>
        <v>0</v>
      </c>
      <c r="J35" s="122"/>
      <c r="K35" s="122">
        <f>[2]Slutanvändning!T759</f>
        <v>0</v>
      </c>
      <c r="L35" s="122">
        <f>[2]Slutanvändning!U759</f>
        <v>0</v>
      </c>
      <c r="M35" s="122"/>
      <c r="N35" s="122"/>
      <c r="O35" s="122"/>
      <c r="P35" s="145">
        <f>SUM(B35:N35)</f>
        <v>64607.666666666664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2">
        <f>[2]Slutanvändning!$N$773</f>
        <v>1480</v>
      </c>
      <c r="C36" s="100">
        <f>[2]Slutanvändning!$N$774</f>
        <v>6432</v>
      </c>
      <c r="D36" s="122">
        <f>[2]Slutanvändning!$N$767</f>
        <v>10</v>
      </c>
      <c r="E36" s="122">
        <f>[2]Slutanvändning!$Q$768</f>
        <v>0</v>
      </c>
      <c r="F36" s="122">
        <f>[2]Slutanvändning!$N$769</f>
        <v>0</v>
      </c>
      <c r="G36" s="100">
        <f>[2]Slutanvändning!$N$770</f>
        <v>0</v>
      </c>
      <c r="H36" s="122">
        <f>[2]Slutanvändning!$N$771</f>
        <v>0</v>
      </c>
      <c r="I36" s="122">
        <f>[2]Slutanvändning!$N$772</f>
        <v>0</v>
      </c>
      <c r="J36" s="122"/>
      <c r="K36" s="122">
        <f>[2]Slutanvändning!T768</f>
        <v>0</v>
      </c>
      <c r="L36" s="122">
        <f>[2]Slutanvändning!U768</f>
        <v>0</v>
      </c>
      <c r="M36" s="122"/>
      <c r="N36" s="122"/>
      <c r="O36" s="122"/>
      <c r="P36" s="122">
        <f t="shared" si="4"/>
        <v>7922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2">
        <f>[2]Slutanvändning!$N$782</f>
        <v>7445</v>
      </c>
      <c r="C37" s="100">
        <f>[2]Slutanvändning!$N$783</f>
        <v>57601</v>
      </c>
      <c r="D37" s="122">
        <f>[2]Slutanvändning!$N$776</f>
        <v>188</v>
      </c>
      <c r="E37" s="122">
        <f>[2]Slutanvändning!$Q$777</f>
        <v>0</v>
      </c>
      <c r="F37" s="122">
        <f>[2]Slutanvändning!$N$778</f>
        <v>0</v>
      </c>
      <c r="G37" s="100">
        <f>[2]Slutanvändning!$N$779</f>
        <v>0</v>
      </c>
      <c r="H37" s="122">
        <f>[2]Slutanvändning!$N$780</f>
        <v>2076</v>
      </c>
      <c r="I37" s="122">
        <f>[2]Slutanvändning!$N$781</f>
        <v>0</v>
      </c>
      <c r="J37" s="122"/>
      <c r="K37" s="122">
        <f>[2]Slutanvändning!T777</f>
        <v>0</v>
      </c>
      <c r="L37" s="122">
        <f>[2]Slutanvändning!U777</f>
        <v>0</v>
      </c>
      <c r="M37" s="122"/>
      <c r="N37" s="122"/>
      <c r="O37" s="122"/>
      <c r="P37" s="122">
        <f t="shared" si="4"/>
        <v>67310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2">
        <f>[2]Slutanvändning!$N$791</f>
        <v>28910</v>
      </c>
      <c r="C38" s="100">
        <f>[2]Slutanvändning!$N$792</f>
        <v>6661</v>
      </c>
      <c r="D38" s="122">
        <f>[2]Slutanvändning!$N$785</f>
        <v>19</v>
      </c>
      <c r="E38" s="122">
        <f>[2]Slutanvändning!$Q$786</f>
        <v>0</v>
      </c>
      <c r="F38" s="122">
        <f>[2]Slutanvändning!$N$787</f>
        <v>0</v>
      </c>
      <c r="G38" s="100">
        <f>[2]Slutanvändning!$N$788</f>
        <v>0</v>
      </c>
      <c r="H38" s="122">
        <f>[2]Slutanvändning!$N$789</f>
        <v>0</v>
      </c>
      <c r="I38" s="122">
        <f>[2]Slutanvändning!$N$790</f>
        <v>0</v>
      </c>
      <c r="J38" s="122"/>
      <c r="K38" s="122">
        <f>[2]Slutanvändning!T786</f>
        <v>0</v>
      </c>
      <c r="L38" s="122">
        <f>[2]Slutanvändning!U786</f>
        <v>0</v>
      </c>
      <c r="M38" s="122"/>
      <c r="N38" s="122"/>
      <c r="O38" s="122"/>
      <c r="P38" s="122">
        <f t="shared" si="4"/>
        <v>35590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[2]Slutanvändning!$N$800</f>
        <v>0</v>
      </c>
      <c r="C39" s="100">
        <f>[2]Slutanvändning!$N$801</f>
        <v>1085</v>
      </c>
      <c r="D39" s="122">
        <f>[2]Slutanvändning!$N$794</f>
        <v>0</v>
      </c>
      <c r="E39" s="122">
        <f>[2]Slutanvändning!$Q$795</f>
        <v>0</v>
      </c>
      <c r="F39" s="122">
        <f>[2]Slutanvändning!$N$796</f>
        <v>0</v>
      </c>
      <c r="G39" s="100">
        <f>[2]Slutanvändning!$N$797</f>
        <v>0</v>
      </c>
      <c r="H39" s="122">
        <f>[2]Slutanvändning!$N$798</f>
        <v>0</v>
      </c>
      <c r="I39" s="122">
        <f>[2]Slutanvändning!$N$799</f>
        <v>0</v>
      </c>
      <c r="J39" s="122"/>
      <c r="K39" s="122">
        <f>[2]Slutanvändning!T795</f>
        <v>0</v>
      </c>
      <c r="L39" s="122">
        <f>[2]Slutanvändning!U795</f>
        <v>0</v>
      </c>
      <c r="M39" s="122"/>
      <c r="N39" s="122"/>
      <c r="O39" s="122"/>
      <c r="P39" s="122">
        <f>SUM(B39:N39)</f>
        <v>1085</v>
      </c>
      <c r="Q39" s="33"/>
      <c r="R39" s="41"/>
      <c r="S39" s="10"/>
      <c r="T39" s="64"/>
    </row>
    <row r="40" spans="1:47" ht="15.75">
      <c r="A40" s="5" t="s">
        <v>14</v>
      </c>
      <c r="B40" s="122">
        <f>SUM(B32:B39)</f>
        <v>46130</v>
      </c>
      <c r="C40" s="145">
        <f t="shared" ref="C40:O40" si="5">SUM(C32:C39)</f>
        <v>80270.933333333334</v>
      </c>
      <c r="D40" s="122">
        <f t="shared" si="5"/>
        <v>56735</v>
      </c>
      <c r="E40" s="122">
        <f t="shared" si="5"/>
        <v>0</v>
      </c>
      <c r="F40" s="122">
        <f>SUM(F32:F39)</f>
        <v>0</v>
      </c>
      <c r="G40" s="145">
        <f t="shared" si="5"/>
        <v>8431.0666666666657</v>
      </c>
      <c r="H40" s="122">
        <f t="shared" si="5"/>
        <v>2076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22">
        <f>SUM(B40:N40)</f>
        <v>193643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10,2916746666667 GWh</v>
      </c>
      <c r="T41" s="121"/>
    </row>
    <row r="42" spans="1:47">
      <c r="A42" s="46" t="s">
        <v>43</v>
      </c>
      <c r="B42" s="95">
        <f>B39+B38+B37</f>
        <v>36355</v>
      </c>
      <c r="C42" s="95">
        <f>C39+C38+C37</f>
        <v>65347</v>
      </c>
      <c r="D42" s="95">
        <f>D39+D38+D37</f>
        <v>207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2076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103985</v>
      </c>
      <c r="Q42" s="34"/>
      <c r="R42" s="41" t="s">
        <v>41</v>
      </c>
      <c r="S42" s="11" t="str">
        <f>P42/1000 &amp;" GWh"</f>
        <v>103,985 GWh</v>
      </c>
      <c r="T42" s="42">
        <f>P42/P40</f>
        <v>0.53699333309233999</v>
      </c>
    </row>
    <row r="43" spans="1:47">
      <c r="A43" s="47" t="s">
        <v>45</v>
      </c>
      <c r="B43" s="96"/>
      <c r="C43" s="97">
        <f>C40+C24-C7+C46</f>
        <v>86692.608000000007</v>
      </c>
      <c r="D43" s="97">
        <f t="shared" ref="D43:O43" si="7">D11+D24+D40</f>
        <v>56735</v>
      </c>
      <c r="E43" s="97">
        <f t="shared" si="7"/>
        <v>0</v>
      </c>
      <c r="F43" s="97">
        <f t="shared" si="7"/>
        <v>0</v>
      </c>
      <c r="G43" s="97">
        <f t="shared" si="7"/>
        <v>8431.0666666666657</v>
      </c>
      <c r="H43" s="97">
        <f t="shared" si="7"/>
        <v>2076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153934.67466666666</v>
      </c>
      <c r="Q43" s="34"/>
      <c r="R43" s="41" t="s">
        <v>42</v>
      </c>
      <c r="S43" s="11" t="str">
        <f>P36/1000 &amp;" GWh"</f>
        <v>7,922 GWh</v>
      </c>
      <c r="T43" s="62">
        <f>P36/P40</f>
        <v>4.0910334997908519E-2</v>
      </c>
    </row>
    <row r="44" spans="1:47">
      <c r="A44" s="47" t="s">
        <v>46</v>
      </c>
      <c r="B44" s="99"/>
      <c r="C44" s="99">
        <f>C43/$P$43</f>
        <v>0.56317790769185683</v>
      </c>
      <c r="D44" s="99">
        <f t="shared" ref="D44:P44" si="8">D43/$P$43</f>
        <v>0.36856543285556126</v>
      </c>
      <c r="E44" s="99">
        <f t="shared" si="8"/>
        <v>0</v>
      </c>
      <c r="F44" s="99">
        <f t="shared" si="8"/>
        <v>0</v>
      </c>
      <c r="G44" s="99">
        <f t="shared" si="8"/>
        <v>5.4770419237403611E-2</v>
      </c>
      <c r="H44" s="99">
        <f t="shared" si="8"/>
        <v>1.3486240215178377E-2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15,232 GWh</v>
      </c>
      <c r="T44" s="42">
        <f>P34/P40</f>
        <v>7.8660214931600941E-2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0,662 GWh</v>
      </c>
      <c r="T45" s="42">
        <f>P32/P40</f>
        <v>3.4186621773056604E-3</v>
      </c>
      <c r="U45" s="36"/>
    </row>
    <row r="46" spans="1:47">
      <c r="A46" s="48" t="s">
        <v>49</v>
      </c>
      <c r="B46" s="68">
        <f>B24+B26-B40</f>
        <v>3870</v>
      </c>
      <c r="C46" s="68">
        <f>(C40+C24)*0.08</f>
        <v>6421.6746666666668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1,23433333333333 GWh</v>
      </c>
      <c r="T46" s="62">
        <f>P33/P40</f>
        <v>6.3742729318040595E-3</v>
      </c>
      <c r="U46" s="36"/>
    </row>
    <row r="47" spans="1:47">
      <c r="A47" s="48" t="s">
        <v>51</v>
      </c>
      <c r="B47" s="123">
        <f>B46/(B24+B26)</f>
        <v>7.7399999999999997E-2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64,6076666666667 GWh</v>
      </c>
      <c r="T47" s="62">
        <f>P35/P40</f>
        <v>0.33364318186904079</v>
      </c>
    </row>
    <row r="48" spans="1:47" ht="15.75" thickBot="1">
      <c r="A48" s="13"/>
      <c r="B48" s="124"/>
      <c r="C48" s="125"/>
      <c r="D48" s="126"/>
      <c r="E48" s="126"/>
      <c r="F48" s="127"/>
      <c r="G48" s="126"/>
      <c r="H48" s="126"/>
      <c r="I48" s="127"/>
      <c r="J48" s="126"/>
      <c r="K48" s="126"/>
      <c r="L48" s="126"/>
      <c r="M48" s="125"/>
      <c r="N48" s="128"/>
      <c r="O48" s="128"/>
      <c r="P48" s="128"/>
      <c r="Q48" s="87"/>
      <c r="R48" s="69" t="s">
        <v>50</v>
      </c>
      <c r="S48" s="70" t="str">
        <f>P40/1000 &amp;" GWh"</f>
        <v>193,643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7" zoomScale="65" zoomScaleNormal="55" workbookViewId="0">
      <selection activeCell="G63" sqref="G63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88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[2]Solceller!$C$28</f>
        <v>779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[2]Elproduktion!$N$1002</f>
        <v>114572</v>
      </c>
      <c r="D7" s="122">
        <f>[2]Elproduktion!$N$1003</f>
        <v>0</v>
      </c>
      <c r="E7" s="122">
        <f>[2]Elproduktion!$Q$1004</f>
        <v>0</v>
      </c>
      <c r="F7" s="122">
        <f>[2]Elproduktion!$N$1005</f>
        <v>0</v>
      </c>
      <c r="G7" s="122">
        <f>[2]Elproduktion!$R$1006</f>
        <v>0</v>
      </c>
      <c r="H7" s="122">
        <f>[2]Elproduktion!$S$1007</f>
        <v>0</v>
      </c>
      <c r="I7" s="122">
        <f>[2]Elproduktion!$N$1008</f>
        <v>0</v>
      </c>
      <c r="J7" s="122">
        <f>[2]Elproduktion!$T$1006</f>
        <v>0</v>
      </c>
      <c r="K7" s="122">
        <f>[2]Elproduktion!U1004</f>
        <v>0</v>
      </c>
      <c r="L7" s="122">
        <f>[2]Elproduktion!V1004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[2]Elproduktion!$N$1010</f>
        <v>0</v>
      </c>
      <c r="D8" s="122">
        <f>[2]Elproduktion!$N$1011</f>
        <v>0</v>
      </c>
      <c r="E8" s="122">
        <f>[2]Elproduktion!$Q$1012</f>
        <v>0</v>
      </c>
      <c r="F8" s="122">
        <f>[2]Elproduktion!$N$1013</f>
        <v>0</v>
      </c>
      <c r="G8" s="122">
        <f>[2]Elproduktion!$R$1014</f>
        <v>0</v>
      </c>
      <c r="H8" s="122">
        <f>[2]Elproduktion!$S$1015</f>
        <v>0</v>
      </c>
      <c r="I8" s="122">
        <f>[2]Elproduktion!$N$1016</f>
        <v>0</v>
      </c>
      <c r="J8" s="122">
        <f>[2]Elproduktion!$T$1014</f>
        <v>0</v>
      </c>
      <c r="K8" s="122">
        <f>[2]Elproduktion!U1012</f>
        <v>0</v>
      </c>
      <c r="L8" s="122">
        <f>[2]Elproduktion!V1012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[2]Elproduktion!$N$1018</f>
        <v>0</v>
      </c>
      <c r="D9" s="122">
        <f>[2]Elproduktion!$N$1019</f>
        <v>0</v>
      </c>
      <c r="E9" s="122">
        <f>[2]Elproduktion!$Q$1020</f>
        <v>0</v>
      </c>
      <c r="F9" s="122">
        <f>[2]Elproduktion!$N$1021</f>
        <v>0</v>
      </c>
      <c r="G9" s="122">
        <f>[2]Elproduktion!$R$1022</f>
        <v>0</v>
      </c>
      <c r="H9" s="122">
        <f>[2]Elproduktion!$S$1023</f>
        <v>0</v>
      </c>
      <c r="I9" s="122">
        <f>[2]Elproduktion!$N$1024</f>
        <v>0</v>
      </c>
      <c r="J9" s="122">
        <f>[2]Elproduktion!$T$1022</f>
        <v>0</v>
      </c>
      <c r="K9" s="122">
        <f>[2]Elproduktion!U1020</f>
        <v>0</v>
      </c>
      <c r="L9" s="122">
        <f>[2]Elproduktion!V1020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[2]Elproduktion!$N$1026</f>
        <v>0</v>
      </c>
      <c r="D10" s="122">
        <f>[2]Elproduktion!$N$1027</f>
        <v>0</v>
      </c>
      <c r="E10" s="122">
        <f>[2]Elproduktion!$Q$1028</f>
        <v>0</v>
      </c>
      <c r="F10" s="122">
        <f>[2]Elproduktion!$N$1029</f>
        <v>0</v>
      </c>
      <c r="G10" s="122">
        <f>[2]Elproduktion!$R$1030</f>
        <v>0</v>
      </c>
      <c r="H10" s="122">
        <f>[2]Elproduktion!$S$1031</f>
        <v>0</v>
      </c>
      <c r="I10" s="122">
        <f>[2]Elproduktion!$N$1032</f>
        <v>0</v>
      </c>
      <c r="J10" s="122">
        <f>[2]Elproduktion!$T$1030</f>
        <v>0</v>
      </c>
      <c r="K10" s="122">
        <f>[2]Elproduktion!U1028</f>
        <v>0</v>
      </c>
      <c r="L10" s="122">
        <f>[2]Elproduktion!V1028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115351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0191 Sigtuna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[2]Fjärrvärmeproduktion!$N$1402+[2]Fjärrvärmeproduktion!$N$1442*([2]Fjärrvärmeproduktion!$N$1402/([2]Fjärrvärmeproduktion!$N$1402+[2]Fjärrvärmeproduktion!$N$1410))</f>
        <v>634120.25708476524</v>
      </c>
      <c r="C18" s="122"/>
      <c r="D18" s="122">
        <f>[2]Fjärrvärmeproduktion!$N$1403</f>
        <v>3212</v>
      </c>
      <c r="E18" s="122">
        <f>[2]Fjärrvärmeproduktion!$Q$1404</f>
        <v>0</v>
      </c>
      <c r="F18" s="122">
        <f>[2]Fjärrvärmeproduktion!$N$1405</f>
        <v>0</v>
      </c>
      <c r="G18" s="122">
        <f>[2]Fjärrvärmeproduktion!$R$1406</f>
        <v>0</v>
      </c>
      <c r="H18" s="122">
        <f>[2]Fjärrvärmeproduktion!$S$1407</f>
        <v>639461</v>
      </c>
      <c r="I18" s="122">
        <f>[2]Fjärrvärmeproduktion!$N$1408</f>
        <v>0</v>
      </c>
      <c r="J18" s="122">
        <f>[2]Fjärrvärmeproduktion!$T$1406</f>
        <v>0</v>
      </c>
      <c r="K18" s="122">
        <f>[2]Fjärrvärmeproduktion!U1404</f>
        <v>0</v>
      </c>
      <c r="L18" s="122">
        <f>[2]Fjärrvärmeproduktion!V1404</f>
        <v>0</v>
      </c>
      <c r="M18" s="122">
        <f>[2]Fjärrvärmeproduktion!W1407</f>
        <v>0</v>
      </c>
      <c r="N18" s="122">
        <f>[2]Fjärrvärmeproduktion!X1407</f>
        <v>0</v>
      </c>
      <c r="O18" s="122"/>
      <c r="P18" s="122">
        <f>SUM(C18:O18)</f>
        <v>642673</v>
      </c>
      <c r="Q18" s="4"/>
      <c r="R18" s="4"/>
      <c r="S18" s="4"/>
      <c r="T18" s="4"/>
    </row>
    <row r="19" spans="1:34" ht="15.75">
      <c r="A19" s="5" t="s">
        <v>19</v>
      </c>
      <c r="B19" s="122">
        <f>[2]Fjärrvärmeproduktion!$N$1410+[2]Fjärrvärmeproduktion!$N$1442*([2]Fjärrvärmeproduktion!$N$1410/([2]Fjärrvärmeproduktion!$N$1410+[2]Fjärrvärmeproduktion!$N$1402))</f>
        <v>1658.7429152347195</v>
      </c>
      <c r="C19" s="122"/>
      <c r="D19" s="122">
        <f>[2]Fjärrvärmeproduktion!$N$1411</f>
        <v>478</v>
      </c>
      <c r="E19" s="122">
        <f>[2]Fjärrvärmeproduktion!$Q$1412</f>
        <v>0</v>
      </c>
      <c r="F19" s="122">
        <f>[2]Fjärrvärmeproduktion!$N$1413</f>
        <v>0</v>
      </c>
      <c r="G19" s="122">
        <f>[2]Fjärrvärmeproduktion!$R$1414</f>
        <v>1008</v>
      </c>
      <c r="H19" s="122">
        <f>[2]Fjärrvärmeproduktion!$S$1415</f>
        <v>0</v>
      </c>
      <c r="I19" s="122">
        <f>[2]Fjärrvärmeproduktion!$N$1416</f>
        <v>0</v>
      </c>
      <c r="J19" s="122">
        <f>[2]Fjärrvärmeproduktion!$T$1414</f>
        <v>0</v>
      </c>
      <c r="K19" s="122">
        <f>[2]Fjärrvärmeproduktion!U1412</f>
        <v>0</v>
      </c>
      <c r="L19" s="122">
        <f>[2]Fjärrvärmeproduktion!V1412</f>
        <v>0</v>
      </c>
      <c r="M19" s="122">
        <f>[2]Fjärrvärmeproduktion!W1415</f>
        <v>0</v>
      </c>
      <c r="N19" s="122">
        <f>[2]Fjärrvärmeproduktion!X1415</f>
        <v>0</v>
      </c>
      <c r="O19" s="122"/>
      <c r="P19" s="122">
        <f t="shared" ref="P19:P24" si="2">SUM(C19:O19)</f>
        <v>1486</v>
      </c>
      <c r="Q19" s="4"/>
      <c r="R19" s="4"/>
      <c r="S19" s="4"/>
      <c r="T19" s="4"/>
    </row>
    <row r="20" spans="1:34" ht="15.75">
      <c r="A20" s="5" t="s">
        <v>20</v>
      </c>
      <c r="B20" s="122">
        <f>[2]Fjärrvärmeproduktion!$N$1418</f>
        <v>0</v>
      </c>
      <c r="C20" s="122"/>
      <c r="D20" s="122">
        <f>[2]Fjärrvärmeproduktion!$N$1419</f>
        <v>0</v>
      </c>
      <c r="E20" s="122">
        <f>[2]Fjärrvärmeproduktion!$Q$1420</f>
        <v>0</v>
      </c>
      <c r="F20" s="122">
        <f>[2]Fjärrvärmeproduktion!$N$1421</f>
        <v>0</v>
      </c>
      <c r="G20" s="122">
        <f>[2]Fjärrvärmeproduktion!$R$1422</f>
        <v>0</v>
      </c>
      <c r="H20" s="122">
        <f>[2]Fjärrvärmeproduktion!$S$1423</f>
        <v>0</v>
      </c>
      <c r="I20" s="122">
        <f>[2]Fjärrvärmeproduktion!$N$1424</f>
        <v>0</v>
      </c>
      <c r="J20" s="122">
        <f>[2]Fjärrvärmeproduktion!$T$1422</f>
        <v>0</v>
      </c>
      <c r="K20" s="122">
        <f>[2]Fjärrvärmeproduktion!U1420</f>
        <v>0</v>
      </c>
      <c r="L20" s="122">
        <f>[2]Fjärrvärmeproduktion!V1420</f>
        <v>0</v>
      </c>
      <c r="M20" s="122">
        <f>[2]Fjärrvärmeproduktion!W1423</f>
        <v>0</v>
      </c>
      <c r="N20" s="122">
        <f>[2]Fjärrvärmeproduktion!X1423</f>
        <v>0</v>
      </c>
      <c r="O20" s="122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2">
        <f>[2]Fjärrvärmeproduktion!$N$1426</f>
        <v>10650</v>
      </c>
      <c r="C21" s="145">
        <f>B21*0.33</f>
        <v>3514.5</v>
      </c>
      <c r="D21" s="122">
        <f>[2]Fjärrvärmeproduktion!$N$1427</f>
        <v>0</v>
      </c>
      <c r="E21" s="122">
        <f>[2]Fjärrvärmeproduktion!$Q$1428</f>
        <v>0</v>
      </c>
      <c r="F21" s="122">
        <f>[2]Fjärrvärmeproduktion!$N$1429</f>
        <v>0</v>
      </c>
      <c r="G21" s="122">
        <f>[2]Fjärrvärmeproduktion!$R$1430</f>
        <v>0</v>
      </c>
      <c r="H21" s="122">
        <f>[2]Fjärrvärmeproduktion!$S$1431</f>
        <v>0</v>
      </c>
      <c r="I21" s="122">
        <f>[2]Fjärrvärmeproduktion!$N$1432</f>
        <v>0</v>
      </c>
      <c r="J21" s="122">
        <f>[2]Fjärrvärmeproduktion!$T$1430</f>
        <v>0</v>
      </c>
      <c r="K21" s="122">
        <f>[2]Fjärrvärmeproduktion!U1428</f>
        <v>0</v>
      </c>
      <c r="L21" s="122">
        <f>[2]Fjärrvärmeproduktion!V1428</f>
        <v>0</v>
      </c>
      <c r="M21" s="122">
        <f>[2]Fjärrvärmeproduktion!W1431</f>
        <v>0</v>
      </c>
      <c r="N21" s="122">
        <f>[2]Fjärrvärmeproduktion!X1431</f>
        <v>0</v>
      </c>
      <c r="O21" s="122"/>
      <c r="P21" s="122">
        <f t="shared" si="2"/>
        <v>3514.5</v>
      </c>
      <c r="Q21" s="4"/>
      <c r="R21" s="37"/>
      <c r="S21" s="37"/>
      <c r="T21" s="37"/>
    </row>
    <row r="22" spans="1:34" ht="15.75">
      <c r="A22" s="5" t="s">
        <v>22</v>
      </c>
      <c r="B22" s="122">
        <f>[2]Fjärrvärmeproduktion!$N$1434</f>
        <v>0</v>
      </c>
      <c r="C22" s="122"/>
      <c r="D22" s="122">
        <f>[2]Fjärrvärmeproduktion!$N$1435</f>
        <v>0</v>
      </c>
      <c r="E22" s="122">
        <f>[2]Fjärrvärmeproduktion!$Q$1436</f>
        <v>0</v>
      </c>
      <c r="F22" s="122">
        <f>[2]Fjärrvärmeproduktion!$N$1437</f>
        <v>0</v>
      </c>
      <c r="G22" s="122">
        <f>[2]Fjärrvärmeproduktion!$R$1438</f>
        <v>0</v>
      </c>
      <c r="H22" s="122">
        <f>[2]Fjärrvärmeproduktion!$S$1439</f>
        <v>0</v>
      </c>
      <c r="I22" s="122">
        <f>[2]Fjärrvärmeproduktion!$N$1440</f>
        <v>0</v>
      </c>
      <c r="J22" s="122">
        <f>[2]Fjärrvärmeproduktion!$T$1438</f>
        <v>0</v>
      </c>
      <c r="K22" s="122">
        <f>[2]Fjärrvärmeproduktion!U1436</f>
        <v>0</v>
      </c>
      <c r="L22" s="122">
        <f>[2]Fjärrvärmeproduktion!V1436</f>
        <v>0</v>
      </c>
      <c r="M22" s="122">
        <f>[2]Fjärrvärmeproduktion!W1439</f>
        <v>0</v>
      </c>
      <c r="N22" s="122">
        <f>[2]Fjärrvärmeproduktion!X1439</f>
        <v>0</v>
      </c>
      <c r="O22" s="122"/>
      <c r="P22" s="122">
        <f t="shared" si="2"/>
        <v>0</v>
      </c>
      <c r="Q22" s="31"/>
      <c r="R22" s="43" t="s">
        <v>24</v>
      </c>
      <c r="S22" s="88" t="str">
        <f>P43/1000 &amp;" GWh"</f>
        <v>1839,66582 GWh</v>
      </c>
      <c r="T22" s="38"/>
      <c r="U22" s="36"/>
    </row>
    <row r="23" spans="1:34" ht="15.75">
      <c r="A23" s="5" t="s">
        <v>23</v>
      </c>
      <c r="B23" s="122">
        <v>0</v>
      </c>
      <c r="C23" s="122"/>
      <c r="D23" s="122">
        <f>[2]Fjärrvärmeproduktion!$N$1443</f>
        <v>0</v>
      </c>
      <c r="E23" s="122">
        <f>[2]Fjärrvärmeproduktion!$Q$1444</f>
        <v>0</v>
      </c>
      <c r="F23" s="122">
        <f>[2]Fjärrvärmeproduktion!$N$1445</f>
        <v>0</v>
      </c>
      <c r="G23" s="122">
        <f>[2]Fjärrvärmeproduktion!$R$1446</f>
        <v>0</v>
      </c>
      <c r="H23" s="122">
        <f>[2]Fjärrvärmeproduktion!$S$1447</f>
        <v>0</v>
      </c>
      <c r="I23" s="122">
        <f>[2]Fjärrvärmeproduktion!$N$1448</f>
        <v>0</v>
      </c>
      <c r="J23" s="122">
        <f>[2]Fjärrvärmeproduktion!$T$1446</f>
        <v>0</v>
      </c>
      <c r="K23" s="122">
        <f>[2]Fjärrvärmeproduktion!U1444</f>
        <v>0</v>
      </c>
      <c r="L23" s="122">
        <f>[2]Fjärrvärmeproduktion!V1444</f>
        <v>0</v>
      </c>
      <c r="M23" s="122">
        <f>[2]Fjärrvärmeproduktion!W1447</f>
        <v>0</v>
      </c>
      <c r="N23" s="122">
        <f>[2]Fjärrvärmeproduktion!X1447</f>
        <v>0</v>
      </c>
      <c r="O23" s="122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2">
        <f>SUM(B18:B23)</f>
        <v>646429</v>
      </c>
      <c r="C24" s="122">
        <f t="shared" ref="C24:O24" si="3">SUM(C18:C23)</f>
        <v>3514.5</v>
      </c>
      <c r="D24" s="122">
        <f t="shared" si="3"/>
        <v>3690</v>
      </c>
      <c r="E24" s="122">
        <f t="shared" si="3"/>
        <v>0</v>
      </c>
      <c r="F24" s="122">
        <f t="shared" si="3"/>
        <v>0</v>
      </c>
      <c r="G24" s="122">
        <f t="shared" si="3"/>
        <v>1008</v>
      </c>
      <c r="H24" s="122">
        <f t="shared" si="3"/>
        <v>639461</v>
      </c>
      <c r="I24" s="122">
        <f t="shared" si="3"/>
        <v>0</v>
      </c>
      <c r="J24" s="122">
        <f t="shared" si="3"/>
        <v>0</v>
      </c>
      <c r="K24" s="122">
        <f t="shared" si="3"/>
        <v>0</v>
      </c>
      <c r="L24" s="122">
        <f t="shared" si="3"/>
        <v>0</v>
      </c>
      <c r="M24" s="122">
        <f t="shared" si="3"/>
        <v>0</v>
      </c>
      <c r="N24" s="122">
        <f t="shared" si="3"/>
        <v>0</v>
      </c>
      <c r="O24" s="122">
        <f t="shared" si="3"/>
        <v>0</v>
      </c>
      <c r="P24" s="122">
        <f t="shared" si="2"/>
        <v>647673.5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C43/1000 &amp;" GWh"</f>
        <v>485,95282 GWh</v>
      </c>
      <c r="T25" s="42">
        <f>C$44</f>
        <v>0.26415276878927935</v>
      </c>
      <c r="U25" s="36"/>
    </row>
    <row r="26" spans="1:34" ht="15.75">
      <c r="A26" s="12" t="s">
        <v>103</v>
      </c>
      <c r="B26" s="100">
        <f>'FV imp-exp'!B18</f>
        <v>243515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540,478 GWh</v>
      </c>
      <c r="T26" s="42">
        <f>D$44</f>
        <v>0.29379140174491036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9" t="str">
        <f>A2</f>
        <v>0191 Sigtuna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159,004 GWh</v>
      </c>
      <c r="T29" s="42">
        <f>G$44</f>
        <v>8.6430914936496447E-2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654,231 GWh</v>
      </c>
      <c r="T30" s="42">
        <f>H$44</f>
        <v>0.35562491452931377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22">
        <f>[2]Slutanvändning!$N$2033</f>
        <v>0</v>
      </c>
      <c r="C32" s="100">
        <f>[2]Slutanvändning!$N$2034</f>
        <v>7998</v>
      </c>
      <c r="D32" s="100">
        <f>[2]Slutanvändning!$N$2027</f>
        <v>8844</v>
      </c>
      <c r="E32" s="122">
        <f>[2]Slutanvändning!$Q$2028</f>
        <v>0</v>
      </c>
      <c r="F32" s="122">
        <f>[2]Slutanvändning!$N$2029</f>
        <v>0</v>
      </c>
      <c r="G32" s="122">
        <f>[2]Slutanvändning!$N$2030</f>
        <v>1949</v>
      </c>
      <c r="H32" s="122">
        <f>[2]Slutanvändning!$N$2031</f>
        <v>0</v>
      </c>
      <c r="I32" s="122">
        <f>[2]Slutanvändning!$N$2032</f>
        <v>0</v>
      </c>
      <c r="J32" s="122"/>
      <c r="K32" s="122">
        <f>[2]Slutanvändning!T2028</f>
        <v>0</v>
      </c>
      <c r="L32" s="122">
        <f>[2]Slutanvändning!U2028</f>
        <v>0</v>
      </c>
      <c r="M32" s="122"/>
      <c r="N32" s="122"/>
      <c r="O32" s="122"/>
      <c r="P32" s="122">
        <f t="shared" ref="P32:P38" si="4">SUM(B32:N32)</f>
        <v>18791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2">
        <f>[2]Slutanvändning!$N$2042</f>
        <v>14340</v>
      </c>
      <c r="C33" s="130">
        <f>[2]Slutanvändning!$N$2043</f>
        <v>32264.769104803505</v>
      </c>
      <c r="D33" s="130">
        <f>[2]Slutanvändning!$N$2036</f>
        <v>2315.2308951965065</v>
      </c>
      <c r="E33" s="122">
        <f>[2]Slutanvändning!$Q$2037</f>
        <v>0</v>
      </c>
      <c r="F33" s="122">
        <f>[2]Slutanvändning!$N$2038</f>
        <v>0</v>
      </c>
      <c r="G33" s="122">
        <f>[2]Slutanvändning!$N$2039</f>
        <v>0</v>
      </c>
      <c r="H33" s="122">
        <f>[2]Slutanvändning!$N$2040</f>
        <v>0</v>
      </c>
      <c r="I33" s="122">
        <f>[2]Slutanvändning!$N$2041</f>
        <v>0</v>
      </c>
      <c r="J33" s="122"/>
      <c r="K33" s="122">
        <f>[2]Slutanvändning!T2037</f>
        <v>0</v>
      </c>
      <c r="L33" s="122">
        <f>[2]Slutanvändning!U2037</f>
        <v>0</v>
      </c>
      <c r="M33" s="122"/>
      <c r="N33" s="122"/>
      <c r="O33" s="122"/>
      <c r="P33" s="122">
        <f t="shared" si="4"/>
        <v>48920.000000000015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2">
        <f>[2]Slutanvändning!$N$2051</f>
        <v>24298</v>
      </c>
      <c r="C34" s="100">
        <f>[2]Slutanvändning!$N$2052</f>
        <v>35397</v>
      </c>
      <c r="D34" s="100">
        <f>[2]Slutanvändning!$N$2045</f>
        <v>372</v>
      </c>
      <c r="E34" s="122">
        <f>[2]Slutanvändning!$Q$2046</f>
        <v>0</v>
      </c>
      <c r="F34" s="122">
        <f>[2]Slutanvändning!$N$2047</f>
        <v>0</v>
      </c>
      <c r="G34" s="122">
        <f>[2]Slutanvändning!$N$2048</f>
        <v>0</v>
      </c>
      <c r="H34" s="122">
        <f>[2]Slutanvändning!$N$2049</f>
        <v>0</v>
      </c>
      <c r="I34" s="122">
        <f>[2]Slutanvändning!$N$2050</f>
        <v>0</v>
      </c>
      <c r="J34" s="122"/>
      <c r="K34" s="122">
        <f>[2]Slutanvändning!T2046</f>
        <v>0</v>
      </c>
      <c r="L34" s="122">
        <f>[2]Slutanvändning!U2046</f>
        <v>0</v>
      </c>
      <c r="M34" s="122"/>
      <c r="N34" s="122"/>
      <c r="O34" s="122"/>
      <c r="P34" s="122">
        <f t="shared" si="4"/>
        <v>60067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[2]Slutanvändning!$N$2060</f>
        <v>0</v>
      </c>
      <c r="C35" s="100">
        <f>[2]Slutanvändning!$N$2061</f>
        <v>1820</v>
      </c>
      <c r="D35" s="100">
        <f>[2]Slutanvändning!$N$2054</f>
        <v>495071</v>
      </c>
      <c r="E35" s="122">
        <f>[2]Slutanvändning!$Q$2055</f>
        <v>0</v>
      </c>
      <c r="F35" s="122">
        <f>[2]Slutanvändning!$N$2056</f>
        <v>0</v>
      </c>
      <c r="G35" s="122">
        <f>[2]Slutanvändning!$N$2057</f>
        <v>156047</v>
      </c>
      <c r="H35" s="122">
        <f>[2]Slutanvändning!$N$2058</f>
        <v>0</v>
      </c>
      <c r="I35" s="122">
        <f>[2]Slutanvändning!$N$2059</f>
        <v>0</v>
      </c>
      <c r="J35" s="122"/>
      <c r="K35" s="122">
        <f>[2]Slutanvändning!T2055</f>
        <v>0</v>
      </c>
      <c r="L35" s="122">
        <f>[2]Slutanvändning!U2055</f>
        <v>0</v>
      </c>
      <c r="M35" s="122"/>
      <c r="N35" s="122"/>
      <c r="O35" s="122"/>
      <c r="P35" s="122">
        <f>SUM(B35:N35)</f>
        <v>652938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2">
        <f>[2]Slutanvändning!$N$2069</f>
        <v>184982</v>
      </c>
      <c r="C36" s="130">
        <f>[2]Slutanvändning!$N$2070</f>
        <v>327805.2308951965</v>
      </c>
      <c r="D36" s="130">
        <f>[2]Slutanvändning!$N$2063</f>
        <v>29575.769104803494</v>
      </c>
      <c r="E36" s="122">
        <f>[2]Slutanvändning!$Q$2064</f>
        <v>0</v>
      </c>
      <c r="F36" s="122">
        <f>[2]Slutanvändning!$N$2065</f>
        <v>0</v>
      </c>
      <c r="G36" s="122">
        <f>[2]Slutanvändning!$N$2066</f>
        <v>0</v>
      </c>
      <c r="H36" s="122">
        <f>[2]Slutanvändning!$N$2067</f>
        <v>0</v>
      </c>
      <c r="I36" s="122">
        <f>[2]Slutanvändning!$N$2068</f>
        <v>0</v>
      </c>
      <c r="J36" s="122"/>
      <c r="K36" s="122">
        <f>[2]Slutanvändning!T2064</f>
        <v>0</v>
      </c>
      <c r="L36" s="122">
        <f>[2]Slutanvändning!U2064</f>
        <v>0</v>
      </c>
      <c r="M36" s="122"/>
      <c r="N36" s="122"/>
      <c r="O36" s="122"/>
      <c r="P36" s="122">
        <f t="shared" si="4"/>
        <v>542363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2">
        <f>[2]Slutanvändning!$N$2078</f>
        <v>2519</v>
      </c>
      <c r="C37" s="100">
        <f>[2]Slutanvändning!$N$2079</f>
        <v>111788</v>
      </c>
      <c r="D37" s="100">
        <f>[2]Slutanvändning!$N$2072</f>
        <v>411</v>
      </c>
      <c r="E37" s="122">
        <f>[2]Slutanvändning!$Q$2073</f>
        <v>0</v>
      </c>
      <c r="F37" s="122">
        <f>[2]Slutanvändning!$N$2074</f>
        <v>0</v>
      </c>
      <c r="G37" s="122">
        <f>[2]Slutanvändning!$N$2075</f>
        <v>0</v>
      </c>
      <c r="H37" s="122">
        <f>[2]Slutanvändning!$N$2076</f>
        <v>14770</v>
      </c>
      <c r="I37" s="122">
        <f>[2]Slutanvändning!$N$2077</f>
        <v>0</v>
      </c>
      <c r="J37" s="122"/>
      <c r="K37" s="122">
        <f>[2]Slutanvändning!T2073</f>
        <v>0</v>
      </c>
      <c r="L37" s="122">
        <f>[2]Slutanvändning!U2073</f>
        <v>0</v>
      </c>
      <c r="M37" s="122"/>
      <c r="N37" s="122"/>
      <c r="O37" s="122"/>
      <c r="P37" s="122">
        <f t="shared" si="4"/>
        <v>129488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2">
        <f>[2]Slutanvändning!$N$2087</f>
        <v>91562</v>
      </c>
      <c r="C38" s="100">
        <f>[2]Slutanvändning!$N$2088</f>
        <v>28623</v>
      </c>
      <c r="D38" s="100">
        <f>[2]Slutanvändning!$N$2081</f>
        <v>199</v>
      </c>
      <c r="E38" s="122">
        <f>[2]Slutanvändning!$Q$2082</f>
        <v>0</v>
      </c>
      <c r="F38" s="122">
        <f>[2]Slutanvändning!$N$2083</f>
        <v>0</v>
      </c>
      <c r="G38" s="122">
        <f>[2]Slutanvändning!$N$2084</f>
        <v>0</v>
      </c>
      <c r="H38" s="122">
        <f>[2]Slutanvändning!$N$2085</f>
        <v>0</v>
      </c>
      <c r="I38" s="122">
        <f>[2]Slutanvändning!$N$2086</f>
        <v>0</v>
      </c>
      <c r="J38" s="122"/>
      <c r="K38" s="122">
        <f>[2]Slutanvändning!T2082</f>
        <v>0</v>
      </c>
      <c r="L38" s="122">
        <f>[2]Slutanvändning!U2082</f>
        <v>0</v>
      </c>
      <c r="M38" s="122"/>
      <c r="N38" s="122"/>
      <c r="O38" s="122"/>
      <c r="P38" s="122">
        <f t="shared" si="4"/>
        <v>120384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[2]Slutanvändning!$N$2096</f>
        <v>0</v>
      </c>
      <c r="C39" s="100">
        <f>[2]Slutanvändning!$N$2097</f>
        <v>6831</v>
      </c>
      <c r="D39" s="100">
        <f>[2]Slutanvändning!$N$2090</f>
        <v>0</v>
      </c>
      <c r="E39" s="122">
        <f>[2]Slutanvändning!$Q$2091</f>
        <v>0</v>
      </c>
      <c r="F39" s="122">
        <f>[2]Slutanvändning!$N$2092</f>
        <v>0</v>
      </c>
      <c r="G39" s="122">
        <f>[2]Slutanvändning!$N$2093</f>
        <v>0</v>
      </c>
      <c r="H39" s="122">
        <f>[2]Slutanvändning!$N$2094</f>
        <v>0</v>
      </c>
      <c r="I39" s="122">
        <f>[2]Slutanvändning!$N$2095</f>
        <v>0</v>
      </c>
      <c r="J39" s="122"/>
      <c r="K39" s="122">
        <f>[2]Slutanvändning!T2091</f>
        <v>0</v>
      </c>
      <c r="L39" s="122">
        <f>[2]Slutanvändning!U2091</f>
        <v>0</v>
      </c>
      <c r="M39" s="122"/>
      <c r="N39" s="122"/>
      <c r="O39" s="122"/>
      <c r="P39" s="122">
        <f>SUM(B39:N39)</f>
        <v>6831</v>
      </c>
      <c r="Q39" s="33"/>
      <c r="R39" s="41"/>
      <c r="S39" s="10"/>
      <c r="T39" s="64"/>
    </row>
    <row r="40" spans="1:47" ht="15.75">
      <c r="A40" s="5" t="s">
        <v>14</v>
      </c>
      <c r="B40" s="122">
        <f>SUM(B32:B39)</f>
        <v>317701</v>
      </c>
      <c r="C40" s="122">
        <f t="shared" ref="C40:O40" si="5">SUM(C32:C39)</f>
        <v>552527</v>
      </c>
      <c r="D40" s="122">
        <f t="shared" si="5"/>
        <v>536788</v>
      </c>
      <c r="E40" s="122">
        <f t="shared" si="5"/>
        <v>0</v>
      </c>
      <c r="F40" s="122">
        <f>SUM(F32:F39)</f>
        <v>0</v>
      </c>
      <c r="G40" s="122">
        <f t="shared" si="5"/>
        <v>157996</v>
      </c>
      <c r="H40" s="122">
        <f t="shared" si="5"/>
        <v>14770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22">
        <f>SUM(B40:N40)</f>
        <v>1579782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87,41032 GWh</v>
      </c>
      <c r="T41" s="121"/>
    </row>
    <row r="42" spans="1:47">
      <c r="A42" s="46" t="s">
        <v>43</v>
      </c>
      <c r="B42" s="95">
        <f>B39+B38+B37</f>
        <v>94081</v>
      </c>
      <c r="C42" s="95">
        <f>C39+C38+C37</f>
        <v>147242</v>
      </c>
      <c r="D42" s="95">
        <f>D39+D38+D37</f>
        <v>610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14770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256703</v>
      </c>
      <c r="Q42" s="34"/>
      <c r="R42" s="41" t="s">
        <v>41</v>
      </c>
      <c r="S42" s="11" t="str">
        <f>P42/1000 &amp;" GWh"</f>
        <v>256,703 GWh</v>
      </c>
      <c r="T42" s="42">
        <f>P42/P40</f>
        <v>0.16249267303969789</v>
      </c>
    </row>
    <row r="43" spans="1:47">
      <c r="A43" s="47" t="s">
        <v>45</v>
      </c>
      <c r="B43" s="117"/>
      <c r="C43" s="97">
        <f>C40+C24-C7+C46</f>
        <v>485952.82</v>
      </c>
      <c r="D43" s="97">
        <f t="shared" ref="D43:O43" si="7">D11+D24+D40</f>
        <v>540478</v>
      </c>
      <c r="E43" s="97">
        <f t="shared" si="7"/>
        <v>0</v>
      </c>
      <c r="F43" s="97">
        <f t="shared" si="7"/>
        <v>0</v>
      </c>
      <c r="G43" s="97">
        <f t="shared" si="7"/>
        <v>159004</v>
      </c>
      <c r="H43" s="97">
        <f t="shared" si="7"/>
        <v>654231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1839665.82</v>
      </c>
      <c r="Q43" s="34"/>
      <c r="R43" s="41" t="s">
        <v>42</v>
      </c>
      <c r="S43" s="11" t="str">
        <f>P36/1000 &amp;" GWh"</f>
        <v>542,363 GWh</v>
      </c>
      <c r="T43" s="62">
        <f>P36/P40</f>
        <v>0.34331509030992885</v>
      </c>
    </row>
    <row r="44" spans="1:47">
      <c r="A44" s="47" t="s">
        <v>46</v>
      </c>
      <c r="B44" s="118"/>
      <c r="C44" s="99">
        <f>C43/$P$43</f>
        <v>0.26415276878927935</v>
      </c>
      <c r="D44" s="99">
        <f t="shared" ref="D44:P44" si="8">D43/$P$43</f>
        <v>0.29379140174491036</v>
      </c>
      <c r="E44" s="99">
        <f t="shared" si="8"/>
        <v>0</v>
      </c>
      <c r="F44" s="99">
        <f t="shared" si="8"/>
        <v>0</v>
      </c>
      <c r="G44" s="99">
        <f t="shared" si="8"/>
        <v>8.6430914936496447E-2</v>
      </c>
      <c r="H44" s="99">
        <f t="shared" si="8"/>
        <v>0.35562491452931377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60,067 GWh</v>
      </c>
      <c r="T44" s="42">
        <f>P34/P40</f>
        <v>3.8022334727196537E-2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18,791 GWh</v>
      </c>
      <c r="T45" s="42">
        <f>P32/P40</f>
        <v>1.1894679139273646E-2</v>
      </c>
      <c r="U45" s="36"/>
    </row>
    <row r="46" spans="1:47">
      <c r="A46" s="48" t="s">
        <v>49</v>
      </c>
      <c r="B46" s="68">
        <f>B24+B26-B40-B49</f>
        <v>42927</v>
      </c>
      <c r="C46" s="68">
        <f>(C40+C24)*0.08</f>
        <v>44483.32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48,92 GWh</v>
      </c>
      <c r="T46" s="62">
        <f>P33/P40</f>
        <v>3.0966297881606458E-2</v>
      </c>
      <c r="U46" s="36"/>
    </row>
    <row r="47" spans="1:47">
      <c r="A47" s="48" t="s">
        <v>51</v>
      </c>
      <c r="B47" s="123">
        <f>B46/B24</f>
        <v>6.6406364813459795E-2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652,938 GWh</v>
      </c>
      <c r="T47" s="62">
        <f>P35/P40</f>
        <v>0.41330892490229665</v>
      </c>
    </row>
    <row r="48" spans="1:47" ht="15.75" thickBot="1">
      <c r="A48" s="13"/>
      <c r="B48" s="124"/>
      <c r="C48" s="126"/>
      <c r="D48" s="126"/>
      <c r="E48" s="126"/>
      <c r="F48" s="127"/>
      <c r="G48" s="126"/>
      <c r="H48" s="126"/>
      <c r="I48" s="127"/>
      <c r="J48" s="126"/>
      <c r="K48" s="126"/>
      <c r="L48" s="126"/>
      <c r="M48" s="126"/>
      <c r="N48" s="127"/>
      <c r="O48" s="127"/>
      <c r="P48" s="127"/>
      <c r="Q48" s="87"/>
      <c r="R48" s="69" t="s">
        <v>50</v>
      </c>
      <c r="S48" s="70" t="str">
        <f>P40/1000 &amp;" GWh"</f>
        <v>1579,782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3" t="s">
        <v>104</v>
      </c>
      <c r="B49" s="142">
        <f>'FV imp-exp'!E18</f>
        <v>529316</v>
      </c>
      <c r="C49" s="126"/>
      <c r="D49" s="126"/>
      <c r="E49" s="126"/>
      <c r="F49" s="127"/>
      <c r="G49" s="126"/>
      <c r="H49" s="126"/>
      <c r="I49" s="127"/>
      <c r="J49" s="126"/>
      <c r="K49" s="126"/>
      <c r="L49" s="126"/>
      <c r="M49" s="126"/>
      <c r="N49" s="127"/>
      <c r="O49" s="127"/>
      <c r="P49" s="12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24"/>
      <c r="C50" s="142"/>
      <c r="D50" s="126"/>
      <c r="E50" s="126"/>
      <c r="F50" s="127"/>
      <c r="G50" s="126"/>
      <c r="H50" s="126"/>
      <c r="I50" s="127"/>
      <c r="J50" s="126"/>
      <c r="K50" s="126"/>
      <c r="L50" s="126"/>
      <c r="M50" s="126"/>
      <c r="N50" s="127"/>
      <c r="O50" s="127"/>
      <c r="P50" s="12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24"/>
      <c r="C51" s="126"/>
      <c r="D51" s="126"/>
      <c r="E51" s="126"/>
      <c r="F51" s="127"/>
      <c r="G51" s="126"/>
      <c r="H51" s="126"/>
      <c r="I51" s="127"/>
      <c r="J51" s="126"/>
      <c r="K51" s="126"/>
      <c r="L51" s="126"/>
      <c r="M51" s="126"/>
      <c r="N51" s="127"/>
      <c r="O51" s="127"/>
      <c r="P51" s="12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1" zoomScale="70" zoomScaleNormal="70" workbookViewId="0">
      <selection activeCell="D55" sqref="D55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89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[2]Solceller!$C$19</f>
        <v>741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[2]Elproduktion!$N$642</f>
        <v>0</v>
      </c>
      <c r="D7" s="122">
        <f>[2]Elproduktion!$N$643</f>
        <v>0</v>
      </c>
      <c r="E7" s="122">
        <f>[2]Elproduktion!$Q$644</f>
        <v>0</v>
      </c>
      <c r="F7" s="122">
        <f>[2]Elproduktion!$N$645</f>
        <v>0</v>
      </c>
      <c r="G7" s="122">
        <f>[2]Elproduktion!$R$646</f>
        <v>0</v>
      </c>
      <c r="H7" s="122">
        <f>[2]Elproduktion!$S$647</f>
        <v>0</v>
      </c>
      <c r="I7" s="122">
        <f>[2]Elproduktion!$N$648</f>
        <v>0</v>
      </c>
      <c r="J7" s="122">
        <f>[2]Elproduktion!$T$646</f>
        <v>0</v>
      </c>
      <c r="K7" s="122">
        <f>[2]Elproduktion!U644</f>
        <v>0</v>
      </c>
      <c r="L7" s="122">
        <f>[2]Elproduktion!V644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[2]Elproduktion!$N$650</f>
        <v>0</v>
      </c>
      <c r="D8" s="122">
        <f>[2]Elproduktion!$N$651</f>
        <v>0</v>
      </c>
      <c r="E8" s="122">
        <f>[2]Elproduktion!$Q$652</f>
        <v>0</v>
      </c>
      <c r="F8" s="122">
        <f>[2]Elproduktion!$N$653</f>
        <v>0</v>
      </c>
      <c r="G8" s="122">
        <f>[2]Elproduktion!$R$654</f>
        <v>0</v>
      </c>
      <c r="H8" s="122">
        <f>[2]Elproduktion!$S$655</f>
        <v>0</v>
      </c>
      <c r="I8" s="122">
        <f>[2]Elproduktion!$N$656</f>
        <v>0</v>
      </c>
      <c r="J8" s="122">
        <f>[2]Elproduktion!$T$654</f>
        <v>0</v>
      </c>
      <c r="K8" s="122">
        <f>[2]Elproduktion!U652</f>
        <v>0</v>
      </c>
      <c r="L8" s="122">
        <f>[2]Elproduktion!V652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[2]Elproduktion!$N$658</f>
        <v>0</v>
      </c>
      <c r="D9" s="122">
        <f>[2]Elproduktion!$N$659</f>
        <v>0</v>
      </c>
      <c r="E9" s="122">
        <f>[2]Elproduktion!$Q$660</f>
        <v>0</v>
      </c>
      <c r="F9" s="122">
        <f>[2]Elproduktion!$N$661</f>
        <v>0</v>
      </c>
      <c r="G9" s="122">
        <f>[2]Elproduktion!$R$662</f>
        <v>0</v>
      </c>
      <c r="H9" s="122">
        <f>[2]Elproduktion!$S$663</f>
        <v>0</v>
      </c>
      <c r="I9" s="122">
        <f>[2]Elproduktion!$N$664</f>
        <v>0</v>
      </c>
      <c r="J9" s="122">
        <f>[2]Elproduktion!$T$662</f>
        <v>0</v>
      </c>
      <c r="K9" s="122">
        <f>[2]Elproduktion!U660</f>
        <v>0</v>
      </c>
      <c r="L9" s="122">
        <f>[2]Elproduktion!V660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[2]Elproduktion!$N$666</f>
        <v>0</v>
      </c>
      <c r="D10" s="122">
        <f>[2]Elproduktion!$N$667</f>
        <v>0</v>
      </c>
      <c r="E10" s="122">
        <f>[2]Elproduktion!$Q$668</f>
        <v>0</v>
      </c>
      <c r="F10" s="122">
        <f>[2]Elproduktion!$N$669</f>
        <v>0</v>
      </c>
      <c r="G10" s="122">
        <f>[2]Elproduktion!$R$670</f>
        <v>0</v>
      </c>
      <c r="H10" s="122">
        <f>[2]Elproduktion!$S$671</f>
        <v>0</v>
      </c>
      <c r="I10" s="122">
        <f>[2]Elproduktion!$N$672</f>
        <v>0</v>
      </c>
      <c r="J10" s="122">
        <f>[2]Elproduktion!$T$670</f>
        <v>0</v>
      </c>
      <c r="K10" s="122">
        <f>[2]Elproduktion!U668</f>
        <v>0</v>
      </c>
      <c r="L10" s="122">
        <f>[2]Elproduktion!V668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741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0163 Sollentuna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43">
        <f>[2]Fjärrvärmeproduktion!$N$898</f>
        <v>0</v>
      </c>
      <c r="C18" s="137"/>
      <c r="D18" s="137">
        <f>[2]Fjärrvärmeproduktion!$N$899</f>
        <v>0</v>
      </c>
      <c r="E18" s="137">
        <f>[2]Fjärrvärmeproduktion!$Q$900</f>
        <v>0</v>
      </c>
      <c r="F18" s="137">
        <f>[2]Fjärrvärmeproduktion!$N$901</f>
        <v>0</v>
      </c>
      <c r="G18" s="137">
        <f>[2]Fjärrvärmeproduktion!$R$902</f>
        <v>0</v>
      </c>
      <c r="H18" s="137">
        <f>[2]Fjärrvärmeproduktion!$S$903</f>
        <v>0</v>
      </c>
      <c r="I18" s="137">
        <f>[2]Fjärrvärmeproduktion!$N$904</f>
        <v>0</v>
      </c>
      <c r="J18" s="137">
        <f>[2]Fjärrvärmeproduktion!$T$902</f>
        <v>0</v>
      </c>
      <c r="K18" s="137">
        <f>[2]Fjärrvärmeproduktion!U900</f>
        <v>0</v>
      </c>
      <c r="L18" s="137">
        <f>[2]Fjärrvärmeproduktion!V900</f>
        <v>0</v>
      </c>
      <c r="M18" s="137">
        <f>[2]Fjärrvärmeproduktion!W903</f>
        <v>0</v>
      </c>
      <c r="N18" s="137">
        <f>[2]Fjärrvärmeproduktion!X903</f>
        <v>0</v>
      </c>
      <c r="O18" s="137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60">
        <f>[2]Fjärrvärmeproduktion!$N$906</f>
        <v>0</v>
      </c>
      <c r="C19" s="137"/>
      <c r="D19" s="137">
        <f>[2]Fjärrvärmeproduktion!$N$907</f>
        <v>0</v>
      </c>
      <c r="E19" s="137">
        <f>[2]Fjärrvärmeproduktion!$Q$908</f>
        <v>0</v>
      </c>
      <c r="F19" s="137">
        <f>[2]Fjärrvärmeproduktion!$N$909</f>
        <v>0</v>
      </c>
      <c r="G19" s="137">
        <f>[2]Fjärrvärmeproduktion!$R$910</f>
        <v>0</v>
      </c>
      <c r="H19" s="137">
        <f>[2]Fjärrvärmeproduktion!$S$911</f>
        <v>0</v>
      </c>
      <c r="I19" s="137">
        <f>[2]Fjärrvärmeproduktion!$N$912</f>
        <v>0</v>
      </c>
      <c r="J19" s="137">
        <f>[2]Fjärrvärmeproduktion!$T$910</f>
        <v>0</v>
      </c>
      <c r="K19" s="137">
        <f>[2]Fjärrvärmeproduktion!U908</f>
        <v>0</v>
      </c>
      <c r="L19" s="137">
        <f>[2]Fjärrvärmeproduktion!V908</f>
        <v>0</v>
      </c>
      <c r="M19" s="137">
        <f>[2]Fjärrvärmeproduktion!W911</f>
        <v>0</v>
      </c>
      <c r="N19" s="137">
        <f>[2]Fjärrvärmeproduktion!X911</f>
        <v>0</v>
      </c>
      <c r="O19" s="137"/>
      <c r="P19" s="122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160">
        <f>[2]Fjärrvärmeproduktion!$N$914</f>
        <v>0</v>
      </c>
      <c r="C20" s="137"/>
      <c r="D20" s="137">
        <f>[2]Fjärrvärmeproduktion!$N$915</f>
        <v>0</v>
      </c>
      <c r="E20" s="137">
        <f>[2]Fjärrvärmeproduktion!$Q$916</f>
        <v>0</v>
      </c>
      <c r="F20" s="137">
        <f>[2]Fjärrvärmeproduktion!$N$917</f>
        <v>0</v>
      </c>
      <c r="G20" s="137">
        <f>[2]Fjärrvärmeproduktion!$R$918</f>
        <v>0</v>
      </c>
      <c r="H20" s="137">
        <f>[2]Fjärrvärmeproduktion!$S$919</f>
        <v>0</v>
      </c>
      <c r="I20" s="137">
        <f>[2]Fjärrvärmeproduktion!$N$920</f>
        <v>0</v>
      </c>
      <c r="J20" s="137">
        <f>[2]Fjärrvärmeproduktion!$T$918</f>
        <v>0</v>
      </c>
      <c r="K20" s="137">
        <f>[2]Fjärrvärmeproduktion!U916</f>
        <v>0</v>
      </c>
      <c r="L20" s="137">
        <f>[2]Fjärrvärmeproduktion!V916</f>
        <v>0</v>
      </c>
      <c r="M20" s="137">
        <f>[2]Fjärrvärmeproduktion!W919</f>
        <v>0</v>
      </c>
      <c r="N20" s="137">
        <f>[2]Fjärrvärmeproduktion!X919</f>
        <v>0</v>
      </c>
      <c r="O20" s="137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60">
        <f>[2]Fjärrvärmeproduktion!$N$922</f>
        <v>0</v>
      </c>
      <c r="C21" s="137"/>
      <c r="D21" s="137">
        <f>[2]Fjärrvärmeproduktion!$N$923</f>
        <v>0</v>
      </c>
      <c r="E21" s="137">
        <f>[2]Fjärrvärmeproduktion!$Q$924</f>
        <v>0</v>
      </c>
      <c r="F21" s="137">
        <f>[2]Fjärrvärmeproduktion!$N$925</f>
        <v>0</v>
      </c>
      <c r="G21" s="137">
        <f>[2]Fjärrvärmeproduktion!$R$926</f>
        <v>0</v>
      </c>
      <c r="H21" s="137">
        <f>[2]Fjärrvärmeproduktion!$S$927</f>
        <v>0</v>
      </c>
      <c r="I21" s="137">
        <f>[2]Fjärrvärmeproduktion!$N$928</f>
        <v>0</v>
      </c>
      <c r="J21" s="137">
        <f>[2]Fjärrvärmeproduktion!$T$926</f>
        <v>0</v>
      </c>
      <c r="K21" s="137">
        <f>[2]Fjärrvärmeproduktion!U924</f>
        <v>0</v>
      </c>
      <c r="L21" s="137">
        <f>[2]Fjärrvärmeproduktion!V924</f>
        <v>0</v>
      </c>
      <c r="M21" s="137">
        <f>[2]Fjärrvärmeproduktion!W927</f>
        <v>0</v>
      </c>
      <c r="N21" s="137">
        <f>[2]Fjärrvärmeproduktion!X927</f>
        <v>0</v>
      </c>
      <c r="O21" s="137"/>
      <c r="P21" s="122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60">
        <f>[2]Fjärrvärmeproduktion!$N$930</f>
        <v>0</v>
      </c>
      <c r="C22" s="137"/>
      <c r="D22" s="137">
        <f>[2]Fjärrvärmeproduktion!$N$931</f>
        <v>0</v>
      </c>
      <c r="E22" s="137">
        <f>[2]Fjärrvärmeproduktion!$Q$932</f>
        <v>0</v>
      </c>
      <c r="F22" s="137">
        <f>[2]Fjärrvärmeproduktion!$N$933</f>
        <v>0</v>
      </c>
      <c r="G22" s="137">
        <f>[2]Fjärrvärmeproduktion!$R$934</f>
        <v>0</v>
      </c>
      <c r="H22" s="137">
        <f>[2]Fjärrvärmeproduktion!$S$935</f>
        <v>0</v>
      </c>
      <c r="I22" s="137">
        <f>[2]Fjärrvärmeproduktion!$N$936</f>
        <v>0</v>
      </c>
      <c r="J22" s="137">
        <f>[2]Fjärrvärmeproduktion!$T$934</f>
        <v>0</v>
      </c>
      <c r="K22" s="137">
        <f>[2]Fjärrvärmeproduktion!U932</f>
        <v>0</v>
      </c>
      <c r="L22" s="137">
        <f>[2]Fjärrvärmeproduktion!V932</f>
        <v>0</v>
      </c>
      <c r="M22" s="137">
        <f>[2]Fjärrvärmeproduktion!W935</f>
        <v>0</v>
      </c>
      <c r="N22" s="137">
        <f>[2]Fjärrvärmeproduktion!X935</f>
        <v>0</v>
      </c>
      <c r="O22" s="137"/>
      <c r="P22" s="122">
        <f t="shared" si="2"/>
        <v>0</v>
      </c>
      <c r="Q22" s="31"/>
      <c r="R22" s="43" t="s">
        <v>24</v>
      </c>
      <c r="S22" s="88" t="str">
        <f>P43/1000 &amp;" GWh"</f>
        <v>1178,89164 GWh</v>
      </c>
      <c r="T22" s="38"/>
      <c r="U22" s="36"/>
    </row>
    <row r="23" spans="1:34" ht="15.75">
      <c r="A23" s="5" t="s">
        <v>23</v>
      </c>
      <c r="B23" s="160">
        <f>[2]Fjärrvärmeproduktion!$N$938</f>
        <v>0</v>
      </c>
      <c r="C23" s="137"/>
      <c r="D23" s="137">
        <f>[2]Fjärrvärmeproduktion!$N$939</f>
        <v>0</v>
      </c>
      <c r="E23" s="137">
        <f>[2]Fjärrvärmeproduktion!$Q$940</f>
        <v>0</v>
      </c>
      <c r="F23" s="137">
        <f>[2]Fjärrvärmeproduktion!$N$941</f>
        <v>0</v>
      </c>
      <c r="G23" s="137">
        <f>[2]Fjärrvärmeproduktion!$R$942</f>
        <v>0</v>
      </c>
      <c r="H23" s="137">
        <f>[2]Fjärrvärmeproduktion!$S$943</f>
        <v>0</v>
      </c>
      <c r="I23" s="137">
        <f>[2]Fjärrvärmeproduktion!$N$944</f>
        <v>0</v>
      </c>
      <c r="J23" s="137">
        <f>[2]Fjärrvärmeproduktion!$T$942</f>
        <v>0</v>
      </c>
      <c r="K23" s="137">
        <f>[2]Fjärrvärmeproduktion!U940</f>
        <v>0</v>
      </c>
      <c r="L23" s="137">
        <f>[2]Fjärrvärmeproduktion!V940</f>
        <v>0</v>
      </c>
      <c r="M23" s="137">
        <f>[2]Fjärrvärmeproduktion!W943</f>
        <v>0</v>
      </c>
      <c r="N23" s="137">
        <f>[2]Fjärrvärmeproduktion!X943</f>
        <v>0</v>
      </c>
      <c r="O23" s="137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50">
        <f>SUM(B18:B23)</f>
        <v>0</v>
      </c>
      <c r="C24" s="137">
        <f t="shared" ref="C24:O24" si="3">SUM(C18:C23)</f>
        <v>0</v>
      </c>
      <c r="D24" s="137">
        <f t="shared" si="3"/>
        <v>0</v>
      </c>
      <c r="E24" s="137">
        <f t="shared" si="3"/>
        <v>0</v>
      </c>
      <c r="F24" s="137">
        <f t="shared" si="3"/>
        <v>0</v>
      </c>
      <c r="G24" s="137">
        <f t="shared" si="3"/>
        <v>0</v>
      </c>
      <c r="H24" s="137">
        <f t="shared" si="3"/>
        <v>0</v>
      </c>
      <c r="I24" s="137">
        <f t="shared" si="3"/>
        <v>0</v>
      </c>
      <c r="J24" s="137">
        <f t="shared" si="3"/>
        <v>0</v>
      </c>
      <c r="K24" s="137">
        <f t="shared" si="3"/>
        <v>0</v>
      </c>
      <c r="L24" s="137">
        <f t="shared" si="3"/>
        <v>0</v>
      </c>
      <c r="M24" s="137">
        <f t="shared" si="3"/>
        <v>0</v>
      </c>
      <c r="N24" s="137">
        <f t="shared" si="3"/>
        <v>0</v>
      </c>
      <c r="O24" s="137">
        <f t="shared" si="3"/>
        <v>0</v>
      </c>
      <c r="P24" s="122">
        <f t="shared" si="2"/>
        <v>0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31"/>
      <c r="R25" s="85" t="str">
        <f>C30</f>
        <v>El</v>
      </c>
      <c r="S25" s="60" t="str">
        <f>C43/1000 &amp;" GWh"</f>
        <v>711,43164 GWh</v>
      </c>
      <c r="T25" s="42">
        <f>C$44</f>
        <v>0.60347500640516882</v>
      </c>
      <c r="U25" s="36"/>
    </row>
    <row r="26" spans="1:34" ht="15.75">
      <c r="A26" s="6" t="s">
        <v>103</v>
      </c>
      <c r="B26" s="143">
        <f>'FV imp-exp'!B14</f>
        <v>349411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31"/>
      <c r="R26" s="86" t="str">
        <f>D30</f>
        <v>Oljeprodukter</v>
      </c>
      <c r="S26" s="60" t="str">
        <f>D43/1000 &amp;" GWh"</f>
        <v>363,318 GWh</v>
      </c>
      <c r="T26" s="42">
        <f>D$44</f>
        <v>0.30818608570334755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0,037 GWh</v>
      </c>
      <c r="T28" s="42">
        <f>F$44</f>
        <v>3.138541214865176E-5</v>
      </c>
      <c r="U28" s="36"/>
    </row>
    <row r="29" spans="1:34" ht="15.75">
      <c r="A29" s="79" t="str">
        <f>A2</f>
        <v>0163 Sollentuna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87,752 GWh</v>
      </c>
      <c r="T29" s="42">
        <f>G$44</f>
        <v>7.443601856401319E-2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16,353 GWh</v>
      </c>
      <c r="T30" s="42">
        <f>H$44</f>
        <v>1.3871503915321682E-2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22">
        <f>[2]Slutanvändning!$N$1304</f>
        <v>0</v>
      </c>
      <c r="C32" s="100">
        <f>[2]Slutanvändning!$N$1305</f>
        <v>243</v>
      </c>
      <c r="D32" s="122">
        <f>[2]Slutanvändning!$N$1298</f>
        <v>0</v>
      </c>
      <c r="E32" s="122">
        <f>[2]Slutanvändning!$Q$1299</f>
        <v>0</v>
      </c>
      <c r="F32" s="100">
        <f>[2]Slutanvändning!$N$1300</f>
        <v>0</v>
      </c>
      <c r="G32" s="100">
        <f>[2]Slutanvändning!$N$1301</f>
        <v>0</v>
      </c>
      <c r="H32" s="122">
        <f>[2]Slutanvändning!$N$1302</f>
        <v>0</v>
      </c>
      <c r="I32" s="122">
        <f>[2]Slutanvändning!$N$1303</f>
        <v>0</v>
      </c>
      <c r="J32" s="122"/>
      <c r="K32" s="122">
        <f>[2]Slutanvändning!T1299</f>
        <v>0</v>
      </c>
      <c r="L32" s="122">
        <f>[2]Slutanvändning!U1299</f>
        <v>0</v>
      </c>
      <c r="M32" s="122"/>
      <c r="N32" s="122"/>
      <c r="O32" s="122"/>
      <c r="P32" s="122">
        <f t="shared" ref="P32:P38" si="4">SUM(B32:N32)</f>
        <v>243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2">
        <f>[2]Slutanvändning!$N$1313</f>
        <v>5584</v>
      </c>
      <c r="C33" s="100">
        <f>[2]Slutanvändning!$N$1314</f>
        <v>53479</v>
      </c>
      <c r="D33" s="122">
        <f>[2]Slutanvändning!$N$1307</f>
        <v>810</v>
      </c>
      <c r="E33" s="122">
        <f>[2]Slutanvändning!$Q$1308</f>
        <v>0</v>
      </c>
      <c r="F33" s="130">
        <f>[2]Slutanvändning!$N$1309</f>
        <v>37</v>
      </c>
      <c r="G33" s="130">
        <f>[2]Slutanvändning!$N$1310</f>
        <v>14573.288075833767</v>
      </c>
      <c r="H33" s="122">
        <f>[2]Slutanvändning!$N$1311</f>
        <v>0</v>
      </c>
      <c r="I33" s="122">
        <f>[2]Slutanvändning!$N$1312</f>
        <v>0</v>
      </c>
      <c r="J33" s="122"/>
      <c r="K33" s="122">
        <f>[2]Slutanvändning!T1308</f>
        <v>0</v>
      </c>
      <c r="L33" s="122">
        <f>[2]Slutanvändning!U1308</f>
        <v>0</v>
      </c>
      <c r="M33" s="122"/>
      <c r="N33" s="122"/>
      <c r="O33" s="122"/>
      <c r="P33" s="145">
        <f t="shared" si="4"/>
        <v>74483.288075833771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2">
        <f>[2]Slutanvändning!$N$1322</f>
        <v>27054</v>
      </c>
      <c r="C34" s="100">
        <f>[2]Slutanvändning!$N$1323</f>
        <v>23388</v>
      </c>
      <c r="D34" s="122">
        <f>[2]Slutanvändning!$N$1316</f>
        <v>69</v>
      </c>
      <c r="E34" s="122">
        <f>[2]Slutanvändning!$Q$1317</f>
        <v>0</v>
      </c>
      <c r="F34" s="100">
        <f>[2]Slutanvändning!$N$1318</f>
        <v>0</v>
      </c>
      <c r="G34" s="100">
        <f>[2]Slutanvändning!$N$1319</f>
        <v>0</v>
      </c>
      <c r="H34" s="122">
        <f>[2]Slutanvändning!$N$1320</f>
        <v>0</v>
      </c>
      <c r="I34" s="122">
        <f>[2]Slutanvändning!$N$1321</f>
        <v>0</v>
      </c>
      <c r="J34" s="122"/>
      <c r="K34" s="122">
        <f>[2]Slutanvändning!T1317</f>
        <v>0</v>
      </c>
      <c r="L34" s="122">
        <f>[2]Slutanvändning!U1317</f>
        <v>0</v>
      </c>
      <c r="M34" s="122"/>
      <c r="N34" s="122"/>
      <c r="O34" s="122"/>
      <c r="P34" s="122">
        <f t="shared" si="4"/>
        <v>50511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[2]Slutanvändning!$N$1331</f>
        <v>0</v>
      </c>
      <c r="C35" s="130">
        <f>[2]Slutanvändning!$N$1332</f>
        <v>186480.66666666651</v>
      </c>
      <c r="D35" s="122">
        <f>[2]Slutanvändning!$N$1325</f>
        <v>359153</v>
      </c>
      <c r="E35" s="122">
        <f>[2]Slutanvändning!$Q$1326</f>
        <v>0</v>
      </c>
      <c r="F35" s="100">
        <f>[2]Slutanvändning!$N$1327</f>
        <v>0</v>
      </c>
      <c r="G35" s="130">
        <f>[2]Slutanvändning!$N$1328</f>
        <v>73178.711924166186</v>
      </c>
      <c r="H35" s="122">
        <f>[2]Slutanvändning!$N$1329</f>
        <v>0</v>
      </c>
      <c r="I35" s="122">
        <f>[2]Slutanvändning!$N$1330</f>
        <v>0</v>
      </c>
      <c r="J35" s="122"/>
      <c r="K35" s="122">
        <f>[2]Slutanvändning!T1326</f>
        <v>0</v>
      </c>
      <c r="L35" s="122">
        <f>[2]Slutanvändning!U1326</f>
        <v>0</v>
      </c>
      <c r="M35" s="122"/>
      <c r="N35" s="122"/>
      <c r="O35" s="122"/>
      <c r="P35" s="145">
        <f>SUM(B35:N35)</f>
        <v>618812.3785908327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2">
        <f>[2]Slutanvändning!$N$1340</f>
        <v>20508</v>
      </c>
      <c r="C36" s="100">
        <f>[2]Slutanvändning!$N$1341</f>
        <v>147751</v>
      </c>
      <c r="D36" s="122">
        <f>[2]Slutanvändning!$N$1334</f>
        <v>1625</v>
      </c>
      <c r="E36" s="122">
        <f>[2]Slutanvändning!$Q$1335</f>
        <v>0</v>
      </c>
      <c r="F36" s="100">
        <f>[2]Slutanvändning!$N$1336</f>
        <v>0</v>
      </c>
      <c r="G36" s="100">
        <f>[2]Slutanvändning!$N$1337</f>
        <v>0</v>
      </c>
      <c r="H36" s="122">
        <f>[2]Slutanvändning!$N$1338</f>
        <v>0</v>
      </c>
      <c r="I36" s="122">
        <f>[2]Slutanvändning!$N$1339</f>
        <v>0</v>
      </c>
      <c r="J36" s="122"/>
      <c r="K36" s="122">
        <f>[2]Slutanvändning!T1335</f>
        <v>0</v>
      </c>
      <c r="L36" s="122">
        <f>[2]Slutanvändning!U1335</f>
        <v>0</v>
      </c>
      <c r="M36" s="122"/>
      <c r="N36" s="122"/>
      <c r="O36" s="122"/>
      <c r="P36" s="122">
        <f t="shared" si="4"/>
        <v>169884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2">
        <f>[2]Slutanvändning!$N$1349</f>
        <v>26768</v>
      </c>
      <c r="C37" s="100">
        <f>[2]Slutanvändning!$N$1350</f>
        <v>209419</v>
      </c>
      <c r="D37" s="122">
        <f>[2]Slutanvändning!$N$1343</f>
        <v>1552</v>
      </c>
      <c r="E37" s="122">
        <f>[2]Slutanvändning!$Q$1344</f>
        <v>0</v>
      </c>
      <c r="F37" s="100">
        <f>[2]Slutanvändning!$N$1345</f>
        <v>0</v>
      </c>
      <c r="G37" s="100">
        <f>[2]Slutanvändning!$N$1346</f>
        <v>0</v>
      </c>
      <c r="H37" s="122">
        <f>[2]Slutanvändning!$N$1347</f>
        <v>16353</v>
      </c>
      <c r="I37" s="122">
        <f>[2]Slutanvändning!$N$1348</f>
        <v>0</v>
      </c>
      <c r="J37" s="122"/>
      <c r="K37" s="122">
        <f>[2]Slutanvändning!T1344</f>
        <v>0</v>
      </c>
      <c r="L37" s="122">
        <f>[2]Slutanvändning!U1344</f>
        <v>0</v>
      </c>
      <c r="M37" s="122"/>
      <c r="N37" s="122"/>
      <c r="O37" s="122"/>
      <c r="P37" s="122">
        <f t="shared" si="4"/>
        <v>254092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2">
        <f>[2]Slutanvändning!$N$1358</f>
        <v>227191</v>
      </c>
      <c r="C38" s="130">
        <f>[2]Slutanvändning!$N$1359</f>
        <v>37676.000000000095</v>
      </c>
      <c r="D38" s="122">
        <f>[2]Slutanvändning!$N$1352</f>
        <v>109</v>
      </c>
      <c r="E38" s="122">
        <f>[2]Slutanvändning!$Q$1353</f>
        <v>0</v>
      </c>
      <c r="F38" s="100">
        <f>[2]Slutanvändning!$N$1354</f>
        <v>0</v>
      </c>
      <c r="G38" s="100">
        <f>[2]Slutanvändning!$N$1355</f>
        <v>0</v>
      </c>
      <c r="H38" s="122">
        <f>[2]Slutanvändning!$N$1356</f>
        <v>0</v>
      </c>
      <c r="I38" s="122">
        <f>[2]Slutanvändning!$N$1357</f>
        <v>0</v>
      </c>
      <c r="J38" s="122"/>
      <c r="K38" s="122">
        <f>[2]Slutanvändning!T1353</f>
        <v>0</v>
      </c>
      <c r="L38" s="122">
        <f>[2]Slutanvändning!U1353</f>
        <v>0</v>
      </c>
      <c r="M38" s="122"/>
      <c r="N38" s="122"/>
      <c r="O38" s="122"/>
      <c r="P38" s="145">
        <f t="shared" si="4"/>
        <v>264976.00000000012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[2]Slutanvändning!$N$1367</f>
        <v>0</v>
      </c>
      <c r="C39" s="130">
        <f>[2]Slutanvändning!$N$1368</f>
        <v>296.33333333333331</v>
      </c>
      <c r="D39" s="122">
        <f>[2]Slutanvändning!$N$1361</f>
        <v>0</v>
      </c>
      <c r="E39" s="122">
        <f>[2]Slutanvändning!$Q$1362</f>
        <v>0</v>
      </c>
      <c r="F39" s="100">
        <f>[2]Slutanvändning!$N$1363</f>
        <v>0</v>
      </c>
      <c r="G39" s="100">
        <f>[2]Slutanvändning!$N$1364</f>
        <v>0</v>
      </c>
      <c r="H39" s="122">
        <f>[2]Slutanvändning!$N$1365</f>
        <v>0</v>
      </c>
      <c r="I39" s="122">
        <f>[2]Slutanvändning!$N$1366</f>
        <v>0</v>
      </c>
      <c r="J39" s="122"/>
      <c r="K39" s="122">
        <f>[2]Slutanvändning!T1362</f>
        <v>0</v>
      </c>
      <c r="L39" s="122">
        <f>[2]Slutanvändning!U1362</f>
        <v>0</v>
      </c>
      <c r="M39" s="122"/>
      <c r="N39" s="122"/>
      <c r="O39" s="122"/>
      <c r="P39" s="145">
        <f>SUM(B39:N39)</f>
        <v>296.33333333333331</v>
      </c>
      <c r="Q39" s="33"/>
      <c r="R39" s="41"/>
      <c r="S39" s="10"/>
      <c r="T39" s="64"/>
    </row>
    <row r="40" spans="1:47" ht="15.75">
      <c r="A40" s="5" t="s">
        <v>14</v>
      </c>
      <c r="B40" s="122">
        <f>SUM(B32:B39)</f>
        <v>307105</v>
      </c>
      <c r="C40" s="122">
        <f t="shared" ref="C40:O40" si="5">SUM(C32:C39)</f>
        <v>658733</v>
      </c>
      <c r="D40" s="122">
        <f t="shared" si="5"/>
        <v>363318</v>
      </c>
      <c r="E40" s="122">
        <f t="shared" si="5"/>
        <v>0</v>
      </c>
      <c r="F40" s="145">
        <f>SUM(F32:F39)</f>
        <v>37</v>
      </c>
      <c r="G40" s="145">
        <f t="shared" si="5"/>
        <v>87751.999999999956</v>
      </c>
      <c r="H40" s="122">
        <f t="shared" si="5"/>
        <v>16353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22">
        <f>SUM(B40:N40)</f>
        <v>1433298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95,00464 GWh</v>
      </c>
      <c r="T41" s="121"/>
    </row>
    <row r="42" spans="1:47">
      <c r="A42" s="46" t="s">
        <v>43</v>
      </c>
      <c r="B42" s="95">
        <f>B39+B38+B37</f>
        <v>253959</v>
      </c>
      <c r="C42" s="95">
        <f>C39+C38+C37</f>
        <v>247391.33333333343</v>
      </c>
      <c r="D42" s="95">
        <f>D39+D38+D37</f>
        <v>1661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16353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519364.33333333343</v>
      </c>
      <c r="Q42" s="34"/>
      <c r="R42" s="41" t="s">
        <v>41</v>
      </c>
      <c r="S42" s="11" t="str">
        <f>P42/1000 &amp;" GWh"</f>
        <v>519,364333333333 GWh</v>
      </c>
      <c r="T42" s="42">
        <f>P42/P40</f>
        <v>0.36235614180256542</v>
      </c>
    </row>
    <row r="43" spans="1:47">
      <c r="A43" s="47" t="s">
        <v>45</v>
      </c>
      <c r="B43" s="96"/>
      <c r="C43" s="97">
        <f>C40+C24-C7+C46</f>
        <v>711431.64</v>
      </c>
      <c r="D43" s="97">
        <f t="shared" ref="D43:O43" si="7">D11+D24+D40</f>
        <v>363318</v>
      </c>
      <c r="E43" s="97">
        <f t="shared" si="7"/>
        <v>0</v>
      </c>
      <c r="F43" s="97">
        <f t="shared" si="7"/>
        <v>37</v>
      </c>
      <c r="G43" s="97">
        <f t="shared" si="7"/>
        <v>87751.999999999956</v>
      </c>
      <c r="H43" s="97">
        <f t="shared" si="7"/>
        <v>16353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1178891.6400000001</v>
      </c>
      <c r="Q43" s="34"/>
      <c r="R43" s="41" t="s">
        <v>42</v>
      </c>
      <c r="S43" s="11" t="str">
        <f>P36/1000 &amp;" GWh"</f>
        <v>169,884 GWh</v>
      </c>
      <c r="T43" s="62">
        <f>P36/P40</f>
        <v>0.11852664274979802</v>
      </c>
    </row>
    <row r="44" spans="1:47">
      <c r="A44" s="47" t="s">
        <v>46</v>
      </c>
      <c r="B44" s="99"/>
      <c r="C44" s="99">
        <f>C43/$P$43</f>
        <v>0.60347500640516882</v>
      </c>
      <c r="D44" s="99">
        <f t="shared" ref="D44:P44" si="8">D43/$P$43</f>
        <v>0.30818608570334755</v>
      </c>
      <c r="E44" s="99">
        <f t="shared" si="8"/>
        <v>0</v>
      </c>
      <c r="F44" s="99">
        <f t="shared" si="8"/>
        <v>3.138541214865176E-5</v>
      </c>
      <c r="G44" s="99">
        <f t="shared" si="8"/>
        <v>7.443601856401319E-2</v>
      </c>
      <c r="H44" s="99">
        <f t="shared" si="8"/>
        <v>1.3871503915321682E-2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50,511 GWh</v>
      </c>
      <c r="T44" s="42">
        <f>P34/P40</f>
        <v>3.5241101292264411E-2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0,243 GWh</v>
      </c>
      <c r="T45" s="42">
        <f>P32/P40</f>
        <v>1.69539063055973E-4</v>
      </c>
      <c r="U45" s="36"/>
    </row>
    <row r="46" spans="1:47">
      <c r="A46" s="48" t="s">
        <v>49</v>
      </c>
      <c r="B46" s="68">
        <f>B24+B26-B40</f>
        <v>42306</v>
      </c>
      <c r="C46" s="68">
        <f>(C40+C24)*0.08</f>
        <v>52698.64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74,4832880758338 GWh</v>
      </c>
      <c r="T46" s="62">
        <f>P33/P40</f>
        <v>5.1966365735411454E-2</v>
      </c>
      <c r="U46" s="36"/>
    </row>
    <row r="47" spans="1:47">
      <c r="A47" s="48" t="s">
        <v>51</v>
      </c>
      <c r="B47" s="123">
        <f>B46/(B24+B26)</f>
        <v>0.12107804276339325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618,812378590833 GWh</v>
      </c>
      <c r="T47" s="62">
        <f>P35/P40</f>
        <v>0.43174020935690466</v>
      </c>
    </row>
    <row r="48" spans="1:47" ht="15.75" thickBot="1">
      <c r="A48" s="13"/>
      <c r="B48" s="124"/>
      <c r="C48" s="126"/>
      <c r="D48" s="126"/>
      <c r="E48" s="126"/>
      <c r="F48" s="127"/>
      <c r="G48" s="126"/>
      <c r="H48" s="126"/>
      <c r="I48" s="127"/>
      <c r="J48" s="126"/>
      <c r="K48" s="126"/>
      <c r="L48" s="126"/>
      <c r="M48" s="126"/>
      <c r="N48" s="127"/>
      <c r="O48" s="127"/>
      <c r="P48" s="127"/>
      <c r="Q48" s="87"/>
      <c r="R48" s="69" t="s">
        <v>50</v>
      </c>
      <c r="S48" s="70" t="str">
        <f>P40/1000 &amp;" GWh"</f>
        <v>1433,298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6" zoomScale="70" zoomScaleNormal="70" workbookViewId="0">
      <selection activeCell="E34" sqref="E34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4" width="20.75" style="52" bestFit="1" customWidth="1"/>
    <col min="5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90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[2]Solceller!$C$24</f>
        <v>598.5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[2]Elproduktion!$N$842</f>
        <v>0</v>
      </c>
      <c r="D7" s="122">
        <f>[2]Elproduktion!$N$843</f>
        <v>0</v>
      </c>
      <c r="E7" s="122">
        <f>[2]Elproduktion!$Q$844</f>
        <v>0</v>
      </c>
      <c r="F7" s="122">
        <f>[2]Elproduktion!$N$845</f>
        <v>0</v>
      </c>
      <c r="G7" s="122">
        <f>[2]Elproduktion!$R$846</f>
        <v>0</v>
      </c>
      <c r="H7" s="122">
        <f>[2]Elproduktion!$S$847</f>
        <v>0</v>
      </c>
      <c r="I7" s="122">
        <f>[2]Elproduktion!$N$848</f>
        <v>0</v>
      </c>
      <c r="J7" s="122">
        <f>[2]Elproduktion!$T$846</f>
        <v>0</v>
      </c>
      <c r="K7" s="122">
        <f>[2]Elproduktion!U844</f>
        <v>0</v>
      </c>
      <c r="L7" s="122">
        <f>[2]Elproduktion!V844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[2]Elproduktion!$N$850</f>
        <v>0</v>
      </c>
      <c r="D8" s="122">
        <f>[2]Elproduktion!$N$851</f>
        <v>0</v>
      </c>
      <c r="E8" s="122">
        <f>[2]Elproduktion!$Q$852</f>
        <v>0</v>
      </c>
      <c r="F8" s="122">
        <f>[2]Elproduktion!$N$853</f>
        <v>0</v>
      </c>
      <c r="G8" s="122">
        <f>[2]Elproduktion!$R$854</f>
        <v>0</v>
      </c>
      <c r="H8" s="122">
        <f>[2]Elproduktion!$S$855</f>
        <v>0</v>
      </c>
      <c r="I8" s="122">
        <f>[2]Elproduktion!$N$856</f>
        <v>0</v>
      </c>
      <c r="J8" s="122">
        <f>[2]Elproduktion!$T$854</f>
        <v>0</v>
      </c>
      <c r="K8" s="122">
        <f>[2]Elproduktion!U852</f>
        <v>0</v>
      </c>
      <c r="L8" s="122">
        <f>[2]Elproduktion!V852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[2]Elproduktion!$N$858</f>
        <v>0</v>
      </c>
      <c r="D9" s="122">
        <f>[2]Elproduktion!$N$859</f>
        <v>0</v>
      </c>
      <c r="E9" s="122">
        <f>[2]Elproduktion!$Q$860</f>
        <v>0</v>
      </c>
      <c r="F9" s="122">
        <f>[2]Elproduktion!$N$861</f>
        <v>0</v>
      </c>
      <c r="G9" s="122">
        <f>[2]Elproduktion!$R$862</f>
        <v>0</v>
      </c>
      <c r="H9" s="122">
        <f>[2]Elproduktion!$S$863</f>
        <v>0</v>
      </c>
      <c r="I9" s="122">
        <f>[2]Elproduktion!$N$864</f>
        <v>0</v>
      </c>
      <c r="J9" s="122">
        <f>[2]Elproduktion!$T$862</f>
        <v>0</v>
      </c>
      <c r="K9" s="122">
        <f>[2]Elproduktion!U860</f>
        <v>0</v>
      </c>
      <c r="L9" s="122">
        <f>[2]Elproduktion!V860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[2]Elproduktion!$N$866</f>
        <v>0</v>
      </c>
      <c r="D10" s="122">
        <f>[2]Elproduktion!$N$867</f>
        <v>0</v>
      </c>
      <c r="E10" s="122">
        <f>[2]Elproduktion!$Q$868</f>
        <v>0</v>
      </c>
      <c r="F10" s="122">
        <f>[2]Elproduktion!$N$869</f>
        <v>0</v>
      </c>
      <c r="G10" s="122">
        <f>[2]Elproduktion!$R$870</f>
        <v>0</v>
      </c>
      <c r="H10" s="122">
        <f>[2]Elproduktion!$S$871</f>
        <v>0</v>
      </c>
      <c r="I10" s="122">
        <f>[2]Elproduktion!$N$872</f>
        <v>0</v>
      </c>
      <c r="J10" s="122">
        <f>[2]Elproduktion!$T$870</f>
        <v>0</v>
      </c>
      <c r="K10" s="122">
        <f>[2]Elproduktion!U868</f>
        <v>0</v>
      </c>
      <c r="L10" s="122">
        <f>[2]Elproduktion!V868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598.5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0184 Solna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[2]Fjärrvärmeproduktion!$N$1178</f>
        <v>0</v>
      </c>
      <c r="C18" s="122"/>
      <c r="D18" s="122">
        <f>[2]Fjärrvärmeproduktion!$N$1179</f>
        <v>0</v>
      </c>
      <c r="E18" s="122">
        <f>[2]Fjärrvärmeproduktion!$Q$1180</f>
        <v>0</v>
      </c>
      <c r="F18" s="122">
        <f>[2]Fjärrvärmeproduktion!$N$1181</f>
        <v>0</v>
      </c>
      <c r="G18" s="122">
        <f>[2]Fjärrvärmeproduktion!$R$1182</f>
        <v>0</v>
      </c>
      <c r="H18" s="122">
        <f>[2]Fjärrvärmeproduktion!$S$1183</f>
        <v>0</v>
      </c>
      <c r="I18" s="122">
        <f>[2]Fjärrvärmeproduktion!$N$1184</f>
        <v>0</v>
      </c>
      <c r="J18" s="122">
        <f>[2]Fjärrvärmeproduktion!$T$1182</f>
        <v>0</v>
      </c>
      <c r="K18" s="122">
        <f>[2]Fjärrvärmeproduktion!U1180</f>
        <v>0</v>
      </c>
      <c r="L18" s="122">
        <f>[2]Fjärrvärmeproduktion!V1180</f>
        <v>0</v>
      </c>
      <c r="M18" s="122">
        <f>[2]Fjärrvärmeproduktion!W1183</f>
        <v>0</v>
      </c>
      <c r="N18" s="122">
        <f>[2]Fjärrvärmeproduktion!X1183</f>
        <v>0</v>
      </c>
      <c r="O18" s="122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2">
        <f>[2]Fjärrvärmeproduktion!$N$1186</f>
        <v>17541</v>
      </c>
      <c r="C19" s="122"/>
      <c r="D19" s="122">
        <f>[2]Fjärrvärmeproduktion!$N$1187</f>
        <v>1443</v>
      </c>
      <c r="E19" s="122">
        <f>[2]Fjärrvärmeproduktion!$Q$1188</f>
        <v>0</v>
      </c>
      <c r="F19" s="122">
        <f>[2]Fjärrvärmeproduktion!$N$1189</f>
        <v>0</v>
      </c>
      <c r="G19" s="122">
        <f>[2]Fjärrvärmeproduktion!$R$1190</f>
        <v>21966</v>
      </c>
      <c r="H19" s="122">
        <f>[2]Fjärrvärmeproduktion!$S$1191</f>
        <v>0</v>
      </c>
      <c r="I19" s="122">
        <f>[2]Fjärrvärmeproduktion!$N$1192</f>
        <v>0</v>
      </c>
      <c r="J19" s="122">
        <f>[2]Fjärrvärmeproduktion!$T$1190</f>
        <v>0</v>
      </c>
      <c r="K19" s="122">
        <f>[2]Fjärrvärmeproduktion!U1188</f>
        <v>0</v>
      </c>
      <c r="L19" s="122">
        <f>[2]Fjärrvärmeproduktion!V1188</f>
        <v>0</v>
      </c>
      <c r="M19" s="122">
        <f>[2]Fjärrvärmeproduktion!W1191</f>
        <v>0</v>
      </c>
      <c r="N19" s="122">
        <f>[2]Fjärrvärmeproduktion!X1191</f>
        <v>0</v>
      </c>
      <c r="O19" s="122"/>
      <c r="P19" s="122">
        <f t="shared" ref="P19:P24" si="2">SUM(C19:O19)</f>
        <v>23409</v>
      </c>
      <c r="Q19" s="4"/>
      <c r="R19" s="4"/>
      <c r="S19" s="4"/>
      <c r="T19" s="4"/>
    </row>
    <row r="20" spans="1:34" ht="15.75">
      <c r="A20" s="5" t="s">
        <v>20</v>
      </c>
      <c r="B20" s="122">
        <f>[2]Fjärrvärmeproduktion!$N$1194</f>
        <v>0</v>
      </c>
      <c r="C20" s="122"/>
      <c r="D20" s="122">
        <f>[2]Fjärrvärmeproduktion!$N$1195</f>
        <v>0</v>
      </c>
      <c r="E20" s="122">
        <f>[2]Fjärrvärmeproduktion!$Q$1196</f>
        <v>0</v>
      </c>
      <c r="F20" s="122">
        <f>[2]Fjärrvärmeproduktion!$N$1197</f>
        <v>0</v>
      </c>
      <c r="G20" s="122">
        <f>[2]Fjärrvärmeproduktion!$R$1198</f>
        <v>0</v>
      </c>
      <c r="H20" s="122">
        <f>[2]Fjärrvärmeproduktion!$S$1199</f>
        <v>0</v>
      </c>
      <c r="I20" s="122">
        <f>[2]Fjärrvärmeproduktion!$N$1200</f>
        <v>0</v>
      </c>
      <c r="J20" s="122">
        <f>[2]Fjärrvärmeproduktion!$T$1198</f>
        <v>0</v>
      </c>
      <c r="K20" s="122">
        <f>[2]Fjärrvärmeproduktion!U1196</f>
        <v>0</v>
      </c>
      <c r="L20" s="122">
        <f>[2]Fjärrvärmeproduktion!V1196</f>
        <v>0</v>
      </c>
      <c r="M20" s="122">
        <f>[2]Fjärrvärmeproduktion!W1199</f>
        <v>0</v>
      </c>
      <c r="N20" s="122">
        <f>[2]Fjärrvärmeproduktion!X1199</f>
        <v>0</v>
      </c>
      <c r="O20" s="122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2">
        <f>[2]Fjärrvärmeproduktion!$N$1202</f>
        <v>0</v>
      </c>
      <c r="C21" s="122"/>
      <c r="D21" s="122">
        <f>[2]Fjärrvärmeproduktion!$N$1203</f>
        <v>0</v>
      </c>
      <c r="E21" s="122">
        <f>[2]Fjärrvärmeproduktion!$Q$1204</f>
        <v>0</v>
      </c>
      <c r="F21" s="122">
        <f>[2]Fjärrvärmeproduktion!$N$1205</f>
        <v>0</v>
      </c>
      <c r="G21" s="122">
        <f>[2]Fjärrvärmeproduktion!$R$1206</f>
        <v>0</v>
      </c>
      <c r="H21" s="122">
        <f>[2]Fjärrvärmeproduktion!$S$1207</f>
        <v>0</v>
      </c>
      <c r="I21" s="122">
        <f>[2]Fjärrvärmeproduktion!$N$1208</f>
        <v>0</v>
      </c>
      <c r="J21" s="122">
        <f>[2]Fjärrvärmeproduktion!$T$1206</f>
        <v>0</v>
      </c>
      <c r="K21" s="122">
        <f>[2]Fjärrvärmeproduktion!U1204</f>
        <v>0</v>
      </c>
      <c r="L21" s="122">
        <f>[2]Fjärrvärmeproduktion!V1204</f>
        <v>0</v>
      </c>
      <c r="M21" s="122">
        <f>[2]Fjärrvärmeproduktion!W1207</f>
        <v>0</v>
      </c>
      <c r="N21" s="122">
        <f>[2]Fjärrvärmeproduktion!X1207</f>
        <v>0</v>
      </c>
      <c r="O21" s="122"/>
      <c r="P21" s="122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22">
        <f>[2]Fjärrvärmeproduktion!$N$1210</f>
        <v>0</v>
      </c>
      <c r="C22" s="122"/>
      <c r="D22" s="122">
        <f>[2]Fjärrvärmeproduktion!$N$1211</f>
        <v>0</v>
      </c>
      <c r="E22" s="122">
        <f>[2]Fjärrvärmeproduktion!$Q$1212</f>
        <v>0</v>
      </c>
      <c r="F22" s="122">
        <f>[2]Fjärrvärmeproduktion!$N$1213</f>
        <v>0</v>
      </c>
      <c r="G22" s="122">
        <f>[2]Fjärrvärmeproduktion!$R$1214</f>
        <v>0</v>
      </c>
      <c r="H22" s="122">
        <f>[2]Fjärrvärmeproduktion!$S$1215</f>
        <v>0</v>
      </c>
      <c r="I22" s="122">
        <f>[2]Fjärrvärmeproduktion!$N$1216</f>
        <v>0</v>
      </c>
      <c r="J22" s="122">
        <f>[2]Fjärrvärmeproduktion!$T$1214</f>
        <v>0</v>
      </c>
      <c r="K22" s="122">
        <f>[2]Fjärrvärmeproduktion!U1212</f>
        <v>0</v>
      </c>
      <c r="L22" s="122">
        <f>[2]Fjärrvärmeproduktion!V1212</f>
        <v>0</v>
      </c>
      <c r="M22" s="122">
        <f>[2]Fjärrvärmeproduktion!W1215</f>
        <v>0</v>
      </c>
      <c r="N22" s="122">
        <f>[2]Fjärrvärmeproduktion!X1215</f>
        <v>0</v>
      </c>
      <c r="O22" s="122"/>
      <c r="P22" s="122">
        <f t="shared" si="2"/>
        <v>0</v>
      </c>
      <c r="Q22" s="31"/>
      <c r="R22" s="43" t="s">
        <v>24</v>
      </c>
      <c r="S22" s="88" t="str">
        <f>P43/1000 &amp;" GWh"</f>
        <v>1289,44454 GWh</v>
      </c>
      <c r="T22" s="38"/>
      <c r="U22" s="36"/>
    </row>
    <row r="23" spans="1:34" ht="15.75">
      <c r="A23" s="5" t="s">
        <v>23</v>
      </c>
      <c r="B23" s="122">
        <f>[2]Fjärrvärmeproduktion!$N$1218</f>
        <v>0</v>
      </c>
      <c r="C23" s="122"/>
      <c r="D23" s="122">
        <f>[2]Fjärrvärmeproduktion!$N$1219</f>
        <v>0</v>
      </c>
      <c r="E23" s="122">
        <f>[2]Fjärrvärmeproduktion!$Q$1220</f>
        <v>0</v>
      </c>
      <c r="F23" s="122">
        <f>[2]Fjärrvärmeproduktion!$N$1221</f>
        <v>0</v>
      </c>
      <c r="G23" s="122">
        <f>[2]Fjärrvärmeproduktion!$R$1222</f>
        <v>0</v>
      </c>
      <c r="H23" s="122">
        <f>[2]Fjärrvärmeproduktion!$S$1223</f>
        <v>0</v>
      </c>
      <c r="I23" s="122">
        <f>[2]Fjärrvärmeproduktion!$N$1224</f>
        <v>0</v>
      </c>
      <c r="J23" s="122">
        <f>[2]Fjärrvärmeproduktion!$T$1222</f>
        <v>0</v>
      </c>
      <c r="K23" s="122">
        <f>[2]Fjärrvärmeproduktion!U1220</f>
        <v>0</v>
      </c>
      <c r="L23" s="122">
        <f>[2]Fjärrvärmeproduktion!V1220</f>
        <v>0</v>
      </c>
      <c r="M23" s="122">
        <f>[2]Fjärrvärmeproduktion!W1223</f>
        <v>0</v>
      </c>
      <c r="N23" s="122">
        <f>[2]Fjärrvärmeproduktion!X1223</f>
        <v>0</v>
      </c>
      <c r="O23" s="122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2">
        <f>SUM(B18:B23)</f>
        <v>17541</v>
      </c>
      <c r="C24" s="122">
        <f t="shared" ref="C24:O24" si="3">SUM(C18:C23)</f>
        <v>0</v>
      </c>
      <c r="D24" s="122">
        <f t="shared" si="3"/>
        <v>1443</v>
      </c>
      <c r="E24" s="122">
        <f t="shared" si="3"/>
        <v>0</v>
      </c>
      <c r="F24" s="122">
        <f t="shared" si="3"/>
        <v>0</v>
      </c>
      <c r="G24" s="122">
        <f t="shared" si="3"/>
        <v>21966</v>
      </c>
      <c r="H24" s="122">
        <f t="shared" si="3"/>
        <v>0</v>
      </c>
      <c r="I24" s="122">
        <f t="shared" si="3"/>
        <v>0</v>
      </c>
      <c r="J24" s="122">
        <f t="shared" si="3"/>
        <v>0</v>
      </c>
      <c r="K24" s="122">
        <f t="shared" si="3"/>
        <v>0</v>
      </c>
      <c r="L24" s="122">
        <f t="shared" si="3"/>
        <v>0</v>
      </c>
      <c r="M24" s="122">
        <f t="shared" si="3"/>
        <v>0</v>
      </c>
      <c r="N24" s="122">
        <f t="shared" si="3"/>
        <v>0</v>
      </c>
      <c r="O24" s="122">
        <f t="shared" si="3"/>
        <v>0</v>
      </c>
      <c r="P24" s="122">
        <f t="shared" si="2"/>
        <v>23409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C43/1000 &amp;" GWh"</f>
        <v>646,01604 GWh</v>
      </c>
      <c r="T25" s="42">
        <f>C$44</f>
        <v>0.50100335451418487</v>
      </c>
      <c r="U25" s="36"/>
    </row>
    <row r="26" spans="1:34" ht="15.75">
      <c r="A26" s="6" t="s">
        <v>103</v>
      </c>
      <c r="B26" s="100">
        <f>'FV imp-exp'!B20</f>
        <v>710291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512,664 GWh</v>
      </c>
      <c r="T26" s="42">
        <f>D$44</f>
        <v>0.39758514933879979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1,2557 GWh</v>
      </c>
      <c r="T28" s="42">
        <f>F$44</f>
        <v>9.7383017341715202E-4</v>
      </c>
      <c r="U28" s="36"/>
    </row>
    <row r="29" spans="1:34" ht="15.75">
      <c r="A29" s="79" t="str">
        <f>A2</f>
        <v>0184 Solna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128,372 GWh</v>
      </c>
      <c r="T29" s="42">
        <f>G$44</f>
        <v>9.9556046047548502E-2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1,039 GWh</v>
      </c>
      <c r="T30" s="42">
        <f>H$44</f>
        <v>8.057733138332572E-4</v>
      </c>
      <c r="U30" s="36"/>
    </row>
    <row r="31" spans="1:34" s="29" customFormat="1">
      <c r="A31" s="6"/>
      <c r="B31" s="115" t="s">
        <v>65</v>
      </c>
      <c r="C31" s="116" t="s">
        <v>64</v>
      </c>
      <c r="D31" s="115" t="s">
        <v>59</v>
      </c>
      <c r="E31" s="54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0,0978 GWh</v>
      </c>
      <c r="T31" s="42">
        <f>I$44</f>
        <v>7.5846612216450961E-5</v>
      </c>
      <c r="U31" s="35"/>
      <c r="AG31" s="30"/>
      <c r="AH31" s="30"/>
    </row>
    <row r="32" spans="1:34" ht="15.75">
      <c r="A32" s="5" t="s">
        <v>30</v>
      </c>
      <c r="B32" s="100">
        <f>[2]Slutanvändning!$N$1709</f>
        <v>0</v>
      </c>
      <c r="C32" s="100">
        <f>[2]Slutanvändning!$N$1710</f>
        <v>1882</v>
      </c>
      <c r="D32" s="100">
        <f>[2]Slutanvändning!$N$1703</f>
        <v>351</v>
      </c>
      <c r="E32" s="122">
        <f>[2]Slutanvändning!$Q$1704</f>
        <v>0</v>
      </c>
      <c r="F32" s="100">
        <f>[2]Slutanvändning!$N$1705</f>
        <v>0</v>
      </c>
      <c r="G32" s="100">
        <f>[2]Slutanvändning!$N$1706</f>
        <v>0</v>
      </c>
      <c r="H32" s="100">
        <f>[2]Slutanvändning!$N$1707</f>
        <v>0</v>
      </c>
      <c r="I32" s="122">
        <f>[2]Slutanvändning!$N$1708</f>
        <v>0</v>
      </c>
      <c r="J32" s="122"/>
      <c r="K32" s="122">
        <f>[2]Slutanvändning!T1704</f>
        <v>0</v>
      </c>
      <c r="L32" s="122">
        <f>[2]Slutanvändning!U1704</f>
        <v>0</v>
      </c>
      <c r="M32" s="122"/>
      <c r="N32" s="122"/>
      <c r="O32" s="122"/>
      <c r="P32" s="122">
        <f t="shared" ref="P32:P38" si="4">SUM(B32:N32)</f>
        <v>2233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44">
        <f>[2]Slutanvändning!$N$1718</f>
        <v>10221</v>
      </c>
      <c r="C33" s="130">
        <f>[2]Slutanvändning!$N$1719</f>
        <v>24673</v>
      </c>
      <c r="D33" s="130">
        <f>[2]Slutanvändning!$N$1712</f>
        <v>400</v>
      </c>
      <c r="E33" s="145">
        <f>[2]Slutanvändning!$Q$1713</f>
        <v>0</v>
      </c>
      <c r="F33" s="130">
        <f>[2]Slutanvändning!$N$1714</f>
        <v>1027.5</v>
      </c>
      <c r="G33" s="100">
        <f>[2]Slutanvändning!$N$1715</f>
        <v>0</v>
      </c>
      <c r="H33" s="130">
        <f>[2]Slutanvändning!$N$1716</f>
        <v>52.5</v>
      </c>
      <c r="I33" s="122">
        <f>[2]Slutanvändning!$N$1717</f>
        <v>0</v>
      </c>
      <c r="J33" s="122"/>
      <c r="K33" s="122">
        <f>[2]Slutanvändning!T1713</f>
        <v>0</v>
      </c>
      <c r="L33" s="122">
        <f>[2]Slutanvändning!U1713</f>
        <v>0</v>
      </c>
      <c r="M33" s="122"/>
      <c r="N33" s="122"/>
      <c r="O33" s="122"/>
      <c r="P33" s="122">
        <f t="shared" si="4"/>
        <v>36374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46">
        <f>[2]Slutanvändning!$N$1727</f>
        <v>66060</v>
      </c>
      <c r="C34" s="100">
        <f>[2]Slutanvändning!$N$1728</f>
        <v>131523</v>
      </c>
      <c r="D34" s="100">
        <f>[2]Slutanvändning!$N$1721</f>
        <v>3399</v>
      </c>
      <c r="E34" s="122">
        <f>[2]Slutanvändning!$Q$1722</f>
        <v>0</v>
      </c>
      <c r="F34" s="100">
        <f>[2]Slutanvändning!$N$1723</f>
        <v>0</v>
      </c>
      <c r="G34" s="100">
        <f>[2]Slutanvändning!$N$1724</f>
        <v>0</v>
      </c>
      <c r="H34" s="100">
        <f>[2]Slutanvändning!$N$1725</f>
        <v>0</v>
      </c>
      <c r="I34" s="122">
        <f>[2]Slutanvändning!$N$1726</f>
        <v>0</v>
      </c>
      <c r="J34" s="122"/>
      <c r="K34" s="122">
        <f>[2]Slutanvändning!T1722</f>
        <v>0</v>
      </c>
      <c r="L34" s="122">
        <f>[2]Slutanvändning!U1722</f>
        <v>0</v>
      </c>
      <c r="M34" s="122"/>
      <c r="N34" s="122"/>
      <c r="O34" s="122"/>
      <c r="P34" s="147">
        <f t="shared" si="4"/>
        <v>200982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00">
        <f>[2]Slutanvändning!$N$1736</f>
        <v>0</v>
      </c>
      <c r="C35" s="130">
        <f>[2]Slutanvändning!$N$1737</f>
        <v>33660</v>
      </c>
      <c r="D35" s="100">
        <f>[2]Slutanvändning!$N$1730</f>
        <v>495810</v>
      </c>
      <c r="E35" s="122">
        <f>[2]Slutanvändning!$Q$1731</f>
        <v>0</v>
      </c>
      <c r="F35" s="100">
        <f>[2]Slutanvändning!$N$1732</f>
        <v>0</v>
      </c>
      <c r="G35" s="130">
        <f>[2]Slutanvändning!$N$1733</f>
        <v>106406</v>
      </c>
      <c r="H35" s="100">
        <f>[2]Slutanvändning!$N$1734</f>
        <v>0</v>
      </c>
      <c r="I35" s="122">
        <f>[2]Slutanvändning!$N$1735</f>
        <v>0</v>
      </c>
      <c r="J35" s="122"/>
      <c r="K35" s="122">
        <f>[2]Slutanvändning!T1731</f>
        <v>0</v>
      </c>
      <c r="L35" s="122">
        <f>[2]Slutanvändning!U1731</f>
        <v>0</v>
      </c>
      <c r="M35" s="122"/>
      <c r="N35" s="122"/>
      <c r="O35" s="122"/>
      <c r="P35" s="122">
        <f>SUM(B35:N35)</f>
        <v>635876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46">
        <f>[2]Slutanvändning!$N$1745</f>
        <v>196214</v>
      </c>
      <c r="C36" s="100">
        <f>[2]Slutanvändning!$N$1746</f>
        <v>320383</v>
      </c>
      <c r="D36" s="100">
        <f>[2]Slutanvändning!$N$1739</f>
        <v>10644</v>
      </c>
      <c r="E36" s="122">
        <f>[2]Slutanvändning!$Q$1740</f>
        <v>0</v>
      </c>
      <c r="F36" s="100">
        <f>[2]Slutanvändning!$N$1741</f>
        <v>0</v>
      </c>
      <c r="G36" s="100">
        <f>[2]Slutanvändning!$N$1742</f>
        <v>0</v>
      </c>
      <c r="H36" s="100">
        <f>[2]Slutanvändning!$N$1743</f>
        <v>0</v>
      </c>
      <c r="I36" s="122">
        <f>[2]Slutanvändning!$N$1744</f>
        <v>0</v>
      </c>
      <c r="J36" s="122"/>
      <c r="K36" s="122">
        <f>[2]Slutanvändning!T1740</f>
        <v>0</v>
      </c>
      <c r="L36" s="122">
        <f>[2]Slutanvändning!U1740</f>
        <v>0</v>
      </c>
      <c r="M36" s="122"/>
      <c r="N36" s="122"/>
      <c r="O36" s="122"/>
      <c r="P36" s="147">
        <f t="shared" si="4"/>
        <v>527241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46">
        <f>[2]Slutanvändning!$N$1754</f>
        <v>8221</v>
      </c>
      <c r="C37" s="100">
        <f>[2]Slutanvändning!$N$1755</f>
        <v>14253</v>
      </c>
      <c r="D37" s="130">
        <f>[2]Slutanvändning!$N$1748</f>
        <v>64</v>
      </c>
      <c r="E37" s="122">
        <f>[2]Slutanvändning!$Q$1749</f>
        <v>0</v>
      </c>
      <c r="F37" s="144">
        <f>'[2]Gas hushåll'!$B$5+[2]Slutanvändning!$N$1750</f>
        <v>16.799999999999997</v>
      </c>
      <c r="G37" s="100">
        <f>[2]Slutanvändning!$N$1751</f>
        <v>0</v>
      </c>
      <c r="H37" s="130">
        <f>[2]Slutanvändning!$N$1752</f>
        <v>986.5</v>
      </c>
      <c r="I37" s="129">
        <f>'[2]Gas hushåll'!$G$5+[2]Slutanvändning!$N$1753</f>
        <v>7.1999999999999993</v>
      </c>
      <c r="J37" s="122"/>
      <c r="K37" s="122">
        <f>[2]Slutanvändning!T1749</f>
        <v>0</v>
      </c>
      <c r="L37" s="122">
        <f>[2]Slutanvändning!U1749</f>
        <v>0</v>
      </c>
      <c r="M37" s="122"/>
      <c r="N37" s="122"/>
      <c r="O37" s="122"/>
      <c r="P37" s="147">
        <f t="shared" si="4"/>
        <v>23548.5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44">
        <f>[2]Slutanvändning!$N$1763</f>
        <v>377157</v>
      </c>
      <c r="C38" s="100">
        <f>[2]Slutanvändning!$N$1764</f>
        <v>71455</v>
      </c>
      <c r="D38" s="100">
        <f>[2]Slutanvändning!$N$1757</f>
        <v>553</v>
      </c>
      <c r="E38" s="122">
        <f>[2]Slutanvändning!$Q$1758</f>
        <v>0</v>
      </c>
      <c r="F38" s="144">
        <f>'[2]Gas hushåll'!$C$5+[2]Slutanvändning!$N$1759</f>
        <v>211.39999999999998</v>
      </c>
      <c r="G38" s="100">
        <f>[2]Slutanvändning!$N$1760</f>
        <v>0</v>
      </c>
      <c r="H38" s="100">
        <f>[2]Slutanvändning!$N$1761</f>
        <v>0</v>
      </c>
      <c r="I38" s="129">
        <f>'[2]Gas hushåll'!$H$5+[2]Slutanvändning!$N$1762</f>
        <v>90.6</v>
      </c>
      <c r="J38" s="122"/>
      <c r="K38" s="122">
        <f>[2]Slutanvändning!T1758</f>
        <v>0</v>
      </c>
      <c r="L38" s="122">
        <f>[2]Slutanvändning!U1758</f>
        <v>0</v>
      </c>
      <c r="M38" s="122"/>
      <c r="N38" s="122"/>
      <c r="O38" s="122"/>
      <c r="P38" s="147">
        <f t="shared" si="4"/>
        <v>449467</v>
      </c>
      <c r="Q38" s="33"/>
      <c r="R38" s="44"/>
      <c r="S38" s="29"/>
      <c r="T38" s="40"/>
      <c r="U38" s="36"/>
    </row>
    <row r="39" spans="1:47" ht="15.75">
      <c r="A39" s="5" t="s">
        <v>39</v>
      </c>
      <c r="B39" s="100">
        <f>[2]Slutanvändning!$N$1772</f>
        <v>0</v>
      </c>
      <c r="C39" s="100">
        <f>[2]Slutanvändning!$N$1773</f>
        <v>334</v>
      </c>
      <c r="D39" s="100">
        <f>[2]Slutanvändning!$N$1766</f>
        <v>0</v>
      </c>
      <c r="E39" s="122">
        <f>[2]Slutanvändning!$Q$1767</f>
        <v>0</v>
      </c>
      <c r="F39" s="144">
        <f>'[2]Gas hushåll'!$D$5+[2]Slutanvändning!$N$1768</f>
        <v>0</v>
      </c>
      <c r="G39" s="100">
        <f>[2]Slutanvändning!$N$1769</f>
        <v>0</v>
      </c>
      <c r="H39" s="100">
        <f>[2]Slutanvändning!$N$1770</f>
        <v>0</v>
      </c>
      <c r="I39" s="129">
        <f>'[2]Gas hushåll'!$I$5+[2]Slutanvändning!$N$1771</f>
        <v>0</v>
      </c>
      <c r="J39" s="122"/>
      <c r="K39" s="122">
        <f>[2]Slutanvändning!T1767</f>
        <v>0</v>
      </c>
      <c r="L39" s="122">
        <f>[2]Slutanvändning!U1767</f>
        <v>0</v>
      </c>
      <c r="M39" s="122"/>
      <c r="N39" s="122"/>
      <c r="O39" s="122"/>
      <c r="P39" s="122">
        <f>SUM(B39:N39)</f>
        <v>334</v>
      </c>
      <c r="Q39" s="33"/>
      <c r="R39" s="41"/>
      <c r="S39" s="10"/>
      <c r="T39" s="64"/>
    </row>
    <row r="40" spans="1:47">
      <c r="A40" s="5" t="s">
        <v>14</v>
      </c>
      <c r="B40" s="129">
        <f>SUM(B32:B39)</f>
        <v>657873</v>
      </c>
      <c r="C40" s="122">
        <f t="shared" ref="C40:O40" si="5">SUM(C32:C39)</f>
        <v>598163</v>
      </c>
      <c r="D40" s="122">
        <f t="shared" si="5"/>
        <v>511221</v>
      </c>
      <c r="E40" s="145">
        <f t="shared" si="5"/>
        <v>0</v>
      </c>
      <c r="F40" s="147">
        <f>SUM(F32:F39)</f>
        <v>1255.6999999999998</v>
      </c>
      <c r="G40" s="145">
        <f t="shared" si="5"/>
        <v>106406</v>
      </c>
      <c r="H40" s="145">
        <f t="shared" si="5"/>
        <v>1039</v>
      </c>
      <c r="I40" s="129">
        <f t="shared" si="5"/>
        <v>97.8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47">
        <f>SUM(B40:N40)</f>
        <v>1876055.5</v>
      </c>
      <c r="Q40" s="114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117,81204 GWh</v>
      </c>
      <c r="T41" s="121"/>
    </row>
    <row r="42" spans="1:47">
      <c r="A42" s="46" t="s">
        <v>43</v>
      </c>
      <c r="B42" s="95">
        <f>B39+B38+B37</f>
        <v>385378</v>
      </c>
      <c r="C42" s="95">
        <f>C39+C38+C37</f>
        <v>86042</v>
      </c>
      <c r="D42" s="95">
        <f>D39+D38+D37</f>
        <v>617</v>
      </c>
      <c r="E42" s="95">
        <f t="shared" ref="E42:P42" si="6">E39+E38+E37</f>
        <v>0</v>
      </c>
      <c r="F42" s="96">
        <f t="shared" si="6"/>
        <v>228.2</v>
      </c>
      <c r="G42" s="95">
        <f t="shared" si="6"/>
        <v>0</v>
      </c>
      <c r="H42" s="95">
        <f t="shared" si="6"/>
        <v>986.5</v>
      </c>
      <c r="I42" s="96">
        <f t="shared" si="6"/>
        <v>97.8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473349.5</v>
      </c>
      <c r="Q42" s="34"/>
      <c r="R42" s="41" t="s">
        <v>41</v>
      </c>
      <c r="S42" s="11" t="str">
        <f>P42/1000 &amp;" GWh"</f>
        <v>473,3495 GWh</v>
      </c>
      <c r="T42" s="42">
        <f>P42/P40</f>
        <v>0.25231103237617436</v>
      </c>
    </row>
    <row r="43" spans="1:47">
      <c r="A43" s="47" t="s">
        <v>45</v>
      </c>
      <c r="B43" s="117"/>
      <c r="C43" s="97">
        <f>C40+C24-C7+C46</f>
        <v>646016.04</v>
      </c>
      <c r="D43" s="97">
        <f t="shared" ref="D43:O43" si="7">D11+D24+D40</f>
        <v>512664</v>
      </c>
      <c r="E43" s="97">
        <f t="shared" si="7"/>
        <v>0</v>
      </c>
      <c r="F43" s="97">
        <f t="shared" si="7"/>
        <v>1255.6999999999998</v>
      </c>
      <c r="G43" s="97">
        <f t="shared" si="7"/>
        <v>128372</v>
      </c>
      <c r="H43" s="97">
        <f t="shared" si="7"/>
        <v>1039</v>
      </c>
      <c r="I43" s="97">
        <f t="shared" si="7"/>
        <v>97.8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1289444.54</v>
      </c>
      <c r="Q43" s="34"/>
      <c r="R43" s="41" t="s">
        <v>42</v>
      </c>
      <c r="S43" s="11" t="str">
        <f>P36/1000 &amp;" GWh"</f>
        <v>527,241 GWh</v>
      </c>
      <c r="T43" s="62">
        <f>P36/P40</f>
        <v>0.28103699490766665</v>
      </c>
    </row>
    <row r="44" spans="1:47">
      <c r="A44" s="47" t="s">
        <v>46</v>
      </c>
      <c r="B44" s="118"/>
      <c r="C44" s="99">
        <f>C43/$P$43</f>
        <v>0.50100335451418487</v>
      </c>
      <c r="D44" s="99">
        <f t="shared" ref="D44:P44" si="8">D43/$P$43</f>
        <v>0.39758514933879979</v>
      </c>
      <c r="E44" s="99">
        <f t="shared" si="8"/>
        <v>0</v>
      </c>
      <c r="F44" s="99">
        <f t="shared" si="8"/>
        <v>9.7383017341715202E-4</v>
      </c>
      <c r="G44" s="99">
        <f t="shared" si="8"/>
        <v>9.9556046047548502E-2</v>
      </c>
      <c r="H44" s="99">
        <f t="shared" si="8"/>
        <v>8.057733138332572E-4</v>
      </c>
      <c r="I44" s="99">
        <f t="shared" si="8"/>
        <v>7.5846612216450961E-5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200,982 GWh</v>
      </c>
      <c r="T44" s="42">
        <f>P34/P40</f>
        <v>0.10713009289970366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2,233 GWh</v>
      </c>
      <c r="T45" s="42">
        <f>P32/P40</f>
        <v>1.1902632944494446E-3</v>
      </c>
      <c r="U45" s="36"/>
    </row>
    <row r="46" spans="1:47">
      <c r="A46" s="48" t="s">
        <v>49</v>
      </c>
      <c r="B46" s="68">
        <f>B24+B26-B40-B49</f>
        <v>69959</v>
      </c>
      <c r="C46" s="68">
        <f>(C40+C24)*0.08</f>
        <v>47853.04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36,374 GWh</v>
      </c>
      <c r="T46" s="62">
        <f>P33/P40</f>
        <v>1.9388552204345766E-2</v>
      </c>
      <c r="U46" s="36"/>
    </row>
    <row r="47" spans="1:47">
      <c r="A47" s="48" t="s">
        <v>51</v>
      </c>
      <c r="B47" s="123">
        <f>B46/(B24+B26)</f>
        <v>9.6119708943822199E-2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635,876 GWh</v>
      </c>
      <c r="T47" s="62">
        <f>P35/P40</f>
        <v>0.33894306431766014</v>
      </c>
    </row>
    <row r="48" spans="1:47" ht="15.75" thickBot="1">
      <c r="A48" s="13"/>
      <c r="B48" s="124"/>
      <c r="C48" s="125"/>
      <c r="D48" s="126"/>
      <c r="E48" s="126"/>
      <c r="F48" s="127"/>
      <c r="G48" s="148"/>
      <c r="H48" s="126"/>
      <c r="I48" s="149"/>
      <c r="J48" s="126"/>
      <c r="K48" s="126"/>
      <c r="L48" s="126"/>
      <c r="M48" s="125"/>
      <c r="N48" s="128"/>
      <c r="O48" s="128"/>
      <c r="P48" s="128"/>
      <c r="Q48" s="87"/>
      <c r="R48" s="69" t="s">
        <v>50</v>
      </c>
      <c r="S48" s="70" t="str">
        <f>P40/1000 &amp;" GWh"</f>
        <v>1876,0555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3"/>
      <c r="B49" s="141"/>
      <c r="C49" s="125"/>
      <c r="D49" s="126"/>
      <c r="E49" s="126"/>
      <c r="F49" s="127"/>
      <c r="G49" s="126"/>
      <c r="H49" s="126"/>
      <c r="I49" s="127"/>
      <c r="J49" s="126"/>
      <c r="K49" s="126"/>
      <c r="L49" s="126"/>
      <c r="M49" s="125"/>
      <c r="N49" s="128"/>
      <c r="O49" s="128"/>
      <c r="P49" s="128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89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89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89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8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7" zoomScale="70" zoomScaleNormal="70" workbookViewId="0">
      <selection activeCell="D43" sqref="D43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91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[2]Solceller!$C$20</f>
        <v>6783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54">
        <f>[2]Elproduktion!$N$682</f>
        <v>1434500</v>
      </c>
      <c r="D7" s="122">
        <f>[2]Elproduktion!$N$683</f>
        <v>0</v>
      </c>
      <c r="E7" s="122">
        <f>[2]Elproduktion!$Q$684</f>
        <v>0</v>
      </c>
      <c r="F7" s="122">
        <f>[2]Elproduktion!$N$685</f>
        <v>0</v>
      </c>
      <c r="G7" s="122">
        <f>[2]Elproduktion!$R$686</f>
        <v>0</v>
      </c>
      <c r="H7" s="122">
        <f>[2]Elproduktion!$S$687</f>
        <v>0</v>
      </c>
      <c r="I7" s="122">
        <f>[2]Elproduktion!$N$688</f>
        <v>0</v>
      </c>
      <c r="J7" s="122">
        <f>[2]Elproduktion!$T$686</f>
        <v>0</v>
      </c>
      <c r="K7" s="122">
        <f>[2]Elproduktion!U684</f>
        <v>0</v>
      </c>
      <c r="L7" s="122">
        <f>[2]Elproduktion!V684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[2]Elproduktion!$N$690</f>
        <v>58</v>
      </c>
      <c r="D8" s="122">
        <f>[2]Elproduktion!$N$691</f>
        <v>280</v>
      </c>
      <c r="E8" s="122">
        <f>[2]Elproduktion!$Q$692</f>
        <v>0</v>
      </c>
      <c r="F8" s="122">
        <f>[2]Elproduktion!$N$693</f>
        <v>0</v>
      </c>
      <c r="G8" s="122">
        <f>[2]Elproduktion!$R$694</f>
        <v>0</v>
      </c>
      <c r="H8" s="122">
        <f>[2]Elproduktion!$S$695</f>
        <v>0</v>
      </c>
      <c r="I8" s="122">
        <f>[2]Elproduktion!$N$696</f>
        <v>0</v>
      </c>
      <c r="J8" s="122">
        <f>[2]Elproduktion!$T$694</f>
        <v>0</v>
      </c>
      <c r="K8" s="122">
        <f>[2]Elproduktion!U692</f>
        <v>0</v>
      </c>
      <c r="L8" s="122">
        <f>[2]Elproduktion!V692</f>
        <v>0</v>
      </c>
      <c r="M8" s="122"/>
      <c r="N8" s="122"/>
      <c r="O8" s="122"/>
      <c r="P8" s="122">
        <f t="shared" si="0"/>
        <v>280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[2]Elproduktion!$N$698</f>
        <v>0</v>
      </c>
      <c r="D9" s="122">
        <f>[2]Elproduktion!$N$699</f>
        <v>0</v>
      </c>
      <c r="E9" s="122">
        <f>[2]Elproduktion!$Q$700</f>
        <v>0</v>
      </c>
      <c r="F9" s="122">
        <f>[2]Elproduktion!$N$701</f>
        <v>0</v>
      </c>
      <c r="G9" s="122">
        <f>[2]Elproduktion!$R$702</f>
        <v>0</v>
      </c>
      <c r="H9" s="122">
        <f>[2]Elproduktion!$S$703</f>
        <v>0</v>
      </c>
      <c r="I9" s="122">
        <f>[2]Elproduktion!$N$704</f>
        <v>0</v>
      </c>
      <c r="J9" s="122">
        <f>[2]Elproduktion!$T$702</f>
        <v>0</v>
      </c>
      <c r="K9" s="122">
        <f>[2]Elproduktion!U700</f>
        <v>0</v>
      </c>
      <c r="L9" s="122">
        <f>[2]Elproduktion!V700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[2]Elproduktion!$N$706</f>
        <v>0</v>
      </c>
      <c r="D10" s="122">
        <f>[2]Elproduktion!$N$707</f>
        <v>0</v>
      </c>
      <c r="E10" s="122">
        <f>[2]Elproduktion!$Q$708</f>
        <v>0</v>
      </c>
      <c r="F10" s="122">
        <f>[2]Elproduktion!$N$709</f>
        <v>0</v>
      </c>
      <c r="G10" s="122">
        <f>[2]Elproduktion!$R$710</f>
        <v>0</v>
      </c>
      <c r="H10" s="122">
        <f>[2]Elproduktion!$S$711</f>
        <v>0</v>
      </c>
      <c r="I10" s="122">
        <f>[2]Elproduktion!$N$712</f>
        <v>0</v>
      </c>
      <c r="J10" s="122">
        <f>[2]Elproduktion!$T$710</f>
        <v>0</v>
      </c>
      <c r="K10" s="122">
        <f>[2]Elproduktion!U708</f>
        <v>0</v>
      </c>
      <c r="L10" s="122">
        <f>[2]Elproduktion!V708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63">
        <f>SUM(C5:C10)</f>
        <v>1441341</v>
      </c>
      <c r="D11" s="122">
        <f t="shared" ref="D11:O11" si="1">SUM(D5:D10)</f>
        <v>280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280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0180 Stockholm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[2]Fjärrvärmeproduktion!$N$954+[2]Fjärrvärmeproduktion!$N$994</f>
        <v>5376493</v>
      </c>
      <c r="C18" s="122"/>
      <c r="D18" s="154">
        <f>[2]Fjärrvärmeproduktion!$N$955</f>
        <v>357583</v>
      </c>
      <c r="E18" s="154">
        <f>[2]Fjärrvärmeproduktion!$Q$956</f>
        <v>1024000</v>
      </c>
      <c r="F18" s="122">
        <f>[2]Fjärrvärmeproduktion!$N$957</f>
        <v>0</v>
      </c>
      <c r="G18" s="154">
        <f>[2]Fjärrvärmeproduktion!$R$958</f>
        <v>89338</v>
      </c>
      <c r="H18" s="122">
        <f>[2]Fjärrvärmeproduktion!$S$959</f>
        <v>1880000</v>
      </c>
      <c r="I18" s="122">
        <f>[2]Fjärrvärmeproduktion!$N$960</f>
        <v>0</v>
      </c>
      <c r="J18" s="122">
        <f>[2]Fjärrvärmeproduktion!$T$958</f>
        <v>0</v>
      </c>
      <c r="K18" s="122">
        <f>[2]Fjärrvärmeproduktion!U956</f>
        <v>0</v>
      </c>
      <c r="L18" s="154">
        <f>[2]Fjärrvärmeproduktion!V956</f>
        <v>1951586</v>
      </c>
      <c r="M18" s="154">
        <f>[2]Fjärrvärmeproduktion!W959</f>
        <v>551858</v>
      </c>
      <c r="N18" s="154">
        <f>[2]Fjärrvärmeproduktion!X959</f>
        <v>55600</v>
      </c>
      <c r="O18" s="122"/>
      <c r="P18" s="122">
        <f>SUM(C18:O18)</f>
        <v>5909965</v>
      </c>
      <c r="Q18" s="4"/>
      <c r="R18" s="4"/>
      <c r="S18" s="4"/>
      <c r="T18" s="4"/>
    </row>
    <row r="19" spans="1:34" ht="15.75">
      <c r="A19" s="5" t="s">
        <v>19</v>
      </c>
      <c r="B19" s="122">
        <f>[2]Fjärrvärmeproduktion!$N$962</f>
        <v>178566</v>
      </c>
      <c r="C19" s="122"/>
      <c r="D19" s="122">
        <f>[2]Fjärrvärmeproduktion!$N$963</f>
        <v>5553</v>
      </c>
      <c r="E19" s="122">
        <f>[2]Fjärrvärmeproduktion!$Q$964</f>
        <v>0</v>
      </c>
      <c r="F19" s="122">
        <f>[2]Fjärrvärmeproduktion!$N$965</f>
        <v>225</v>
      </c>
      <c r="G19" s="122">
        <f>[2]Fjärrvärmeproduktion!$R$966</f>
        <v>185152</v>
      </c>
      <c r="H19" s="122">
        <f>[2]Fjärrvärmeproduktion!$S$967</f>
        <v>0</v>
      </c>
      <c r="I19" s="122">
        <f>[2]Fjärrvärmeproduktion!$N$968</f>
        <v>0</v>
      </c>
      <c r="J19" s="122">
        <f>[2]Fjärrvärmeproduktion!$T$966</f>
        <v>0</v>
      </c>
      <c r="K19" s="122">
        <f>[2]Fjärrvärmeproduktion!U964</f>
        <v>0</v>
      </c>
      <c r="L19" s="122">
        <f>[2]Fjärrvärmeproduktion!V964</f>
        <v>0</v>
      </c>
      <c r="M19" s="122">
        <f>[2]Fjärrvärmeproduktion!W967</f>
        <v>0</v>
      </c>
      <c r="N19" s="122">
        <f>[2]Fjärrvärmeproduktion!X967</f>
        <v>0</v>
      </c>
      <c r="O19" s="122"/>
      <c r="P19" s="122">
        <f t="shared" ref="P19:P24" si="2">SUM(C19:O19)</f>
        <v>190930</v>
      </c>
      <c r="Q19" s="4"/>
      <c r="R19" s="4"/>
      <c r="S19" s="4"/>
      <c r="T19" s="4"/>
    </row>
    <row r="20" spans="1:34" ht="15.75">
      <c r="A20" s="5" t="s">
        <v>20</v>
      </c>
      <c r="B20" s="122">
        <f>[2]Fjärrvärmeproduktion!$N$970</f>
        <v>7641</v>
      </c>
      <c r="C20" s="145">
        <f>B20*1.015</f>
        <v>7755.6149999999989</v>
      </c>
      <c r="D20" s="122">
        <f>[2]Fjärrvärmeproduktion!$N$971</f>
        <v>0</v>
      </c>
      <c r="E20" s="122">
        <f>[2]Fjärrvärmeproduktion!$Q$972</f>
        <v>0</v>
      </c>
      <c r="F20" s="122">
        <f>[2]Fjärrvärmeproduktion!$N$973</f>
        <v>0</v>
      </c>
      <c r="G20" s="122">
        <f>[2]Fjärrvärmeproduktion!$R$974</f>
        <v>0</v>
      </c>
      <c r="H20" s="122">
        <f>[2]Fjärrvärmeproduktion!$S$975</f>
        <v>0</v>
      </c>
      <c r="I20" s="122">
        <f>[2]Fjärrvärmeproduktion!$N$976</f>
        <v>0</v>
      </c>
      <c r="J20" s="122">
        <f>[2]Fjärrvärmeproduktion!$T$974</f>
        <v>0</v>
      </c>
      <c r="K20" s="122">
        <f>[2]Fjärrvärmeproduktion!U972</f>
        <v>0</v>
      </c>
      <c r="L20" s="122">
        <f>[2]Fjärrvärmeproduktion!V972</f>
        <v>0</v>
      </c>
      <c r="M20" s="122">
        <f>[2]Fjärrvärmeproduktion!W975</f>
        <v>0</v>
      </c>
      <c r="N20" s="122">
        <f>[2]Fjärrvärmeproduktion!X975</f>
        <v>0</v>
      </c>
      <c r="O20" s="122"/>
      <c r="P20" s="122">
        <f t="shared" si="2"/>
        <v>7755.6149999999989</v>
      </c>
      <c r="Q20" s="4"/>
      <c r="R20" s="4"/>
      <c r="S20" s="4"/>
      <c r="T20" s="4"/>
    </row>
    <row r="21" spans="1:34" ht="16.5" thickBot="1">
      <c r="A21" s="5" t="s">
        <v>21</v>
      </c>
      <c r="B21" s="122">
        <f>[2]Fjärrvärmeproduktion!$N$978</f>
        <v>1496268</v>
      </c>
      <c r="C21" s="145">
        <f>B21*0.33</f>
        <v>493768.44</v>
      </c>
      <c r="D21" s="122">
        <f>[2]Fjärrvärmeproduktion!$N$979</f>
        <v>0</v>
      </c>
      <c r="E21" s="122">
        <f>[2]Fjärrvärmeproduktion!$Q$980</f>
        <v>0</v>
      </c>
      <c r="F21" s="122">
        <f>[2]Fjärrvärmeproduktion!$N$981</f>
        <v>0</v>
      </c>
      <c r="G21" s="122">
        <f>[2]Fjärrvärmeproduktion!$R$982</f>
        <v>0</v>
      </c>
      <c r="H21" s="122">
        <f>[2]Fjärrvärmeproduktion!$S$983</f>
        <v>0</v>
      </c>
      <c r="I21" s="122">
        <f>[2]Fjärrvärmeproduktion!$N$984</f>
        <v>0</v>
      </c>
      <c r="J21" s="122">
        <f>[2]Fjärrvärmeproduktion!$T$982</f>
        <v>0</v>
      </c>
      <c r="K21" s="122">
        <f>[2]Fjärrvärmeproduktion!U980</f>
        <v>0</v>
      </c>
      <c r="L21" s="122">
        <f>[2]Fjärrvärmeproduktion!V980</f>
        <v>0</v>
      </c>
      <c r="M21" s="122">
        <f>[2]Fjärrvärmeproduktion!W983</f>
        <v>0</v>
      </c>
      <c r="N21" s="122">
        <f>[2]Fjärrvärmeproduktion!X983</f>
        <v>0</v>
      </c>
      <c r="O21" s="122"/>
      <c r="P21" s="122">
        <f t="shared" si="2"/>
        <v>493768.44</v>
      </c>
      <c r="Q21" s="4"/>
      <c r="R21" s="37"/>
      <c r="S21" s="37"/>
      <c r="T21" s="37"/>
    </row>
    <row r="22" spans="1:34" ht="15.75">
      <c r="A22" s="5" t="s">
        <v>22</v>
      </c>
      <c r="B22" s="122">
        <f>[2]Fjärrvärmeproduktion!$N$986</f>
        <v>41228</v>
      </c>
      <c r="C22" s="122"/>
      <c r="D22" s="122">
        <f>[2]Fjärrvärmeproduktion!$N$987</f>
        <v>0</v>
      </c>
      <c r="E22" s="122">
        <f>[2]Fjärrvärmeproduktion!$Q$988</f>
        <v>0</v>
      </c>
      <c r="F22" s="122">
        <f>[2]Fjärrvärmeproduktion!$N$989</f>
        <v>0</v>
      </c>
      <c r="G22" s="122">
        <f>[2]Fjärrvärmeproduktion!$R$990</f>
        <v>0</v>
      </c>
      <c r="H22" s="122">
        <f>[2]Fjärrvärmeproduktion!$S$991</f>
        <v>0</v>
      </c>
      <c r="I22" s="122">
        <f>[2]Fjärrvärmeproduktion!$N$992</f>
        <v>0</v>
      </c>
      <c r="J22" s="122">
        <f>[2]Fjärrvärmeproduktion!$T$990</f>
        <v>0</v>
      </c>
      <c r="K22" s="122">
        <f>[2]Fjärrvärmeproduktion!U988</f>
        <v>0</v>
      </c>
      <c r="L22" s="122">
        <f>[2]Fjärrvärmeproduktion!V988</f>
        <v>0</v>
      </c>
      <c r="M22" s="122">
        <f>[2]Fjärrvärmeproduktion!W991</f>
        <v>0</v>
      </c>
      <c r="N22" s="122">
        <f>[2]Fjärrvärmeproduktion!X991</f>
        <v>0</v>
      </c>
      <c r="O22" s="122"/>
      <c r="P22" s="122">
        <f t="shared" si="2"/>
        <v>0</v>
      </c>
      <c r="Q22" s="31"/>
      <c r="R22" s="43" t="s">
        <v>24</v>
      </c>
      <c r="S22" s="88" t="str">
        <f>P43/1000 &amp;" GWh"</f>
        <v>17165,4168607562 GWh</v>
      </c>
      <c r="T22" s="38"/>
      <c r="U22" s="36"/>
    </row>
    <row r="23" spans="1:34" ht="15.75">
      <c r="A23" s="5" t="s">
        <v>23</v>
      </c>
      <c r="B23" s="122">
        <v>0</v>
      </c>
      <c r="C23" s="122"/>
      <c r="D23" s="122">
        <f>[2]Fjärrvärmeproduktion!$N$995</f>
        <v>0</v>
      </c>
      <c r="E23" s="122">
        <f>[2]Fjärrvärmeproduktion!$Q$996</f>
        <v>0</v>
      </c>
      <c r="F23" s="122">
        <f>[2]Fjärrvärmeproduktion!$N$997</f>
        <v>0</v>
      </c>
      <c r="G23" s="122">
        <f>[2]Fjärrvärmeproduktion!$R$998</f>
        <v>0</v>
      </c>
      <c r="H23" s="122">
        <f>[2]Fjärrvärmeproduktion!$S$999</f>
        <v>0</v>
      </c>
      <c r="I23" s="122">
        <f>[2]Fjärrvärmeproduktion!$N$1000</f>
        <v>0</v>
      </c>
      <c r="J23" s="122">
        <f>[2]Fjärrvärmeproduktion!$T$998</f>
        <v>0</v>
      </c>
      <c r="K23" s="122">
        <f>[2]Fjärrvärmeproduktion!U996</f>
        <v>0</v>
      </c>
      <c r="L23" s="122">
        <f>[2]Fjärrvärmeproduktion!V996</f>
        <v>0</v>
      </c>
      <c r="M23" s="122">
        <f>[2]Fjärrvärmeproduktion!W999</f>
        <v>0</v>
      </c>
      <c r="N23" s="122">
        <f>[2]Fjärrvärmeproduktion!X999</f>
        <v>0</v>
      </c>
      <c r="O23" s="122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2">
        <f>SUM(B18:B23)</f>
        <v>7100196</v>
      </c>
      <c r="C24" s="145">
        <f t="shared" ref="C24:O24" si="3">SUM(C18:C23)</f>
        <v>501524.05499999999</v>
      </c>
      <c r="D24" s="122">
        <f t="shared" si="3"/>
        <v>363136</v>
      </c>
      <c r="E24" s="122">
        <f t="shared" si="3"/>
        <v>1024000</v>
      </c>
      <c r="F24" s="122">
        <f t="shared" si="3"/>
        <v>225</v>
      </c>
      <c r="G24" s="122">
        <f t="shared" si="3"/>
        <v>274490</v>
      </c>
      <c r="H24" s="122">
        <f t="shared" si="3"/>
        <v>1880000</v>
      </c>
      <c r="I24" s="122">
        <f t="shared" si="3"/>
        <v>0</v>
      </c>
      <c r="J24" s="122">
        <f t="shared" si="3"/>
        <v>0</v>
      </c>
      <c r="K24" s="122">
        <f t="shared" si="3"/>
        <v>0</v>
      </c>
      <c r="L24" s="122">
        <f t="shared" si="3"/>
        <v>1951586</v>
      </c>
      <c r="M24" s="122">
        <f t="shared" si="3"/>
        <v>551858</v>
      </c>
      <c r="N24" s="122">
        <f t="shared" si="3"/>
        <v>55600</v>
      </c>
      <c r="O24" s="122">
        <f t="shared" si="3"/>
        <v>0</v>
      </c>
      <c r="P24" s="122">
        <f t="shared" si="2"/>
        <v>6602419.0549999997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C43/1000 &amp;" GWh"</f>
        <v>6821,3051794 GWh</v>
      </c>
      <c r="T25" s="42">
        <f>C$44</f>
        <v>0.3973865146843571</v>
      </c>
      <c r="U25" s="36"/>
    </row>
    <row r="26" spans="1:34" ht="15.75">
      <c r="A26" s="6" t="s">
        <v>103</v>
      </c>
      <c r="B26" s="100">
        <f>'FV imp-exp'!B15</f>
        <v>1062329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3789,429 GWh</v>
      </c>
      <c r="T26" s="42">
        <f>D$44</f>
        <v>0.22075950911879363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1024 GWh</v>
      </c>
      <c r="T27" s="42">
        <f>E$44</f>
        <v>5.9654828560620793E-2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23,9592 GWh</v>
      </c>
      <c r="T28" s="42">
        <f>F$44</f>
        <v>1.3957831723140875E-3</v>
      </c>
      <c r="U28" s="36"/>
    </row>
    <row r="29" spans="1:34" ht="15.75">
      <c r="A29" s="79" t="str">
        <f>A2</f>
        <v>0180 Stockholm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1008,55068135619 GWh</v>
      </c>
      <c r="T29" s="42">
        <f>G$44</f>
        <v>5.8754802725586572E-2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1930,592 GWh</v>
      </c>
      <c r="T30" s="42">
        <f>H$44</f>
        <v>0.1124698581840879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8,5368 GWh</v>
      </c>
      <c r="T31" s="42">
        <f>I$44</f>
        <v>4.9732552778936285E-4</v>
      </c>
      <c r="U31" s="35"/>
      <c r="AG31" s="30"/>
      <c r="AH31" s="30"/>
    </row>
    <row r="32" spans="1:34" ht="15.75">
      <c r="A32" s="5" t="s">
        <v>30</v>
      </c>
      <c r="B32" s="143">
        <f>[2]Slutanvändning!$N$1385</f>
        <v>0</v>
      </c>
      <c r="C32" s="143">
        <f>[2]Slutanvändning!$N$1386</f>
        <v>2722</v>
      </c>
      <c r="D32" s="137">
        <f>[2]Slutanvändning!$N$1379</f>
        <v>522</v>
      </c>
      <c r="E32" s="137">
        <f>[2]Slutanvändning!$Q$1380</f>
        <v>0</v>
      </c>
      <c r="F32" s="137">
        <f>[2]Slutanvändning!$N$1381</f>
        <v>0</v>
      </c>
      <c r="G32" s="143">
        <f>[2]Slutanvändning!$N$1382</f>
        <v>72</v>
      </c>
      <c r="H32" s="143">
        <f>[2]Slutanvändning!$N$1383</f>
        <v>0</v>
      </c>
      <c r="I32" s="137">
        <f>[2]Slutanvändning!$N$1384</f>
        <v>0</v>
      </c>
      <c r="J32" s="137"/>
      <c r="K32" s="137">
        <f>[2]Slutanvändning!T1380</f>
        <v>0</v>
      </c>
      <c r="L32" s="137">
        <f>[2]Slutanvändning!U1380</f>
        <v>0</v>
      </c>
      <c r="M32" s="137"/>
      <c r="N32" s="137"/>
      <c r="O32" s="137"/>
      <c r="P32" s="137">
        <f t="shared" ref="P32:P38" si="4">SUM(B32:N32)</f>
        <v>3316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66">
        <f>[2]Slutanvändning!$N$1394</f>
        <v>162194</v>
      </c>
      <c r="C33" s="166">
        <f>[2]Slutanvändning!$N$1395</f>
        <v>288949.91930076038</v>
      </c>
      <c r="D33" s="137">
        <f>[2]Slutanvändning!$N$1388</f>
        <v>11214</v>
      </c>
      <c r="E33" s="159">
        <f>[2]Slutanvändning!$Q$1389</f>
        <v>0</v>
      </c>
      <c r="F33" s="137">
        <f>[2]Slutanvändning!$N$1390</f>
        <v>3815</v>
      </c>
      <c r="G33" s="143">
        <f>[2]Slutanvändning!$N$1391</f>
        <v>0</v>
      </c>
      <c r="H33" s="166">
        <f>[2]Slutanvändning!$N$1392</f>
        <v>43</v>
      </c>
      <c r="I33" s="137">
        <f>[2]Slutanvändning!$N$1393</f>
        <v>0</v>
      </c>
      <c r="J33" s="137"/>
      <c r="K33" s="137">
        <f>[2]Slutanvändning!T1389</f>
        <v>0</v>
      </c>
      <c r="L33" s="137">
        <f>[2]Slutanvändning!U1389</f>
        <v>0</v>
      </c>
      <c r="M33" s="137"/>
      <c r="N33" s="137"/>
      <c r="O33" s="137"/>
      <c r="P33" s="152">
        <f t="shared" si="4"/>
        <v>466215.91930076038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66">
        <f>[2]Slutanvändning!$N$1403</f>
        <v>367174</v>
      </c>
      <c r="C34" s="166">
        <f>[2]Slutanvändning!$N$1404</f>
        <v>476054.7620554273</v>
      </c>
      <c r="D34" s="137">
        <f>[2]Slutanvändning!$N$1397</f>
        <v>79428</v>
      </c>
      <c r="E34" s="137">
        <f>[2]Slutanvändning!$Q$1398</f>
        <v>0</v>
      </c>
      <c r="F34" s="137">
        <f>[2]Slutanvändning!$N$1399</f>
        <v>0</v>
      </c>
      <c r="G34" s="143">
        <f>[2]Slutanvändning!$N$1400</f>
        <v>0</v>
      </c>
      <c r="H34" s="143">
        <f>[2]Slutanvändning!$N$1401</f>
        <v>0</v>
      </c>
      <c r="I34" s="137">
        <f>[2]Slutanvändning!$N$1402</f>
        <v>0</v>
      </c>
      <c r="J34" s="137"/>
      <c r="K34" s="137">
        <f>[2]Slutanvändning!T1398</f>
        <v>0</v>
      </c>
      <c r="L34" s="137">
        <f>[2]Slutanvändning!U1398</f>
        <v>0</v>
      </c>
      <c r="M34" s="137"/>
      <c r="N34" s="137"/>
      <c r="O34" s="137"/>
      <c r="P34" s="159">
        <f t="shared" si="4"/>
        <v>922656.7620554273</v>
      </c>
      <c r="Q34" s="33"/>
      <c r="R34" s="86" t="str">
        <f>L30</f>
        <v>Avfall</v>
      </c>
      <c r="S34" s="60" t="str">
        <f>L43/1000&amp;" GWh"</f>
        <v>1951,586 GWh</v>
      </c>
      <c r="T34" s="42">
        <f>L$44</f>
        <v>0.11369289868291767</v>
      </c>
      <c r="U34" s="36"/>
      <c r="V34" s="8"/>
      <c r="W34" s="58"/>
    </row>
    <row r="35" spans="1:47" ht="15.75">
      <c r="A35" s="5" t="s">
        <v>35</v>
      </c>
      <c r="B35" s="143">
        <f>[2]Slutanvändning!$N$1412</f>
        <v>0</v>
      </c>
      <c r="C35" s="166">
        <f>[2]Slutanvändning!$N$1413</f>
        <v>439012.31864381238</v>
      </c>
      <c r="D35" s="137">
        <f>[2]Slutanvändning!$N$1406</f>
        <v>2652156</v>
      </c>
      <c r="E35" s="137">
        <f>[2]Slutanvändning!$Q$1407</f>
        <v>0</v>
      </c>
      <c r="F35" s="137">
        <f>[2]Slutanvändning!$N$1408</f>
        <v>0</v>
      </c>
      <c r="G35" s="166">
        <f>[2]Slutanvändning!$N$1409</f>
        <v>733988.68135618744</v>
      </c>
      <c r="H35" s="143">
        <f>[2]Slutanvändning!$N$1410</f>
        <v>0</v>
      </c>
      <c r="I35" s="137">
        <f>[2]Slutanvändning!$N$1411</f>
        <v>0</v>
      </c>
      <c r="J35" s="137"/>
      <c r="K35" s="137">
        <f>[2]Slutanvändning!T1407</f>
        <v>0</v>
      </c>
      <c r="L35" s="137">
        <f>[2]Slutanvändning!U1407</f>
        <v>0</v>
      </c>
      <c r="M35" s="137"/>
      <c r="N35" s="137"/>
      <c r="O35" s="137"/>
      <c r="P35" s="137">
        <f>SUM(B35:N35)</f>
        <v>3825157</v>
      </c>
      <c r="Q35" s="33"/>
      <c r="R35" s="85" t="str">
        <f>M30</f>
        <v>RT-flis</v>
      </c>
      <c r="S35" s="60" t="str">
        <f>M43/1000&amp;" GWh"</f>
        <v>551,858 GWh</v>
      </c>
      <c r="T35" s="42">
        <f>M$44</f>
        <v>3.2149408574030341E-2</v>
      </c>
      <c r="U35" s="36"/>
    </row>
    <row r="36" spans="1:47" ht="15.75">
      <c r="A36" s="5" t="s">
        <v>36</v>
      </c>
      <c r="B36" s="166">
        <f>[2]Slutanvändning!$N$1421</f>
        <v>1339648</v>
      </c>
      <c r="C36" s="143">
        <f>[2]Slutanvändning!$N$1422</f>
        <v>4158885</v>
      </c>
      <c r="D36" s="137">
        <f>[2]Slutanvändning!$N$1415</f>
        <v>665724</v>
      </c>
      <c r="E36" s="137">
        <f>[2]Slutanvändning!$Q$1416</f>
        <v>0</v>
      </c>
      <c r="F36" s="137">
        <f>[2]Slutanvändning!$N$1417</f>
        <v>0</v>
      </c>
      <c r="G36" s="143">
        <f>[2]Slutanvändning!$N$1418</f>
        <v>0</v>
      </c>
      <c r="H36" s="143">
        <f>[2]Slutanvändning!$N$1419</f>
        <v>0</v>
      </c>
      <c r="I36" s="137">
        <f>[2]Slutanvändning!$N$1420</f>
        <v>0</v>
      </c>
      <c r="J36" s="137"/>
      <c r="K36" s="137">
        <f>[2]Slutanvändning!T1416</f>
        <v>0</v>
      </c>
      <c r="L36" s="137">
        <f>[2]Slutanvändning!U1416</f>
        <v>0</v>
      </c>
      <c r="M36" s="137"/>
      <c r="N36" s="137"/>
      <c r="O36" s="137"/>
      <c r="P36" s="159">
        <f t="shared" si="4"/>
        <v>6164257</v>
      </c>
      <c r="Q36" s="33"/>
      <c r="R36" s="85" t="str">
        <f>N30</f>
        <v>Olivkärnekross</v>
      </c>
      <c r="S36" s="60" t="str">
        <f>N43/1000&amp;" GWh"</f>
        <v>55,6 GWh</v>
      </c>
      <c r="T36" s="42">
        <f>N$44</f>
        <v>3.2390707695024571E-3</v>
      </c>
      <c r="U36" s="36"/>
    </row>
    <row r="37" spans="1:47" ht="15.75">
      <c r="A37" s="5" t="s">
        <v>37</v>
      </c>
      <c r="B37" s="166">
        <f>[2]Slutanvändning!$N$1430</f>
        <v>124964</v>
      </c>
      <c r="C37" s="143">
        <f>[2]Slutanvändning!$N$1431</f>
        <v>623471</v>
      </c>
      <c r="D37" s="137">
        <f>[2]Slutanvändning!$N$1424</f>
        <v>6529</v>
      </c>
      <c r="E37" s="137">
        <f>[2]Slutanvändning!$Q$1425</f>
        <v>0</v>
      </c>
      <c r="F37" s="150">
        <f>'[2]Gas hushåll'!$B$3+[2]Slutanvändning!$N$1426</f>
        <v>826</v>
      </c>
      <c r="G37" s="143">
        <f>[2]Slutanvändning!$N$1427</f>
        <v>0</v>
      </c>
      <c r="H37" s="166">
        <f>[2]Slutanvändning!$N$1428</f>
        <v>50549</v>
      </c>
      <c r="I37" s="150">
        <f>'[2]Gas hushåll'!$G$3+[2]Slutanvändning!$N$1429</f>
        <v>354</v>
      </c>
      <c r="J37" s="137"/>
      <c r="K37" s="137">
        <f>[2]Slutanvändning!T1425</f>
        <v>0</v>
      </c>
      <c r="L37" s="137">
        <f>[2]Slutanvändning!U1425</f>
        <v>0</v>
      </c>
      <c r="M37" s="137"/>
      <c r="N37" s="137"/>
      <c r="O37" s="137"/>
      <c r="P37" s="159">
        <f t="shared" si="4"/>
        <v>806693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66">
        <f>[2]Slutanvändning!$N$1439</f>
        <v>4257407</v>
      </c>
      <c r="C38" s="143">
        <f>[2]Slutanvändning!$N$1440</f>
        <v>1153567</v>
      </c>
      <c r="D38" s="137">
        <f>[2]Slutanvändning!$N$1433</f>
        <v>10440</v>
      </c>
      <c r="E38" s="137">
        <f>[2]Slutanvändning!$Q$1434</f>
        <v>0</v>
      </c>
      <c r="F38" s="150">
        <f>'[2]Gas hushåll'!$C$3+[2]Slutanvändning!$N$1435</f>
        <v>19093.199999999997</v>
      </c>
      <c r="G38" s="143">
        <f>[2]Slutanvändning!$N$1436</f>
        <v>0</v>
      </c>
      <c r="H38" s="143">
        <f>[2]Slutanvändning!$N$1437</f>
        <v>0</v>
      </c>
      <c r="I38" s="150">
        <f>'[2]Gas hushåll'!$H$3+[2]Slutanvändning!$N$1438</f>
        <v>8182.7999999999993</v>
      </c>
      <c r="J38" s="137"/>
      <c r="K38" s="137">
        <f>[2]Slutanvändning!T1434</f>
        <v>0</v>
      </c>
      <c r="L38" s="137">
        <f>[2]Slutanvändning!U1434</f>
        <v>0</v>
      </c>
      <c r="M38" s="137"/>
      <c r="N38" s="137"/>
      <c r="O38" s="137"/>
      <c r="P38" s="159">
        <f t="shared" si="4"/>
        <v>5448690</v>
      </c>
      <c r="Q38" s="33"/>
      <c r="R38" s="44"/>
      <c r="S38" s="29"/>
      <c r="T38" s="40"/>
      <c r="U38" s="36"/>
    </row>
    <row r="39" spans="1:47" ht="15.75">
      <c r="A39" s="5" t="s">
        <v>39</v>
      </c>
      <c r="B39" s="143">
        <f>[2]Slutanvändning!$N$1448</f>
        <v>0</v>
      </c>
      <c r="C39" s="143">
        <f>[2]Slutanvändning!$N$1449</f>
        <v>78</v>
      </c>
      <c r="D39" s="137">
        <f>[2]Slutanvändning!$N$1442</f>
        <v>0</v>
      </c>
      <c r="E39" s="137">
        <f>[2]Slutanvändning!$Q$1443</f>
        <v>0</v>
      </c>
      <c r="F39" s="150">
        <f>'[2]Gas hushåll'!$D$3+[2]Slutanvändning!$N$1444</f>
        <v>0</v>
      </c>
      <c r="G39" s="143">
        <f>[2]Slutanvändning!$N$1445</f>
        <v>0</v>
      </c>
      <c r="H39" s="143">
        <f>[2]Slutanvändning!$N$1446</f>
        <v>0</v>
      </c>
      <c r="I39" s="150">
        <f>'[2]Gas hushåll'!$I$3+[2]Slutanvändning!$N$1447</f>
        <v>0</v>
      </c>
      <c r="J39" s="137"/>
      <c r="K39" s="137">
        <f>[2]Slutanvändning!T1443</f>
        <v>0</v>
      </c>
      <c r="L39" s="137">
        <f>[2]Slutanvändning!U1443</f>
        <v>0</v>
      </c>
      <c r="M39" s="137"/>
      <c r="N39" s="137"/>
      <c r="O39" s="137"/>
      <c r="P39" s="137">
        <f>SUM(B39:N39)</f>
        <v>78</v>
      </c>
      <c r="Q39" s="33"/>
      <c r="R39" s="41"/>
      <c r="S39" s="10"/>
      <c r="T39" s="64"/>
    </row>
    <row r="40" spans="1:47" ht="15.75">
      <c r="A40" s="5" t="s">
        <v>14</v>
      </c>
      <c r="B40" s="159">
        <f>SUM(B32:B39)</f>
        <v>6251387</v>
      </c>
      <c r="C40" s="137">
        <f t="shared" ref="C40:O40" si="5">SUM(C32:C39)</f>
        <v>7142740</v>
      </c>
      <c r="D40" s="137">
        <f t="shared" si="5"/>
        <v>3426013</v>
      </c>
      <c r="E40" s="159">
        <f t="shared" si="5"/>
        <v>0</v>
      </c>
      <c r="F40" s="150">
        <f>SUM(F32:F39)</f>
        <v>23734.199999999997</v>
      </c>
      <c r="G40" s="159">
        <f t="shared" si="5"/>
        <v>734060.68135618744</v>
      </c>
      <c r="H40" s="137">
        <f t="shared" si="5"/>
        <v>50592</v>
      </c>
      <c r="I40" s="150">
        <f t="shared" si="5"/>
        <v>8536.7999999999993</v>
      </c>
      <c r="J40" s="137">
        <f t="shared" si="5"/>
        <v>0</v>
      </c>
      <c r="K40" s="137">
        <f t="shared" si="5"/>
        <v>0</v>
      </c>
      <c r="L40" s="137">
        <f t="shared" si="5"/>
        <v>0</v>
      </c>
      <c r="M40" s="137">
        <f t="shared" si="5"/>
        <v>0</v>
      </c>
      <c r="N40" s="137">
        <f t="shared" si="5"/>
        <v>0</v>
      </c>
      <c r="O40" s="137">
        <f t="shared" si="5"/>
        <v>0</v>
      </c>
      <c r="P40" s="152">
        <f>SUM(B40:N40)</f>
        <v>17637063.681356188</v>
      </c>
      <c r="Q40" s="33"/>
      <c r="R40" s="41"/>
      <c r="S40" s="10" t="s">
        <v>25</v>
      </c>
      <c r="T40" s="64" t="s">
        <v>26</v>
      </c>
    </row>
    <row r="41" spans="1:47"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66"/>
      <c r="R41" s="41" t="s">
        <v>40</v>
      </c>
      <c r="S41" s="65" t="str">
        <f>(B46+C46)/1000 &amp;" GWh"</f>
        <v>670,0181244 GWh</v>
      </c>
      <c r="T41" s="121"/>
    </row>
    <row r="42" spans="1:47">
      <c r="A42" s="46" t="s">
        <v>43</v>
      </c>
      <c r="B42" s="132">
        <f>B39+B38+B37</f>
        <v>4382371</v>
      </c>
      <c r="C42" s="132">
        <f>C39+C38+C37</f>
        <v>1777116</v>
      </c>
      <c r="D42" s="132">
        <f>D39+D38+D37</f>
        <v>16969</v>
      </c>
      <c r="E42" s="132">
        <f t="shared" ref="E42:P42" si="6">E39+E38+E37</f>
        <v>0</v>
      </c>
      <c r="F42" s="133">
        <f t="shared" si="6"/>
        <v>19919.199999999997</v>
      </c>
      <c r="G42" s="132">
        <f t="shared" si="6"/>
        <v>0</v>
      </c>
      <c r="H42" s="132">
        <f t="shared" si="6"/>
        <v>50549</v>
      </c>
      <c r="I42" s="133">
        <f t="shared" si="6"/>
        <v>8536.7999999999993</v>
      </c>
      <c r="J42" s="132">
        <f t="shared" si="6"/>
        <v>0</v>
      </c>
      <c r="K42" s="132">
        <f t="shared" si="6"/>
        <v>0</v>
      </c>
      <c r="L42" s="132">
        <f t="shared" si="6"/>
        <v>0</v>
      </c>
      <c r="M42" s="132">
        <f t="shared" si="6"/>
        <v>0</v>
      </c>
      <c r="N42" s="132">
        <f t="shared" si="6"/>
        <v>0</v>
      </c>
      <c r="O42" s="132">
        <f t="shared" si="6"/>
        <v>0</v>
      </c>
      <c r="P42" s="132">
        <f t="shared" si="6"/>
        <v>6255461</v>
      </c>
      <c r="Q42" s="34"/>
      <c r="R42" s="41" t="s">
        <v>41</v>
      </c>
      <c r="S42" s="11" t="str">
        <f>P42/1000 &amp;" GWh"</f>
        <v>6255,461 GWh</v>
      </c>
      <c r="T42" s="42">
        <f>P42/P40</f>
        <v>0.35467700933758783</v>
      </c>
    </row>
    <row r="43" spans="1:47">
      <c r="A43" s="47" t="s">
        <v>45</v>
      </c>
      <c r="B43" s="133"/>
      <c r="C43" s="134">
        <f>C40+C24-C7+C46</f>
        <v>6821305.1793999998</v>
      </c>
      <c r="D43" s="134">
        <f t="shared" ref="D43:O43" si="7">D11+D24+D40</f>
        <v>3789429</v>
      </c>
      <c r="E43" s="134">
        <f t="shared" si="7"/>
        <v>1024000</v>
      </c>
      <c r="F43" s="134">
        <f t="shared" si="7"/>
        <v>23959.199999999997</v>
      </c>
      <c r="G43" s="134">
        <f t="shared" si="7"/>
        <v>1008550.6813561874</v>
      </c>
      <c r="H43" s="134">
        <f t="shared" si="7"/>
        <v>1930592</v>
      </c>
      <c r="I43" s="134">
        <f t="shared" si="7"/>
        <v>8536.7999999999993</v>
      </c>
      <c r="J43" s="134">
        <f t="shared" si="7"/>
        <v>0</v>
      </c>
      <c r="K43" s="134">
        <f t="shared" si="7"/>
        <v>0</v>
      </c>
      <c r="L43" s="134">
        <f t="shared" si="7"/>
        <v>1951586</v>
      </c>
      <c r="M43" s="134">
        <f t="shared" si="7"/>
        <v>551858</v>
      </c>
      <c r="N43" s="134">
        <f t="shared" si="7"/>
        <v>55600</v>
      </c>
      <c r="O43" s="134">
        <f t="shared" si="7"/>
        <v>0</v>
      </c>
      <c r="P43" s="135">
        <f>SUM(C43:O43)</f>
        <v>17165416.860756189</v>
      </c>
      <c r="Q43" s="34"/>
      <c r="R43" s="41" t="s">
        <v>42</v>
      </c>
      <c r="S43" s="11" t="str">
        <f>P36/1000 &amp;" GWh"</f>
        <v>6164,257 GWh</v>
      </c>
      <c r="T43" s="62">
        <f>P36/P40</f>
        <v>0.34950585377293397</v>
      </c>
    </row>
    <row r="44" spans="1:47">
      <c r="A44" s="47" t="s">
        <v>46</v>
      </c>
      <c r="B44" s="99"/>
      <c r="C44" s="99">
        <f>C43/$P$43</f>
        <v>0.3973865146843571</v>
      </c>
      <c r="D44" s="99">
        <f t="shared" ref="D44:P44" si="8">D43/$P$43</f>
        <v>0.22075950911879363</v>
      </c>
      <c r="E44" s="99">
        <f t="shared" si="8"/>
        <v>5.9654828560620793E-2</v>
      </c>
      <c r="F44" s="99">
        <f t="shared" si="8"/>
        <v>1.3957831723140875E-3</v>
      </c>
      <c r="G44" s="99">
        <f t="shared" si="8"/>
        <v>5.8754802725586572E-2</v>
      </c>
      <c r="H44" s="99">
        <f t="shared" si="8"/>
        <v>0.1124698581840879</v>
      </c>
      <c r="I44" s="99">
        <f t="shared" si="8"/>
        <v>4.9732552778936285E-4</v>
      </c>
      <c r="J44" s="99">
        <f t="shared" si="8"/>
        <v>0</v>
      </c>
      <c r="K44" s="99">
        <f t="shared" si="8"/>
        <v>0</v>
      </c>
      <c r="L44" s="99">
        <f t="shared" si="8"/>
        <v>0.11369289868291767</v>
      </c>
      <c r="M44" s="99">
        <f t="shared" si="8"/>
        <v>3.2149408574030341E-2</v>
      </c>
      <c r="N44" s="99">
        <f t="shared" si="8"/>
        <v>3.2390707695024571E-3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922,656762055427 GWh</v>
      </c>
      <c r="T44" s="42">
        <f>P34/P40</f>
        <v>5.2313513106535446E-2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3,316 GWh</v>
      </c>
      <c r="T45" s="42">
        <f>P32/P40</f>
        <v>1.8801315569922684E-4</v>
      </c>
      <c r="U45" s="36"/>
    </row>
    <row r="46" spans="1:47">
      <c r="A46" s="48" t="s">
        <v>49</v>
      </c>
      <c r="B46" s="68">
        <f>B24+B26-B40-B49</f>
        <v>58477</v>
      </c>
      <c r="C46" s="68">
        <f>(C40+C24)*0.08</f>
        <v>611541.12439999997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466,21591930076 GWh</v>
      </c>
      <c r="T46" s="62">
        <f>P33/P40</f>
        <v>2.6433874012349833E-2</v>
      </c>
      <c r="U46" s="36"/>
    </row>
    <row r="47" spans="1:47">
      <c r="A47" s="48" t="s">
        <v>51</v>
      </c>
      <c r="B47" s="123">
        <f>B46/(B24+B26)</f>
        <v>7.1640821927038507E-3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3825,157 GWh</v>
      </c>
      <c r="T47" s="62">
        <f>P35/P40</f>
        <v>0.21688173661489368</v>
      </c>
    </row>
    <row r="48" spans="1:47" ht="15.75" thickBot="1">
      <c r="A48" s="13"/>
      <c r="B48" s="124"/>
      <c r="C48" s="126"/>
      <c r="D48" s="126"/>
      <c r="E48" s="126"/>
      <c r="F48" s="149"/>
      <c r="G48" s="126"/>
      <c r="H48" s="126"/>
      <c r="I48" s="149"/>
      <c r="J48" s="126"/>
      <c r="K48" s="126"/>
      <c r="L48" s="126"/>
      <c r="M48" s="126"/>
      <c r="N48" s="127"/>
      <c r="O48" s="127"/>
      <c r="P48" s="127"/>
      <c r="Q48" s="87"/>
      <c r="R48" s="69" t="s">
        <v>50</v>
      </c>
      <c r="S48" s="70" t="str">
        <f>P40/1000 &amp;" GWh"</f>
        <v>17637,0636813562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3" t="s">
        <v>104</v>
      </c>
      <c r="B49" s="142">
        <f>'FV imp-exp'!E15</f>
        <v>1852661</v>
      </c>
      <c r="C49" s="126"/>
      <c r="D49" s="126"/>
      <c r="E49" s="126"/>
      <c r="F49" s="127"/>
      <c r="G49" s="126"/>
      <c r="H49" s="126"/>
      <c r="I49" s="127"/>
      <c r="J49" s="126"/>
      <c r="K49" s="126"/>
      <c r="L49" s="126"/>
      <c r="M49" s="126"/>
      <c r="N49" s="127"/>
      <c r="O49" s="127"/>
      <c r="P49" s="12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24"/>
      <c r="C50" s="142"/>
      <c r="D50" s="126"/>
      <c r="E50" s="126"/>
      <c r="F50" s="127"/>
      <c r="G50" s="126"/>
      <c r="H50" s="126"/>
      <c r="I50" s="127"/>
      <c r="J50" s="126"/>
      <c r="K50" s="126"/>
      <c r="L50" s="126"/>
      <c r="M50" s="126"/>
      <c r="N50" s="127"/>
      <c r="O50" s="127"/>
      <c r="P50" s="12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E14" sqref="E14"/>
    </sheetView>
  </sheetViews>
  <sheetFormatPr defaultColWidth="11" defaultRowHeight="15.75"/>
  <cols>
    <col min="1" max="1" width="26.25" bestFit="1" customWidth="1"/>
    <col min="2" max="2" width="11.75" bestFit="1" customWidth="1"/>
    <col min="3" max="3" width="5.375" customWidth="1"/>
    <col min="4" max="4" width="16.625" bestFit="1" customWidth="1"/>
    <col min="5" max="5" width="52.25" bestFit="1" customWidth="1"/>
  </cols>
  <sheetData>
    <row r="1" spans="1:10">
      <c r="A1" s="2" t="s">
        <v>54</v>
      </c>
    </row>
    <row r="2" spans="1:10" ht="16.5" thickBot="1"/>
    <row r="3" spans="1:10">
      <c r="A3" s="168" t="s">
        <v>55</v>
      </c>
      <c r="B3" s="169" t="s">
        <v>56</v>
      </c>
      <c r="C3" s="177"/>
      <c r="D3" s="168" t="s">
        <v>57</v>
      </c>
      <c r="E3" s="169" t="s">
        <v>56</v>
      </c>
    </row>
    <row r="4" spans="1:10">
      <c r="A4" s="172" t="str">
        <f>[1]Stockholm!H4</f>
        <v>Huddinge</v>
      </c>
      <c r="B4" s="171">
        <f>[1]Stockholm!$I$4</f>
        <v>470000</v>
      </c>
      <c r="C4" s="176"/>
      <c r="D4" s="170" t="str">
        <f>[1]Stockholm!K4</f>
        <v>Södertälje</v>
      </c>
      <c r="E4" s="171">
        <f>[1]Stockholm!L4</f>
        <v>1339500</v>
      </c>
    </row>
    <row r="5" spans="1:10">
      <c r="A5" s="172" t="str">
        <f>[1]Stockholm!H5</f>
        <v>Botkyrka</v>
      </c>
      <c r="B5" s="171">
        <f>[1]Stockholm!I5</f>
        <v>360000</v>
      </c>
      <c r="C5" s="1"/>
      <c r="D5" s="170"/>
      <c r="E5" s="171"/>
      <c r="I5" s="1"/>
      <c r="J5" s="1"/>
    </row>
    <row r="6" spans="1:10">
      <c r="A6" s="172" t="str">
        <f>[1]Stockholm!H6</f>
        <v>Salem</v>
      </c>
      <c r="B6" s="171">
        <f>[1]Stockholm!I6</f>
        <v>50000</v>
      </c>
      <c r="C6" s="1"/>
      <c r="D6" s="170"/>
      <c r="E6" s="171"/>
    </row>
    <row r="7" spans="1:10">
      <c r="A7" s="172" t="str">
        <f>[1]Stockholm!H7</f>
        <v>Nykvarn</v>
      </c>
      <c r="B7" s="171">
        <f>[1]Stockholm!I7</f>
        <v>26500</v>
      </c>
      <c r="C7" s="1"/>
      <c r="D7" s="170"/>
      <c r="E7" s="171"/>
    </row>
    <row r="8" spans="1:10">
      <c r="A8" s="172"/>
      <c r="B8" s="171"/>
      <c r="C8" s="1"/>
      <c r="D8" s="170"/>
      <c r="E8" s="171"/>
    </row>
    <row r="9" spans="1:10">
      <c r="A9" s="172" t="str">
        <f>[1]Stockholm!H8</f>
        <v>Tyresö</v>
      </c>
      <c r="B9" s="171">
        <f>[1]Stockholm!I8</f>
        <v>138593</v>
      </c>
      <c r="C9" s="1"/>
      <c r="D9" s="170" t="str">
        <f>[1]Stockholm!K8</f>
        <v>Haninge</v>
      </c>
      <c r="E9" s="171">
        <f>[1]Stockholm!L8</f>
        <v>138593</v>
      </c>
    </row>
    <row r="10" spans="1:10">
      <c r="A10" s="172"/>
      <c r="B10" s="171"/>
      <c r="C10" s="1"/>
      <c r="D10" s="170"/>
      <c r="E10" s="171"/>
    </row>
    <row r="11" spans="1:10">
      <c r="A11" s="172" t="str">
        <f>[1]Stockholm!H9</f>
        <v>Järfälla</v>
      </c>
      <c r="B11" s="171">
        <f>[1]Stockholm!I9</f>
        <v>85063</v>
      </c>
      <c r="C11" s="1"/>
      <c r="D11" s="170"/>
      <c r="E11" s="171"/>
    </row>
    <row r="12" spans="1:10">
      <c r="A12" s="172" t="str">
        <f>[1]Stockholm!H10</f>
        <v>Täby</v>
      </c>
      <c r="B12" s="171">
        <f>[1]Stockholm!I10</f>
        <v>24717</v>
      </c>
      <c r="C12" s="1"/>
      <c r="D12" s="170" t="str">
        <f>[1]Stockholm!K10</f>
        <v>Täby</v>
      </c>
      <c r="E12" s="171">
        <f>[1]Stockholm!L10</f>
        <v>83000</v>
      </c>
    </row>
    <row r="13" spans="1:10">
      <c r="A13" s="172" t="str">
        <f>[1]Stockholm!H11</f>
        <v>Upplands Väsby</v>
      </c>
      <c r="B13" s="171">
        <f>[1]Stockholm!I11</f>
        <v>204816</v>
      </c>
      <c r="C13" s="1"/>
      <c r="D13" s="172"/>
      <c r="E13" s="173"/>
    </row>
    <row r="14" spans="1:10">
      <c r="A14" s="172" t="str">
        <f>[1]Stockholm!H12</f>
        <v>Sollentuna</v>
      </c>
      <c r="B14" s="171">
        <f>[1]Stockholm!I12</f>
        <v>349411</v>
      </c>
      <c r="D14" s="170"/>
      <c r="E14" s="171"/>
    </row>
    <row r="15" spans="1:10">
      <c r="A15" s="172" t="str">
        <f>[1]Stockholm!H13</f>
        <v>Stockholm</v>
      </c>
      <c r="B15" s="171">
        <f>[1]Stockholm!I13</f>
        <v>1062329</v>
      </c>
      <c r="C15" s="1"/>
      <c r="D15" s="170" t="s">
        <v>107</v>
      </c>
      <c r="E15" s="171">
        <f>[1]Stockholm!L11</f>
        <v>1852661</v>
      </c>
    </row>
    <row r="16" spans="1:10">
      <c r="A16" s="172" t="str">
        <f>[1]Stockholm!H14</f>
        <v>Lidingö</v>
      </c>
      <c r="B16" s="171">
        <f>[1]Stockholm!I14</f>
        <v>190157</v>
      </c>
      <c r="D16" s="170"/>
      <c r="E16" s="171"/>
    </row>
    <row r="17" spans="1:5">
      <c r="A17" s="172" t="str">
        <f>[1]Stockholm!H15</f>
        <v>Nacka</v>
      </c>
      <c r="B17" s="171">
        <f>[1]Stockholm!I15</f>
        <v>246131</v>
      </c>
      <c r="D17" s="170"/>
      <c r="E17" s="171"/>
    </row>
    <row r="18" spans="1:5">
      <c r="A18" s="172" t="str">
        <f>[1]Stockholm!H16</f>
        <v>Sigtuna</v>
      </c>
      <c r="B18" s="171">
        <f>[1]Stockholm!I16</f>
        <v>243515</v>
      </c>
      <c r="D18" s="170" t="str">
        <f>[1]Stockholm!K16</f>
        <v>Sigtuna</v>
      </c>
      <c r="E18" s="171">
        <f>[1]Stockholm!L16</f>
        <v>529316</v>
      </c>
    </row>
    <row r="19" spans="1:5">
      <c r="A19" s="172"/>
      <c r="B19" s="171"/>
      <c r="D19" s="170"/>
      <c r="E19" s="171"/>
    </row>
    <row r="20" spans="1:5">
      <c r="A20" s="172" t="str">
        <f>[1]Stockholm!H17</f>
        <v>Solna</v>
      </c>
      <c r="B20" s="171">
        <f>[1]Stockholm!I17</f>
        <v>710291</v>
      </c>
      <c r="D20" s="170" t="str">
        <f>[1]Stockholm!K17</f>
        <v>Sundbyberg</v>
      </c>
      <c r="E20" s="171">
        <f>[1]Stockholm!L17</f>
        <v>280000</v>
      </c>
    </row>
    <row r="21" spans="1:5">
      <c r="A21" s="172" t="str">
        <f>[1]Stockholm!H18</f>
        <v>Danderyd</v>
      </c>
      <c r="B21" s="171">
        <f>[1]Stockholm!I18</f>
        <v>90000</v>
      </c>
      <c r="D21" s="170"/>
      <c r="E21" s="171"/>
    </row>
    <row r="22" spans="1:5">
      <c r="A22" s="172"/>
      <c r="B22" s="173"/>
      <c r="D22" s="172"/>
      <c r="E22" s="173"/>
    </row>
    <row r="23" spans="1:5">
      <c r="A23" s="172"/>
      <c r="B23" s="173"/>
      <c r="D23" s="170" t="str">
        <f>[1]Stockholm!K22</f>
        <v>Fortum Vindvärme</v>
      </c>
      <c r="E23" s="171">
        <f>[1]Stockholm!L22</f>
        <v>28453</v>
      </c>
    </row>
    <row r="24" spans="1:5">
      <c r="A24" s="172"/>
      <c r="B24" s="173"/>
      <c r="D24" s="172"/>
      <c r="E24" s="173"/>
    </row>
    <row r="25" spans="1:5" ht="16.5" thickBot="1">
      <c r="A25" s="174" t="s">
        <v>105</v>
      </c>
      <c r="B25" s="175">
        <f>SUM(B4:B22)</f>
        <v>4251523</v>
      </c>
      <c r="C25" s="167"/>
      <c r="D25" s="174" t="s">
        <v>106</v>
      </c>
      <c r="E25" s="175">
        <f>SUM(E4:E23)</f>
        <v>4251523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3" zoomScale="70" zoomScaleNormal="70" workbookViewId="0">
      <selection activeCell="B41" sqref="B41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92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[2]Solceller!$C$23</f>
        <v>247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[2]Elproduktion!$N$802</f>
        <v>0</v>
      </c>
      <c r="D7" s="122">
        <f>[2]Elproduktion!$N$803</f>
        <v>0</v>
      </c>
      <c r="E7" s="122">
        <f>[2]Elproduktion!$Q$804</f>
        <v>0</v>
      </c>
      <c r="F7" s="122">
        <f>[2]Elproduktion!$N$805</f>
        <v>0</v>
      </c>
      <c r="G7" s="122">
        <f>[2]Elproduktion!$R$806</f>
        <v>0</v>
      </c>
      <c r="H7" s="122">
        <f>[2]Elproduktion!$S$807</f>
        <v>0</v>
      </c>
      <c r="I7" s="122">
        <f>[2]Elproduktion!$N$808</f>
        <v>0</v>
      </c>
      <c r="J7" s="122">
        <f>[2]Elproduktion!$T$806</f>
        <v>0</v>
      </c>
      <c r="K7" s="122">
        <f>[2]Elproduktion!U804</f>
        <v>0</v>
      </c>
      <c r="L7" s="122">
        <f>[2]Elproduktion!V804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[2]Elproduktion!$N$810</f>
        <v>0</v>
      </c>
      <c r="D8" s="122">
        <f>[2]Elproduktion!$N$811</f>
        <v>0</v>
      </c>
      <c r="E8" s="122">
        <f>[2]Elproduktion!$Q$812</f>
        <v>0</v>
      </c>
      <c r="F8" s="122">
        <f>[2]Elproduktion!$N$813</f>
        <v>0</v>
      </c>
      <c r="G8" s="122">
        <f>[2]Elproduktion!$R$814</f>
        <v>0</v>
      </c>
      <c r="H8" s="122">
        <f>[2]Elproduktion!$S$815</f>
        <v>0</v>
      </c>
      <c r="I8" s="122">
        <f>[2]Elproduktion!$N$816</f>
        <v>0</v>
      </c>
      <c r="J8" s="122">
        <f>[2]Elproduktion!$T$814</f>
        <v>0</v>
      </c>
      <c r="K8" s="122">
        <f>[2]Elproduktion!U812</f>
        <v>0</v>
      </c>
      <c r="L8" s="122">
        <f>[2]Elproduktion!V812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[2]Elproduktion!$N$818</f>
        <v>0</v>
      </c>
      <c r="D9" s="122">
        <f>[2]Elproduktion!$N$819</f>
        <v>0</v>
      </c>
      <c r="E9" s="122">
        <f>[2]Elproduktion!$Q$820</f>
        <v>0</v>
      </c>
      <c r="F9" s="122">
        <f>[2]Elproduktion!$N$821</f>
        <v>0</v>
      </c>
      <c r="G9" s="122">
        <f>[2]Elproduktion!$R$822</f>
        <v>0</v>
      </c>
      <c r="H9" s="122">
        <f>[2]Elproduktion!$S$823</f>
        <v>0</v>
      </c>
      <c r="I9" s="122">
        <f>[2]Elproduktion!$N$824</f>
        <v>0</v>
      </c>
      <c r="J9" s="122">
        <f>[2]Elproduktion!$T$822</f>
        <v>0</v>
      </c>
      <c r="K9" s="122">
        <f>[2]Elproduktion!U820</f>
        <v>0</v>
      </c>
      <c r="L9" s="122">
        <f>[2]Elproduktion!V820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[2]Elproduktion!$N$826</f>
        <v>0</v>
      </c>
      <c r="D10" s="122">
        <f>[2]Elproduktion!$N$827</f>
        <v>0</v>
      </c>
      <c r="E10" s="122">
        <f>[2]Elproduktion!$Q$828</f>
        <v>0</v>
      </c>
      <c r="F10" s="122">
        <f>[2]Elproduktion!$N$829</f>
        <v>0</v>
      </c>
      <c r="G10" s="122">
        <f>[2]Elproduktion!$R$830</f>
        <v>0</v>
      </c>
      <c r="H10" s="122">
        <f>[2]Elproduktion!$S$831</f>
        <v>0</v>
      </c>
      <c r="I10" s="122">
        <f>[2]Elproduktion!$N$832</f>
        <v>0</v>
      </c>
      <c r="J10" s="122">
        <f>[2]Elproduktion!$T$830</f>
        <v>0</v>
      </c>
      <c r="K10" s="122">
        <f>[2]Elproduktion!U828</f>
        <v>0</v>
      </c>
      <c r="L10" s="122">
        <f>[2]Elproduktion!V828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247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>SUM(N5:N10)</f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0183 Sundbyberg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43">
        <f>[2]Fjärrvärmeproduktion!$N$1122</f>
        <v>0</v>
      </c>
      <c r="C18" s="137"/>
      <c r="D18" s="143">
        <f>[2]Fjärrvärmeproduktion!$N$1123</f>
        <v>0</v>
      </c>
      <c r="E18" s="137">
        <f>[2]Fjärrvärmeproduktion!$Q$1124</f>
        <v>0</v>
      </c>
      <c r="F18" s="137">
        <f>[2]Fjärrvärmeproduktion!$N$1125</f>
        <v>0</v>
      </c>
      <c r="G18" s="137">
        <f>[2]Fjärrvärmeproduktion!$R$1126</f>
        <v>0</v>
      </c>
      <c r="H18" s="137">
        <f>[2]Fjärrvärmeproduktion!$S$1127</f>
        <v>0</v>
      </c>
      <c r="I18" s="137">
        <f>[2]Fjärrvärmeproduktion!$N$1128</f>
        <v>0</v>
      </c>
      <c r="J18" s="137">
        <f>[2]Fjärrvärmeproduktion!$T$1126</f>
        <v>0</v>
      </c>
      <c r="K18" s="137">
        <f>[2]Fjärrvärmeproduktion!U1124</f>
        <v>0</v>
      </c>
      <c r="L18" s="137">
        <f>[2]Fjärrvärmeproduktion!V1124</f>
        <v>0</v>
      </c>
      <c r="M18" s="137">
        <f>[2]Fjärrvärmeproduktion!W1127</f>
        <v>0</v>
      </c>
      <c r="N18" s="137">
        <f>[2]Fjärrvärmeproduktion!X1127</f>
        <v>0</v>
      </c>
      <c r="O18" s="137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51">
        <f>[2]Fjärrvärmeproduktion!$N$1130</f>
        <v>132259</v>
      </c>
      <c r="C19" s="137"/>
      <c r="D19" s="151">
        <f>[2]Fjärrvärmeproduktion!$N$1131</f>
        <v>1557</v>
      </c>
      <c r="E19" s="137">
        <f>[2]Fjärrvärmeproduktion!$Q$1132</f>
        <v>0</v>
      </c>
      <c r="F19" s="137">
        <f>[2]Fjärrvärmeproduktion!$N$1133</f>
        <v>0</v>
      </c>
      <c r="G19" s="150">
        <f>[2]Fjärrvärmeproduktion!$R$1134</f>
        <v>0</v>
      </c>
      <c r="H19" s="150">
        <f>[2]Fjärrvärmeproduktion!$S$1135</f>
        <v>145000</v>
      </c>
      <c r="I19" s="137">
        <f>[2]Fjärrvärmeproduktion!$N$1136</f>
        <v>0</v>
      </c>
      <c r="J19" s="137">
        <f>[2]Fjärrvärmeproduktion!$T$1134</f>
        <v>0</v>
      </c>
      <c r="K19" s="137">
        <f>[2]Fjärrvärmeproduktion!U1132</f>
        <v>0</v>
      </c>
      <c r="L19" s="137">
        <f>[2]Fjärrvärmeproduktion!V1132</f>
        <v>0</v>
      </c>
      <c r="M19" s="137">
        <f>[2]Fjärrvärmeproduktion!W1135</f>
        <v>0</v>
      </c>
      <c r="N19" s="137">
        <f>[2]Fjärrvärmeproduktion!X1135</f>
        <v>0</v>
      </c>
      <c r="O19" s="137"/>
      <c r="P19" s="152">
        <f>SUM(C19:O19)</f>
        <v>146557</v>
      </c>
      <c r="Q19" s="4"/>
      <c r="R19" s="4"/>
      <c r="S19" s="4"/>
      <c r="T19" s="4"/>
    </row>
    <row r="20" spans="1:34" ht="15.75">
      <c r="A20" s="5" t="s">
        <v>20</v>
      </c>
      <c r="B20" s="151">
        <f>[2]Fjärrvärmeproduktion!$N$1138</f>
        <v>0</v>
      </c>
      <c r="C20" s="137"/>
      <c r="D20" s="143">
        <f>[2]Fjärrvärmeproduktion!$N$1139</f>
        <v>0</v>
      </c>
      <c r="E20" s="137">
        <f>[2]Fjärrvärmeproduktion!$Q$1140</f>
        <v>0</v>
      </c>
      <c r="F20" s="137">
        <f>[2]Fjärrvärmeproduktion!$N$1141</f>
        <v>0</v>
      </c>
      <c r="G20" s="137">
        <f>[2]Fjärrvärmeproduktion!$R$1142</f>
        <v>0</v>
      </c>
      <c r="H20" s="137">
        <f>[2]Fjärrvärmeproduktion!$S$1143</f>
        <v>0</v>
      </c>
      <c r="I20" s="137">
        <f>[2]Fjärrvärmeproduktion!$N$1144</f>
        <v>0</v>
      </c>
      <c r="J20" s="137">
        <f>[2]Fjärrvärmeproduktion!$T$1142</f>
        <v>0</v>
      </c>
      <c r="K20" s="137">
        <f>[2]Fjärrvärmeproduktion!U1140</f>
        <v>0</v>
      </c>
      <c r="L20" s="137">
        <f>[2]Fjärrvärmeproduktion!V1140</f>
        <v>0</v>
      </c>
      <c r="M20" s="137">
        <f>[2]Fjärrvärmeproduktion!W1143</f>
        <v>0</v>
      </c>
      <c r="N20" s="137">
        <f>[2]Fjärrvärmeproduktion!X1143</f>
        <v>0</v>
      </c>
      <c r="O20" s="137"/>
      <c r="P20" s="152">
        <f t="shared" ref="P20:P24" si="2">SUM(C20:O20)</f>
        <v>0</v>
      </c>
      <c r="Q20" s="4"/>
      <c r="R20" s="4"/>
      <c r="S20" s="4"/>
      <c r="T20" s="4"/>
    </row>
    <row r="21" spans="1:34" ht="15.75">
      <c r="A21" s="5" t="s">
        <v>21</v>
      </c>
      <c r="B21" s="153">
        <f>[2]Fjärrvärmeproduktion!$N$1146</f>
        <v>474600</v>
      </c>
      <c r="C21" s="150">
        <f>[2]Fjärrvärmeproduktion!$Y$1146</f>
        <v>161900</v>
      </c>
      <c r="D21" s="143">
        <f>[2]Fjärrvärmeproduktion!$N$1147</f>
        <v>0</v>
      </c>
      <c r="E21" s="137">
        <f>[2]Fjärrvärmeproduktion!$Q$1148</f>
        <v>0</v>
      </c>
      <c r="F21" s="137">
        <f>[2]Fjärrvärmeproduktion!$N$1149</f>
        <v>0</v>
      </c>
      <c r="G21" s="137">
        <f>[2]Fjärrvärmeproduktion!$R$1150</f>
        <v>0</v>
      </c>
      <c r="H21" s="137">
        <f>[2]Fjärrvärmeproduktion!$S$1151</f>
        <v>0</v>
      </c>
      <c r="I21" s="137">
        <f>[2]Fjärrvärmeproduktion!$N$1152</f>
        <v>0</v>
      </c>
      <c r="J21" s="137">
        <f>[2]Fjärrvärmeproduktion!$T$1150</f>
        <v>0</v>
      </c>
      <c r="K21" s="137">
        <f>[2]Fjärrvärmeproduktion!U1148</f>
        <v>0</v>
      </c>
      <c r="L21" s="137">
        <f>[2]Fjärrvärmeproduktion!V1148</f>
        <v>0</v>
      </c>
      <c r="M21" s="137">
        <f>[2]Fjärrvärmeproduktion!W1151</f>
        <v>0</v>
      </c>
      <c r="N21" s="137">
        <f>[2]Fjärrvärmeproduktion!X1151</f>
        <v>0</v>
      </c>
      <c r="O21" s="137"/>
      <c r="P21" s="152">
        <f t="shared" si="2"/>
        <v>161900</v>
      </c>
      <c r="Q21" s="4"/>
      <c r="R21" s="4"/>
      <c r="S21" s="4"/>
      <c r="T21" s="4"/>
    </row>
    <row r="22" spans="1:34" ht="15.75">
      <c r="A22" s="5" t="s">
        <v>22</v>
      </c>
      <c r="B22" s="151">
        <f>[2]Fjärrvärmeproduktion!$N$1154</f>
        <v>0</v>
      </c>
      <c r="C22" s="137"/>
      <c r="D22" s="143">
        <f>[2]Fjärrvärmeproduktion!$N$1155</f>
        <v>0</v>
      </c>
      <c r="E22" s="137">
        <f>[2]Fjärrvärmeproduktion!$Q$1156</f>
        <v>0</v>
      </c>
      <c r="F22" s="137">
        <f>[2]Fjärrvärmeproduktion!$N$1157</f>
        <v>0</v>
      </c>
      <c r="G22" s="137">
        <f>[2]Fjärrvärmeproduktion!$R$1158</f>
        <v>0</v>
      </c>
      <c r="H22" s="137">
        <f>[2]Fjärrvärmeproduktion!$S$1159</f>
        <v>0</v>
      </c>
      <c r="I22" s="137">
        <f>[2]Fjärrvärmeproduktion!$N$1160</f>
        <v>0</v>
      </c>
      <c r="J22" s="137">
        <f>[2]Fjärrvärmeproduktion!$T$1158</f>
        <v>0</v>
      </c>
      <c r="K22" s="137">
        <f>[2]Fjärrvärmeproduktion!U1156</f>
        <v>0</v>
      </c>
      <c r="L22" s="137">
        <f>[2]Fjärrvärmeproduktion!V1156</f>
        <v>0</v>
      </c>
      <c r="M22" s="137">
        <f>[2]Fjärrvärmeproduktion!W1159</f>
        <v>0</v>
      </c>
      <c r="N22" s="137">
        <f>[2]Fjärrvärmeproduktion!X1159</f>
        <v>0</v>
      </c>
      <c r="O22" s="137"/>
      <c r="P22" s="152">
        <f t="shared" si="2"/>
        <v>0</v>
      </c>
      <c r="Q22" s="4"/>
      <c r="R22" s="10" t="s">
        <v>24</v>
      </c>
      <c r="S22" s="60" t="str">
        <f>P43/1000 &amp;" GWh"</f>
        <v>920,924179864902 GWh</v>
      </c>
      <c r="T22" s="4"/>
    </row>
    <row r="23" spans="1:34" ht="15.75">
      <c r="A23" s="5" t="s">
        <v>23</v>
      </c>
      <c r="B23" s="151">
        <f>[2]Fjärrvärmeproduktion!$N$1162</f>
        <v>0</v>
      </c>
      <c r="C23" s="137"/>
      <c r="D23" s="143">
        <f>[2]Fjärrvärmeproduktion!$N$1163</f>
        <v>0</v>
      </c>
      <c r="E23" s="137">
        <f>[2]Fjärrvärmeproduktion!$Q$1164</f>
        <v>0</v>
      </c>
      <c r="F23" s="137">
        <f>[2]Fjärrvärmeproduktion!$N$1165</f>
        <v>0</v>
      </c>
      <c r="G23" s="137">
        <f>[2]Fjärrvärmeproduktion!$R$1166</f>
        <v>0</v>
      </c>
      <c r="H23" s="137">
        <f>[2]Fjärrvärmeproduktion!$S$1167</f>
        <v>0</v>
      </c>
      <c r="I23" s="137">
        <f>[2]Fjärrvärmeproduktion!$N$1168</f>
        <v>0</v>
      </c>
      <c r="J23" s="137">
        <f>[2]Fjärrvärmeproduktion!$T$1166</f>
        <v>0</v>
      </c>
      <c r="K23" s="137">
        <f>[2]Fjärrvärmeproduktion!U1164</f>
        <v>0</v>
      </c>
      <c r="L23" s="137">
        <f>[2]Fjärrvärmeproduktion!V1164</f>
        <v>0</v>
      </c>
      <c r="M23" s="137">
        <f>[2]Fjärrvärmeproduktion!W1167</f>
        <v>0</v>
      </c>
      <c r="N23" s="137">
        <f>[2]Fjärrvärmeproduktion!X1167</f>
        <v>0</v>
      </c>
      <c r="O23" s="137"/>
      <c r="P23" s="152">
        <f t="shared" si="2"/>
        <v>0</v>
      </c>
      <c r="Q23" s="4"/>
      <c r="R23" s="10"/>
      <c r="S23" s="4"/>
      <c r="T23" s="4"/>
    </row>
    <row r="24" spans="1:34" ht="15.75">
      <c r="A24" s="5" t="s">
        <v>14</v>
      </c>
      <c r="B24" s="152">
        <f>SUM(B18:B23)</f>
        <v>606859</v>
      </c>
      <c r="C24" s="150">
        <f t="shared" ref="C24:N24" si="3">SUM(C18:C23)</f>
        <v>161900</v>
      </c>
      <c r="D24" s="152">
        <f t="shared" si="3"/>
        <v>1557</v>
      </c>
      <c r="E24" s="137">
        <f t="shared" si="3"/>
        <v>0</v>
      </c>
      <c r="F24" s="137">
        <f t="shared" si="3"/>
        <v>0</v>
      </c>
      <c r="G24" s="150">
        <f t="shared" si="3"/>
        <v>0</v>
      </c>
      <c r="H24" s="150">
        <f t="shared" si="3"/>
        <v>145000</v>
      </c>
      <c r="I24" s="137">
        <f t="shared" si="3"/>
        <v>0</v>
      </c>
      <c r="J24" s="137">
        <f t="shared" si="3"/>
        <v>0</v>
      </c>
      <c r="K24" s="137">
        <f t="shared" si="3"/>
        <v>0</v>
      </c>
      <c r="L24" s="137">
        <f t="shared" si="3"/>
        <v>0</v>
      </c>
      <c r="M24" s="137">
        <f t="shared" si="3"/>
        <v>0</v>
      </c>
      <c r="N24" s="137">
        <f t="shared" si="3"/>
        <v>0</v>
      </c>
      <c r="O24" s="137">
        <f>SUM(O18:O23)</f>
        <v>0</v>
      </c>
      <c r="P24" s="152">
        <f t="shared" si="2"/>
        <v>308457</v>
      </c>
      <c r="Q24" s="4"/>
      <c r="R24" s="10"/>
      <c r="S24" s="4" t="s">
        <v>25</v>
      </c>
      <c r="T24" s="4" t="s">
        <v>26</v>
      </c>
    </row>
    <row r="25" spans="1:34" ht="15.75"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4"/>
      <c r="R25" s="45" t="str">
        <f>C30</f>
        <v>El</v>
      </c>
      <c r="S25" s="60" t="str">
        <f>C43/1000 &amp;" GWh"</f>
        <v>602,377438133274 GWh</v>
      </c>
      <c r="T25" s="91">
        <f>C$44</f>
        <v>0.65410101211767746</v>
      </c>
    </row>
    <row r="26" spans="1:34" ht="15.75">
      <c r="A26" s="6"/>
      <c r="B26" s="143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4"/>
      <c r="R26" s="92" t="str">
        <f>D30</f>
        <v>Oljeprodukter</v>
      </c>
      <c r="S26" s="60" t="str">
        <f>D43/1000 &amp;" GWh"</f>
        <v>104,65 GWh</v>
      </c>
      <c r="T26" s="91">
        <f>D$44</f>
        <v>0.11363584786681573</v>
      </c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4"/>
      <c r="R27" s="92" t="str">
        <f>E30</f>
        <v>Kol och koks</v>
      </c>
      <c r="S27" s="12" t="str">
        <f>E43/1000 &amp;" GWh"</f>
        <v>0 GWh</v>
      </c>
      <c r="T27" s="91">
        <f>E$44</f>
        <v>0</v>
      </c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4"/>
      <c r="R28" s="92" t="str">
        <f>F30</f>
        <v>Gasol/naturgas</v>
      </c>
      <c r="S28" s="63" t="str">
        <f>F43/1000 &amp;" GWh"</f>
        <v>0,4347 GWh</v>
      </c>
      <c r="T28" s="91">
        <f>F$44</f>
        <v>4.7202582960061915E-4</v>
      </c>
    </row>
    <row r="29" spans="1:34" ht="15.75">
      <c r="A29" s="79" t="str">
        <f>A2</f>
        <v>0183 Sundbyberg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4"/>
      <c r="R29" s="92" t="str">
        <f>G30</f>
        <v>Biodrivmedel</v>
      </c>
      <c r="S29" s="60" t="str">
        <f>G43/1000&amp;" GWh"</f>
        <v>66,4237417316273 GWh</v>
      </c>
      <c r="T29" s="91">
        <f>G$44</f>
        <v>7.212726431113102E-2</v>
      </c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4"/>
      <c r="R30" s="45" t="str">
        <f>H30</f>
        <v>Biobränslen</v>
      </c>
      <c r="S30" s="60" t="str">
        <f>H43/1000&amp;" GWh"</f>
        <v>146,852 GWh</v>
      </c>
      <c r="T30" s="91">
        <f>H$44</f>
        <v>0.15946155309066051</v>
      </c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0"/>
      <c r="R31" s="45" t="str">
        <f>I30</f>
        <v>Biogas</v>
      </c>
      <c r="S31" s="60" t="str">
        <f>I43/1000 &amp;" GWh"</f>
        <v>0,1863 GWh</v>
      </c>
      <c r="T31" s="91">
        <f>I$44</f>
        <v>2.022967841145511E-4</v>
      </c>
      <c r="AG31" s="30"/>
      <c r="AH31" s="30"/>
    </row>
    <row r="32" spans="1:34" ht="15.75">
      <c r="A32" s="5" t="s">
        <v>30</v>
      </c>
      <c r="B32" s="143">
        <f>[2]Slutanvändning!$N$1628</f>
        <v>0</v>
      </c>
      <c r="C32" s="166">
        <f>[2]Slutanvändning!$N$1629</f>
        <v>0</v>
      </c>
      <c r="D32" s="143">
        <f>[2]Slutanvändning!$N$1622</f>
        <v>0</v>
      </c>
      <c r="E32" s="137">
        <f>[2]Slutanvändning!$Q$1623</f>
        <v>0</v>
      </c>
      <c r="F32" s="137">
        <f>[2]Slutanvändning!$N$1624</f>
        <v>0</v>
      </c>
      <c r="G32" s="143">
        <f>[2]Slutanvändning!$N$1625</f>
        <v>0</v>
      </c>
      <c r="H32" s="137">
        <f>[2]Slutanvändning!$N$1626</f>
        <v>0</v>
      </c>
      <c r="I32" s="137">
        <f>[2]Slutanvändning!$N$1627</f>
        <v>0</v>
      </c>
      <c r="J32" s="137"/>
      <c r="K32" s="137">
        <f>[2]Slutanvändning!T1623</f>
        <v>0</v>
      </c>
      <c r="L32" s="137">
        <f>[2]Slutanvändning!U1623</f>
        <v>0</v>
      </c>
      <c r="M32" s="137"/>
      <c r="N32" s="137"/>
      <c r="O32" s="137"/>
      <c r="P32" s="159">
        <f t="shared" ref="P32:P38" si="4">SUM(B32:N32)</f>
        <v>0</v>
      </c>
      <c r="Q32" s="93"/>
      <c r="R32" s="92" t="str">
        <f>J30</f>
        <v>Bränslegas</v>
      </c>
      <c r="S32" s="60" t="str">
        <f>J43/1000 &amp;" GWh"</f>
        <v>0 GWh</v>
      </c>
      <c r="T32" s="91">
        <f>J$44</f>
        <v>0</v>
      </c>
    </row>
    <row r="33" spans="1:47" ht="15.75">
      <c r="A33" s="5" t="s">
        <v>33</v>
      </c>
      <c r="B33" s="160">
        <f>[2]Slutanvändning!$N$1637</f>
        <v>1295</v>
      </c>
      <c r="C33" s="166">
        <f>[2]Slutanvändning!$N$1638</f>
        <v>3551.2582683726796</v>
      </c>
      <c r="D33" s="166">
        <f>[2]Slutanvändning!$N$1631</f>
        <v>0</v>
      </c>
      <c r="E33" s="137">
        <f>[2]Slutanvändning!$Q$1632</f>
        <v>0</v>
      </c>
      <c r="F33" s="137">
        <f>[2]Slutanvändning!$N$1633</f>
        <v>0</v>
      </c>
      <c r="G33" s="143">
        <f>[2]Slutanvändning!$N$1634</f>
        <v>0</v>
      </c>
      <c r="H33" s="137">
        <f>[2]Slutanvändning!$N$1635</f>
        <v>0</v>
      </c>
      <c r="I33" s="137">
        <f>[2]Slutanvändning!$N$1636</f>
        <v>0</v>
      </c>
      <c r="J33" s="137"/>
      <c r="K33" s="137">
        <f>[2]Slutanvändning!T1632</f>
        <v>0</v>
      </c>
      <c r="L33" s="137">
        <f>[2]Slutanvändning!U1632</f>
        <v>0</v>
      </c>
      <c r="M33" s="137"/>
      <c r="N33" s="137"/>
      <c r="O33" s="137"/>
      <c r="P33" s="159">
        <f t="shared" si="4"/>
        <v>4846.2582683726796</v>
      </c>
      <c r="Q33" s="93"/>
      <c r="R33" s="45" t="str">
        <f>K30</f>
        <v>Torv</v>
      </c>
      <c r="S33" s="60" t="str">
        <f>K43/1000&amp;" GWh"</f>
        <v>0 GWh</v>
      </c>
      <c r="T33" s="91">
        <f>K$44</f>
        <v>0</v>
      </c>
    </row>
    <row r="34" spans="1:47" ht="15.75">
      <c r="A34" s="5" t="s">
        <v>34</v>
      </c>
      <c r="B34" s="151">
        <f>[2]Slutanvändning!$N$1646</f>
        <v>15260</v>
      </c>
      <c r="C34" s="143">
        <f>[2]Slutanvändning!$N$1647</f>
        <v>19900</v>
      </c>
      <c r="D34" s="166">
        <f>[2]Slutanvändning!$N$1640</f>
        <v>5452.7417316273222</v>
      </c>
      <c r="E34" s="137">
        <f>[2]Slutanvändning!$Q$1641</f>
        <v>0</v>
      </c>
      <c r="F34" s="137">
        <f>[2]Slutanvändning!$N$1642</f>
        <v>0</v>
      </c>
      <c r="G34" s="143">
        <f>[2]Slutanvändning!$N$1643</f>
        <v>0</v>
      </c>
      <c r="H34" s="137">
        <f>[2]Slutanvändning!$N$1644</f>
        <v>0</v>
      </c>
      <c r="I34" s="137">
        <f>[2]Slutanvändning!$N$1645</f>
        <v>0</v>
      </c>
      <c r="J34" s="137"/>
      <c r="K34" s="137">
        <f>[2]Slutanvändning!T1641</f>
        <v>0</v>
      </c>
      <c r="L34" s="137">
        <f>[2]Slutanvändning!U1641</f>
        <v>0</v>
      </c>
      <c r="M34" s="137"/>
      <c r="N34" s="137"/>
      <c r="O34" s="137"/>
      <c r="P34" s="159">
        <f t="shared" si="4"/>
        <v>40612.74173162732</v>
      </c>
      <c r="Q34" s="93"/>
      <c r="R34" s="92" t="str">
        <f>L30</f>
        <v>Avfall</v>
      </c>
      <c r="S34" s="60" t="str">
        <f>L43/1000&amp;" GWh"</f>
        <v>0 GWh</v>
      </c>
      <c r="T34" s="91">
        <f>L$44</f>
        <v>0</v>
      </c>
      <c r="V34" s="8"/>
      <c r="W34" s="58"/>
    </row>
    <row r="35" spans="1:47" ht="15.75">
      <c r="A35" s="5" t="s">
        <v>35</v>
      </c>
      <c r="B35" s="143">
        <f>[2]Slutanvändning!$N$1655</f>
        <v>0</v>
      </c>
      <c r="C35" s="143">
        <f>[2]Slutanvändning!$N$1656</f>
        <v>2833</v>
      </c>
      <c r="D35" s="166">
        <f>[2]Slutanvändning!$N$1649</f>
        <v>95868.25826837268</v>
      </c>
      <c r="E35" s="137">
        <f>[2]Slutanvändning!$Q$1650</f>
        <v>0</v>
      </c>
      <c r="F35" s="137">
        <f>[2]Slutanvändning!$N$1651</f>
        <v>0</v>
      </c>
      <c r="G35" s="166">
        <f>[2]Slutanvändning!$N$1652</f>
        <v>66423.74173162732</v>
      </c>
      <c r="H35" s="137">
        <f>[2]Slutanvändning!$N$1653</f>
        <v>0</v>
      </c>
      <c r="I35" s="137">
        <f>[2]Slutanvändning!$N$1654</f>
        <v>0</v>
      </c>
      <c r="J35" s="137"/>
      <c r="K35" s="137">
        <f>[2]Slutanvändning!T1650</f>
        <v>0</v>
      </c>
      <c r="L35" s="137">
        <f>[2]Slutanvändning!U1650</f>
        <v>0</v>
      </c>
      <c r="M35" s="137"/>
      <c r="N35" s="137"/>
      <c r="O35" s="137"/>
      <c r="P35" s="137">
        <f>SUM(B35:N35)</f>
        <v>165125</v>
      </c>
      <c r="Q35" s="93"/>
      <c r="R35" s="45" t="str">
        <f>M30</f>
        <v>RT-flis</v>
      </c>
      <c r="S35" s="60" t="str">
        <f>M43/1000&amp;" GWh"</f>
        <v>0 GWh</v>
      </c>
      <c r="T35" s="91">
        <f>M$44</f>
        <v>0</v>
      </c>
    </row>
    <row r="36" spans="1:47" ht="15.75">
      <c r="A36" s="5" t="s">
        <v>36</v>
      </c>
      <c r="B36" s="166">
        <f>[2]Slutanvändning!$N$1664</f>
        <v>25829.371107933635</v>
      </c>
      <c r="C36" s="166">
        <f>[2]Slutanvändning!$N$1665</f>
        <v>307796.62889206636</v>
      </c>
      <c r="D36" s="143">
        <f>[2]Slutanvändning!$N$1658</f>
        <v>1499</v>
      </c>
      <c r="E36" s="137">
        <f>[2]Slutanvändning!$Q$1659</f>
        <v>0</v>
      </c>
      <c r="F36" s="137">
        <f>[2]Slutanvändning!$N$1660</f>
        <v>0</v>
      </c>
      <c r="G36" s="143">
        <f>[2]Slutanvändning!$N$1661</f>
        <v>0</v>
      </c>
      <c r="H36" s="137">
        <f>[2]Slutanvändning!$N$1662</f>
        <v>0</v>
      </c>
      <c r="I36" s="137">
        <f>[2]Slutanvändning!$N$1663</f>
        <v>0</v>
      </c>
      <c r="J36" s="137"/>
      <c r="K36" s="137">
        <f>[2]Slutanvändning!T1659</f>
        <v>0</v>
      </c>
      <c r="L36" s="137">
        <f>[2]Slutanvändning!U1659</f>
        <v>0</v>
      </c>
      <c r="M36" s="137"/>
      <c r="N36" s="137"/>
      <c r="O36" s="137"/>
      <c r="P36" s="137">
        <f t="shared" si="4"/>
        <v>335125</v>
      </c>
      <c r="Q36" s="93"/>
      <c r="R36" s="45" t="str">
        <f>N30</f>
        <v>Olivkärnekross</v>
      </c>
      <c r="S36" s="60" t="str">
        <f>N43/1000&amp;" GWh"</f>
        <v>0 GWh</v>
      </c>
      <c r="T36" s="91">
        <f>N$44</f>
        <v>0</v>
      </c>
    </row>
    <row r="37" spans="1:47" ht="15.75">
      <c r="A37" s="5" t="s">
        <v>37</v>
      </c>
      <c r="B37" s="151">
        <f>[2]Slutanvändning!$N$1673</f>
        <v>1963</v>
      </c>
      <c r="C37" s="143">
        <f>[2]Slutanvändning!$N$1674</f>
        <v>23299</v>
      </c>
      <c r="D37" s="143">
        <f>[2]Slutanvändning!$N$1667</f>
        <v>154</v>
      </c>
      <c r="E37" s="137">
        <f>[2]Slutanvändning!$Q$1668</f>
        <v>0</v>
      </c>
      <c r="F37" s="150">
        <f>'[2]Gas hushåll'!$B$4+[2]Slutanvändning!$N$1669</f>
        <v>46.199999999999996</v>
      </c>
      <c r="G37" s="143">
        <f>[2]Slutanvändning!$N$1670</f>
        <v>0</v>
      </c>
      <c r="H37" s="137">
        <f>[2]Slutanvändning!$N$1671</f>
        <v>1852</v>
      </c>
      <c r="I37" s="150">
        <f>'[2]Gas hushåll'!$G$4+[2]Slutanvändning!$N$1672</f>
        <v>19.8</v>
      </c>
      <c r="J37" s="137"/>
      <c r="K37" s="137">
        <f>[2]Slutanvändning!T1668</f>
        <v>0</v>
      </c>
      <c r="L37" s="137">
        <f>[2]Slutanvändning!U1668</f>
        <v>0</v>
      </c>
      <c r="M37" s="137"/>
      <c r="N37" s="137"/>
      <c r="O37" s="137"/>
      <c r="P37" s="152">
        <f t="shared" si="4"/>
        <v>27334</v>
      </c>
      <c r="Q37" s="93"/>
      <c r="R37" s="92" t="str">
        <f>O30</f>
        <v>Ånga</v>
      </c>
      <c r="S37" s="60" t="str">
        <f>O43/1000&amp;" GWh"</f>
        <v>0 GWh</v>
      </c>
      <c r="T37" s="91">
        <f>O$44</f>
        <v>0</v>
      </c>
    </row>
    <row r="38" spans="1:47" ht="15.75">
      <c r="A38" s="5" t="s">
        <v>38</v>
      </c>
      <c r="B38" s="160">
        <f>[2]Slutanvändning!$N$1682</f>
        <v>223883</v>
      </c>
      <c r="C38" s="143">
        <f>[2]Slutanvändning!$N$1683</f>
        <v>38470</v>
      </c>
      <c r="D38" s="143">
        <f>[2]Slutanvändning!$N$1676</f>
        <v>119</v>
      </c>
      <c r="E38" s="137">
        <f>[2]Slutanvändning!$Q$1677</f>
        <v>0</v>
      </c>
      <c r="F38" s="150">
        <f>'[2]Gas hushåll'!$C$4+[2]Slutanvändning!$N$1678</f>
        <v>388.5</v>
      </c>
      <c r="G38" s="143">
        <f>[2]Slutanvändning!$N$1679</f>
        <v>0</v>
      </c>
      <c r="H38" s="137">
        <f>[2]Slutanvändning!$N$1680</f>
        <v>0</v>
      </c>
      <c r="I38" s="150">
        <f>'[2]Gas hushåll'!$H$4+[2]Slutanvändning!$N$1681</f>
        <v>166.5</v>
      </c>
      <c r="J38" s="137"/>
      <c r="K38" s="137">
        <f>[2]Slutanvändning!T1677</f>
        <v>0</v>
      </c>
      <c r="L38" s="137">
        <f>[2]Slutanvändning!U1677</f>
        <v>0</v>
      </c>
      <c r="M38" s="137"/>
      <c r="N38" s="137"/>
      <c r="O38" s="137"/>
      <c r="P38" s="152">
        <f t="shared" si="4"/>
        <v>263027</v>
      </c>
      <c r="Q38" s="93"/>
      <c r="S38" s="29"/>
      <c r="T38" s="29"/>
    </row>
    <row r="39" spans="1:47" ht="15.75">
      <c r="A39" s="5" t="s">
        <v>39</v>
      </c>
      <c r="B39" s="143">
        <f>[2]Slutanvändning!$N$1691</f>
        <v>0</v>
      </c>
      <c r="C39" s="166">
        <f>[2]Slutanvändning!$N$1692</f>
        <v>7</v>
      </c>
      <c r="D39" s="143">
        <f>[2]Slutanvändning!$N$1685</f>
        <v>0</v>
      </c>
      <c r="E39" s="137">
        <f>[2]Slutanvändning!$Q$1686</f>
        <v>0</v>
      </c>
      <c r="F39" s="150">
        <f>'[2]Gas hushåll'!$D$4+[2]Slutanvändning!$N$1687</f>
        <v>0</v>
      </c>
      <c r="G39" s="143">
        <f>[2]Slutanvändning!$N$1688</f>
        <v>0</v>
      </c>
      <c r="H39" s="137">
        <f>[2]Slutanvändning!$N$1689</f>
        <v>0</v>
      </c>
      <c r="I39" s="150">
        <f>'[2]Gas hushåll'!$I$4+[2]Slutanvändning!$N$1690</f>
        <v>0</v>
      </c>
      <c r="J39" s="137"/>
      <c r="K39" s="137">
        <f>[2]Slutanvändning!T1686</f>
        <v>0</v>
      </c>
      <c r="L39" s="137">
        <f>[2]Slutanvändning!U1686</f>
        <v>0</v>
      </c>
      <c r="M39" s="137"/>
      <c r="N39" s="137"/>
      <c r="O39" s="137"/>
      <c r="P39" s="159">
        <f>SUM(B39:N39)</f>
        <v>7</v>
      </c>
      <c r="Q39" s="93"/>
      <c r="R39" s="10"/>
      <c r="S39" s="10"/>
      <c r="T39" s="10"/>
    </row>
    <row r="40" spans="1:47" ht="15.75">
      <c r="A40" s="5" t="s">
        <v>14</v>
      </c>
      <c r="B40" s="150">
        <f>SUM(B32:B39)</f>
        <v>268230.37110793364</v>
      </c>
      <c r="C40" s="159">
        <f t="shared" ref="C40:O40" si="5">SUM(C32:C39)</f>
        <v>395856.88716043904</v>
      </c>
      <c r="D40" s="137">
        <f t="shared" si="5"/>
        <v>103093</v>
      </c>
      <c r="E40" s="137">
        <f t="shared" si="5"/>
        <v>0</v>
      </c>
      <c r="F40" s="137">
        <f>SUM(F32:F39)</f>
        <v>434.7</v>
      </c>
      <c r="G40" s="159">
        <f t="shared" si="5"/>
        <v>66423.74173162732</v>
      </c>
      <c r="H40" s="137">
        <f t="shared" si="5"/>
        <v>1852</v>
      </c>
      <c r="I40" s="137">
        <f t="shared" si="5"/>
        <v>186.3</v>
      </c>
      <c r="J40" s="137">
        <f t="shared" si="5"/>
        <v>0</v>
      </c>
      <c r="K40" s="137">
        <f t="shared" si="5"/>
        <v>0</v>
      </c>
      <c r="L40" s="137">
        <f t="shared" si="5"/>
        <v>0</v>
      </c>
      <c r="M40" s="137">
        <f t="shared" si="5"/>
        <v>0</v>
      </c>
      <c r="N40" s="137">
        <f t="shared" si="5"/>
        <v>0</v>
      </c>
      <c r="O40" s="137">
        <f t="shared" si="5"/>
        <v>0</v>
      </c>
      <c r="P40" s="150">
        <f>SUM(B40:N40)</f>
        <v>836077</v>
      </c>
      <c r="Q40" s="93"/>
      <c r="R40" s="10"/>
      <c r="S40" s="10" t="s">
        <v>25</v>
      </c>
      <c r="T40" s="10" t="s">
        <v>26</v>
      </c>
    </row>
    <row r="41" spans="1:47"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R41" s="10" t="s">
        <v>40</v>
      </c>
      <c r="S41" s="65" t="str">
        <f>(B46+C46)/1000 &amp;" GWh"</f>
        <v>103,249179864901 GWh</v>
      </c>
      <c r="T41" s="131"/>
    </row>
    <row r="42" spans="1:47">
      <c r="A42" s="46" t="s">
        <v>43</v>
      </c>
      <c r="B42" s="132">
        <f>B39+B38+B37</f>
        <v>225846</v>
      </c>
      <c r="C42" s="132">
        <f>C39+C38+C37</f>
        <v>61776</v>
      </c>
      <c r="D42" s="132">
        <f>D39+D38+D37</f>
        <v>273</v>
      </c>
      <c r="E42" s="132">
        <f t="shared" ref="E42:P42" si="6">E39+E38+E37</f>
        <v>0</v>
      </c>
      <c r="F42" s="133">
        <f t="shared" si="6"/>
        <v>434.7</v>
      </c>
      <c r="G42" s="132">
        <f t="shared" si="6"/>
        <v>0</v>
      </c>
      <c r="H42" s="132">
        <f t="shared" si="6"/>
        <v>1852</v>
      </c>
      <c r="I42" s="133">
        <f t="shared" si="6"/>
        <v>186.3</v>
      </c>
      <c r="J42" s="132">
        <f t="shared" si="6"/>
        <v>0</v>
      </c>
      <c r="K42" s="132">
        <f t="shared" si="6"/>
        <v>0</v>
      </c>
      <c r="L42" s="132">
        <f t="shared" si="6"/>
        <v>0</v>
      </c>
      <c r="M42" s="132">
        <f t="shared" si="6"/>
        <v>0</v>
      </c>
      <c r="N42" s="132">
        <f t="shared" si="6"/>
        <v>0</v>
      </c>
      <c r="O42" s="132">
        <f t="shared" si="6"/>
        <v>0</v>
      </c>
      <c r="P42" s="132">
        <f t="shared" si="6"/>
        <v>290368</v>
      </c>
      <c r="Q42" s="10"/>
      <c r="R42" s="10" t="s">
        <v>41</v>
      </c>
      <c r="S42" s="11" t="str">
        <f>P42/1000 &amp;" GWh"</f>
        <v>290,368 GWh</v>
      </c>
      <c r="T42" s="91">
        <f>P42/P40</f>
        <v>0.34729815555265842</v>
      </c>
    </row>
    <row r="43" spans="1:47">
      <c r="A43" s="47" t="s">
        <v>45</v>
      </c>
      <c r="B43" s="133"/>
      <c r="C43" s="134">
        <f>C40+C24-C7+C46</f>
        <v>602377.43813327421</v>
      </c>
      <c r="D43" s="134">
        <f t="shared" ref="D43:O43" si="7">D11+D24+D40</f>
        <v>104650</v>
      </c>
      <c r="E43" s="134">
        <f t="shared" si="7"/>
        <v>0</v>
      </c>
      <c r="F43" s="134">
        <f t="shared" si="7"/>
        <v>434.7</v>
      </c>
      <c r="G43" s="134">
        <f t="shared" si="7"/>
        <v>66423.74173162732</v>
      </c>
      <c r="H43" s="134">
        <f t="shared" si="7"/>
        <v>146852</v>
      </c>
      <c r="I43" s="134">
        <f t="shared" si="7"/>
        <v>186.3</v>
      </c>
      <c r="J43" s="134">
        <f t="shared" si="7"/>
        <v>0</v>
      </c>
      <c r="K43" s="134">
        <f t="shared" si="7"/>
        <v>0</v>
      </c>
      <c r="L43" s="134">
        <f t="shared" si="7"/>
        <v>0</v>
      </c>
      <c r="M43" s="134">
        <f t="shared" si="7"/>
        <v>0</v>
      </c>
      <c r="N43" s="134">
        <f t="shared" si="7"/>
        <v>0</v>
      </c>
      <c r="O43" s="134">
        <f t="shared" si="7"/>
        <v>0</v>
      </c>
      <c r="P43" s="135">
        <f>SUM(C43:O43)</f>
        <v>920924.17986490158</v>
      </c>
      <c r="Q43" s="10"/>
      <c r="R43" s="10" t="s">
        <v>42</v>
      </c>
      <c r="S43" s="11" t="str">
        <f>P36/1000 &amp;" GWh"</f>
        <v>335,125 GWh</v>
      </c>
      <c r="T43" s="94">
        <f>P36/P40</f>
        <v>0.40083030629953942</v>
      </c>
    </row>
    <row r="44" spans="1:47">
      <c r="A44" s="47" t="s">
        <v>46</v>
      </c>
      <c r="B44" s="99"/>
      <c r="C44" s="99">
        <f>C43/$P$43</f>
        <v>0.65410101211767746</v>
      </c>
      <c r="D44" s="99">
        <f t="shared" ref="D44:P44" si="8">D43/$P$43</f>
        <v>0.11363584786681573</v>
      </c>
      <c r="E44" s="99">
        <f t="shared" si="8"/>
        <v>0</v>
      </c>
      <c r="F44" s="99">
        <f t="shared" si="8"/>
        <v>4.7202582960061915E-4</v>
      </c>
      <c r="G44" s="99">
        <f t="shared" si="8"/>
        <v>7.212726431113102E-2</v>
      </c>
      <c r="H44" s="99">
        <f t="shared" si="8"/>
        <v>0.15946155309066051</v>
      </c>
      <c r="I44" s="99">
        <f t="shared" si="8"/>
        <v>2.022967841145511E-4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10"/>
      <c r="R44" s="10" t="s">
        <v>44</v>
      </c>
      <c r="S44" s="11" t="str">
        <f>P34/1000 &amp;" GWh"</f>
        <v>40,6127417316273 GWh</v>
      </c>
      <c r="T44" s="91">
        <f>P34/P40</f>
        <v>4.8575360560842266E-2</v>
      </c>
    </row>
    <row r="45" spans="1:47">
      <c r="A45" s="48" t="s">
        <v>104</v>
      </c>
      <c r="B45" s="100">
        <f>'FV imp-exp'!E20</f>
        <v>280000</v>
      </c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10"/>
      <c r="R45" s="10" t="s">
        <v>31</v>
      </c>
      <c r="S45" s="11" t="str">
        <f>P32/1000 &amp;" GWh"</f>
        <v>0 GWh</v>
      </c>
      <c r="T45" s="91">
        <f>P32/P40</f>
        <v>0</v>
      </c>
    </row>
    <row r="46" spans="1:47">
      <c r="A46" s="48" t="s">
        <v>49</v>
      </c>
      <c r="B46" s="68">
        <f>B24+B26-B40-B45</f>
        <v>58628.628892066365</v>
      </c>
      <c r="C46" s="68">
        <f>(C40+C24)*0.08</f>
        <v>44620.550972835124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10"/>
      <c r="R46" s="10" t="s">
        <v>47</v>
      </c>
      <c r="S46" s="11" t="str">
        <f>P33/1000 &amp;" GWh"</f>
        <v>4,84625826837268 GWh</v>
      </c>
      <c r="T46" s="94">
        <f>P33/P40</f>
        <v>5.7964257698425855E-3</v>
      </c>
    </row>
    <row r="47" spans="1:47">
      <c r="A47" s="48" t="s">
        <v>51</v>
      </c>
      <c r="B47" s="123">
        <f>B46/(B24+B26)</f>
        <v>9.6609968529866683E-2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10"/>
      <c r="R47" s="10" t="s">
        <v>48</v>
      </c>
      <c r="S47" s="11" t="str">
        <f>P35/1000 &amp;" GWh"</f>
        <v>165,125 GWh</v>
      </c>
      <c r="T47" s="94">
        <f>P35/P40</f>
        <v>0.19749975181711732</v>
      </c>
    </row>
    <row r="48" spans="1:47">
      <c r="A48" s="13"/>
      <c r="B48" s="124"/>
      <c r="C48" s="125"/>
      <c r="D48" s="126"/>
      <c r="E48" s="126"/>
      <c r="F48" s="149"/>
      <c r="G48" s="126"/>
      <c r="H48" s="126"/>
      <c r="I48" s="149"/>
      <c r="J48" s="126"/>
      <c r="K48" s="126"/>
      <c r="L48" s="126"/>
      <c r="M48" s="125"/>
      <c r="N48" s="128"/>
      <c r="O48" s="128"/>
      <c r="P48" s="128"/>
      <c r="Q48" s="13"/>
      <c r="R48" s="10" t="s">
        <v>50</v>
      </c>
      <c r="S48" s="11" t="str">
        <f>P40/1000 &amp;" GWh"</f>
        <v>836,077 GWh</v>
      </c>
      <c r="T48" s="9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3"/>
      <c r="B49" s="89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20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5" zoomScale="71" zoomScaleNormal="55" workbookViewId="0">
      <selection activeCell="D56" sqref="D56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93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[2]Solceller!$C$21</f>
        <v>3192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[2]Elproduktion!$N$722</f>
        <v>384528</v>
      </c>
      <c r="D7" s="122">
        <f>[2]Elproduktion!$N$723</f>
        <v>0</v>
      </c>
      <c r="E7" s="122">
        <f>[2]Elproduktion!$Q$724</f>
        <v>0</v>
      </c>
      <c r="F7" s="122">
        <f>[2]Elproduktion!$N$725</f>
        <v>0</v>
      </c>
      <c r="G7" s="122">
        <f>[2]Elproduktion!$R$726</f>
        <v>0</v>
      </c>
      <c r="H7" s="122">
        <f>[2]Elproduktion!$S$727</f>
        <v>0</v>
      </c>
      <c r="I7" s="122">
        <f>[2]Elproduktion!$N$728</f>
        <v>0</v>
      </c>
      <c r="J7" s="122">
        <f>[2]Elproduktion!$T$726</f>
        <v>0</v>
      </c>
      <c r="K7" s="122">
        <f>[2]Elproduktion!U724</f>
        <v>0</v>
      </c>
      <c r="L7" s="122">
        <f>[2]Elproduktion!V724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[2]Elproduktion!$N$730</f>
        <v>0</v>
      </c>
      <c r="D8" s="122">
        <f>[2]Elproduktion!$N$731</f>
        <v>0</v>
      </c>
      <c r="E8" s="122">
        <f>[2]Elproduktion!$Q$732</f>
        <v>0</v>
      </c>
      <c r="F8" s="122">
        <f>[2]Elproduktion!$N$733</f>
        <v>0</v>
      </c>
      <c r="G8" s="122">
        <f>[2]Elproduktion!$R$734</f>
        <v>0</v>
      </c>
      <c r="H8" s="122">
        <f>[2]Elproduktion!$S$735</f>
        <v>0</v>
      </c>
      <c r="I8" s="122">
        <f>[2]Elproduktion!$N$736</f>
        <v>0</v>
      </c>
      <c r="J8" s="122">
        <f>[2]Elproduktion!$T$734</f>
        <v>0</v>
      </c>
      <c r="K8" s="122">
        <f>[2]Elproduktion!U732</f>
        <v>0</v>
      </c>
      <c r="L8" s="122">
        <f>[2]Elproduktion!V732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[2]Elproduktion!$N$738</f>
        <v>0</v>
      </c>
      <c r="D9" s="122">
        <f>[2]Elproduktion!$N$739</f>
        <v>0</v>
      </c>
      <c r="E9" s="122">
        <f>[2]Elproduktion!$Q$740</f>
        <v>0</v>
      </c>
      <c r="F9" s="122">
        <f>[2]Elproduktion!$N$741</f>
        <v>0</v>
      </c>
      <c r="G9" s="122">
        <f>[2]Elproduktion!$R$742</f>
        <v>0</v>
      </c>
      <c r="H9" s="122">
        <f>[2]Elproduktion!$S$743</f>
        <v>0</v>
      </c>
      <c r="I9" s="122">
        <f>[2]Elproduktion!$N$744</f>
        <v>0</v>
      </c>
      <c r="J9" s="122">
        <f>[2]Elproduktion!$T$742</f>
        <v>0</v>
      </c>
      <c r="K9" s="122">
        <f>[2]Elproduktion!U740</f>
        <v>0</v>
      </c>
      <c r="L9" s="122">
        <f>[2]Elproduktion!V740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[2]Elproduktion!$N$746</f>
        <v>0</v>
      </c>
      <c r="D10" s="122">
        <f>[2]Elproduktion!$N$747</f>
        <v>0</v>
      </c>
      <c r="E10" s="122">
        <f>[2]Elproduktion!$Q$748</f>
        <v>0</v>
      </c>
      <c r="F10" s="122">
        <f>[2]Elproduktion!$N$749</f>
        <v>0</v>
      </c>
      <c r="G10" s="122">
        <f>[2]Elproduktion!$R$750</f>
        <v>0</v>
      </c>
      <c r="H10" s="122">
        <f>[2]Elproduktion!$S$751</f>
        <v>0</v>
      </c>
      <c r="I10" s="122">
        <f>[2]Elproduktion!$N$752</f>
        <v>0</v>
      </c>
      <c r="J10" s="122">
        <f>[2]Elproduktion!$T$750</f>
        <v>0</v>
      </c>
      <c r="K10" s="122">
        <f>[2]Elproduktion!U748</f>
        <v>0</v>
      </c>
      <c r="L10" s="122">
        <f>[2]Elproduktion!V748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387720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0181 Södertälje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[2]Fjärrvärmeproduktion!$N$1010+[2]Fjärrvärmeproduktion!$N$1050*([2]Fjärrvärmeproduktion!$N$1010/([2]Fjärrvärmeproduktion!$N$1010+[2]Fjärrvärmeproduktion!$N$1018))</f>
        <v>1270458.1618491584</v>
      </c>
      <c r="C18" s="122"/>
      <c r="D18" s="122">
        <f>[2]Fjärrvärmeproduktion!$N$1011</f>
        <v>1914</v>
      </c>
      <c r="E18" s="122">
        <f>[2]Fjärrvärmeproduktion!$Q$1012</f>
        <v>0</v>
      </c>
      <c r="F18" s="122">
        <f>[2]Fjärrvärmeproduktion!$N$1013</f>
        <v>0</v>
      </c>
      <c r="G18" s="122">
        <f>[2]Fjärrvärmeproduktion!$R$1014</f>
        <v>0</v>
      </c>
      <c r="H18" s="122">
        <f>[2]Fjärrvärmeproduktion!$S$1015</f>
        <v>1521386</v>
      </c>
      <c r="I18" s="122">
        <f>[2]Fjärrvärmeproduktion!$N$1016</f>
        <v>0</v>
      </c>
      <c r="J18" s="122">
        <f>[2]Fjärrvärmeproduktion!$T$1014</f>
        <v>0</v>
      </c>
      <c r="K18" s="122">
        <f>[2]Fjärrvärmeproduktion!U1012</f>
        <v>0</v>
      </c>
      <c r="L18" s="122">
        <f>[2]Fjärrvärmeproduktion!V1012</f>
        <v>0</v>
      </c>
      <c r="M18" s="122">
        <f>[2]Fjärrvärmeproduktion!W1015</f>
        <v>0</v>
      </c>
      <c r="N18" s="122">
        <f>[2]Fjärrvärmeproduktion!X1015</f>
        <v>0</v>
      </c>
      <c r="O18" s="122"/>
      <c r="P18" s="122">
        <f>SUM(C18:O18)</f>
        <v>1523300</v>
      </c>
      <c r="Q18" s="4"/>
      <c r="R18" s="4"/>
      <c r="S18" s="4"/>
      <c r="T18" s="4"/>
    </row>
    <row r="19" spans="1:34" ht="15.75">
      <c r="A19" s="5" t="s">
        <v>19</v>
      </c>
      <c r="B19" s="122">
        <f>[2]Fjärrvärmeproduktion!$N$1018+[2]Fjärrvärmeproduktion!$N$1050*([2]Fjärrvärmeproduktion!$N$1018/([2]Fjärrvärmeproduktion!$N$1018+[2]Fjärrvärmeproduktion!$N$1010))</f>
        <v>1021531.8381508415</v>
      </c>
      <c r="C19" s="122"/>
      <c r="D19" s="122">
        <f>[2]Fjärrvärmeproduktion!$N$1019</f>
        <v>13768</v>
      </c>
      <c r="E19" s="122">
        <f>[2]Fjärrvärmeproduktion!$Q$1020</f>
        <v>0</v>
      </c>
      <c r="F19" s="122">
        <f>[2]Fjärrvärmeproduktion!$N$1021</f>
        <v>0</v>
      </c>
      <c r="G19" s="122">
        <f>[2]Fjärrvärmeproduktion!$R$1022</f>
        <v>39771</v>
      </c>
      <c r="H19" s="122">
        <f>[2]Fjärrvärmeproduktion!$S$1023</f>
        <v>441202</v>
      </c>
      <c r="I19" s="122">
        <f>[2]Fjärrvärmeproduktion!$N$1024</f>
        <v>1294</v>
      </c>
      <c r="J19" s="122">
        <f>[2]Fjärrvärmeproduktion!$T$1022</f>
        <v>0</v>
      </c>
      <c r="K19" s="122">
        <f>[2]Fjärrvärmeproduktion!U1020</f>
        <v>0</v>
      </c>
      <c r="L19" s="122">
        <f>[2]Fjärrvärmeproduktion!V1020</f>
        <v>435404</v>
      </c>
      <c r="M19" s="122">
        <f>[2]Fjärrvärmeproduktion!W1023</f>
        <v>0</v>
      </c>
      <c r="N19" s="122">
        <f>[2]Fjärrvärmeproduktion!X1023</f>
        <v>0</v>
      </c>
      <c r="O19" s="122"/>
      <c r="P19" s="122">
        <f t="shared" ref="P19:P24" si="2">SUM(C19:O19)</f>
        <v>931439</v>
      </c>
      <c r="Q19" s="4"/>
      <c r="R19" s="4"/>
      <c r="S19" s="4"/>
      <c r="T19" s="4"/>
    </row>
    <row r="20" spans="1:34" ht="15.75">
      <c r="A20" s="5" t="s">
        <v>20</v>
      </c>
      <c r="B20" s="122">
        <f>[2]Fjärrvärmeproduktion!$N$1026</f>
        <v>0</v>
      </c>
      <c r="C20" s="122"/>
      <c r="D20" s="122">
        <f>[2]Fjärrvärmeproduktion!$N$1027</f>
        <v>0</v>
      </c>
      <c r="E20" s="122">
        <f>[2]Fjärrvärmeproduktion!$Q$1028</f>
        <v>0</v>
      </c>
      <c r="F20" s="122">
        <f>[2]Fjärrvärmeproduktion!$N$1029</f>
        <v>0</v>
      </c>
      <c r="G20" s="122">
        <f>[2]Fjärrvärmeproduktion!$R$1030</f>
        <v>0</v>
      </c>
      <c r="H20" s="122">
        <f>[2]Fjärrvärmeproduktion!$S$1031</f>
        <v>0</v>
      </c>
      <c r="I20" s="122">
        <f>[2]Fjärrvärmeproduktion!$N$1032</f>
        <v>0</v>
      </c>
      <c r="J20" s="122">
        <f>[2]Fjärrvärmeproduktion!$T$1030</f>
        <v>0</v>
      </c>
      <c r="K20" s="122">
        <f>[2]Fjärrvärmeproduktion!U1028</f>
        <v>0</v>
      </c>
      <c r="L20" s="122">
        <f>[2]Fjärrvärmeproduktion!V1028</f>
        <v>0</v>
      </c>
      <c r="M20" s="122">
        <f>[2]Fjärrvärmeproduktion!W1031</f>
        <v>0</v>
      </c>
      <c r="N20" s="122">
        <f>[2]Fjärrvärmeproduktion!X1031</f>
        <v>0</v>
      </c>
      <c r="O20" s="122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2">
        <f>[2]Fjärrvärmeproduktion!$N$1034</f>
        <v>0</v>
      </c>
      <c r="C21" s="122"/>
      <c r="D21" s="122">
        <f>[2]Fjärrvärmeproduktion!$N$1035</f>
        <v>0</v>
      </c>
      <c r="E21" s="122">
        <f>[2]Fjärrvärmeproduktion!$Q$1036</f>
        <v>0</v>
      </c>
      <c r="F21" s="122">
        <f>[2]Fjärrvärmeproduktion!$N$1037</f>
        <v>0</v>
      </c>
      <c r="G21" s="122">
        <f>[2]Fjärrvärmeproduktion!$R$1038</f>
        <v>0</v>
      </c>
      <c r="H21" s="122">
        <f>[2]Fjärrvärmeproduktion!$S$1039</f>
        <v>0</v>
      </c>
      <c r="I21" s="122">
        <f>[2]Fjärrvärmeproduktion!$N$1040</f>
        <v>0</v>
      </c>
      <c r="J21" s="122">
        <f>[2]Fjärrvärmeproduktion!$T$1038</f>
        <v>0</v>
      </c>
      <c r="K21" s="122">
        <f>[2]Fjärrvärmeproduktion!U1036</f>
        <v>0</v>
      </c>
      <c r="L21" s="122">
        <f>[2]Fjärrvärmeproduktion!V1036</f>
        <v>0</v>
      </c>
      <c r="M21" s="122">
        <f>[2]Fjärrvärmeproduktion!W1039</f>
        <v>0</v>
      </c>
      <c r="N21" s="122">
        <f>[2]Fjärrvärmeproduktion!X1039</f>
        <v>0</v>
      </c>
      <c r="O21" s="122"/>
      <c r="P21" s="122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22">
        <f>[2]Fjärrvärmeproduktion!$N$1042</f>
        <v>0</v>
      </c>
      <c r="C22" s="122"/>
      <c r="D22" s="122">
        <f>[2]Fjärrvärmeproduktion!$N$1043</f>
        <v>0</v>
      </c>
      <c r="E22" s="122">
        <f>[2]Fjärrvärmeproduktion!$Q$1044</f>
        <v>0</v>
      </c>
      <c r="F22" s="122">
        <f>[2]Fjärrvärmeproduktion!$N$1045</f>
        <v>0</v>
      </c>
      <c r="G22" s="122">
        <f>[2]Fjärrvärmeproduktion!$R$1046</f>
        <v>0</v>
      </c>
      <c r="H22" s="122">
        <f>[2]Fjärrvärmeproduktion!$S$1047</f>
        <v>0</v>
      </c>
      <c r="I22" s="122">
        <f>[2]Fjärrvärmeproduktion!$N$1048</f>
        <v>0</v>
      </c>
      <c r="J22" s="122">
        <f>[2]Fjärrvärmeproduktion!$T$1046</f>
        <v>0</v>
      </c>
      <c r="K22" s="122">
        <f>[2]Fjärrvärmeproduktion!U1044</f>
        <v>0</v>
      </c>
      <c r="L22" s="122">
        <f>[2]Fjärrvärmeproduktion!V1044</f>
        <v>0</v>
      </c>
      <c r="M22" s="122">
        <f>[2]Fjärrvärmeproduktion!W1047</f>
        <v>0</v>
      </c>
      <c r="N22" s="122">
        <f>[2]Fjärrvärmeproduktion!X1047</f>
        <v>0</v>
      </c>
      <c r="O22" s="122"/>
      <c r="P22" s="122">
        <f t="shared" si="2"/>
        <v>0</v>
      </c>
      <c r="Q22" s="31"/>
      <c r="R22" s="43" t="s">
        <v>24</v>
      </c>
      <c r="S22" s="88" t="str">
        <f>P43/1000 &amp;" GWh"</f>
        <v>4445,72873656898 GWh</v>
      </c>
      <c r="T22" s="38"/>
      <c r="U22" s="36"/>
    </row>
    <row r="23" spans="1:34" ht="15.75">
      <c r="A23" s="5" t="s">
        <v>23</v>
      </c>
      <c r="B23" s="122">
        <v>0</v>
      </c>
      <c r="C23" s="122"/>
      <c r="D23" s="122">
        <f>[2]Fjärrvärmeproduktion!$N$1051</f>
        <v>0</v>
      </c>
      <c r="E23" s="122">
        <f>[2]Fjärrvärmeproduktion!$Q$1052</f>
        <v>0</v>
      </c>
      <c r="F23" s="122">
        <f>[2]Fjärrvärmeproduktion!$N$1053</f>
        <v>0</v>
      </c>
      <c r="G23" s="122">
        <f>[2]Fjärrvärmeproduktion!$R$1054</f>
        <v>0</v>
      </c>
      <c r="H23" s="122">
        <f>[2]Fjärrvärmeproduktion!$S$1055</f>
        <v>0</v>
      </c>
      <c r="I23" s="122">
        <f>[2]Fjärrvärmeproduktion!$N$1056</f>
        <v>0</v>
      </c>
      <c r="J23" s="122">
        <f>[2]Fjärrvärmeproduktion!$T$1054</f>
        <v>0</v>
      </c>
      <c r="K23" s="122">
        <f>[2]Fjärrvärmeproduktion!U1052</f>
        <v>0</v>
      </c>
      <c r="L23" s="122">
        <f>[2]Fjärrvärmeproduktion!V1052</f>
        <v>0</v>
      </c>
      <c r="M23" s="122">
        <f>[2]Fjärrvärmeproduktion!W1055</f>
        <v>0</v>
      </c>
      <c r="N23" s="122">
        <f>[2]Fjärrvärmeproduktion!X1055</f>
        <v>0</v>
      </c>
      <c r="O23" s="122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2">
        <f>SUM(B18:B23)</f>
        <v>2291990</v>
      </c>
      <c r="C24" s="122">
        <f t="shared" ref="C24:O24" si="3">SUM(C18:C23)</f>
        <v>0</v>
      </c>
      <c r="D24" s="122">
        <f t="shared" si="3"/>
        <v>15682</v>
      </c>
      <c r="E24" s="122">
        <f t="shared" si="3"/>
        <v>0</v>
      </c>
      <c r="F24" s="122">
        <f t="shared" si="3"/>
        <v>0</v>
      </c>
      <c r="G24" s="122">
        <f t="shared" si="3"/>
        <v>39771</v>
      </c>
      <c r="H24" s="122">
        <f t="shared" si="3"/>
        <v>1962588</v>
      </c>
      <c r="I24" s="122">
        <f t="shared" si="3"/>
        <v>1294</v>
      </c>
      <c r="J24" s="122">
        <f t="shared" si="3"/>
        <v>0</v>
      </c>
      <c r="K24" s="122">
        <f t="shared" si="3"/>
        <v>0</v>
      </c>
      <c r="L24" s="122">
        <f t="shared" si="3"/>
        <v>435404</v>
      </c>
      <c r="M24" s="122">
        <f t="shared" si="3"/>
        <v>0</v>
      </c>
      <c r="N24" s="122">
        <f t="shared" si="3"/>
        <v>0</v>
      </c>
      <c r="O24" s="122">
        <f t="shared" si="3"/>
        <v>0</v>
      </c>
      <c r="P24" s="122">
        <f t="shared" si="2"/>
        <v>2454739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C43/1000 &amp;" GWh"</f>
        <v>998,08368 GWh</v>
      </c>
      <c r="T25" s="42">
        <f>C$44</f>
        <v>0.22450395405147397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799,038056568982 GWh</v>
      </c>
      <c r="T26" s="42">
        <f>D$44</f>
        <v>0.17973162644773605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32,824 GWh</v>
      </c>
      <c r="T28" s="42">
        <f>F$44</f>
        <v>7.3832664890238269E-3</v>
      </c>
      <c r="U28" s="36"/>
    </row>
    <row r="29" spans="1:34" ht="15.75">
      <c r="A29" s="79" t="str">
        <f>A2</f>
        <v>0181 Södertälje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192,311 GWh</v>
      </c>
      <c r="T29" s="42">
        <f>G$44</f>
        <v>4.3257475072223411E-2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1986,774 GWh</v>
      </c>
      <c r="T30" s="42">
        <f>H$44</f>
        <v>0.44689501265731857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1,294 GWh</v>
      </c>
      <c r="T31" s="42">
        <f>I$44</f>
        <v>2.9106589193263562E-4</v>
      </c>
      <c r="U31" s="35"/>
      <c r="AG31" s="30"/>
      <c r="AH31" s="30"/>
    </row>
    <row r="32" spans="1:34" ht="15.75">
      <c r="A32" s="5" t="s">
        <v>30</v>
      </c>
      <c r="B32" s="122">
        <f>[2]Slutanvändning!$N$1466</f>
        <v>0</v>
      </c>
      <c r="C32" s="130">
        <f>[2]Slutanvändning!$N$1467</f>
        <v>15356</v>
      </c>
      <c r="D32" s="100">
        <f>[2]Slutanvändning!$N$1460</f>
        <v>5195</v>
      </c>
      <c r="E32" s="122">
        <f>[2]Slutanvändning!$Q$1461</f>
        <v>0</v>
      </c>
      <c r="F32" s="122">
        <f>[2]Slutanvändning!$N$1462</f>
        <v>0</v>
      </c>
      <c r="G32" s="122">
        <f>[2]Slutanvändning!$N$1463</f>
        <v>992</v>
      </c>
      <c r="H32" s="100">
        <f>[2]Slutanvändning!$N$1464</f>
        <v>0</v>
      </c>
      <c r="I32" s="122">
        <f>[2]Slutanvändning!$N$1465</f>
        <v>0</v>
      </c>
      <c r="J32" s="122"/>
      <c r="K32" s="122">
        <f>[2]Slutanvändning!T1461</f>
        <v>0</v>
      </c>
      <c r="L32" s="122">
        <f>[2]Slutanvändning!U1461</f>
        <v>0</v>
      </c>
      <c r="M32" s="122"/>
      <c r="N32" s="122"/>
      <c r="O32" s="122"/>
      <c r="P32" s="145">
        <f t="shared" ref="P32:P38" si="4">SUM(B32:N32)</f>
        <v>21543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2">
        <f>[2]Slutanvändning!$N$1475</f>
        <v>244567</v>
      </c>
      <c r="C33" s="130">
        <f>[2]Slutanvändning!$N$1476</f>
        <v>467501.81453895196</v>
      </c>
      <c r="D33" s="100">
        <f>[2]Slutanvändning!$N$1469</f>
        <v>53251</v>
      </c>
      <c r="E33" s="122">
        <f>[2]Slutanvändning!$Q$1470</f>
        <v>0</v>
      </c>
      <c r="F33" s="122">
        <f>[2]Slutanvändning!$N$1471</f>
        <v>32824</v>
      </c>
      <c r="G33" s="122">
        <f>[2]Slutanvändning!$N$1472</f>
        <v>0</v>
      </c>
      <c r="H33" s="130">
        <f>[2]Slutanvändning!$N$1473</f>
        <v>468.985461048047</v>
      </c>
      <c r="I33" s="122">
        <f>[2]Slutanvändning!$N$1474</f>
        <v>0</v>
      </c>
      <c r="J33" s="122"/>
      <c r="K33" s="122">
        <f>[2]Slutanvändning!T1470</f>
        <v>0</v>
      </c>
      <c r="L33" s="122">
        <f>[2]Slutanvändning!U1470</f>
        <v>0</v>
      </c>
      <c r="M33" s="122"/>
      <c r="N33" s="122"/>
      <c r="O33" s="154">
        <f>[2]Slutanvändning!$V$1475</f>
        <v>59922</v>
      </c>
      <c r="P33" s="183">
        <f>SUM(B33:O33)</f>
        <v>858534.8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2">
        <f>[2]Slutanvändning!$N$1484</f>
        <v>68505</v>
      </c>
      <c r="C34" s="130">
        <f>[2]Slutanvändning!$N$1485</f>
        <v>67090.600000000006</v>
      </c>
      <c r="D34" s="100">
        <f>[2]Slutanvändning!$N$1478</f>
        <v>1706</v>
      </c>
      <c r="E34" s="122">
        <f>[2]Slutanvändning!$Q$1479</f>
        <v>0</v>
      </c>
      <c r="F34" s="122">
        <f>[2]Slutanvändning!$N$1480</f>
        <v>0</v>
      </c>
      <c r="G34" s="122">
        <f>[2]Slutanvändning!$N$1481</f>
        <v>0</v>
      </c>
      <c r="H34" s="100">
        <f>[2]Slutanvändning!$N$1482</f>
        <v>0</v>
      </c>
      <c r="I34" s="122">
        <f>[2]Slutanvändning!$N$1483</f>
        <v>0</v>
      </c>
      <c r="J34" s="122"/>
      <c r="K34" s="122">
        <f>[2]Slutanvändning!T1479</f>
        <v>0</v>
      </c>
      <c r="L34" s="122">
        <f>[2]Slutanvändning!U1479</f>
        <v>0</v>
      </c>
      <c r="M34" s="122"/>
      <c r="N34" s="122"/>
      <c r="O34" s="122"/>
      <c r="P34" s="145">
        <f t="shared" si="4"/>
        <v>137301.6</v>
      </c>
      <c r="Q34" s="33"/>
      <c r="R34" s="86" t="str">
        <f>L30</f>
        <v>Avfall</v>
      </c>
      <c r="S34" s="60" t="str">
        <f>L43/1000&amp;" GWh"</f>
        <v>435,404 GWh</v>
      </c>
      <c r="T34" s="42">
        <f>L$44</f>
        <v>9.7937599390291563E-2</v>
      </c>
      <c r="U34" s="36"/>
      <c r="V34" s="8"/>
      <c r="W34" s="58"/>
    </row>
    <row r="35" spans="1:47" ht="15.75">
      <c r="A35" s="5" t="s">
        <v>35</v>
      </c>
      <c r="B35" s="122">
        <f>[2]Slutanvändning!$N$1493</f>
        <v>0</v>
      </c>
      <c r="C35" s="130">
        <f>[2]Slutanvändning!$N$1494</f>
        <v>95378.459787262953</v>
      </c>
      <c r="D35" s="130">
        <f>[2]Slutanvändning!$N$1487</f>
        <v>704265.54021273705</v>
      </c>
      <c r="E35" s="122">
        <f>[2]Slutanvändning!$Q$1488</f>
        <v>0</v>
      </c>
      <c r="F35" s="122">
        <f>[2]Slutanvändning!$N$1489</f>
        <v>0</v>
      </c>
      <c r="G35" s="122">
        <f>[2]Slutanvändning!$N$1490</f>
        <v>151548</v>
      </c>
      <c r="H35" s="100">
        <f>[2]Slutanvändning!$N$1491</f>
        <v>0</v>
      </c>
      <c r="I35" s="122">
        <f>[2]Slutanvändning!$N$1492</f>
        <v>0</v>
      </c>
      <c r="J35" s="122"/>
      <c r="K35" s="122">
        <f>[2]Slutanvändning!T1488</f>
        <v>0</v>
      </c>
      <c r="L35" s="122">
        <f>[2]Slutanvändning!U1488</f>
        <v>0</v>
      </c>
      <c r="M35" s="122"/>
      <c r="N35" s="122"/>
      <c r="O35" s="122"/>
      <c r="P35" s="122">
        <f>SUM(B35:N35)</f>
        <v>951192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2">
        <f>[2]Slutanvändning!$N$1502</f>
        <v>73808</v>
      </c>
      <c r="C36" s="130">
        <f>[2]Slutanvändning!$N$1503</f>
        <v>375218.12567378511</v>
      </c>
      <c r="D36" s="130">
        <f>[2]Slutanvändning!$N$1496</f>
        <v>17121.530895196556</v>
      </c>
      <c r="E36" s="122">
        <f>[2]Slutanvändning!$Q$1497</f>
        <v>0</v>
      </c>
      <c r="F36" s="122">
        <f>[2]Slutanvändning!$N$1498</f>
        <v>0</v>
      </c>
      <c r="G36" s="122">
        <f>[2]Slutanvändning!$N$1499</f>
        <v>0</v>
      </c>
      <c r="H36" s="100">
        <f>[2]Slutanvändning!$N$1500</f>
        <v>0</v>
      </c>
      <c r="I36" s="122">
        <f>[2]Slutanvändning!$N$1501</f>
        <v>0</v>
      </c>
      <c r="J36" s="122"/>
      <c r="K36" s="122">
        <f>[2]Slutanvändning!T1497</f>
        <v>0</v>
      </c>
      <c r="L36" s="122">
        <f>[2]Slutanvändning!U1497</f>
        <v>0</v>
      </c>
      <c r="M36" s="122"/>
      <c r="N36" s="122"/>
      <c r="O36" s="122"/>
      <c r="P36" s="122">
        <f t="shared" si="4"/>
        <v>466147.65656898165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2">
        <f>[2]Slutanvändning!$N$1511</f>
        <v>41948</v>
      </c>
      <c r="C37" s="100">
        <f>[2]Slutanvändning!$N$1512</f>
        <v>167759</v>
      </c>
      <c r="D37" s="130">
        <f>[2]Slutanvändning!$N$1505</f>
        <v>1743.9854610480484</v>
      </c>
      <c r="E37" s="122">
        <f>[2]Slutanvändning!$Q$1506</f>
        <v>0</v>
      </c>
      <c r="F37" s="122">
        <f>[2]Slutanvändning!$N$1507</f>
        <v>0</v>
      </c>
      <c r="G37" s="122">
        <f>[2]Slutanvändning!$N$1508</f>
        <v>0</v>
      </c>
      <c r="H37" s="130">
        <f>[2]Slutanvändning!$N$1509</f>
        <v>23717.014538951953</v>
      </c>
      <c r="I37" s="122">
        <f>[2]Slutanvändning!$N$1510</f>
        <v>0</v>
      </c>
      <c r="J37" s="122"/>
      <c r="K37" s="122">
        <f>[2]Slutanvändning!T1506</f>
        <v>0</v>
      </c>
      <c r="L37" s="122">
        <f>[2]Slutanvändning!U1506</f>
        <v>0</v>
      </c>
      <c r="M37" s="122"/>
      <c r="N37" s="122"/>
      <c r="O37" s="122"/>
      <c r="P37" s="122">
        <f t="shared" si="4"/>
        <v>235168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2">
        <f>[2]Slutanvändning!$N$1520</f>
        <v>312579</v>
      </c>
      <c r="C38" s="100">
        <f>[2]Slutanvändning!$N$1521</f>
        <v>77252</v>
      </c>
      <c r="D38" s="100">
        <f>[2]Slutanvändning!$N$1514</f>
        <v>73</v>
      </c>
      <c r="E38" s="122">
        <f>[2]Slutanvändning!$Q$1515</f>
        <v>0</v>
      </c>
      <c r="F38" s="122">
        <f>[2]Slutanvändning!$N$1516</f>
        <v>0</v>
      </c>
      <c r="G38" s="122">
        <f>[2]Slutanvändning!$N$1517</f>
        <v>0</v>
      </c>
      <c r="H38" s="100">
        <f>[2]Slutanvändning!$N$1518</f>
        <v>0</v>
      </c>
      <c r="I38" s="122">
        <f>[2]Slutanvändning!$N$1519</f>
        <v>0</v>
      </c>
      <c r="J38" s="122"/>
      <c r="K38" s="122">
        <f>[2]Slutanvändning!T1515</f>
        <v>0</v>
      </c>
      <c r="L38" s="122">
        <f>[2]Slutanvändning!U1515</f>
        <v>0</v>
      </c>
      <c r="M38" s="122"/>
      <c r="N38" s="122"/>
      <c r="O38" s="122"/>
      <c r="P38" s="122">
        <f t="shared" si="4"/>
        <v>389904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[2]Slutanvändning!$N$1529</f>
        <v>0</v>
      </c>
      <c r="C39" s="100">
        <f>[2]Slutanvändning!$N$1530</f>
        <v>14640</v>
      </c>
      <c r="D39" s="100">
        <f>[2]Slutanvändning!$N$1523</f>
        <v>0</v>
      </c>
      <c r="E39" s="122">
        <f>[2]Slutanvändning!$Q$1524</f>
        <v>0</v>
      </c>
      <c r="F39" s="122">
        <f>[2]Slutanvändning!$N$1525</f>
        <v>0</v>
      </c>
      <c r="G39" s="122">
        <f>[2]Slutanvändning!$N$1526</f>
        <v>0</v>
      </c>
      <c r="H39" s="100">
        <f>[2]Slutanvändning!$N$1527</f>
        <v>0</v>
      </c>
      <c r="I39" s="122">
        <f>[2]Slutanvändning!$N$1528</f>
        <v>0</v>
      </c>
      <c r="J39" s="122"/>
      <c r="K39" s="122">
        <f>[2]Slutanvändning!T1524</f>
        <v>0</v>
      </c>
      <c r="L39" s="122">
        <f>[2]Slutanvändning!U1524</f>
        <v>0</v>
      </c>
      <c r="M39" s="122"/>
      <c r="N39" s="122"/>
      <c r="O39" s="122"/>
      <c r="P39" s="122">
        <f>SUM(B39:N39)</f>
        <v>14640</v>
      </c>
      <c r="Q39" s="33"/>
      <c r="R39" s="41"/>
      <c r="S39" s="10"/>
      <c r="T39" s="64"/>
    </row>
    <row r="40" spans="1:47" ht="15.75">
      <c r="A40" s="5" t="s">
        <v>14</v>
      </c>
      <c r="B40" s="122">
        <f>SUM(B32:B39)</f>
        <v>741407</v>
      </c>
      <c r="C40" s="122">
        <f t="shared" ref="C40:O40" si="5">SUM(C32:C39)</f>
        <v>1280196</v>
      </c>
      <c r="D40" s="122">
        <f t="shared" si="5"/>
        <v>783356.05656898173</v>
      </c>
      <c r="E40" s="122">
        <f t="shared" si="5"/>
        <v>0</v>
      </c>
      <c r="F40" s="122">
        <f>SUM(F32:F39)</f>
        <v>32824</v>
      </c>
      <c r="G40" s="122">
        <f t="shared" si="5"/>
        <v>152540</v>
      </c>
      <c r="H40" s="122">
        <f t="shared" si="5"/>
        <v>24186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59922</v>
      </c>
      <c r="P40" s="154">
        <f>SUM(B40:O40)</f>
        <v>3074431.0565689816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313,49868 GWh</v>
      </c>
      <c r="T41" s="121"/>
    </row>
    <row r="42" spans="1:47">
      <c r="A42" s="46" t="s">
        <v>43</v>
      </c>
      <c r="B42" s="95">
        <f>B39+B38+B37</f>
        <v>354527</v>
      </c>
      <c r="C42" s="95">
        <f>C39+C38+C37</f>
        <v>259651</v>
      </c>
      <c r="D42" s="95">
        <f>D39+D38+D37</f>
        <v>1816.9854610480484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23717.014538951953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639712</v>
      </c>
      <c r="Q42" s="34"/>
      <c r="R42" s="41" t="s">
        <v>41</v>
      </c>
      <c r="S42" s="11" t="str">
        <f>P42/1000 &amp;" GWh"</f>
        <v>639,712 GWh</v>
      </c>
      <c r="T42" s="42">
        <f>P42/P40</f>
        <v>0.208074921255157</v>
      </c>
    </row>
    <row r="43" spans="1:47">
      <c r="A43" s="47" t="s">
        <v>45</v>
      </c>
      <c r="B43" s="117"/>
      <c r="C43" s="97">
        <f>C40+C24-C7+C46</f>
        <v>998083.68</v>
      </c>
      <c r="D43" s="97">
        <f t="shared" ref="D43:N43" si="7">D11+D24+D40</f>
        <v>799038.05656898173</v>
      </c>
      <c r="E43" s="97">
        <f t="shared" si="7"/>
        <v>0</v>
      </c>
      <c r="F43" s="97">
        <f t="shared" si="7"/>
        <v>32824</v>
      </c>
      <c r="G43" s="97">
        <f t="shared" si="7"/>
        <v>192311</v>
      </c>
      <c r="H43" s="97">
        <f t="shared" si="7"/>
        <v>1986774</v>
      </c>
      <c r="I43" s="97">
        <f t="shared" si="7"/>
        <v>1294</v>
      </c>
      <c r="J43" s="97">
        <f t="shared" si="7"/>
        <v>0</v>
      </c>
      <c r="K43" s="97">
        <f t="shared" si="7"/>
        <v>0</v>
      </c>
      <c r="L43" s="97">
        <f t="shared" si="7"/>
        <v>435404</v>
      </c>
      <c r="M43" s="97">
        <f t="shared" si="7"/>
        <v>0</v>
      </c>
      <c r="N43" s="97">
        <f t="shared" si="7"/>
        <v>0</v>
      </c>
      <c r="O43" s="97">
        <f>O11+O24+O40-O33</f>
        <v>0</v>
      </c>
      <c r="P43" s="98">
        <f>SUM(C43:O43)</f>
        <v>4445728.7365689818</v>
      </c>
      <c r="Q43" s="34"/>
      <c r="R43" s="41" t="s">
        <v>42</v>
      </c>
      <c r="S43" s="11" t="str">
        <f>P36/1000 &amp;" GWh"</f>
        <v>466,147656568982 GWh</v>
      </c>
      <c r="T43" s="62">
        <f>P36/P40</f>
        <v>0.15162078706334542</v>
      </c>
    </row>
    <row r="44" spans="1:47">
      <c r="A44" s="47" t="s">
        <v>46</v>
      </c>
      <c r="B44" s="118"/>
      <c r="C44" s="99">
        <f>C43/$P$43</f>
        <v>0.22450395405147397</v>
      </c>
      <c r="D44" s="99">
        <f t="shared" ref="D44:P44" si="8">D43/$P$43</f>
        <v>0.17973162644773605</v>
      </c>
      <c r="E44" s="99">
        <f t="shared" si="8"/>
        <v>0</v>
      </c>
      <c r="F44" s="99">
        <f t="shared" si="8"/>
        <v>7.3832664890238269E-3</v>
      </c>
      <c r="G44" s="99">
        <f t="shared" si="8"/>
        <v>4.3257475072223411E-2</v>
      </c>
      <c r="H44" s="99">
        <f t="shared" si="8"/>
        <v>0.44689501265731857</v>
      </c>
      <c r="I44" s="99">
        <f t="shared" si="8"/>
        <v>2.9106589193263562E-4</v>
      </c>
      <c r="J44" s="99">
        <f t="shared" si="8"/>
        <v>0</v>
      </c>
      <c r="K44" s="99">
        <f t="shared" si="8"/>
        <v>0</v>
      </c>
      <c r="L44" s="99">
        <f t="shared" si="8"/>
        <v>9.7937599390291563E-2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137,3016 GWh</v>
      </c>
      <c r="T44" s="42">
        <f>P34/P40</f>
        <v>4.4659189773221489E-2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21,543 GWh</v>
      </c>
      <c r="T45" s="42">
        <f>P32/P40</f>
        <v>7.007150137249024E-3</v>
      </c>
      <c r="U45" s="36"/>
    </row>
    <row r="46" spans="1:47">
      <c r="A46" s="48" t="s">
        <v>49</v>
      </c>
      <c r="B46" s="68">
        <f>B24-B40-B49</f>
        <v>211083</v>
      </c>
      <c r="C46" s="68">
        <f>(C40+C24)*0.08</f>
        <v>102415.68000000001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858,5348 GWh</v>
      </c>
      <c r="T46" s="62">
        <f>P33/P40</f>
        <v>0.27924997640315014</v>
      </c>
      <c r="U46" s="36"/>
    </row>
    <row r="47" spans="1:47">
      <c r="A47" s="48" t="s">
        <v>51</v>
      </c>
      <c r="B47" s="123">
        <f>B46/B24</f>
        <v>9.2095951553017252E-2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951,192 GWh</v>
      </c>
      <c r="T47" s="62">
        <f>P35/P40</f>
        <v>0.30938797536787693</v>
      </c>
    </row>
    <row r="48" spans="1:47" ht="15.75" thickBot="1">
      <c r="A48" s="13"/>
      <c r="B48" s="124"/>
      <c r="C48" s="125"/>
      <c r="D48" s="126"/>
      <c r="E48" s="126"/>
      <c r="F48" s="127"/>
      <c r="G48" s="126"/>
      <c r="H48" s="126"/>
      <c r="I48" s="127"/>
      <c r="J48" s="126"/>
      <c r="K48" s="126"/>
      <c r="L48" s="126"/>
      <c r="M48" s="125"/>
      <c r="N48" s="128"/>
      <c r="O48" s="128"/>
      <c r="P48" s="128"/>
      <c r="Q48" s="87"/>
      <c r="R48" s="69" t="s">
        <v>50</v>
      </c>
      <c r="S48" s="70" t="str">
        <f>P40/1000 &amp;" GWh"</f>
        <v>3074,43105656898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3" t="s">
        <v>104</v>
      </c>
      <c r="B49" s="142">
        <f>'FV imp-exp'!E4</f>
        <v>1339500</v>
      </c>
      <c r="C49" s="125"/>
      <c r="D49" s="126"/>
      <c r="E49" s="126"/>
      <c r="F49" s="127"/>
      <c r="G49" s="126"/>
      <c r="H49" s="126"/>
      <c r="I49" s="127"/>
      <c r="J49" s="126"/>
      <c r="K49" s="126"/>
      <c r="L49" s="126"/>
      <c r="M49" s="125"/>
      <c r="N49" s="128"/>
      <c r="O49" s="128"/>
      <c r="P49" s="128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4" zoomScale="70" zoomScaleNormal="70" workbookViewId="0">
      <selection activeCell="P54" sqref="P54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94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[2]Solceller!$C$14</f>
        <v>304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00">
        <f>[2]Elproduktion!$N$442</f>
        <v>0</v>
      </c>
      <c r="D7" s="122">
        <f>[2]Elproduktion!$N$443</f>
        <v>0</v>
      </c>
      <c r="E7" s="122">
        <f>[2]Elproduktion!$Q$444</f>
        <v>0</v>
      </c>
      <c r="F7" s="122">
        <f>[2]Elproduktion!$N$445</f>
        <v>0</v>
      </c>
      <c r="G7" s="122">
        <f>[2]Elproduktion!$R$446</f>
        <v>0</v>
      </c>
      <c r="H7" s="122">
        <f>[2]Elproduktion!$S$447</f>
        <v>0</v>
      </c>
      <c r="I7" s="122">
        <f>[2]Elproduktion!$N$448</f>
        <v>0</v>
      </c>
      <c r="J7" s="122">
        <f>[2]Elproduktion!$T$446</f>
        <v>0</v>
      </c>
      <c r="K7" s="122">
        <f>[2]Elproduktion!U444</f>
        <v>0</v>
      </c>
      <c r="L7" s="122">
        <f>[2]Elproduktion!V444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00">
        <f>[2]Elproduktion!$N$450</f>
        <v>0</v>
      </c>
      <c r="D8" s="122">
        <f>[2]Elproduktion!$N$451</f>
        <v>0</v>
      </c>
      <c r="E8" s="122">
        <f>[2]Elproduktion!$Q$452</f>
        <v>0</v>
      </c>
      <c r="F8" s="122">
        <f>[2]Elproduktion!$N$453</f>
        <v>0</v>
      </c>
      <c r="G8" s="122">
        <f>[2]Elproduktion!$R$454</f>
        <v>0</v>
      </c>
      <c r="H8" s="122">
        <f>[2]Elproduktion!$S$455</f>
        <v>0</v>
      </c>
      <c r="I8" s="122">
        <f>[2]Elproduktion!$N$456</f>
        <v>0</v>
      </c>
      <c r="J8" s="122">
        <f>[2]Elproduktion!$T$454</f>
        <v>0</v>
      </c>
      <c r="K8" s="122">
        <f>[2]Elproduktion!U452</f>
        <v>0</v>
      </c>
      <c r="L8" s="122">
        <f>[2]Elproduktion!V452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44">
        <f>[2]Elproduktion!$N$458</f>
        <v>1130</v>
      </c>
      <c r="D9" s="122">
        <f>[2]Elproduktion!$N$459</f>
        <v>0</v>
      </c>
      <c r="E9" s="122">
        <f>[2]Elproduktion!$Q$460</f>
        <v>0</v>
      </c>
      <c r="F9" s="122">
        <f>[2]Elproduktion!$N$461</f>
        <v>0</v>
      </c>
      <c r="G9" s="122">
        <f>[2]Elproduktion!$R$462</f>
        <v>0</v>
      </c>
      <c r="H9" s="122">
        <f>[2]Elproduktion!$S$463</f>
        <v>0</v>
      </c>
      <c r="I9" s="122">
        <f>[2]Elproduktion!$N$464</f>
        <v>0</v>
      </c>
      <c r="J9" s="122">
        <f>[2]Elproduktion!$T$462</f>
        <v>0</v>
      </c>
      <c r="K9" s="122">
        <f>[2]Elproduktion!U460</f>
        <v>0</v>
      </c>
      <c r="L9" s="122">
        <f>[2]Elproduktion!V460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00">
        <f>[2]Elproduktion!$N$466</f>
        <v>0</v>
      </c>
      <c r="D10" s="122">
        <f>[2]Elproduktion!$N$467</f>
        <v>0</v>
      </c>
      <c r="E10" s="122">
        <f>[2]Elproduktion!$Q$468</f>
        <v>0</v>
      </c>
      <c r="F10" s="122">
        <f>[2]Elproduktion!$N$469</f>
        <v>0</v>
      </c>
      <c r="G10" s="122">
        <f>[2]Elproduktion!$R$470</f>
        <v>0</v>
      </c>
      <c r="H10" s="122">
        <f>[2]Elproduktion!$S$471</f>
        <v>0</v>
      </c>
      <c r="I10" s="122">
        <f>[2]Elproduktion!$N$472</f>
        <v>0</v>
      </c>
      <c r="J10" s="122">
        <f>[2]Elproduktion!$T$470</f>
        <v>0</v>
      </c>
      <c r="K10" s="122">
        <f>[2]Elproduktion!U468</f>
        <v>0</v>
      </c>
      <c r="L10" s="122">
        <f>[2]Elproduktion!V468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1434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0138 Tyresö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55">
        <f>[2]Fjärrvärmeproduktion!$N$618</f>
        <v>0</v>
      </c>
      <c r="C18" s="137"/>
      <c r="D18" s="137">
        <f>[2]Fjärrvärmeproduktion!$N$619</f>
        <v>0</v>
      </c>
      <c r="E18" s="137">
        <f>[2]Fjärrvärmeproduktion!$Q$620</f>
        <v>0</v>
      </c>
      <c r="F18" s="137">
        <f>[2]Fjärrvärmeproduktion!$N$621</f>
        <v>0</v>
      </c>
      <c r="G18" s="137">
        <f>[2]Fjärrvärmeproduktion!$R$622</f>
        <v>0</v>
      </c>
      <c r="H18" s="137">
        <f>[2]Fjärrvärmeproduktion!$S$623</f>
        <v>0</v>
      </c>
      <c r="I18" s="137">
        <f>[2]Fjärrvärmeproduktion!$N$624</f>
        <v>0</v>
      </c>
      <c r="J18" s="137">
        <f>[2]Fjärrvärmeproduktion!$T$622</f>
        <v>0</v>
      </c>
      <c r="K18" s="137">
        <f>[2]Fjärrvärmeproduktion!U620</f>
        <v>0</v>
      </c>
      <c r="L18" s="137">
        <f>[2]Fjärrvärmeproduktion!V620</f>
        <v>0</v>
      </c>
      <c r="M18" s="137">
        <f>[2]Fjärrvärmeproduktion!W623</f>
        <v>0</v>
      </c>
      <c r="N18" s="137">
        <f>[2]Fjärrvärmeproduktion!X623</f>
        <v>0</v>
      </c>
      <c r="O18" s="137"/>
      <c r="P18" s="137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55">
        <f>[2]Fjärrvärmeproduktion!$N$626</f>
        <v>4582</v>
      </c>
      <c r="C19" s="137"/>
      <c r="D19" s="137">
        <f>[2]Fjärrvärmeproduktion!$N$627</f>
        <v>0</v>
      </c>
      <c r="E19" s="137">
        <f>[2]Fjärrvärmeproduktion!$Q$628</f>
        <v>0</v>
      </c>
      <c r="F19" s="137">
        <f>[2]Fjärrvärmeproduktion!$N$629</f>
        <v>0</v>
      </c>
      <c r="G19" s="137">
        <f>[2]Fjärrvärmeproduktion!$R$630</f>
        <v>5094</v>
      </c>
      <c r="H19" s="137">
        <f>[2]Fjärrvärmeproduktion!$S$631</f>
        <v>0</v>
      </c>
      <c r="I19" s="137">
        <f>[2]Fjärrvärmeproduktion!$N$632</f>
        <v>0</v>
      </c>
      <c r="J19" s="137">
        <f>[2]Fjärrvärmeproduktion!$T$630</f>
        <v>0</v>
      </c>
      <c r="K19" s="137">
        <f>[2]Fjärrvärmeproduktion!U628</f>
        <v>0</v>
      </c>
      <c r="L19" s="137">
        <f>[2]Fjärrvärmeproduktion!V628</f>
        <v>0</v>
      </c>
      <c r="M19" s="137">
        <f>[2]Fjärrvärmeproduktion!W631</f>
        <v>0</v>
      </c>
      <c r="N19" s="137">
        <f>[2]Fjärrvärmeproduktion!X631</f>
        <v>0</v>
      </c>
      <c r="O19" s="137"/>
      <c r="P19" s="137">
        <f t="shared" ref="P19:P24" si="2">SUM(C19:O19)</f>
        <v>5094</v>
      </c>
      <c r="Q19" s="4"/>
      <c r="R19" s="4"/>
      <c r="S19" s="4"/>
      <c r="T19" s="4"/>
    </row>
    <row r="20" spans="1:34" ht="15.75">
      <c r="A20" s="5" t="s">
        <v>20</v>
      </c>
      <c r="B20" s="166">
        <f>[2]Fjärrvärmeproduktion!$N$634</f>
        <v>0</v>
      </c>
      <c r="C20" s="137"/>
      <c r="D20" s="137">
        <f>[2]Fjärrvärmeproduktion!$N$635</f>
        <v>0</v>
      </c>
      <c r="E20" s="137">
        <f>[2]Fjärrvärmeproduktion!$Q$636</f>
        <v>0</v>
      </c>
      <c r="F20" s="137">
        <f>[2]Fjärrvärmeproduktion!$N$637</f>
        <v>0</v>
      </c>
      <c r="G20" s="137">
        <f>[2]Fjärrvärmeproduktion!$R$638</f>
        <v>0</v>
      </c>
      <c r="H20" s="137">
        <f>[2]Fjärrvärmeproduktion!$S$639</f>
        <v>0</v>
      </c>
      <c r="I20" s="137">
        <f>[2]Fjärrvärmeproduktion!$N$640</f>
        <v>0</v>
      </c>
      <c r="J20" s="137">
        <f>[2]Fjärrvärmeproduktion!$T$638</f>
        <v>0</v>
      </c>
      <c r="K20" s="137">
        <f>[2]Fjärrvärmeproduktion!U636</f>
        <v>0</v>
      </c>
      <c r="L20" s="137">
        <f>[2]Fjärrvärmeproduktion!V636</f>
        <v>0</v>
      </c>
      <c r="M20" s="137">
        <f>[2]Fjärrvärmeproduktion!W639</f>
        <v>0</v>
      </c>
      <c r="N20" s="137">
        <f>[2]Fjärrvärmeproduktion!X639</f>
        <v>0</v>
      </c>
      <c r="O20" s="137"/>
      <c r="P20" s="137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66">
        <f>[2]Fjärrvärmeproduktion!$N$642</f>
        <v>0</v>
      </c>
      <c r="C21" s="137"/>
      <c r="D21" s="137">
        <f>[2]Fjärrvärmeproduktion!$N$643</f>
        <v>0</v>
      </c>
      <c r="E21" s="137">
        <f>[2]Fjärrvärmeproduktion!$Q$644</f>
        <v>0</v>
      </c>
      <c r="F21" s="137">
        <f>[2]Fjärrvärmeproduktion!$N$645</f>
        <v>0</v>
      </c>
      <c r="G21" s="137">
        <f>[2]Fjärrvärmeproduktion!$R$646</f>
        <v>0</v>
      </c>
      <c r="H21" s="137">
        <f>[2]Fjärrvärmeproduktion!$S$647</f>
        <v>0</v>
      </c>
      <c r="I21" s="137">
        <f>[2]Fjärrvärmeproduktion!$N$648</f>
        <v>0</v>
      </c>
      <c r="J21" s="137">
        <f>[2]Fjärrvärmeproduktion!$T$646</f>
        <v>0</v>
      </c>
      <c r="K21" s="137">
        <f>[2]Fjärrvärmeproduktion!U644</f>
        <v>0</v>
      </c>
      <c r="L21" s="137">
        <f>[2]Fjärrvärmeproduktion!V644</f>
        <v>0</v>
      </c>
      <c r="M21" s="137">
        <f>[2]Fjärrvärmeproduktion!W647</f>
        <v>0</v>
      </c>
      <c r="N21" s="137">
        <f>[2]Fjärrvärmeproduktion!X647</f>
        <v>0</v>
      </c>
      <c r="O21" s="137"/>
      <c r="P21" s="137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66">
        <f>[2]Fjärrvärmeproduktion!$N$650</f>
        <v>0</v>
      </c>
      <c r="C22" s="137"/>
      <c r="D22" s="137">
        <f>[2]Fjärrvärmeproduktion!$N$651</f>
        <v>0</v>
      </c>
      <c r="E22" s="137">
        <f>[2]Fjärrvärmeproduktion!$Q$652</f>
        <v>0</v>
      </c>
      <c r="F22" s="137">
        <f>[2]Fjärrvärmeproduktion!$N$653</f>
        <v>0</v>
      </c>
      <c r="G22" s="137">
        <f>[2]Fjärrvärmeproduktion!$R$654</f>
        <v>0</v>
      </c>
      <c r="H22" s="137">
        <f>[2]Fjärrvärmeproduktion!$S$655</f>
        <v>0</v>
      </c>
      <c r="I22" s="137">
        <f>[2]Fjärrvärmeproduktion!$N$656</f>
        <v>0</v>
      </c>
      <c r="J22" s="137">
        <f>[2]Fjärrvärmeproduktion!$T$654</f>
        <v>0</v>
      </c>
      <c r="K22" s="137">
        <f>[2]Fjärrvärmeproduktion!U652</f>
        <v>0</v>
      </c>
      <c r="L22" s="137">
        <f>[2]Fjärrvärmeproduktion!V652</f>
        <v>0</v>
      </c>
      <c r="M22" s="137">
        <f>[2]Fjärrvärmeproduktion!W655</f>
        <v>0</v>
      </c>
      <c r="N22" s="137">
        <f>[2]Fjärrvärmeproduktion!X655</f>
        <v>0</v>
      </c>
      <c r="O22" s="137"/>
      <c r="P22" s="137">
        <f t="shared" si="2"/>
        <v>0</v>
      </c>
      <c r="Q22" s="31"/>
      <c r="R22" s="43" t="s">
        <v>24</v>
      </c>
      <c r="S22" s="88" t="str">
        <f>P43/1000 &amp;" GWh"</f>
        <v>607,097440966913 GWh</v>
      </c>
      <c r="T22" s="38"/>
      <c r="U22" s="36"/>
    </row>
    <row r="23" spans="1:34" ht="15.75">
      <c r="A23" s="5" t="s">
        <v>23</v>
      </c>
      <c r="B23" s="166">
        <f>[2]Fjärrvärmeproduktion!$N$658</f>
        <v>0</v>
      </c>
      <c r="C23" s="137"/>
      <c r="D23" s="137">
        <f>[2]Fjärrvärmeproduktion!$N$659</f>
        <v>0</v>
      </c>
      <c r="E23" s="137">
        <f>[2]Fjärrvärmeproduktion!$Q$660</f>
        <v>0</v>
      </c>
      <c r="F23" s="137">
        <f>[2]Fjärrvärmeproduktion!$N$661</f>
        <v>0</v>
      </c>
      <c r="G23" s="137">
        <f>[2]Fjärrvärmeproduktion!$R$662</f>
        <v>0</v>
      </c>
      <c r="H23" s="137">
        <f>[2]Fjärrvärmeproduktion!$S$663</f>
        <v>0</v>
      </c>
      <c r="I23" s="137">
        <f>[2]Fjärrvärmeproduktion!$N$664</f>
        <v>0</v>
      </c>
      <c r="J23" s="137">
        <f>[2]Fjärrvärmeproduktion!$T$662</f>
        <v>0</v>
      </c>
      <c r="K23" s="137">
        <f>[2]Fjärrvärmeproduktion!U660</f>
        <v>0</v>
      </c>
      <c r="L23" s="137">
        <f>[2]Fjärrvärmeproduktion!V660</f>
        <v>0</v>
      </c>
      <c r="M23" s="137">
        <f>[2]Fjärrvärmeproduktion!W663</f>
        <v>0</v>
      </c>
      <c r="N23" s="137">
        <f>[2]Fjärrvärmeproduktion!X663</f>
        <v>0</v>
      </c>
      <c r="O23" s="137"/>
      <c r="P23" s="137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37">
        <f>SUM(B18:B23)</f>
        <v>4582</v>
      </c>
      <c r="C24" s="137">
        <f t="shared" ref="C24:O24" si="3">SUM(C18:C23)</f>
        <v>0</v>
      </c>
      <c r="D24" s="137">
        <f t="shared" si="3"/>
        <v>0</v>
      </c>
      <c r="E24" s="137">
        <f t="shared" si="3"/>
        <v>0</v>
      </c>
      <c r="F24" s="137">
        <f t="shared" si="3"/>
        <v>0</v>
      </c>
      <c r="G24" s="137">
        <f t="shared" si="3"/>
        <v>5094</v>
      </c>
      <c r="H24" s="137">
        <f t="shared" si="3"/>
        <v>0</v>
      </c>
      <c r="I24" s="137">
        <f t="shared" si="3"/>
        <v>0</v>
      </c>
      <c r="J24" s="137">
        <f t="shared" si="3"/>
        <v>0</v>
      </c>
      <c r="K24" s="137">
        <f t="shared" si="3"/>
        <v>0</v>
      </c>
      <c r="L24" s="137">
        <f t="shared" si="3"/>
        <v>0</v>
      </c>
      <c r="M24" s="137">
        <f t="shared" si="3"/>
        <v>0</v>
      </c>
      <c r="N24" s="137">
        <f t="shared" si="3"/>
        <v>0</v>
      </c>
      <c r="O24" s="137">
        <f t="shared" si="3"/>
        <v>0</v>
      </c>
      <c r="P24" s="137">
        <f t="shared" si="2"/>
        <v>5094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31"/>
      <c r="R25" s="85" t="str">
        <f>C30</f>
        <v>El</v>
      </c>
      <c r="S25" s="60" t="str">
        <f>C43/1000 &amp;" GWh"</f>
        <v>323,53345305332 GWh</v>
      </c>
      <c r="T25" s="42">
        <f>C$44</f>
        <v>0.5329184925207967</v>
      </c>
      <c r="U25" s="36"/>
    </row>
    <row r="26" spans="1:34" ht="15.75">
      <c r="A26" s="6" t="s">
        <v>103</v>
      </c>
      <c r="B26" s="155">
        <f>'FV imp-exp'!B9</f>
        <v>138593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31"/>
      <c r="R26" s="86" t="str">
        <f>D30</f>
        <v>Oljeprodukter</v>
      </c>
      <c r="S26" s="60" t="str">
        <f>D43/1000 &amp;" GWh"</f>
        <v>164,166987913592 GWh</v>
      </c>
      <c r="T26" s="42">
        <f>D$44</f>
        <v>0.2704129137031554</v>
      </c>
      <c r="U26" s="36"/>
    </row>
    <row r="27" spans="1:34" ht="15.75"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9" t="str">
        <f>A2</f>
        <v>0138 Tyresö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97,639 GWh</v>
      </c>
      <c r="T29" s="42">
        <f>G$44</f>
        <v>0.16082920699598441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21,758 GWh</v>
      </c>
      <c r="T30" s="42">
        <f>H$44</f>
        <v>3.5839386780063591E-2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22">
        <f>[2]Slutanvändning!$N$899</f>
        <v>0</v>
      </c>
      <c r="C32" s="100">
        <f>[2]Slutanvändning!$N$900</f>
        <v>421</v>
      </c>
      <c r="D32" s="100">
        <f>[2]Slutanvändning!$N$893</f>
        <v>0</v>
      </c>
      <c r="E32" s="122">
        <f>[2]Slutanvändning!$Q$894</f>
        <v>0</v>
      </c>
      <c r="F32" s="122">
        <f>[2]Slutanvändning!$N$895</f>
        <v>0</v>
      </c>
      <c r="G32" s="122">
        <f>[2]Slutanvändning!$N$896</f>
        <v>0</v>
      </c>
      <c r="H32" s="122">
        <f>[2]Slutanvändning!$N$897</f>
        <v>0</v>
      </c>
      <c r="I32" s="122">
        <f>[2]Slutanvändning!$N$898</f>
        <v>0</v>
      </c>
      <c r="J32" s="122"/>
      <c r="K32" s="122">
        <f>[2]Slutanvändning!T894</f>
        <v>0</v>
      </c>
      <c r="L32" s="122">
        <f>[2]Slutanvändning!U894</f>
        <v>0</v>
      </c>
      <c r="M32" s="122"/>
      <c r="N32" s="122"/>
      <c r="O32" s="122"/>
      <c r="P32" s="122">
        <f t="shared" ref="P32:P38" si="4">SUM(B32:N32)</f>
        <v>421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2">
        <f>[2]Slutanvändning!$N$908</f>
        <v>7104</v>
      </c>
      <c r="C33" s="130">
        <f>[2]Slutanvändning!$N$909</f>
        <v>14902.0120864078</v>
      </c>
      <c r="D33" s="130">
        <f>[2]Slutanvändning!$N$902</f>
        <v>4911.987913592201</v>
      </c>
      <c r="E33" s="122">
        <f>[2]Slutanvändning!$Q$903</f>
        <v>0</v>
      </c>
      <c r="F33" s="122">
        <f>[2]Slutanvändning!$N$904</f>
        <v>0</v>
      </c>
      <c r="G33" s="122">
        <f>[2]Slutanvändning!$N$905</f>
        <v>0</v>
      </c>
      <c r="H33" s="122">
        <f>[2]Slutanvändning!$N$906</f>
        <v>0</v>
      </c>
      <c r="I33" s="122">
        <f>[2]Slutanvändning!$N$907</f>
        <v>0</v>
      </c>
      <c r="J33" s="122"/>
      <c r="K33" s="122">
        <f>[2]Slutanvändning!T903</f>
        <v>0</v>
      </c>
      <c r="L33" s="122">
        <f>[2]Slutanvändning!U903</f>
        <v>0</v>
      </c>
      <c r="M33" s="122"/>
      <c r="N33" s="122"/>
      <c r="O33" s="122"/>
      <c r="P33" s="122">
        <f t="shared" si="4"/>
        <v>26918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2">
        <f>[2]Slutanvändning!$N$917</f>
        <v>8697</v>
      </c>
      <c r="C34" s="100">
        <f>[2]Slutanvändning!$N$918</f>
        <v>19366</v>
      </c>
      <c r="D34" s="100">
        <f>[2]Slutanvändning!$N$911</f>
        <v>144</v>
      </c>
      <c r="E34" s="122">
        <f>[2]Slutanvändning!$Q$912</f>
        <v>0</v>
      </c>
      <c r="F34" s="122">
        <f>[2]Slutanvändning!$N$913</f>
        <v>0</v>
      </c>
      <c r="G34" s="122">
        <f>[2]Slutanvändning!$N$914</f>
        <v>0</v>
      </c>
      <c r="H34" s="122">
        <f>[2]Slutanvändning!$N$915</f>
        <v>0</v>
      </c>
      <c r="I34" s="122">
        <f>[2]Slutanvändning!$N$916</f>
        <v>0</v>
      </c>
      <c r="J34" s="122"/>
      <c r="K34" s="122">
        <f>[2]Slutanvändning!T912</f>
        <v>0</v>
      </c>
      <c r="L34" s="122">
        <f>[2]Slutanvändning!U912</f>
        <v>0</v>
      </c>
      <c r="M34" s="122"/>
      <c r="N34" s="122"/>
      <c r="O34" s="122"/>
      <c r="P34" s="122">
        <f t="shared" si="4"/>
        <v>28207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[2]Slutanvändning!$N$926</f>
        <v>0</v>
      </c>
      <c r="C35" s="100">
        <f>[2]Slutanvändning!$N$927</f>
        <v>1216</v>
      </c>
      <c r="D35" s="100">
        <f>[2]Slutanvändning!$N$920</f>
        <v>153202</v>
      </c>
      <c r="E35" s="122">
        <f>[2]Slutanvändning!$Q$921</f>
        <v>0</v>
      </c>
      <c r="F35" s="122">
        <f>[2]Slutanvändning!$N$922</f>
        <v>0</v>
      </c>
      <c r="G35" s="122">
        <f>[2]Slutanvändning!$N$923</f>
        <v>92545</v>
      </c>
      <c r="H35" s="122">
        <f>[2]Slutanvändning!$N$924</f>
        <v>0</v>
      </c>
      <c r="I35" s="122">
        <f>[2]Slutanvändning!$N$925</f>
        <v>0</v>
      </c>
      <c r="J35" s="122"/>
      <c r="K35" s="122">
        <f>[2]Slutanvändning!T921</f>
        <v>0</v>
      </c>
      <c r="L35" s="122">
        <f>[2]Slutanvändning!U921</f>
        <v>0</v>
      </c>
      <c r="M35" s="122"/>
      <c r="N35" s="122"/>
      <c r="O35" s="122"/>
      <c r="P35" s="122">
        <f>SUM(B35:N35)</f>
        <v>246963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2">
        <f>[2]Slutanvändning!$N$935</f>
        <v>32417</v>
      </c>
      <c r="C36" s="100">
        <f>[2]Slutanvändning!$N$936</f>
        <v>68574</v>
      </c>
      <c r="D36" s="100">
        <f>[2]Slutanvändning!$N$929</f>
        <v>5382</v>
      </c>
      <c r="E36" s="122">
        <f>[2]Slutanvändning!$Q$930</f>
        <v>0</v>
      </c>
      <c r="F36" s="122">
        <f>[2]Slutanvändning!$N$931</f>
        <v>0</v>
      </c>
      <c r="G36" s="122">
        <f>[2]Slutanvändning!$N$932</f>
        <v>0</v>
      </c>
      <c r="H36" s="122">
        <f>[2]Slutanvändning!$N$933</f>
        <v>0</v>
      </c>
      <c r="I36" s="122">
        <f>[2]Slutanvändning!$N$934</f>
        <v>0</v>
      </c>
      <c r="J36" s="122"/>
      <c r="K36" s="122">
        <f>[2]Slutanvändning!T930</f>
        <v>0</v>
      </c>
      <c r="L36" s="122">
        <f>[2]Slutanvändning!U930</f>
        <v>0</v>
      </c>
      <c r="M36" s="122"/>
      <c r="N36" s="122"/>
      <c r="O36" s="122"/>
      <c r="P36" s="122">
        <f t="shared" si="4"/>
        <v>106373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2">
        <f>[2]Slutanvändning!$N$944</f>
        <v>1718</v>
      </c>
      <c r="C37" s="100">
        <f>[2]Slutanvändning!$N$945</f>
        <v>158277</v>
      </c>
      <c r="D37" s="100">
        <f>[2]Slutanvändning!$N$938</f>
        <v>497</v>
      </c>
      <c r="E37" s="122">
        <f>[2]Slutanvändning!$Q$939</f>
        <v>0</v>
      </c>
      <c r="F37" s="122">
        <f>[2]Slutanvändning!$N$940</f>
        <v>0</v>
      </c>
      <c r="G37" s="122">
        <f>[2]Slutanvändning!$N$941</f>
        <v>0</v>
      </c>
      <c r="H37" s="122">
        <f>[2]Slutanvändning!$N$942</f>
        <v>21758</v>
      </c>
      <c r="I37" s="122">
        <f>[2]Slutanvändning!$N$943</f>
        <v>0</v>
      </c>
      <c r="J37" s="122"/>
      <c r="K37" s="122">
        <f>[2]Slutanvändning!T939</f>
        <v>0</v>
      </c>
      <c r="L37" s="122">
        <f>[2]Slutanvändning!U939</f>
        <v>0</v>
      </c>
      <c r="M37" s="122"/>
      <c r="N37" s="122"/>
      <c r="O37" s="122"/>
      <c r="P37" s="122">
        <f t="shared" si="4"/>
        <v>182250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2">
        <f>[2]Slutanvändning!$N$953</f>
        <v>93557</v>
      </c>
      <c r="C38" s="100">
        <f>[2]Slutanvändning!$N$954</f>
        <v>18661</v>
      </c>
      <c r="D38" s="100">
        <f>[2]Slutanvändning!$N$947</f>
        <v>30</v>
      </c>
      <c r="E38" s="122">
        <f>[2]Slutanvändning!$Q$948</f>
        <v>0</v>
      </c>
      <c r="F38" s="122">
        <f>[2]Slutanvändning!$N$949</f>
        <v>0</v>
      </c>
      <c r="G38" s="122">
        <f>[2]Slutanvändning!$N$950</f>
        <v>0</v>
      </c>
      <c r="H38" s="122">
        <f>[2]Slutanvändning!$N$951</f>
        <v>0</v>
      </c>
      <c r="I38" s="122">
        <f>[2]Slutanvändning!$N$952</f>
        <v>0</v>
      </c>
      <c r="J38" s="122"/>
      <c r="K38" s="122">
        <f>[2]Slutanvändning!T948</f>
        <v>0</v>
      </c>
      <c r="L38" s="122">
        <f>[2]Slutanvändning!U948</f>
        <v>0</v>
      </c>
      <c r="M38" s="122"/>
      <c r="N38" s="122"/>
      <c r="O38" s="122"/>
      <c r="P38" s="122">
        <f t="shared" si="4"/>
        <v>112248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[2]Slutanvändning!$N$962</f>
        <v>0</v>
      </c>
      <c r="C39" s="100">
        <f>[2]Slutanvändning!$N$963</f>
        <v>18151</v>
      </c>
      <c r="D39" s="100">
        <f>[2]Slutanvändning!$N$956</f>
        <v>0</v>
      </c>
      <c r="E39" s="122">
        <f>[2]Slutanvändning!$Q$957</f>
        <v>0</v>
      </c>
      <c r="F39" s="122">
        <f>[2]Slutanvändning!$N$958</f>
        <v>0</v>
      </c>
      <c r="G39" s="122">
        <f>[2]Slutanvändning!$N$959</f>
        <v>0</v>
      </c>
      <c r="H39" s="122">
        <f>[2]Slutanvändning!$N$960</f>
        <v>0</v>
      </c>
      <c r="I39" s="122">
        <f>[2]Slutanvändning!$N$961</f>
        <v>0</v>
      </c>
      <c r="J39" s="122"/>
      <c r="K39" s="122">
        <f>[2]Slutanvändning!T957</f>
        <v>0</v>
      </c>
      <c r="L39" s="122">
        <f>[2]Slutanvändning!U957</f>
        <v>0</v>
      </c>
      <c r="M39" s="122"/>
      <c r="N39" s="122"/>
      <c r="O39" s="122"/>
      <c r="P39" s="122">
        <f>SUM(B39:N39)</f>
        <v>18151</v>
      </c>
      <c r="Q39" s="33"/>
      <c r="R39" s="41"/>
      <c r="S39" s="10"/>
      <c r="T39" s="64"/>
    </row>
    <row r="40" spans="1:47" ht="15.75">
      <c r="A40" s="5" t="s">
        <v>14</v>
      </c>
      <c r="B40" s="122">
        <f>SUM(B32:B39)</f>
        <v>143493</v>
      </c>
      <c r="C40" s="145">
        <f t="shared" ref="C40:O40" si="5">SUM(C32:C39)</f>
        <v>299568.01208640781</v>
      </c>
      <c r="D40" s="145">
        <f t="shared" si="5"/>
        <v>164166.98791359219</v>
      </c>
      <c r="E40" s="122">
        <f t="shared" si="5"/>
        <v>0</v>
      </c>
      <c r="F40" s="122">
        <f>SUM(F32:F39)</f>
        <v>0</v>
      </c>
      <c r="G40" s="122">
        <f t="shared" si="5"/>
        <v>92545</v>
      </c>
      <c r="H40" s="122">
        <f t="shared" si="5"/>
        <v>21758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22">
        <f>SUM(B40:N40)</f>
        <v>721531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23,6474409669126 GWh</v>
      </c>
      <c r="T41" s="121"/>
    </row>
    <row r="42" spans="1:47">
      <c r="A42" s="46" t="s">
        <v>43</v>
      </c>
      <c r="B42" s="95">
        <f>B39+B38+B37</f>
        <v>95275</v>
      </c>
      <c r="C42" s="95">
        <f>C39+C38+C37</f>
        <v>195089</v>
      </c>
      <c r="D42" s="95">
        <f>D39+D38+D37</f>
        <v>527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21758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312649</v>
      </c>
      <c r="Q42" s="34"/>
      <c r="R42" s="41" t="s">
        <v>41</v>
      </c>
      <c r="S42" s="11" t="str">
        <f>P42/1000 &amp;" GWh"</f>
        <v>312,649 GWh</v>
      </c>
      <c r="T42" s="42">
        <f>P42/P40</f>
        <v>0.43331332957281116</v>
      </c>
    </row>
    <row r="43" spans="1:47">
      <c r="A43" s="47" t="s">
        <v>45</v>
      </c>
      <c r="B43" s="96"/>
      <c r="C43" s="97">
        <f>C40+C24-C7+C46</f>
        <v>323533.45305332041</v>
      </c>
      <c r="D43" s="97">
        <f t="shared" ref="D43:O43" si="7">D11+D24+D40</f>
        <v>164166.98791359219</v>
      </c>
      <c r="E43" s="97">
        <f t="shared" si="7"/>
        <v>0</v>
      </c>
      <c r="F43" s="97">
        <f t="shared" si="7"/>
        <v>0</v>
      </c>
      <c r="G43" s="97">
        <f t="shared" si="7"/>
        <v>97639</v>
      </c>
      <c r="H43" s="97">
        <f t="shared" si="7"/>
        <v>21758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607097.44096691255</v>
      </c>
      <c r="Q43" s="34"/>
      <c r="R43" s="41" t="s">
        <v>42</v>
      </c>
      <c r="S43" s="11" t="str">
        <f>P36/1000 &amp;" GWh"</f>
        <v>106,373 GWh</v>
      </c>
      <c r="T43" s="62">
        <f>P36/P40</f>
        <v>0.14742679108728524</v>
      </c>
    </row>
    <row r="44" spans="1:47">
      <c r="A44" s="47" t="s">
        <v>46</v>
      </c>
      <c r="B44" s="99"/>
      <c r="C44" s="99">
        <f>C43/$P$43</f>
        <v>0.5329184925207967</v>
      </c>
      <c r="D44" s="99">
        <f t="shared" ref="D44:P44" si="8">D43/$P$43</f>
        <v>0.2704129137031554</v>
      </c>
      <c r="E44" s="99">
        <f t="shared" si="8"/>
        <v>0</v>
      </c>
      <c r="F44" s="99">
        <f t="shared" si="8"/>
        <v>0</v>
      </c>
      <c r="G44" s="99">
        <f t="shared" si="8"/>
        <v>0.16082920699598441</v>
      </c>
      <c r="H44" s="99">
        <f t="shared" si="8"/>
        <v>3.5839386780063591E-2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28,207 GWh</v>
      </c>
      <c r="T44" s="42">
        <f>P34/P40</f>
        <v>3.9093261412191577E-2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0,421 GWh</v>
      </c>
      <c r="T45" s="42">
        <f>P32/P40</f>
        <v>5.8348151361479962E-4</v>
      </c>
      <c r="U45" s="36"/>
    </row>
    <row r="46" spans="1:47">
      <c r="A46" s="48" t="s">
        <v>49</v>
      </c>
      <c r="B46" s="68">
        <f>B24+B26-B40</f>
        <v>-318</v>
      </c>
      <c r="C46" s="68">
        <f>(C40+C24)*0.08</f>
        <v>23965.440966912625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26,918 GWh</v>
      </c>
      <c r="T46" s="62">
        <f>P33/P40</f>
        <v>3.7306782383570491E-2</v>
      </c>
      <c r="U46" s="36"/>
    </row>
    <row r="47" spans="1:47">
      <c r="A47" s="48" t="s">
        <v>51</v>
      </c>
      <c r="B47" s="123">
        <f>B46/(B24+B26)</f>
        <v>-2.2210581456259823E-3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246,963 GWh</v>
      </c>
      <c r="T47" s="62">
        <f>P35/P40</f>
        <v>0.34227635403052675</v>
      </c>
    </row>
    <row r="48" spans="1:47" ht="15.75" thickBot="1">
      <c r="A48" s="13"/>
      <c r="B48" s="124"/>
      <c r="C48" s="126"/>
      <c r="D48" s="126"/>
      <c r="E48" s="126"/>
      <c r="F48" s="127"/>
      <c r="G48" s="126"/>
      <c r="H48" s="126"/>
      <c r="I48" s="127"/>
      <c r="J48" s="126"/>
      <c r="K48" s="126"/>
      <c r="L48" s="126"/>
      <c r="M48" s="126"/>
      <c r="N48" s="127"/>
      <c r="O48" s="127"/>
      <c r="P48" s="127"/>
      <c r="Q48" s="87"/>
      <c r="R48" s="69" t="s">
        <v>50</v>
      </c>
      <c r="S48" s="70" t="str">
        <f>P40/1000 &amp;" GWh"</f>
        <v>721,531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7" zoomScale="70" zoomScaleNormal="70" workbookViewId="0">
      <selection activeCell="F32" sqref="F32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95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[2]Solceller!$C$17</f>
        <v>1748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[2]Elproduktion!$N$562</f>
        <v>0</v>
      </c>
      <c r="D7" s="122">
        <f>[2]Elproduktion!$N$563</f>
        <v>0</v>
      </c>
      <c r="E7" s="122">
        <f>[2]Elproduktion!$Q$564</f>
        <v>0</v>
      </c>
      <c r="F7" s="122">
        <f>[2]Elproduktion!$N$565</f>
        <v>0</v>
      </c>
      <c r="G7" s="122">
        <f>[2]Elproduktion!$R$566</f>
        <v>0</v>
      </c>
      <c r="H7" s="122">
        <f>[2]Elproduktion!$S$567</f>
        <v>0</v>
      </c>
      <c r="I7" s="122">
        <f>[2]Elproduktion!$N$568</f>
        <v>0</v>
      </c>
      <c r="J7" s="122">
        <f>[2]Elproduktion!$T$566</f>
        <v>0</v>
      </c>
      <c r="K7" s="122">
        <f>[2]Elproduktion!U564</f>
        <v>0</v>
      </c>
      <c r="L7" s="122">
        <f>[2]Elproduktion!V564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[2]Elproduktion!$N$570</f>
        <v>0</v>
      </c>
      <c r="D8" s="122">
        <f>[2]Elproduktion!$N$571</f>
        <v>0</v>
      </c>
      <c r="E8" s="122">
        <f>[2]Elproduktion!$Q$572</f>
        <v>0</v>
      </c>
      <c r="F8" s="122">
        <f>[2]Elproduktion!$N$573</f>
        <v>0</v>
      </c>
      <c r="G8" s="122">
        <f>[2]Elproduktion!$R$574</f>
        <v>0</v>
      </c>
      <c r="H8" s="122">
        <f>[2]Elproduktion!$S$575</f>
        <v>0</v>
      </c>
      <c r="I8" s="122">
        <f>[2]Elproduktion!$N$576</f>
        <v>0</v>
      </c>
      <c r="J8" s="122">
        <f>[2]Elproduktion!$T$574</f>
        <v>0</v>
      </c>
      <c r="K8" s="122">
        <f>[2]Elproduktion!U572</f>
        <v>0</v>
      </c>
      <c r="L8" s="122">
        <f>[2]Elproduktion!V572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[2]Elproduktion!$N$578</f>
        <v>0</v>
      </c>
      <c r="D9" s="122">
        <f>[2]Elproduktion!$N$579</f>
        <v>0</v>
      </c>
      <c r="E9" s="122">
        <f>[2]Elproduktion!$Q$580</f>
        <v>0</v>
      </c>
      <c r="F9" s="122">
        <f>[2]Elproduktion!$N$581</f>
        <v>0</v>
      </c>
      <c r="G9" s="122">
        <f>[2]Elproduktion!$R$582</f>
        <v>0</v>
      </c>
      <c r="H9" s="122">
        <f>[2]Elproduktion!$S$583</f>
        <v>0</v>
      </c>
      <c r="I9" s="122">
        <f>[2]Elproduktion!$N$584</f>
        <v>0</v>
      </c>
      <c r="J9" s="122">
        <f>[2]Elproduktion!$T$582</f>
        <v>0</v>
      </c>
      <c r="K9" s="122">
        <f>[2]Elproduktion!U580</f>
        <v>0</v>
      </c>
      <c r="L9" s="122">
        <f>[2]Elproduktion!V580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[2]Elproduktion!$N$586</f>
        <v>0</v>
      </c>
      <c r="D10" s="122">
        <f>[2]Elproduktion!$N$587</f>
        <v>0</v>
      </c>
      <c r="E10" s="122">
        <f>[2]Elproduktion!$Q$588</f>
        <v>0</v>
      </c>
      <c r="F10" s="122">
        <f>[2]Elproduktion!$N$589</f>
        <v>0</v>
      </c>
      <c r="G10" s="122">
        <f>[2]Elproduktion!$R$590</f>
        <v>0</v>
      </c>
      <c r="H10" s="122">
        <f>[2]Elproduktion!$S$591</f>
        <v>0</v>
      </c>
      <c r="I10" s="122">
        <f>[2]Elproduktion!$N$592</f>
        <v>0</v>
      </c>
      <c r="J10" s="122">
        <f>[2]Elproduktion!$T$590</f>
        <v>0</v>
      </c>
      <c r="K10" s="122">
        <f>[2]Elproduktion!U588</f>
        <v>0</v>
      </c>
      <c r="L10" s="122">
        <f>[2]Elproduktion!V588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1748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0160 Täby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[2]Fjärrvärmeproduktion!$N$786</f>
        <v>0</v>
      </c>
      <c r="C18" s="122"/>
      <c r="D18" s="122">
        <f>[2]Fjärrvärmeproduktion!$N$787</f>
        <v>0</v>
      </c>
      <c r="E18" s="122">
        <f>[2]Fjärrvärmeproduktion!$Q$788</f>
        <v>0</v>
      </c>
      <c r="F18" s="122">
        <f>[2]Fjärrvärmeproduktion!$N$789</f>
        <v>0</v>
      </c>
      <c r="G18" s="122">
        <f>[2]Fjärrvärmeproduktion!$R$790</f>
        <v>0</v>
      </c>
      <c r="H18" s="122">
        <f>[2]Fjärrvärmeproduktion!$S$791</f>
        <v>0</v>
      </c>
      <c r="I18" s="122">
        <f>[2]Fjärrvärmeproduktion!$N$792</f>
        <v>0</v>
      </c>
      <c r="J18" s="122">
        <f>[2]Fjärrvärmeproduktion!$T$790</f>
        <v>0</v>
      </c>
      <c r="K18" s="122">
        <f>[2]Fjärrvärmeproduktion!U788</f>
        <v>0</v>
      </c>
      <c r="L18" s="122">
        <f>[2]Fjärrvärmeproduktion!V788</f>
        <v>0</v>
      </c>
      <c r="M18" s="122">
        <f>[2]Fjärrvärmeproduktion!W791</f>
        <v>0</v>
      </c>
      <c r="N18" s="122">
        <f>[2]Fjärrvärmeproduktion!X791</f>
        <v>0</v>
      </c>
      <c r="O18" s="122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2">
        <f>[2]Fjärrvärmeproduktion!$N$794+[2]Fjärrvärmeproduktion!$N$826</f>
        <v>125882</v>
      </c>
      <c r="C19" s="122"/>
      <c r="D19" s="122">
        <f>[2]Fjärrvärmeproduktion!$N$795</f>
        <v>8885</v>
      </c>
      <c r="E19" s="122">
        <f>[2]Fjärrvärmeproduktion!$Q$796</f>
        <v>0</v>
      </c>
      <c r="F19" s="122">
        <f>[2]Fjärrvärmeproduktion!$N$797</f>
        <v>0</v>
      </c>
      <c r="G19" s="122">
        <f>[2]Fjärrvärmeproduktion!$R$798</f>
        <v>27778</v>
      </c>
      <c r="H19" s="122">
        <f>[2]Fjärrvärmeproduktion!$S$799</f>
        <v>94468</v>
      </c>
      <c r="I19" s="122">
        <f>[2]Fjärrvärmeproduktion!$N$800</f>
        <v>0</v>
      </c>
      <c r="J19" s="122">
        <f>[2]Fjärrvärmeproduktion!$T$798</f>
        <v>0</v>
      </c>
      <c r="K19" s="122">
        <f>[2]Fjärrvärmeproduktion!U796</f>
        <v>0</v>
      </c>
      <c r="L19" s="122">
        <f>[2]Fjärrvärmeproduktion!V796</f>
        <v>0</v>
      </c>
      <c r="M19" s="122">
        <f>[2]Fjärrvärmeproduktion!W799</f>
        <v>0</v>
      </c>
      <c r="N19" s="122">
        <f>[2]Fjärrvärmeproduktion!X799</f>
        <v>0</v>
      </c>
      <c r="O19" s="122"/>
      <c r="P19" s="122">
        <f t="shared" ref="P19:P24" si="2">SUM(C19:O19)</f>
        <v>131131</v>
      </c>
      <c r="Q19" s="4"/>
      <c r="R19" s="4"/>
      <c r="S19" s="4"/>
      <c r="T19" s="4"/>
    </row>
    <row r="20" spans="1:34" ht="15.75">
      <c r="A20" s="5" t="s">
        <v>20</v>
      </c>
      <c r="B20" s="122">
        <f>[2]Fjärrvärmeproduktion!$N$802</f>
        <v>2920</v>
      </c>
      <c r="C20" s="145">
        <f>B20*1.015</f>
        <v>2963.7999999999997</v>
      </c>
      <c r="D20" s="122">
        <f>[2]Fjärrvärmeproduktion!$N$803</f>
        <v>0</v>
      </c>
      <c r="E20" s="122">
        <f>[2]Fjärrvärmeproduktion!$Q$804</f>
        <v>0</v>
      </c>
      <c r="F20" s="122">
        <f>[2]Fjärrvärmeproduktion!$N$805</f>
        <v>0</v>
      </c>
      <c r="G20" s="122">
        <f>[2]Fjärrvärmeproduktion!$R$806</f>
        <v>0</v>
      </c>
      <c r="H20" s="122">
        <f>[2]Fjärrvärmeproduktion!$S$807</f>
        <v>0</v>
      </c>
      <c r="I20" s="122">
        <f>[2]Fjärrvärmeproduktion!$N$808</f>
        <v>0</v>
      </c>
      <c r="J20" s="122">
        <f>[2]Fjärrvärmeproduktion!$T$806</f>
        <v>0</v>
      </c>
      <c r="K20" s="122">
        <f>[2]Fjärrvärmeproduktion!U804</f>
        <v>0</v>
      </c>
      <c r="L20" s="122">
        <f>[2]Fjärrvärmeproduktion!V804</f>
        <v>0</v>
      </c>
      <c r="M20" s="122">
        <f>[2]Fjärrvärmeproduktion!W807</f>
        <v>0</v>
      </c>
      <c r="N20" s="122">
        <f>[2]Fjärrvärmeproduktion!X807</f>
        <v>0</v>
      </c>
      <c r="O20" s="122"/>
      <c r="P20" s="122">
        <f t="shared" si="2"/>
        <v>2963.7999999999997</v>
      </c>
      <c r="Q20" s="4"/>
      <c r="R20" s="4"/>
      <c r="S20" s="4"/>
      <c r="T20" s="4"/>
    </row>
    <row r="21" spans="1:34" ht="16.5" thickBot="1">
      <c r="A21" s="5" t="s">
        <v>21</v>
      </c>
      <c r="B21" s="122">
        <f>[2]Fjärrvärmeproduktion!$N$810</f>
        <v>17000</v>
      </c>
      <c r="C21" s="145">
        <f>B21*0.33</f>
        <v>5610</v>
      </c>
      <c r="D21" s="122">
        <f>[2]Fjärrvärmeproduktion!$N$811</f>
        <v>0</v>
      </c>
      <c r="E21" s="122">
        <f>[2]Fjärrvärmeproduktion!$Q$812</f>
        <v>0</v>
      </c>
      <c r="F21" s="122">
        <f>[2]Fjärrvärmeproduktion!$N$813</f>
        <v>0</v>
      </c>
      <c r="G21" s="122">
        <f>[2]Fjärrvärmeproduktion!$R$814</f>
        <v>0</v>
      </c>
      <c r="H21" s="122">
        <f>[2]Fjärrvärmeproduktion!$S$815</f>
        <v>0</v>
      </c>
      <c r="I21" s="122">
        <f>[2]Fjärrvärmeproduktion!$N$816</f>
        <v>0</v>
      </c>
      <c r="J21" s="122">
        <f>[2]Fjärrvärmeproduktion!$T$814</f>
        <v>0</v>
      </c>
      <c r="K21" s="122">
        <f>[2]Fjärrvärmeproduktion!U812</f>
        <v>0</v>
      </c>
      <c r="L21" s="122">
        <f>[2]Fjärrvärmeproduktion!V812</f>
        <v>0</v>
      </c>
      <c r="M21" s="122">
        <f>[2]Fjärrvärmeproduktion!W815</f>
        <v>0</v>
      </c>
      <c r="N21" s="122">
        <f>[2]Fjärrvärmeproduktion!X815</f>
        <v>0</v>
      </c>
      <c r="O21" s="122"/>
      <c r="P21" s="122">
        <f t="shared" si="2"/>
        <v>5610</v>
      </c>
      <c r="Q21" s="4"/>
      <c r="R21" s="37"/>
      <c r="S21" s="37"/>
      <c r="T21" s="37"/>
    </row>
    <row r="22" spans="1:34" ht="15.75">
      <c r="A22" s="5" t="s">
        <v>22</v>
      </c>
      <c r="B22" s="122">
        <f>[2]Fjärrvärmeproduktion!$N$818</f>
        <v>0</v>
      </c>
      <c r="C22" s="122"/>
      <c r="D22" s="122">
        <f>[2]Fjärrvärmeproduktion!$N$819</f>
        <v>0</v>
      </c>
      <c r="E22" s="122">
        <f>[2]Fjärrvärmeproduktion!$Q$820</f>
        <v>0</v>
      </c>
      <c r="F22" s="122">
        <f>[2]Fjärrvärmeproduktion!$N$821</f>
        <v>0</v>
      </c>
      <c r="G22" s="122">
        <f>[2]Fjärrvärmeproduktion!$R$822</f>
        <v>0</v>
      </c>
      <c r="H22" s="122">
        <f>[2]Fjärrvärmeproduktion!$S$823</f>
        <v>0</v>
      </c>
      <c r="I22" s="122">
        <f>[2]Fjärrvärmeproduktion!$N$824</f>
        <v>0</v>
      </c>
      <c r="J22" s="122">
        <f>[2]Fjärrvärmeproduktion!$T$822</f>
        <v>0</v>
      </c>
      <c r="K22" s="122">
        <f>[2]Fjärrvärmeproduktion!U820</f>
        <v>0</v>
      </c>
      <c r="L22" s="122">
        <f>[2]Fjärrvärmeproduktion!V820</f>
        <v>0</v>
      </c>
      <c r="M22" s="122">
        <f>[2]Fjärrvärmeproduktion!W823</f>
        <v>0</v>
      </c>
      <c r="N22" s="122">
        <f>[2]Fjärrvärmeproduktion!X823</f>
        <v>0</v>
      </c>
      <c r="O22" s="122"/>
      <c r="P22" s="122">
        <f t="shared" si="2"/>
        <v>0</v>
      </c>
      <c r="Q22" s="31"/>
      <c r="R22" s="43" t="s">
        <v>24</v>
      </c>
      <c r="S22" s="88" t="str">
        <f>P43/1000 &amp;" GWh"</f>
        <v>1327,59257805506 GWh</v>
      </c>
      <c r="T22" s="38"/>
      <c r="U22" s="36"/>
    </row>
    <row r="23" spans="1:34" ht="15.75">
      <c r="A23" s="5" t="s">
        <v>23</v>
      </c>
      <c r="B23" s="122">
        <v>0</v>
      </c>
      <c r="C23" s="122"/>
      <c r="D23" s="122">
        <f>[2]Fjärrvärmeproduktion!$N$827</f>
        <v>0</v>
      </c>
      <c r="E23" s="122">
        <f>[2]Fjärrvärmeproduktion!$Q$828</f>
        <v>0</v>
      </c>
      <c r="F23" s="122">
        <f>[2]Fjärrvärmeproduktion!$N$829</f>
        <v>0</v>
      </c>
      <c r="G23" s="122">
        <f>[2]Fjärrvärmeproduktion!$R$830</f>
        <v>0</v>
      </c>
      <c r="H23" s="122">
        <f>[2]Fjärrvärmeproduktion!$S$831</f>
        <v>0</v>
      </c>
      <c r="I23" s="122">
        <f>[2]Fjärrvärmeproduktion!$N$832</f>
        <v>0</v>
      </c>
      <c r="J23" s="122">
        <f>[2]Fjärrvärmeproduktion!$T$830</f>
        <v>0</v>
      </c>
      <c r="K23" s="122">
        <f>[2]Fjärrvärmeproduktion!U828</f>
        <v>0</v>
      </c>
      <c r="L23" s="122">
        <f>[2]Fjärrvärmeproduktion!V828</f>
        <v>0</v>
      </c>
      <c r="M23" s="122">
        <f>[2]Fjärrvärmeproduktion!W831</f>
        <v>0</v>
      </c>
      <c r="N23" s="122">
        <f>[2]Fjärrvärmeproduktion!X831</f>
        <v>0</v>
      </c>
      <c r="O23" s="122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2">
        <f>SUM(B18:B23)</f>
        <v>145802</v>
      </c>
      <c r="C24" s="122">
        <f t="shared" ref="C24:O24" si="3">SUM(C18:C23)</f>
        <v>8573.7999999999993</v>
      </c>
      <c r="D24" s="122">
        <f t="shared" si="3"/>
        <v>8885</v>
      </c>
      <c r="E24" s="122">
        <f t="shared" si="3"/>
        <v>0</v>
      </c>
      <c r="F24" s="122">
        <f t="shared" si="3"/>
        <v>0</v>
      </c>
      <c r="G24" s="122">
        <f t="shared" si="3"/>
        <v>27778</v>
      </c>
      <c r="H24" s="122">
        <f t="shared" si="3"/>
        <v>94468</v>
      </c>
      <c r="I24" s="122">
        <f t="shared" si="3"/>
        <v>0</v>
      </c>
      <c r="J24" s="122">
        <f t="shared" si="3"/>
        <v>0</v>
      </c>
      <c r="K24" s="122">
        <f t="shared" si="3"/>
        <v>0</v>
      </c>
      <c r="L24" s="122">
        <f t="shared" si="3"/>
        <v>0</v>
      </c>
      <c r="M24" s="122">
        <f t="shared" si="3"/>
        <v>0</v>
      </c>
      <c r="N24" s="122">
        <f t="shared" si="3"/>
        <v>0</v>
      </c>
      <c r="O24" s="122">
        <f t="shared" si="3"/>
        <v>0</v>
      </c>
      <c r="P24" s="122">
        <f t="shared" si="2"/>
        <v>139704.79999999999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C43/1000 &amp;" GWh"</f>
        <v>651,966003743249 GWh</v>
      </c>
      <c r="T25" s="42">
        <f>C$44</f>
        <v>0.49108891878439798</v>
      </c>
      <c r="U25" s="36"/>
    </row>
    <row r="26" spans="1:34" ht="15.75">
      <c r="A26" s="6" t="s">
        <v>103</v>
      </c>
      <c r="B26" s="100">
        <f>[1]Stockholm!$I$10</f>
        <v>24717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473,127 GWh</v>
      </c>
      <c r="T26" s="42">
        <f>D$44</f>
        <v>0.35637966633795043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9" t="str">
        <f>A2</f>
        <v>0160 Täby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88,3115743118069 GWh</v>
      </c>
      <c r="T29" s="42">
        <f>G$44</f>
        <v>6.6520087390956023E-2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114,188 GWh</v>
      </c>
      <c r="T30" s="42">
        <f>H$44</f>
        <v>8.601132748669571E-2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22">
        <f>[2]Slutanvändning!$N$1142</f>
        <v>0</v>
      </c>
      <c r="C32" s="100">
        <f>[2]Slutanvändning!$N$1143</f>
        <v>383</v>
      </c>
      <c r="D32" s="122">
        <f>[2]Slutanvändning!$N$1136</f>
        <v>459</v>
      </c>
      <c r="E32" s="122">
        <f>[2]Slutanvändning!$Q$1137</f>
        <v>0</v>
      </c>
      <c r="F32" s="100">
        <f>[2]Slutanvändning!$N$1138</f>
        <v>0</v>
      </c>
      <c r="G32" s="100">
        <f>[2]Slutanvändning!$N$1139</f>
        <v>107</v>
      </c>
      <c r="H32" s="122">
        <f>[2]Slutanvändning!$N$1140</f>
        <v>0</v>
      </c>
      <c r="I32" s="122">
        <f>[2]Slutanvändning!$N$1141</f>
        <v>0</v>
      </c>
      <c r="J32" s="122"/>
      <c r="K32" s="122">
        <f>[2]Slutanvändning!T1137</f>
        <v>0</v>
      </c>
      <c r="L32" s="122">
        <f>[2]Slutanvändning!U1137</f>
        <v>0</v>
      </c>
      <c r="M32" s="122"/>
      <c r="N32" s="122"/>
      <c r="O32" s="122"/>
      <c r="P32" s="122">
        <f t="shared" ref="P32:P38" si="4">SUM(B32:N32)</f>
        <v>949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2">
        <f>[2]Slutanvändning!$N$1151</f>
        <v>749</v>
      </c>
      <c r="C33" s="100">
        <f>[2]Slutanvändning!$N$1152</f>
        <v>28518</v>
      </c>
      <c r="D33" s="122">
        <f>[2]Slutanvändning!$N$1145</f>
        <v>3386</v>
      </c>
      <c r="E33" s="122">
        <f>[2]Slutanvändning!$Q$1146</f>
        <v>0</v>
      </c>
      <c r="F33" s="130">
        <f>[2]Slutanvändning!$N$1147</f>
        <v>0</v>
      </c>
      <c r="G33" s="130">
        <f>[2]Slutanvändning!$N$1148</f>
        <v>46</v>
      </c>
      <c r="H33" s="122">
        <f>[2]Slutanvändning!$N$1149</f>
        <v>0</v>
      </c>
      <c r="I33" s="122">
        <f>[2]Slutanvändning!$N$1150</f>
        <v>0</v>
      </c>
      <c r="J33" s="122"/>
      <c r="K33" s="122">
        <f>[2]Slutanvändning!T1146</f>
        <v>0</v>
      </c>
      <c r="L33" s="122">
        <f>[2]Slutanvändning!U1146</f>
        <v>0</v>
      </c>
      <c r="M33" s="122"/>
      <c r="N33" s="122"/>
      <c r="O33" s="122"/>
      <c r="P33" s="122">
        <f t="shared" si="4"/>
        <v>32699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2">
        <f>[2]Slutanvändning!$N$1160</f>
        <v>21652</v>
      </c>
      <c r="C34" s="100">
        <f>[2]Slutanvändning!$N$1161</f>
        <v>46039</v>
      </c>
      <c r="D34" s="122">
        <f>[2]Slutanvändning!$N$1154</f>
        <v>5625</v>
      </c>
      <c r="E34" s="122">
        <f>[2]Slutanvändning!$Q$1155</f>
        <v>0</v>
      </c>
      <c r="F34" s="100">
        <f>[2]Slutanvändning!$N$1156</f>
        <v>0</v>
      </c>
      <c r="G34" s="100">
        <f>[2]Slutanvändning!$N$1157</f>
        <v>0</v>
      </c>
      <c r="H34" s="122">
        <f>[2]Slutanvändning!$N$1158</f>
        <v>0</v>
      </c>
      <c r="I34" s="122">
        <f>[2]Slutanvändning!$N$1159</f>
        <v>0</v>
      </c>
      <c r="J34" s="122"/>
      <c r="K34" s="122">
        <f>[2]Slutanvändning!T1155</f>
        <v>0</v>
      </c>
      <c r="L34" s="122">
        <f>[2]Slutanvändning!U1155</f>
        <v>0</v>
      </c>
      <c r="M34" s="122"/>
      <c r="N34" s="122"/>
      <c r="O34" s="122"/>
      <c r="P34" s="122">
        <f t="shared" si="4"/>
        <v>73316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[2]Slutanvändning!$N$1169</f>
        <v>0</v>
      </c>
      <c r="C35" s="130">
        <f>[2]Slutanvändning!$N$1170</f>
        <v>16737.425688193121</v>
      </c>
      <c r="D35" s="122">
        <f>[2]Slutanvändning!$N$1163</f>
        <v>447605</v>
      </c>
      <c r="E35" s="122">
        <f>[2]Slutanvändning!$Q$1164</f>
        <v>0</v>
      </c>
      <c r="F35" s="100">
        <f>[2]Slutanvändning!$N$1165</f>
        <v>0</v>
      </c>
      <c r="G35" s="130">
        <f>[2]Slutanvändning!$N$1166</f>
        <v>60380.574311806879</v>
      </c>
      <c r="H35" s="122">
        <f>[2]Slutanvändning!$N$1167</f>
        <v>0</v>
      </c>
      <c r="I35" s="122">
        <f>[2]Slutanvändning!$N$1168</f>
        <v>0</v>
      </c>
      <c r="J35" s="122"/>
      <c r="K35" s="122">
        <f>[2]Slutanvändning!T1164</f>
        <v>0</v>
      </c>
      <c r="L35" s="122">
        <f>[2]Slutanvändning!U1164</f>
        <v>0</v>
      </c>
      <c r="M35" s="122"/>
      <c r="N35" s="122"/>
      <c r="O35" s="122"/>
      <c r="P35" s="122">
        <f>SUM(B35:N35)</f>
        <v>524723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2">
        <f>[2]Slutanvändning!$N$1178</f>
        <v>20891</v>
      </c>
      <c r="C36" s="100">
        <f>[2]Slutanvändning!$N$1179</f>
        <v>177163</v>
      </c>
      <c r="D36" s="122">
        <f>[2]Slutanvändning!$N$1172</f>
        <v>5310</v>
      </c>
      <c r="E36" s="122">
        <f>[2]Slutanvändning!$Q$1173</f>
        <v>0</v>
      </c>
      <c r="F36" s="100">
        <f>[2]Slutanvändning!$N$1174</f>
        <v>0</v>
      </c>
      <c r="G36" s="100">
        <f>[2]Slutanvändning!$N$1175</f>
        <v>0</v>
      </c>
      <c r="H36" s="122">
        <f>[2]Slutanvändning!$N$1176</f>
        <v>0</v>
      </c>
      <c r="I36" s="122">
        <f>[2]Slutanvändning!$N$1177</f>
        <v>0</v>
      </c>
      <c r="J36" s="122"/>
      <c r="K36" s="122">
        <f>[2]Slutanvändning!T1173</f>
        <v>0</v>
      </c>
      <c r="L36" s="122">
        <f>[2]Slutanvändning!U1173</f>
        <v>0</v>
      </c>
      <c r="M36" s="122"/>
      <c r="N36" s="122"/>
      <c r="O36" s="122"/>
      <c r="P36" s="122">
        <f t="shared" si="4"/>
        <v>203364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2">
        <f>[2]Slutanvändning!$N$1187</f>
        <v>3941</v>
      </c>
      <c r="C37" s="100">
        <f>[2]Slutanvändning!$N$1188</f>
        <v>276245</v>
      </c>
      <c r="D37" s="122">
        <f>[2]Slutanvändning!$N$1181</f>
        <v>1376</v>
      </c>
      <c r="E37" s="122">
        <f>[2]Slutanvändning!$Q$1182</f>
        <v>0</v>
      </c>
      <c r="F37" s="100">
        <f>[2]Slutanvändning!$N$1183</f>
        <v>0</v>
      </c>
      <c r="G37" s="100">
        <f>[2]Slutanvändning!$N$1184</f>
        <v>0</v>
      </c>
      <c r="H37" s="122">
        <f>[2]Slutanvändning!$N$1185</f>
        <v>19720</v>
      </c>
      <c r="I37" s="122">
        <f>[2]Slutanvändning!$N$1186</f>
        <v>0</v>
      </c>
      <c r="J37" s="122"/>
      <c r="K37" s="122">
        <f>[2]Slutanvändning!T1182</f>
        <v>0</v>
      </c>
      <c r="L37" s="122">
        <f>[2]Slutanvändning!U1182</f>
        <v>0</v>
      </c>
      <c r="M37" s="122"/>
      <c r="N37" s="122"/>
      <c r="O37" s="122"/>
      <c r="P37" s="122">
        <f t="shared" si="4"/>
        <v>301282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2">
        <f>[2]Slutanvändning!$N$1196</f>
        <v>34533</v>
      </c>
      <c r="C38" s="100">
        <f>[2]Slutanvändning!$N$1197</f>
        <v>50013</v>
      </c>
      <c r="D38" s="122">
        <f>[2]Slutanvändning!$N$1190</f>
        <v>481</v>
      </c>
      <c r="E38" s="122">
        <f>[2]Slutanvändning!$Q$1191</f>
        <v>0</v>
      </c>
      <c r="F38" s="100">
        <f>[2]Slutanvändning!$N$1192</f>
        <v>0</v>
      </c>
      <c r="G38" s="100">
        <f>[2]Slutanvändning!$N$1193</f>
        <v>0</v>
      </c>
      <c r="H38" s="122">
        <f>[2]Slutanvändning!$N$1194</f>
        <v>0</v>
      </c>
      <c r="I38" s="122">
        <f>[2]Slutanvändning!$N$1195</f>
        <v>0</v>
      </c>
      <c r="J38" s="122"/>
      <c r="K38" s="122">
        <f>[2]Slutanvändning!T1191</f>
        <v>0</v>
      </c>
      <c r="L38" s="122">
        <f>[2]Slutanvändning!U1191</f>
        <v>0</v>
      </c>
      <c r="M38" s="122"/>
      <c r="N38" s="122"/>
      <c r="O38" s="122"/>
      <c r="P38" s="122">
        <f t="shared" si="4"/>
        <v>85027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[2]Slutanvändning!$N$1205</f>
        <v>0</v>
      </c>
      <c r="C39" s="100">
        <f>[2]Slutanvändning!$N$1206</f>
        <v>0</v>
      </c>
      <c r="D39" s="122">
        <f>[2]Slutanvändning!$N$1199</f>
        <v>0</v>
      </c>
      <c r="E39" s="122">
        <f>[2]Slutanvändning!$Q$1200</f>
        <v>0</v>
      </c>
      <c r="F39" s="100">
        <f>[2]Slutanvändning!$N$1201</f>
        <v>0</v>
      </c>
      <c r="G39" s="100">
        <f>[2]Slutanvändning!$N$1202</f>
        <v>0</v>
      </c>
      <c r="H39" s="122">
        <f>[2]Slutanvändning!$N$1203</f>
        <v>0</v>
      </c>
      <c r="I39" s="122">
        <f>[2]Slutanvändning!$N$1204</f>
        <v>0</v>
      </c>
      <c r="J39" s="122"/>
      <c r="K39" s="122">
        <f>[2]Slutanvändning!T1200</f>
        <v>0</v>
      </c>
      <c r="L39" s="122">
        <f>[2]Slutanvändning!U1200</f>
        <v>0</v>
      </c>
      <c r="M39" s="122"/>
      <c r="N39" s="122"/>
      <c r="O39" s="122"/>
      <c r="P39" s="122">
        <f>SUM(B39:N39)</f>
        <v>0</v>
      </c>
      <c r="Q39" s="33"/>
      <c r="R39" s="41"/>
      <c r="S39" s="10"/>
      <c r="T39" s="64"/>
    </row>
    <row r="40" spans="1:47" ht="15.75">
      <c r="A40" s="5" t="s">
        <v>14</v>
      </c>
      <c r="B40" s="122">
        <f>SUM(B32:B39)</f>
        <v>81766</v>
      </c>
      <c r="C40" s="145">
        <f t="shared" ref="C40:O40" si="5">SUM(C32:C39)</f>
        <v>595098.42568819318</v>
      </c>
      <c r="D40" s="122">
        <f t="shared" si="5"/>
        <v>464242</v>
      </c>
      <c r="E40" s="122">
        <f t="shared" si="5"/>
        <v>0</v>
      </c>
      <c r="F40" s="145">
        <f>SUM(F32:F39)</f>
        <v>0</v>
      </c>
      <c r="G40" s="145">
        <f t="shared" si="5"/>
        <v>60533.574311806879</v>
      </c>
      <c r="H40" s="122">
        <f t="shared" si="5"/>
        <v>19720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22">
        <f>SUM(B40:N40)</f>
        <v>1221360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54,0467780550555 GWh</v>
      </c>
      <c r="T41" s="121"/>
    </row>
    <row r="42" spans="1:47">
      <c r="A42" s="46" t="s">
        <v>43</v>
      </c>
      <c r="B42" s="95">
        <f>B39+B38+B37</f>
        <v>38474</v>
      </c>
      <c r="C42" s="95">
        <f>C39+C38+C37</f>
        <v>326258</v>
      </c>
      <c r="D42" s="95">
        <f>D39+D38+D37</f>
        <v>1857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19720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386309</v>
      </c>
      <c r="Q42" s="34"/>
      <c r="R42" s="41" t="s">
        <v>41</v>
      </c>
      <c r="S42" s="11" t="str">
        <f>P42/1000 &amp;" GWh"</f>
        <v>386,309 GWh</v>
      </c>
      <c r="T42" s="42">
        <f>P42/P40</f>
        <v>0.31629413113250804</v>
      </c>
    </row>
    <row r="43" spans="1:47">
      <c r="A43" s="47" t="s">
        <v>45</v>
      </c>
      <c r="B43" s="96"/>
      <c r="C43" s="97">
        <f>C40+C24-C7+C46</f>
        <v>651966.00374324864</v>
      </c>
      <c r="D43" s="97">
        <f t="shared" ref="D43:O43" si="7">D11+D24+D40</f>
        <v>473127</v>
      </c>
      <c r="E43" s="97">
        <f t="shared" si="7"/>
        <v>0</v>
      </c>
      <c r="F43" s="97">
        <f t="shared" si="7"/>
        <v>0</v>
      </c>
      <c r="G43" s="97">
        <f t="shared" si="7"/>
        <v>88311.574311806879</v>
      </c>
      <c r="H43" s="97">
        <f t="shared" si="7"/>
        <v>114188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1327592.5780550553</v>
      </c>
      <c r="Q43" s="34"/>
      <c r="R43" s="41" t="s">
        <v>42</v>
      </c>
      <c r="S43" s="11" t="str">
        <f>P36/1000 &amp;" GWh"</f>
        <v>203,364 GWh</v>
      </c>
      <c r="T43" s="62">
        <f>P36/P40</f>
        <v>0.16650618982118295</v>
      </c>
    </row>
    <row r="44" spans="1:47">
      <c r="A44" s="47" t="s">
        <v>46</v>
      </c>
      <c r="B44" s="99"/>
      <c r="C44" s="99">
        <f>C43/$P$43</f>
        <v>0.49108891878439798</v>
      </c>
      <c r="D44" s="99">
        <f t="shared" ref="D44:P44" si="8">D43/$P$43</f>
        <v>0.35637966633795043</v>
      </c>
      <c r="E44" s="99">
        <f t="shared" si="8"/>
        <v>0</v>
      </c>
      <c r="F44" s="99">
        <f t="shared" si="8"/>
        <v>0</v>
      </c>
      <c r="G44" s="99">
        <f t="shared" si="8"/>
        <v>6.6520087390956023E-2</v>
      </c>
      <c r="H44" s="99">
        <f t="shared" si="8"/>
        <v>8.601132748669571E-2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73,316 GWh</v>
      </c>
      <c r="T44" s="42">
        <f>P34/P40</f>
        <v>6.0028165323901227E-2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0,949 GWh</v>
      </c>
      <c r="T45" s="42">
        <f>P32/P40</f>
        <v>7.7700268553088363E-4</v>
      </c>
      <c r="U45" s="36"/>
    </row>
    <row r="46" spans="1:47">
      <c r="A46" s="48" t="s">
        <v>49</v>
      </c>
      <c r="B46" s="68">
        <f>B24+B26-B40-B49</f>
        <v>5753</v>
      </c>
      <c r="C46" s="68">
        <f>(C40+C24)*0.08</f>
        <v>48293.77805505546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32,699 GWh</v>
      </c>
      <c r="T46" s="62">
        <f>P33/P40</f>
        <v>2.6772614135062552E-2</v>
      </c>
      <c r="U46" s="36"/>
    </row>
    <row r="47" spans="1:47">
      <c r="A47" s="48" t="s">
        <v>51</v>
      </c>
      <c r="B47" s="123">
        <f>B46/(B24+B26)</f>
        <v>3.373817580445581E-2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524,723 GWh</v>
      </c>
      <c r="T47" s="62">
        <f>P35/P40</f>
        <v>0.42962189690181435</v>
      </c>
    </row>
    <row r="48" spans="1:47" ht="15.75" thickBot="1">
      <c r="A48" s="13"/>
      <c r="B48" s="141"/>
      <c r="C48" s="126"/>
      <c r="D48" s="126"/>
      <c r="E48" s="126"/>
      <c r="F48" s="127"/>
      <c r="G48" s="126"/>
      <c r="H48" s="126"/>
      <c r="I48" s="127"/>
      <c r="J48" s="126"/>
      <c r="K48" s="126"/>
      <c r="L48" s="126"/>
      <c r="M48" s="126"/>
      <c r="N48" s="127"/>
      <c r="O48" s="127"/>
      <c r="P48" s="127"/>
      <c r="Q48" s="87"/>
      <c r="R48" s="69" t="s">
        <v>50</v>
      </c>
      <c r="S48" s="70" t="str">
        <f>P40/1000 &amp;" GWh"</f>
        <v>1221,36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3" t="s">
        <v>104</v>
      </c>
      <c r="B49" s="158">
        <f>'FV imp-exp'!E12</f>
        <v>83000</v>
      </c>
      <c r="C49" s="126"/>
      <c r="D49" s="126"/>
      <c r="E49" s="126"/>
      <c r="F49" s="127"/>
      <c r="G49" s="126"/>
      <c r="H49" s="126"/>
      <c r="I49" s="127"/>
      <c r="J49" s="126"/>
      <c r="K49" s="126"/>
      <c r="L49" s="126"/>
      <c r="M49" s="126"/>
      <c r="N49" s="127"/>
      <c r="O49" s="127"/>
      <c r="P49" s="12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24"/>
      <c r="C50" s="142"/>
      <c r="D50" s="126"/>
      <c r="E50" s="126"/>
      <c r="F50" s="127"/>
      <c r="G50" s="126"/>
      <c r="H50" s="126"/>
      <c r="I50" s="127"/>
      <c r="J50" s="126"/>
      <c r="K50" s="126"/>
      <c r="L50" s="126"/>
      <c r="M50" s="126"/>
      <c r="N50" s="127"/>
      <c r="O50" s="127"/>
      <c r="P50" s="12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89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70" zoomScaleNormal="70" workbookViewId="0">
      <selection activeCell="E41" sqref="E41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96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[2]Solceller!$C$4</f>
        <v>636.5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[2]Elproduktion!$N$42</f>
        <v>0</v>
      </c>
      <c r="D7" s="122">
        <f>[2]Elproduktion!$N$43</f>
        <v>0</v>
      </c>
      <c r="E7" s="122">
        <f>[2]Elproduktion!$Q$44</f>
        <v>0</v>
      </c>
      <c r="F7" s="122">
        <f>[2]Elproduktion!$N$45</f>
        <v>0</v>
      </c>
      <c r="G7" s="122">
        <f>[2]Elproduktion!$R$46</f>
        <v>0</v>
      </c>
      <c r="H7" s="122">
        <f>[2]Elproduktion!$S$47</f>
        <v>0</v>
      </c>
      <c r="I7" s="122">
        <f>[2]Elproduktion!$N$48</f>
        <v>0</v>
      </c>
      <c r="J7" s="122">
        <f>[2]Elproduktion!$T$46</f>
        <v>0</v>
      </c>
      <c r="K7" s="122">
        <f>[2]Elproduktion!U44</f>
        <v>0</v>
      </c>
      <c r="L7" s="122">
        <f>[2]Elproduktion!V44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[2]Elproduktion!$N$50</f>
        <v>0</v>
      </c>
      <c r="D8" s="122">
        <f>[2]Elproduktion!$N$51</f>
        <v>0</v>
      </c>
      <c r="E8" s="122">
        <f>[2]Elproduktion!$Q$52</f>
        <v>0</v>
      </c>
      <c r="F8" s="122">
        <f>[2]Elproduktion!$N$53</f>
        <v>0</v>
      </c>
      <c r="G8" s="122">
        <f>[2]Elproduktion!$R$54</f>
        <v>0</v>
      </c>
      <c r="H8" s="122">
        <f>[2]Elproduktion!$S$55</f>
        <v>0</v>
      </c>
      <c r="I8" s="122">
        <f>[2]Elproduktion!$N$56</f>
        <v>0</v>
      </c>
      <c r="J8" s="122">
        <f>[2]Elproduktion!$T$54</f>
        <v>0</v>
      </c>
      <c r="K8" s="122">
        <f>[2]Elproduktion!U52</f>
        <v>0</v>
      </c>
      <c r="L8" s="122">
        <f>[2]Elproduktion!V52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[2]Elproduktion!$N$58</f>
        <v>0</v>
      </c>
      <c r="D9" s="122">
        <f>[2]Elproduktion!$N$59</f>
        <v>0</v>
      </c>
      <c r="E9" s="122">
        <f>[2]Elproduktion!$Q$60</f>
        <v>0</v>
      </c>
      <c r="F9" s="122">
        <f>[2]Elproduktion!$N$61</f>
        <v>0</v>
      </c>
      <c r="G9" s="122">
        <f>[2]Elproduktion!$R$62</f>
        <v>0</v>
      </c>
      <c r="H9" s="122">
        <f>[2]Elproduktion!$S$63</f>
        <v>0</v>
      </c>
      <c r="I9" s="122">
        <f>[2]Elproduktion!$N$64</f>
        <v>0</v>
      </c>
      <c r="J9" s="122">
        <f>[2]Elproduktion!$T$62</f>
        <v>0</v>
      </c>
      <c r="K9" s="122">
        <f>[2]Elproduktion!U60</f>
        <v>0</v>
      </c>
      <c r="L9" s="122">
        <f>[2]Elproduktion!V60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[2]Elproduktion!$N$66</f>
        <v>0</v>
      </c>
      <c r="D10" s="122">
        <f>[2]Elproduktion!$N$67</f>
        <v>0</v>
      </c>
      <c r="E10" s="122">
        <f>[2]Elproduktion!$Q$68</f>
        <v>0</v>
      </c>
      <c r="F10" s="122">
        <f>[2]Elproduktion!$N$69</f>
        <v>0</v>
      </c>
      <c r="G10" s="122">
        <f>[2]Elproduktion!$R$70</f>
        <v>0</v>
      </c>
      <c r="H10" s="122">
        <f>[2]Elproduktion!$S$71</f>
        <v>0</v>
      </c>
      <c r="I10" s="122">
        <f>[2]Elproduktion!$N$72</f>
        <v>0</v>
      </c>
      <c r="J10" s="122">
        <f>[2]Elproduktion!$T$70</f>
        <v>0</v>
      </c>
      <c r="K10" s="122">
        <f>[2]Elproduktion!U68</f>
        <v>0</v>
      </c>
      <c r="L10" s="122">
        <f>[2]Elproduktion!V68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636.5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0114 Upplands Väsby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[2]Fjärrvärmeproduktion!$N$58</f>
        <v>0</v>
      </c>
      <c r="C18" s="122"/>
      <c r="D18" s="122">
        <f>[2]Fjärrvärmeproduktion!$N$59</f>
        <v>0</v>
      </c>
      <c r="E18" s="122">
        <f>[2]Fjärrvärmeproduktion!$Q$60</f>
        <v>0</v>
      </c>
      <c r="F18" s="122">
        <f>[2]Fjärrvärmeproduktion!$N$61</f>
        <v>0</v>
      </c>
      <c r="G18" s="122">
        <f>[2]Fjärrvärmeproduktion!$R$62</f>
        <v>0</v>
      </c>
      <c r="H18" s="122">
        <f>[2]Fjärrvärmeproduktion!$S$63</f>
        <v>0</v>
      </c>
      <c r="I18" s="122">
        <f>[2]Fjärrvärmeproduktion!$N$64</f>
        <v>0</v>
      </c>
      <c r="J18" s="122">
        <f>[2]Fjärrvärmeproduktion!$T$62</f>
        <v>0</v>
      </c>
      <c r="K18" s="122">
        <f>[2]Fjärrvärmeproduktion!U60</f>
        <v>0</v>
      </c>
      <c r="L18" s="122">
        <f>[2]Fjärrvärmeproduktion!V60</f>
        <v>0</v>
      </c>
      <c r="M18" s="122">
        <f>[2]Fjärrvärmeproduktion!W63</f>
        <v>0</v>
      </c>
      <c r="N18" s="122">
        <f>[2]Fjärrvärmeproduktion!X63</f>
        <v>0</v>
      </c>
      <c r="O18" s="122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2">
        <f>[2]Fjärrvärmeproduktion!$N$66</f>
        <v>7635</v>
      </c>
      <c r="C19" s="122"/>
      <c r="D19" s="122">
        <f>[2]Fjärrvärmeproduktion!$N$67</f>
        <v>1129</v>
      </c>
      <c r="E19" s="122">
        <f>[2]Fjärrvärmeproduktion!$Q$68</f>
        <v>0</v>
      </c>
      <c r="F19" s="122">
        <f>[2]Fjärrvärmeproduktion!$N$69</f>
        <v>0</v>
      </c>
      <c r="G19" s="122">
        <f>[2]Fjärrvärmeproduktion!$R$70</f>
        <v>7706</v>
      </c>
      <c r="H19" s="122">
        <f>[2]Fjärrvärmeproduktion!$S$71</f>
        <v>0</v>
      </c>
      <c r="I19" s="122">
        <f>[2]Fjärrvärmeproduktion!$N$72</f>
        <v>0</v>
      </c>
      <c r="J19" s="122">
        <f>[2]Fjärrvärmeproduktion!$T$70</f>
        <v>0</v>
      </c>
      <c r="K19" s="122">
        <f>[2]Fjärrvärmeproduktion!U68</f>
        <v>0</v>
      </c>
      <c r="L19" s="122">
        <f>[2]Fjärrvärmeproduktion!V68</f>
        <v>0</v>
      </c>
      <c r="M19" s="122">
        <f>[2]Fjärrvärmeproduktion!W71</f>
        <v>0</v>
      </c>
      <c r="N19" s="122">
        <f>[2]Fjärrvärmeproduktion!X71</f>
        <v>0</v>
      </c>
      <c r="O19" s="122"/>
      <c r="P19" s="122">
        <f t="shared" ref="P19:P24" si="2">SUM(C19:O19)</f>
        <v>8835</v>
      </c>
      <c r="Q19" s="4"/>
      <c r="R19" s="4"/>
      <c r="S19" s="4"/>
      <c r="T19" s="4"/>
    </row>
    <row r="20" spans="1:34" ht="15.75">
      <c r="A20" s="5" t="s">
        <v>20</v>
      </c>
      <c r="B20" s="122">
        <f>[2]Fjärrvärmeproduktion!$N$74</f>
        <v>0</v>
      </c>
      <c r="C20" s="122"/>
      <c r="D20" s="122">
        <f>[2]Fjärrvärmeproduktion!$N$75</f>
        <v>0</v>
      </c>
      <c r="E20" s="122">
        <f>[2]Fjärrvärmeproduktion!$Q$76</f>
        <v>0</v>
      </c>
      <c r="F20" s="122">
        <f>[2]Fjärrvärmeproduktion!$N$77</f>
        <v>0</v>
      </c>
      <c r="G20" s="122">
        <f>[2]Fjärrvärmeproduktion!$R$78</f>
        <v>0</v>
      </c>
      <c r="H20" s="122">
        <f>[2]Fjärrvärmeproduktion!$S$79</f>
        <v>0</v>
      </c>
      <c r="I20" s="122">
        <f>[2]Fjärrvärmeproduktion!$N$80</f>
        <v>0</v>
      </c>
      <c r="J20" s="122">
        <f>[2]Fjärrvärmeproduktion!$T$78</f>
        <v>0</v>
      </c>
      <c r="K20" s="122">
        <f>[2]Fjärrvärmeproduktion!U76</f>
        <v>0</v>
      </c>
      <c r="L20" s="122">
        <f>[2]Fjärrvärmeproduktion!V76</f>
        <v>0</v>
      </c>
      <c r="M20" s="122">
        <f>[2]Fjärrvärmeproduktion!W79</f>
        <v>0</v>
      </c>
      <c r="N20" s="122">
        <f>[2]Fjärrvärmeproduktion!X79</f>
        <v>0</v>
      </c>
      <c r="O20" s="122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2">
        <f>[2]Fjärrvärmeproduktion!$N$82</f>
        <v>0</v>
      </c>
      <c r="C21" s="122"/>
      <c r="D21" s="122">
        <f>[2]Fjärrvärmeproduktion!$N$83</f>
        <v>0</v>
      </c>
      <c r="E21" s="122">
        <f>[2]Fjärrvärmeproduktion!$Q$84</f>
        <v>0</v>
      </c>
      <c r="F21" s="122">
        <f>[2]Fjärrvärmeproduktion!$N$85</f>
        <v>0</v>
      </c>
      <c r="G21" s="122">
        <f>[2]Fjärrvärmeproduktion!$R$86</f>
        <v>0</v>
      </c>
      <c r="H21" s="122">
        <f>[2]Fjärrvärmeproduktion!$S$87</f>
        <v>0</v>
      </c>
      <c r="I21" s="122">
        <f>[2]Fjärrvärmeproduktion!$N$88</f>
        <v>0</v>
      </c>
      <c r="J21" s="122">
        <f>[2]Fjärrvärmeproduktion!$T$86</f>
        <v>0</v>
      </c>
      <c r="K21" s="122">
        <f>[2]Fjärrvärmeproduktion!U84</f>
        <v>0</v>
      </c>
      <c r="L21" s="122">
        <f>[2]Fjärrvärmeproduktion!V84</f>
        <v>0</v>
      </c>
      <c r="M21" s="122">
        <f>[2]Fjärrvärmeproduktion!W87</f>
        <v>0</v>
      </c>
      <c r="N21" s="122">
        <f>[2]Fjärrvärmeproduktion!X87</f>
        <v>0</v>
      </c>
      <c r="O21" s="122"/>
      <c r="P21" s="122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22">
        <f>[2]Fjärrvärmeproduktion!$N$90</f>
        <v>0</v>
      </c>
      <c r="C22" s="122"/>
      <c r="D22" s="122">
        <f>[2]Fjärrvärmeproduktion!$N$91</f>
        <v>0</v>
      </c>
      <c r="E22" s="122">
        <f>[2]Fjärrvärmeproduktion!$Q$92</f>
        <v>0</v>
      </c>
      <c r="F22" s="122">
        <f>[2]Fjärrvärmeproduktion!$N$93</f>
        <v>0</v>
      </c>
      <c r="G22" s="122">
        <f>[2]Fjärrvärmeproduktion!$R$94</f>
        <v>0</v>
      </c>
      <c r="H22" s="122">
        <f>[2]Fjärrvärmeproduktion!$S$95</f>
        <v>0</v>
      </c>
      <c r="I22" s="122">
        <f>[2]Fjärrvärmeproduktion!$N$96</f>
        <v>0</v>
      </c>
      <c r="J22" s="122">
        <f>[2]Fjärrvärmeproduktion!$T$94</f>
        <v>0</v>
      </c>
      <c r="K22" s="122">
        <f>[2]Fjärrvärmeproduktion!U92</f>
        <v>0</v>
      </c>
      <c r="L22" s="122">
        <f>[2]Fjärrvärmeproduktion!V92</f>
        <v>0</v>
      </c>
      <c r="M22" s="122">
        <f>[2]Fjärrvärmeproduktion!W95</f>
        <v>0</v>
      </c>
      <c r="N22" s="122">
        <f>[2]Fjärrvärmeproduktion!X95</f>
        <v>0</v>
      </c>
      <c r="O22" s="122"/>
      <c r="P22" s="122">
        <f t="shared" si="2"/>
        <v>0</v>
      </c>
      <c r="Q22" s="31"/>
      <c r="R22" s="43" t="s">
        <v>24</v>
      </c>
      <c r="S22" s="88" t="str">
        <f>P43/1000 &amp;" GWh"</f>
        <v>883,59908 GWh</v>
      </c>
      <c r="T22" s="38"/>
      <c r="U22" s="36"/>
    </row>
    <row r="23" spans="1:34" ht="15.75">
      <c r="A23" s="5" t="s">
        <v>23</v>
      </c>
      <c r="B23" s="122">
        <f>[2]Fjärrvärmeproduktion!$N$98</f>
        <v>0</v>
      </c>
      <c r="C23" s="122"/>
      <c r="D23" s="122">
        <f>[2]Fjärrvärmeproduktion!$N$99</f>
        <v>0</v>
      </c>
      <c r="E23" s="122">
        <f>[2]Fjärrvärmeproduktion!$Q$100</f>
        <v>0</v>
      </c>
      <c r="F23" s="122">
        <f>[2]Fjärrvärmeproduktion!$N$101</f>
        <v>0</v>
      </c>
      <c r="G23" s="122">
        <f>[2]Fjärrvärmeproduktion!$R$102</f>
        <v>0</v>
      </c>
      <c r="H23" s="122">
        <f>[2]Fjärrvärmeproduktion!$S$103</f>
        <v>0</v>
      </c>
      <c r="I23" s="122">
        <f>[2]Fjärrvärmeproduktion!$N$104</f>
        <v>0</v>
      </c>
      <c r="J23" s="122">
        <f>[2]Fjärrvärmeproduktion!$T$102</f>
        <v>0</v>
      </c>
      <c r="K23" s="122">
        <f>[2]Fjärrvärmeproduktion!U100</f>
        <v>0</v>
      </c>
      <c r="L23" s="122">
        <f>[2]Fjärrvärmeproduktion!V100</f>
        <v>0</v>
      </c>
      <c r="M23" s="122">
        <f>[2]Fjärrvärmeproduktion!W103</f>
        <v>0</v>
      </c>
      <c r="N23" s="122">
        <f>[2]Fjärrvärmeproduktion!X103</f>
        <v>0</v>
      </c>
      <c r="O23" s="122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2">
        <f>SUM(B18:B23)</f>
        <v>7635</v>
      </c>
      <c r="C24" s="122">
        <f>SUM(C18:C23)</f>
        <v>0</v>
      </c>
      <c r="D24" s="122">
        <f t="shared" ref="D24:O24" si="3">SUM(D18:D23)</f>
        <v>1129</v>
      </c>
      <c r="E24" s="122">
        <f t="shared" si="3"/>
        <v>0</v>
      </c>
      <c r="F24" s="122">
        <f t="shared" si="3"/>
        <v>0</v>
      </c>
      <c r="G24" s="122">
        <f t="shared" si="3"/>
        <v>7706</v>
      </c>
      <c r="H24" s="122">
        <f t="shared" si="3"/>
        <v>0</v>
      </c>
      <c r="I24" s="122">
        <f t="shared" si="3"/>
        <v>0</v>
      </c>
      <c r="J24" s="122">
        <f t="shared" si="3"/>
        <v>0</v>
      </c>
      <c r="K24" s="122">
        <f t="shared" si="3"/>
        <v>0</v>
      </c>
      <c r="L24" s="122">
        <f t="shared" si="3"/>
        <v>0</v>
      </c>
      <c r="M24" s="122">
        <f t="shared" si="3"/>
        <v>0</v>
      </c>
      <c r="N24" s="122">
        <f t="shared" si="3"/>
        <v>0</v>
      </c>
      <c r="O24" s="122">
        <f t="shared" si="3"/>
        <v>0</v>
      </c>
      <c r="P24" s="122">
        <f t="shared" si="2"/>
        <v>8835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C43/1000 &amp;" GWh"</f>
        <v>387,04608 GWh</v>
      </c>
      <c r="T25" s="42">
        <f>C$44</f>
        <v>0.43803359324457419</v>
      </c>
      <c r="U25" s="36"/>
    </row>
    <row r="26" spans="1:34" ht="15.75">
      <c r="A26" s="6" t="s">
        <v>103</v>
      </c>
      <c r="B26" s="100">
        <f>'FV imp-exp'!B13</f>
        <v>204816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417,805 GWh</v>
      </c>
      <c r="T26" s="42">
        <f>D$44</f>
        <v>0.47284453940354937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9" t="str">
        <f>A2</f>
        <v>0114 Upplands Väsby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72,501 GWh</v>
      </c>
      <c r="T29" s="42">
        <f>G$44</f>
        <v>8.2051918840838983E-2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6,247 GWh</v>
      </c>
      <c r="T30" s="42">
        <f>H$44</f>
        <v>7.0699485110373803E-3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22">
        <f>[2]Slutanvändning!$N$89</f>
        <v>0</v>
      </c>
      <c r="C32" s="100">
        <f>[2]Slutanvändning!$N$90</f>
        <v>2624</v>
      </c>
      <c r="D32" s="100">
        <f>[2]Slutanvändning!$N$83</f>
        <v>1613</v>
      </c>
      <c r="E32" s="122">
        <f>[2]Slutanvändning!$Q$84</f>
        <v>0</v>
      </c>
      <c r="F32" s="122">
        <f>[2]Slutanvändning!$N$85</f>
        <v>0</v>
      </c>
      <c r="G32" s="100">
        <f>[2]Slutanvändning!$N$86</f>
        <v>363</v>
      </c>
      <c r="H32" s="122">
        <f>[2]Slutanvändning!$N$87</f>
        <v>0</v>
      </c>
      <c r="I32" s="122">
        <f>[2]Slutanvändning!$N$88</f>
        <v>0</v>
      </c>
      <c r="J32" s="122"/>
      <c r="K32" s="122">
        <f>[2]Slutanvändning!T84</f>
        <v>0</v>
      </c>
      <c r="L32" s="122">
        <f>[2]Slutanvändning!U84</f>
        <v>0</v>
      </c>
      <c r="M32" s="122"/>
      <c r="N32" s="122"/>
      <c r="O32" s="122"/>
      <c r="P32" s="122">
        <f t="shared" ref="P32:P38" si="4">SUM(B32:N32)</f>
        <v>4600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2">
        <f>[2]Slutanvändning!$N$98</f>
        <v>7622</v>
      </c>
      <c r="C33" s="100">
        <f>[2]Slutanvändning!$N$99</f>
        <v>68154</v>
      </c>
      <c r="D33" s="130">
        <f>[2]Slutanvändning!$N$92</f>
        <v>2128.5</v>
      </c>
      <c r="E33" s="122">
        <f>[2]Slutanvändning!$Q$93</f>
        <v>0</v>
      </c>
      <c r="F33" s="122">
        <f>[2]Slutanvändning!$N$94</f>
        <v>0</v>
      </c>
      <c r="G33" s="130">
        <f>[2]Slutanvändning!$N$95</f>
        <v>59.5</v>
      </c>
      <c r="H33" s="122">
        <f>[2]Slutanvändning!$N$96</f>
        <v>0</v>
      </c>
      <c r="I33" s="122">
        <f>[2]Slutanvändning!$N$97</f>
        <v>0</v>
      </c>
      <c r="J33" s="122"/>
      <c r="K33" s="122">
        <f>[2]Slutanvändning!T93</f>
        <v>0</v>
      </c>
      <c r="L33" s="122">
        <f>[2]Slutanvändning!U93</f>
        <v>0</v>
      </c>
      <c r="M33" s="122"/>
      <c r="N33" s="122"/>
      <c r="O33" s="122"/>
      <c r="P33" s="122">
        <f>SUM(B33:N33)</f>
        <v>77964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2">
        <f>[2]Slutanvändning!$N$107</f>
        <v>15639</v>
      </c>
      <c r="C34" s="130">
        <f>[2]Slutanvändning!$N$108</f>
        <v>35819.599999999999</v>
      </c>
      <c r="D34" s="100">
        <f>[2]Slutanvändning!$N$101</f>
        <v>0</v>
      </c>
      <c r="E34" s="122">
        <f>[2]Slutanvändning!$Q$102</f>
        <v>0</v>
      </c>
      <c r="F34" s="122">
        <f>[2]Slutanvändning!$N$103</f>
        <v>0</v>
      </c>
      <c r="G34" s="100">
        <f>[2]Slutanvändning!$N$104</f>
        <v>0</v>
      </c>
      <c r="H34" s="122">
        <f>[2]Slutanvändning!$N$105</f>
        <v>0</v>
      </c>
      <c r="I34" s="122">
        <f>[2]Slutanvändning!$N$106</f>
        <v>0</v>
      </c>
      <c r="J34" s="122"/>
      <c r="K34" s="122">
        <f>[2]Slutanvändning!T102</f>
        <v>0</v>
      </c>
      <c r="L34" s="122">
        <f>[2]Slutanvändning!U102</f>
        <v>0</v>
      </c>
      <c r="M34" s="122"/>
      <c r="N34" s="122"/>
      <c r="O34" s="122"/>
      <c r="P34" s="145">
        <f t="shared" si="4"/>
        <v>51458.6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[2]Slutanvändning!$N$116</f>
        <v>0</v>
      </c>
      <c r="C35" s="100">
        <f>[2]Slutanvändning!$N$117</f>
        <v>638</v>
      </c>
      <c r="D35" s="130">
        <f>[2]Slutanvändning!$N$110</f>
        <v>393283.5</v>
      </c>
      <c r="E35" s="122">
        <f>[2]Slutanvändning!$Q$111</f>
        <v>0</v>
      </c>
      <c r="F35" s="122">
        <f>[2]Slutanvändning!$N$112</f>
        <v>0</v>
      </c>
      <c r="G35" s="130">
        <f>[2]Slutanvändning!$N$113</f>
        <v>64372.5</v>
      </c>
      <c r="H35" s="122">
        <f>[2]Slutanvändning!$N$114</f>
        <v>0</v>
      </c>
      <c r="I35" s="122">
        <f>[2]Slutanvändning!$N$115</f>
        <v>0</v>
      </c>
      <c r="J35" s="122"/>
      <c r="K35" s="122">
        <f>[2]Slutanvändning!T111</f>
        <v>0</v>
      </c>
      <c r="L35" s="122">
        <f>[2]Slutanvändning!U111</f>
        <v>0</v>
      </c>
      <c r="M35" s="122"/>
      <c r="N35" s="122"/>
      <c r="O35" s="122"/>
      <c r="P35" s="122">
        <f>SUM(B35:N35)</f>
        <v>458294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2">
        <f>[2]Slutanvändning!$N$125</f>
        <v>37112</v>
      </c>
      <c r="C36" s="100">
        <f>[2]Slutanvändning!$N$126</f>
        <v>102138</v>
      </c>
      <c r="D36" s="100">
        <f>[2]Slutanvändning!$N$119</f>
        <v>19245</v>
      </c>
      <c r="E36" s="122">
        <f>[2]Slutanvändning!$Q$120</f>
        <v>0</v>
      </c>
      <c r="F36" s="122">
        <f>[2]Slutanvändning!$N$121</f>
        <v>0</v>
      </c>
      <c r="G36" s="100">
        <f>[2]Slutanvändning!$N$122</f>
        <v>0</v>
      </c>
      <c r="H36" s="122">
        <f>[2]Slutanvändning!$N$123</f>
        <v>0</v>
      </c>
      <c r="I36" s="122">
        <f>[2]Slutanvändning!$N$124</f>
        <v>0</v>
      </c>
      <c r="J36" s="122"/>
      <c r="K36" s="122">
        <f>[2]Slutanvändning!T120</f>
        <v>0</v>
      </c>
      <c r="L36" s="122">
        <f>[2]Slutanvändning!U120</f>
        <v>0</v>
      </c>
      <c r="M36" s="122"/>
      <c r="N36" s="122"/>
      <c r="O36" s="122"/>
      <c r="P36" s="122">
        <f t="shared" si="4"/>
        <v>158495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2">
        <f>[2]Slutanvändning!$N$134</f>
        <v>2163</v>
      </c>
      <c r="C37" s="130">
        <f>[2]Slutanvändning!$N$135</f>
        <v>123837.4</v>
      </c>
      <c r="D37" s="100">
        <f>[2]Slutanvändning!$N$128</f>
        <v>356</v>
      </c>
      <c r="E37" s="122">
        <f>[2]Slutanvändning!$Q$129</f>
        <v>0</v>
      </c>
      <c r="F37" s="122">
        <f>[2]Slutanvändning!$N$130</f>
        <v>0</v>
      </c>
      <c r="G37" s="100">
        <f>[2]Slutanvändning!$N$131</f>
        <v>0</v>
      </c>
      <c r="H37" s="122">
        <f>[2]Slutanvändning!$N$132</f>
        <v>6247</v>
      </c>
      <c r="I37" s="122">
        <f>[2]Slutanvändning!$N$133</f>
        <v>0</v>
      </c>
      <c r="J37" s="122"/>
      <c r="K37" s="122">
        <f>[2]Slutanvändning!T129</f>
        <v>0</v>
      </c>
      <c r="L37" s="122">
        <f>[2]Slutanvändning!U129</f>
        <v>0</v>
      </c>
      <c r="M37" s="122"/>
      <c r="N37" s="122"/>
      <c r="O37" s="122"/>
      <c r="P37" s="145">
        <f t="shared" si="4"/>
        <v>132603.4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2">
        <f>[2]Slutanvändning!$N$143</f>
        <v>113827</v>
      </c>
      <c r="C38" s="100">
        <f>[2]Slutanvändning!$N$144</f>
        <v>24060</v>
      </c>
      <c r="D38" s="100">
        <f>[2]Slutanvändning!$N$137</f>
        <v>50</v>
      </c>
      <c r="E38" s="122">
        <f>[2]Slutanvändning!$Q$138</f>
        <v>0</v>
      </c>
      <c r="F38" s="122">
        <f>[2]Slutanvändning!$N$139</f>
        <v>0</v>
      </c>
      <c r="G38" s="100">
        <f>[2]Slutanvändning!$N$140</f>
        <v>0</v>
      </c>
      <c r="H38" s="122">
        <f>[2]Slutanvändning!$N$141</f>
        <v>0</v>
      </c>
      <c r="I38" s="122">
        <f>[2]Slutanvändning!$N$142</f>
        <v>0</v>
      </c>
      <c r="J38" s="122"/>
      <c r="K38" s="122">
        <f>[2]Slutanvändning!T138</f>
        <v>0</v>
      </c>
      <c r="L38" s="122">
        <f>[2]Slutanvändning!U138</f>
        <v>0</v>
      </c>
      <c r="M38" s="122"/>
      <c r="N38" s="122"/>
      <c r="O38" s="122"/>
      <c r="P38" s="122">
        <f t="shared" si="4"/>
        <v>137937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[2]Slutanvändning!$N$152</f>
        <v>0</v>
      </c>
      <c r="C39" s="130">
        <f>[2]Slutanvändning!$N$153</f>
        <v>1105</v>
      </c>
      <c r="D39" s="100">
        <f>[2]Slutanvändning!$N$146</f>
        <v>0</v>
      </c>
      <c r="E39" s="122">
        <f>[2]Slutanvändning!$Q$147</f>
        <v>0</v>
      </c>
      <c r="F39" s="122">
        <f>[2]Slutanvändning!$N$148</f>
        <v>0</v>
      </c>
      <c r="G39" s="100">
        <f>[2]Slutanvändning!$N$149</f>
        <v>0</v>
      </c>
      <c r="H39" s="122">
        <f>[2]Slutanvändning!$N$150</f>
        <v>0</v>
      </c>
      <c r="I39" s="122">
        <f>[2]Slutanvändning!$N$151</f>
        <v>0</v>
      </c>
      <c r="J39" s="122"/>
      <c r="K39" s="122">
        <f>[2]Slutanvändning!T147</f>
        <v>0</v>
      </c>
      <c r="L39" s="122">
        <f>[2]Slutanvändning!U147</f>
        <v>0</v>
      </c>
      <c r="M39" s="122"/>
      <c r="N39" s="122"/>
      <c r="O39" s="122"/>
      <c r="P39" s="145">
        <f>SUM(B39:N39)</f>
        <v>1105</v>
      </c>
      <c r="Q39" s="33"/>
      <c r="R39" s="41"/>
      <c r="S39" s="10"/>
      <c r="T39" s="64"/>
    </row>
    <row r="40" spans="1:47" ht="15.75">
      <c r="A40" s="5" t="s">
        <v>14</v>
      </c>
      <c r="B40" s="122">
        <f>SUM(B32:B39)</f>
        <v>176363</v>
      </c>
      <c r="C40" s="122">
        <f t="shared" ref="C40:O40" si="5">SUM(C32:C39)</f>
        <v>358376</v>
      </c>
      <c r="D40" s="122">
        <f t="shared" si="5"/>
        <v>416676</v>
      </c>
      <c r="E40" s="122">
        <f t="shared" si="5"/>
        <v>0</v>
      </c>
      <c r="F40" s="122">
        <f>SUM(F32:F39)</f>
        <v>0</v>
      </c>
      <c r="G40" s="122">
        <f t="shared" si="5"/>
        <v>64795</v>
      </c>
      <c r="H40" s="122">
        <f t="shared" si="5"/>
        <v>6247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22">
        <f>SUM(B40:N40)</f>
        <v>1022457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64,75808 GWh</v>
      </c>
      <c r="T41" s="121"/>
    </row>
    <row r="42" spans="1:47">
      <c r="A42" s="46" t="s">
        <v>43</v>
      </c>
      <c r="B42" s="95">
        <f>B39+B38+B37</f>
        <v>115990</v>
      </c>
      <c r="C42" s="95">
        <f>C39+C38+C37</f>
        <v>149002.4</v>
      </c>
      <c r="D42" s="95">
        <f>D39+D38+D37</f>
        <v>406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6247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271645.40000000002</v>
      </c>
      <c r="Q42" s="34"/>
      <c r="R42" s="41" t="s">
        <v>41</v>
      </c>
      <c r="S42" s="11" t="str">
        <f>P42/1000 &amp;" GWh"</f>
        <v>271,6454 GWh</v>
      </c>
      <c r="T42" s="42">
        <f>P42/P40</f>
        <v>0.2656790456713583</v>
      </c>
    </row>
    <row r="43" spans="1:47">
      <c r="A43" s="47" t="s">
        <v>45</v>
      </c>
      <c r="B43" s="96"/>
      <c r="C43" s="97">
        <f>C40+C24-C7+C46</f>
        <v>387046.08</v>
      </c>
      <c r="D43" s="97">
        <f t="shared" ref="D43:O43" si="7">D11+D24+D40</f>
        <v>417805</v>
      </c>
      <c r="E43" s="97">
        <f t="shared" si="7"/>
        <v>0</v>
      </c>
      <c r="F43" s="97">
        <f t="shared" si="7"/>
        <v>0</v>
      </c>
      <c r="G43" s="97">
        <f t="shared" si="7"/>
        <v>72501</v>
      </c>
      <c r="H43" s="97">
        <f t="shared" si="7"/>
        <v>6247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883599.08000000007</v>
      </c>
      <c r="Q43" s="34"/>
      <c r="R43" s="41" t="s">
        <v>42</v>
      </c>
      <c r="S43" s="11" t="str">
        <f>P36/1000 &amp;" GWh"</f>
        <v>158,495 GWh</v>
      </c>
      <c r="T43" s="62">
        <f>P36/P40</f>
        <v>0.1550138538833418</v>
      </c>
    </row>
    <row r="44" spans="1:47">
      <c r="A44" s="47" t="s">
        <v>46</v>
      </c>
      <c r="B44" s="99"/>
      <c r="C44" s="99">
        <f>C43/$P$43</f>
        <v>0.43803359324457419</v>
      </c>
      <c r="D44" s="99">
        <f t="shared" ref="D44:P44" si="8">D43/$P$43</f>
        <v>0.47284453940354937</v>
      </c>
      <c r="E44" s="99">
        <f t="shared" si="8"/>
        <v>0</v>
      </c>
      <c r="F44" s="99">
        <f t="shared" si="8"/>
        <v>0</v>
      </c>
      <c r="G44" s="99">
        <f t="shared" si="8"/>
        <v>8.2051918840838983E-2</v>
      </c>
      <c r="H44" s="99">
        <f t="shared" si="8"/>
        <v>7.0699485110373803E-3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51,4586 GWh</v>
      </c>
      <c r="T44" s="42">
        <f>P34/P40</f>
        <v>5.0328375667631986E-2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4,6 GWh</v>
      </c>
      <c r="T45" s="42">
        <f>P32/P40</f>
        <v>4.4989667047122765E-3</v>
      </c>
      <c r="U45" s="36"/>
    </row>
    <row r="46" spans="1:47">
      <c r="A46" s="48" t="s">
        <v>49</v>
      </c>
      <c r="B46" s="68">
        <f>B24+B26-B40</f>
        <v>36088</v>
      </c>
      <c r="C46" s="68">
        <f>(C40+C24)*0.08</f>
        <v>28670.080000000002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77,964 GWh</v>
      </c>
      <c r="T46" s="62">
        <f>P33/P40</f>
        <v>7.6251617427432153E-2</v>
      </c>
      <c r="U46" s="36"/>
    </row>
    <row r="47" spans="1:47">
      <c r="A47" s="48" t="s">
        <v>51</v>
      </c>
      <c r="B47" s="123">
        <f>B46/(B24+B26)</f>
        <v>0.16986505123534368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458,294 GWh</v>
      </c>
      <c r="T47" s="62">
        <f>P35/P40</f>
        <v>0.44822814064552347</v>
      </c>
    </row>
    <row r="48" spans="1:47" ht="15.75" thickBot="1">
      <c r="A48" s="13"/>
      <c r="B48" s="124"/>
      <c r="C48" s="126"/>
      <c r="D48" s="126"/>
      <c r="E48" s="126"/>
      <c r="F48" s="127"/>
      <c r="G48" s="126"/>
      <c r="H48" s="126"/>
      <c r="I48" s="127"/>
      <c r="J48" s="126"/>
      <c r="K48" s="126"/>
      <c r="L48" s="126"/>
      <c r="M48" s="126"/>
      <c r="N48" s="127"/>
      <c r="O48" s="127"/>
      <c r="P48" s="127"/>
      <c r="Q48" s="87"/>
      <c r="R48" s="69" t="s">
        <v>50</v>
      </c>
      <c r="S48" s="70" t="str">
        <f>P40/1000 &amp;" GWh"</f>
        <v>1022,457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24"/>
      <c r="C49" s="126"/>
      <c r="D49" s="126"/>
      <c r="E49" s="126"/>
      <c r="F49" s="127"/>
      <c r="G49" s="126"/>
      <c r="H49" s="126"/>
      <c r="I49" s="127"/>
      <c r="J49" s="126"/>
      <c r="K49" s="126"/>
      <c r="L49" s="126"/>
      <c r="M49" s="126"/>
      <c r="N49" s="127"/>
      <c r="O49" s="127"/>
      <c r="P49" s="12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24"/>
      <c r="C50" s="142"/>
      <c r="D50" s="126"/>
      <c r="E50" s="126"/>
      <c r="F50" s="127"/>
      <c r="G50" s="126"/>
      <c r="H50" s="126"/>
      <c r="I50" s="127"/>
      <c r="J50" s="126"/>
      <c r="K50" s="126"/>
      <c r="L50" s="126"/>
      <c r="M50" s="126"/>
      <c r="N50" s="127"/>
      <c r="O50" s="127"/>
      <c r="P50" s="12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6" zoomScale="70" zoomScaleNormal="70" workbookViewId="0">
      <selection activeCell="P40" sqref="P4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97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[2]Solceller!$C$15</f>
        <v>446.5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[2]Elproduktion!$N$482</f>
        <v>0</v>
      </c>
      <c r="D7" s="122">
        <f>[2]Elproduktion!$N$483</f>
        <v>0</v>
      </c>
      <c r="E7" s="122">
        <f>[2]Elproduktion!$Q$484</f>
        <v>0</v>
      </c>
      <c r="F7" s="122">
        <f>[2]Elproduktion!$N$485</f>
        <v>0</v>
      </c>
      <c r="G7" s="122">
        <f>[2]Elproduktion!$R$486</f>
        <v>0</v>
      </c>
      <c r="H7" s="122">
        <f>[2]Elproduktion!$S$487</f>
        <v>0</v>
      </c>
      <c r="I7" s="122">
        <f>[2]Elproduktion!$N$488</f>
        <v>0</v>
      </c>
      <c r="J7" s="122">
        <f>[2]Elproduktion!$T$486</f>
        <v>0</v>
      </c>
      <c r="K7" s="122">
        <f>[2]Elproduktion!U484</f>
        <v>0</v>
      </c>
      <c r="L7" s="122">
        <f>[2]Elproduktion!V484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[2]Elproduktion!$N$490</f>
        <v>0</v>
      </c>
      <c r="D8" s="122">
        <f>[2]Elproduktion!$N$491</f>
        <v>0</v>
      </c>
      <c r="E8" s="122">
        <f>[2]Elproduktion!$Q$492</f>
        <v>0</v>
      </c>
      <c r="F8" s="122">
        <f>[2]Elproduktion!$N$493</f>
        <v>0</v>
      </c>
      <c r="G8" s="122">
        <f>[2]Elproduktion!$R$494</f>
        <v>0</v>
      </c>
      <c r="H8" s="122">
        <f>[2]Elproduktion!$S$495</f>
        <v>0</v>
      </c>
      <c r="I8" s="122">
        <f>[2]Elproduktion!$N$496</f>
        <v>0</v>
      </c>
      <c r="J8" s="122">
        <f>[2]Elproduktion!$T$494</f>
        <v>0</v>
      </c>
      <c r="K8" s="122">
        <f>[2]Elproduktion!U492</f>
        <v>0</v>
      </c>
      <c r="L8" s="122">
        <f>[2]Elproduktion!V492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[2]Elproduktion!$N$498</f>
        <v>0</v>
      </c>
      <c r="D9" s="122">
        <f>[2]Elproduktion!$N$499</f>
        <v>0</v>
      </c>
      <c r="E9" s="122">
        <f>[2]Elproduktion!$Q$500</f>
        <v>0</v>
      </c>
      <c r="F9" s="122">
        <f>[2]Elproduktion!$N$501</f>
        <v>0</v>
      </c>
      <c r="G9" s="122">
        <f>[2]Elproduktion!$R$502</f>
        <v>0</v>
      </c>
      <c r="H9" s="122">
        <f>[2]Elproduktion!$S$503</f>
        <v>0</v>
      </c>
      <c r="I9" s="122">
        <f>[2]Elproduktion!$N$504</f>
        <v>0</v>
      </c>
      <c r="J9" s="122">
        <f>[2]Elproduktion!$T$502</f>
        <v>0</v>
      </c>
      <c r="K9" s="122">
        <f>[2]Elproduktion!U500</f>
        <v>0</v>
      </c>
      <c r="L9" s="122">
        <f>[2]Elproduktion!V500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[2]Elproduktion!$N$506</f>
        <v>0</v>
      </c>
      <c r="D10" s="122">
        <f>[2]Elproduktion!$N$507</f>
        <v>0</v>
      </c>
      <c r="E10" s="122">
        <f>[2]Elproduktion!$Q$508</f>
        <v>0</v>
      </c>
      <c r="F10" s="122">
        <f>[2]Elproduktion!$N$509</f>
        <v>0</v>
      </c>
      <c r="G10" s="122">
        <f>[2]Elproduktion!$R$510</f>
        <v>0</v>
      </c>
      <c r="H10" s="122">
        <f>[2]Elproduktion!$S$511</f>
        <v>0</v>
      </c>
      <c r="I10" s="122">
        <f>[2]Elproduktion!$N$512</f>
        <v>0</v>
      </c>
      <c r="J10" s="122">
        <f>[2]Elproduktion!$T$510</f>
        <v>0</v>
      </c>
      <c r="K10" s="122">
        <f>[2]Elproduktion!U508</f>
        <v>0</v>
      </c>
      <c r="L10" s="122">
        <f>[2]Elproduktion!V508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446.5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0139 Upplands-Bro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[2]Fjärrvärmeproduktion!$N$674</f>
        <v>0</v>
      </c>
      <c r="C18" s="122"/>
      <c r="D18" s="122">
        <f>[2]Fjärrvärmeproduktion!$N$675</f>
        <v>0</v>
      </c>
      <c r="E18" s="122">
        <f>[2]Fjärrvärmeproduktion!$Q$676</f>
        <v>0</v>
      </c>
      <c r="F18" s="122">
        <f>[2]Fjärrvärmeproduktion!$N$677</f>
        <v>0</v>
      </c>
      <c r="G18" s="122">
        <f>[2]Fjärrvärmeproduktion!$R$678</f>
        <v>0</v>
      </c>
      <c r="H18" s="122">
        <f>[2]Fjärrvärmeproduktion!$S$679</f>
        <v>0</v>
      </c>
      <c r="I18" s="122">
        <f>[2]Fjärrvärmeproduktion!$N$680</f>
        <v>0</v>
      </c>
      <c r="J18" s="122">
        <f>[2]Fjärrvärmeproduktion!$T$678</f>
        <v>0</v>
      </c>
      <c r="K18" s="122">
        <f>[2]Fjärrvärmeproduktion!U676</f>
        <v>0</v>
      </c>
      <c r="L18" s="122">
        <f>[2]Fjärrvärmeproduktion!V676</f>
        <v>0</v>
      </c>
      <c r="M18" s="122">
        <f>[2]Fjärrvärmeproduktion!W679</f>
        <v>0</v>
      </c>
      <c r="N18" s="122">
        <f>[2]Fjärrvärmeproduktion!X679</f>
        <v>0</v>
      </c>
      <c r="O18" s="122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2">
        <f>[2]Fjärrvärmeproduktion!$N$682</f>
        <v>82009</v>
      </c>
      <c r="C19" s="122"/>
      <c r="D19" s="122">
        <f>[2]Fjärrvärmeproduktion!$N$683</f>
        <v>239</v>
      </c>
      <c r="E19" s="122">
        <f>[2]Fjärrvärmeproduktion!$Q$684</f>
        <v>0</v>
      </c>
      <c r="F19" s="122">
        <f>[2]Fjärrvärmeproduktion!$N$685</f>
        <v>0</v>
      </c>
      <c r="G19" s="122">
        <f>[2]Fjärrvärmeproduktion!$R$686</f>
        <v>7620</v>
      </c>
      <c r="H19" s="122">
        <f>[2]Fjärrvärmeproduktion!$S$687</f>
        <v>83437</v>
      </c>
      <c r="I19" s="122">
        <f>[2]Fjärrvärmeproduktion!$N$688</f>
        <v>3568</v>
      </c>
      <c r="J19" s="122">
        <f>[2]Fjärrvärmeproduktion!$T$686</f>
        <v>0</v>
      </c>
      <c r="K19" s="122">
        <f>[2]Fjärrvärmeproduktion!U684</f>
        <v>0</v>
      </c>
      <c r="L19" s="122">
        <f>[2]Fjärrvärmeproduktion!V684</f>
        <v>0</v>
      </c>
      <c r="M19" s="122">
        <f>[2]Fjärrvärmeproduktion!W687</f>
        <v>0</v>
      </c>
      <c r="N19" s="122">
        <f>[2]Fjärrvärmeproduktion!X687</f>
        <v>0</v>
      </c>
      <c r="O19" s="122"/>
      <c r="P19" s="122">
        <f t="shared" ref="P19:P24" si="2">SUM(C19:O19)</f>
        <v>94864</v>
      </c>
      <c r="Q19" s="4"/>
      <c r="R19" s="4"/>
      <c r="S19" s="4"/>
      <c r="T19" s="4"/>
    </row>
    <row r="20" spans="1:34" ht="15.75">
      <c r="A20" s="5" t="s">
        <v>20</v>
      </c>
      <c r="B20" s="122">
        <f>[2]Fjärrvärmeproduktion!$N$690</f>
        <v>0</v>
      </c>
      <c r="C20" s="122"/>
      <c r="D20" s="122">
        <f>[2]Fjärrvärmeproduktion!$N$691</f>
        <v>0</v>
      </c>
      <c r="E20" s="122">
        <f>[2]Fjärrvärmeproduktion!$Q$692</f>
        <v>0</v>
      </c>
      <c r="F20" s="122">
        <f>[2]Fjärrvärmeproduktion!$N$693</f>
        <v>0</v>
      </c>
      <c r="G20" s="122">
        <f>[2]Fjärrvärmeproduktion!$R$694</f>
        <v>0</v>
      </c>
      <c r="H20" s="122">
        <f>[2]Fjärrvärmeproduktion!$S$695</f>
        <v>0</v>
      </c>
      <c r="I20" s="122">
        <f>[2]Fjärrvärmeproduktion!$N$696</f>
        <v>0</v>
      </c>
      <c r="J20" s="122">
        <f>[2]Fjärrvärmeproduktion!$T$694</f>
        <v>0</v>
      </c>
      <c r="K20" s="122">
        <f>[2]Fjärrvärmeproduktion!U692</f>
        <v>0</v>
      </c>
      <c r="L20" s="122">
        <f>[2]Fjärrvärmeproduktion!V692</f>
        <v>0</v>
      </c>
      <c r="M20" s="122">
        <f>[2]Fjärrvärmeproduktion!W695</f>
        <v>0</v>
      </c>
      <c r="N20" s="122">
        <f>[2]Fjärrvärmeproduktion!X695</f>
        <v>0</v>
      </c>
      <c r="O20" s="122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2">
        <f>[2]Fjärrvärmeproduktion!$N$698</f>
        <v>18874</v>
      </c>
      <c r="C21" s="145">
        <f>B21*0.33</f>
        <v>6228.42</v>
      </c>
      <c r="D21" s="122">
        <f>[2]Fjärrvärmeproduktion!$N$699</f>
        <v>0</v>
      </c>
      <c r="E21" s="122">
        <f>[2]Fjärrvärmeproduktion!$Q$700</f>
        <v>0</v>
      </c>
      <c r="F21" s="122">
        <f>[2]Fjärrvärmeproduktion!$N$701</f>
        <v>0</v>
      </c>
      <c r="G21" s="122">
        <f>[2]Fjärrvärmeproduktion!$R$702</f>
        <v>0</v>
      </c>
      <c r="H21" s="122">
        <f>[2]Fjärrvärmeproduktion!$S$703</f>
        <v>0</v>
      </c>
      <c r="I21" s="122">
        <f>[2]Fjärrvärmeproduktion!$N$704</f>
        <v>0</v>
      </c>
      <c r="J21" s="122">
        <f>[2]Fjärrvärmeproduktion!$T$702</f>
        <v>0</v>
      </c>
      <c r="K21" s="122">
        <f>[2]Fjärrvärmeproduktion!U700</f>
        <v>0</v>
      </c>
      <c r="L21" s="122">
        <f>[2]Fjärrvärmeproduktion!V700</f>
        <v>0</v>
      </c>
      <c r="M21" s="122">
        <f>[2]Fjärrvärmeproduktion!W703</f>
        <v>0</v>
      </c>
      <c r="N21" s="122">
        <f>[2]Fjärrvärmeproduktion!X703</f>
        <v>0</v>
      </c>
      <c r="O21" s="122"/>
      <c r="P21" s="122">
        <f t="shared" si="2"/>
        <v>6228.42</v>
      </c>
      <c r="Q21" s="4"/>
      <c r="R21" s="37"/>
      <c r="S21" s="37"/>
      <c r="T21" s="37"/>
    </row>
    <row r="22" spans="1:34" ht="15.75">
      <c r="A22" s="5" t="s">
        <v>22</v>
      </c>
      <c r="B22" s="122">
        <f>[2]Fjärrvärmeproduktion!$N$706</f>
        <v>0</v>
      </c>
      <c r="C22" s="122"/>
      <c r="D22" s="122">
        <f>[2]Fjärrvärmeproduktion!$N$707</f>
        <v>0</v>
      </c>
      <c r="E22" s="122">
        <f>[2]Fjärrvärmeproduktion!$Q$708</f>
        <v>0</v>
      </c>
      <c r="F22" s="122">
        <f>[2]Fjärrvärmeproduktion!$N$709</f>
        <v>0</v>
      </c>
      <c r="G22" s="122">
        <f>[2]Fjärrvärmeproduktion!$R$710</f>
        <v>0</v>
      </c>
      <c r="H22" s="122">
        <f>[2]Fjärrvärmeproduktion!$S$711</f>
        <v>0</v>
      </c>
      <c r="I22" s="122">
        <f>[2]Fjärrvärmeproduktion!$N$712</f>
        <v>0</v>
      </c>
      <c r="J22" s="122">
        <f>[2]Fjärrvärmeproduktion!$T$710</f>
        <v>0</v>
      </c>
      <c r="K22" s="122">
        <f>[2]Fjärrvärmeproduktion!U708</f>
        <v>0</v>
      </c>
      <c r="L22" s="122">
        <f>[2]Fjärrvärmeproduktion!V708</f>
        <v>0</v>
      </c>
      <c r="M22" s="122">
        <f>[2]Fjärrvärmeproduktion!W711</f>
        <v>0</v>
      </c>
      <c r="N22" s="122">
        <f>[2]Fjärrvärmeproduktion!X711</f>
        <v>0</v>
      </c>
      <c r="O22" s="122"/>
      <c r="P22" s="122">
        <f t="shared" si="2"/>
        <v>0</v>
      </c>
      <c r="Q22" s="31"/>
      <c r="R22" s="43" t="s">
        <v>24</v>
      </c>
      <c r="S22" s="88" t="str">
        <f>P43/1000 &amp;" GWh"</f>
        <v>562,394514791211 GWh</v>
      </c>
      <c r="T22" s="38"/>
      <c r="U22" s="36"/>
    </row>
    <row r="23" spans="1:34" ht="15.75">
      <c r="A23" s="5" t="s">
        <v>23</v>
      </c>
      <c r="B23" s="122">
        <f>[2]Fjärrvärmeproduktion!$N$714</f>
        <v>0</v>
      </c>
      <c r="C23" s="122"/>
      <c r="D23" s="122">
        <f>[2]Fjärrvärmeproduktion!$N$715</f>
        <v>0</v>
      </c>
      <c r="E23" s="122">
        <f>[2]Fjärrvärmeproduktion!$Q$716</f>
        <v>0</v>
      </c>
      <c r="F23" s="122">
        <f>[2]Fjärrvärmeproduktion!$N$717</f>
        <v>0</v>
      </c>
      <c r="G23" s="122">
        <f>[2]Fjärrvärmeproduktion!$R$718</f>
        <v>0</v>
      </c>
      <c r="H23" s="122">
        <f>[2]Fjärrvärmeproduktion!$S$719</f>
        <v>0</v>
      </c>
      <c r="I23" s="122">
        <f>[2]Fjärrvärmeproduktion!$N$720</f>
        <v>0</v>
      </c>
      <c r="J23" s="122">
        <f>[2]Fjärrvärmeproduktion!$T$718</f>
        <v>0</v>
      </c>
      <c r="K23" s="122">
        <f>[2]Fjärrvärmeproduktion!U716</f>
        <v>0</v>
      </c>
      <c r="L23" s="122">
        <f>[2]Fjärrvärmeproduktion!V716</f>
        <v>0</v>
      </c>
      <c r="M23" s="122">
        <f>[2]Fjärrvärmeproduktion!W719</f>
        <v>0</v>
      </c>
      <c r="N23" s="122">
        <f>[2]Fjärrvärmeproduktion!X719</f>
        <v>0</v>
      </c>
      <c r="O23" s="122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2">
        <f>SUM(B18:B23)</f>
        <v>100883</v>
      </c>
      <c r="C24" s="145">
        <f t="shared" ref="C24:O24" si="3">SUM(C18:C23)</f>
        <v>6228.42</v>
      </c>
      <c r="D24" s="122">
        <f t="shared" si="3"/>
        <v>239</v>
      </c>
      <c r="E24" s="122">
        <f t="shared" si="3"/>
        <v>0</v>
      </c>
      <c r="F24" s="122">
        <f t="shared" si="3"/>
        <v>0</v>
      </c>
      <c r="G24" s="122">
        <f t="shared" si="3"/>
        <v>7620</v>
      </c>
      <c r="H24" s="122">
        <f t="shared" si="3"/>
        <v>83437</v>
      </c>
      <c r="I24" s="122">
        <f t="shared" si="3"/>
        <v>3568</v>
      </c>
      <c r="J24" s="122">
        <f t="shared" si="3"/>
        <v>0</v>
      </c>
      <c r="K24" s="122">
        <f t="shared" si="3"/>
        <v>0</v>
      </c>
      <c r="L24" s="122">
        <f t="shared" si="3"/>
        <v>0</v>
      </c>
      <c r="M24" s="122">
        <f t="shared" si="3"/>
        <v>0</v>
      </c>
      <c r="N24" s="122">
        <f t="shared" si="3"/>
        <v>0</v>
      </c>
      <c r="O24" s="122">
        <f t="shared" si="3"/>
        <v>0</v>
      </c>
      <c r="P24" s="122">
        <f t="shared" si="2"/>
        <v>101092.42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C43/1000 &amp;" GWh"</f>
        <v>273,3675336 GWh</v>
      </c>
      <c r="T25" s="42">
        <f>C$44</f>
        <v>0.48607788022521453</v>
      </c>
      <c r="U25" s="36"/>
    </row>
    <row r="26" spans="1:34" ht="15.75">
      <c r="B26" s="100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169,421 GWh</v>
      </c>
      <c r="T26" s="42">
        <f>D$44</f>
        <v>0.30124938196258449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0,001 GWh</v>
      </c>
      <c r="T28" s="42">
        <f>F$44</f>
        <v>1.7781112256602458E-6</v>
      </c>
      <c r="U28" s="36"/>
    </row>
    <row r="29" spans="1:34" ht="15.75">
      <c r="A29" s="79" t="str">
        <f>A2</f>
        <v>0139 Upplands-Bro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24,0199811912113 GWh</v>
      </c>
      <c r="T29" s="42">
        <f>G$44</f>
        <v>4.2710198196240813E-2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92,017 GWh</v>
      </c>
      <c r="T30" s="42">
        <f>H$44</f>
        <v>0.16361646065157884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3,568 GWh</v>
      </c>
      <c r="T31" s="42">
        <f>I$44</f>
        <v>6.3443008531557567E-3</v>
      </c>
      <c r="U31" s="35"/>
      <c r="AG31" s="30"/>
      <c r="AH31" s="30"/>
    </row>
    <row r="32" spans="1:34" ht="15.75">
      <c r="A32" s="5" t="s">
        <v>30</v>
      </c>
      <c r="B32" s="122">
        <f>[2]Slutanvändning!$N$980</f>
        <v>0</v>
      </c>
      <c r="C32" s="100">
        <f>[2]Slutanvändning!$N$981</f>
        <v>5070</v>
      </c>
      <c r="D32" s="100">
        <f>[2]Slutanvändning!$N$974</f>
        <v>1975</v>
      </c>
      <c r="E32" s="122">
        <f>[2]Slutanvändning!$Q$975</f>
        <v>0</v>
      </c>
      <c r="F32" s="122">
        <f>[2]Slutanvändning!$N$976</f>
        <v>0</v>
      </c>
      <c r="G32" s="100">
        <f>[2]Slutanvändning!$N$977</f>
        <v>459</v>
      </c>
      <c r="H32" s="122">
        <f>[2]Slutanvändning!$N$978</f>
        <v>0</v>
      </c>
      <c r="I32" s="122">
        <f>[2]Slutanvändning!$N$979</f>
        <v>0</v>
      </c>
      <c r="J32" s="122"/>
      <c r="K32" s="122">
        <f>[2]Slutanvändning!T975</f>
        <v>0</v>
      </c>
      <c r="L32" s="122">
        <f>[2]Slutanvändning!U975</f>
        <v>0</v>
      </c>
      <c r="M32" s="122"/>
      <c r="N32" s="122"/>
      <c r="O32" s="122"/>
      <c r="P32" s="122">
        <f t="shared" ref="P32:P38" si="4">SUM(B32:N32)</f>
        <v>7504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9">
        <f>[2]Slutanvändning!$N$989</f>
        <v>9024.61</v>
      </c>
      <c r="C33" s="100">
        <f>[2]Slutanvändning!$N$990</f>
        <v>35476</v>
      </c>
      <c r="D33" s="130">
        <f>[2]Slutanvändning!$N$983</f>
        <v>20732.981191211322</v>
      </c>
      <c r="E33" s="122">
        <f>[2]Slutanvändning!$Q$984</f>
        <v>0</v>
      </c>
      <c r="F33" s="122">
        <f>[2]Slutanvändning!$N$985</f>
        <v>1</v>
      </c>
      <c r="G33" s="130">
        <f>[2]Slutanvändning!$N$986</f>
        <v>0</v>
      </c>
      <c r="H33" s="122">
        <f>[2]Slutanvändning!$N$987</f>
        <v>0</v>
      </c>
      <c r="I33" s="122">
        <f>[2]Slutanvändning!$N$988</f>
        <v>0</v>
      </c>
      <c r="J33" s="122"/>
      <c r="K33" s="122">
        <f>[2]Slutanvändning!T984</f>
        <v>0</v>
      </c>
      <c r="L33" s="122">
        <f>[2]Slutanvändning!U984</f>
        <v>0</v>
      </c>
      <c r="M33" s="122"/>
      <c r="N33" s="122"/>
      <c r="O33" s="122"/>
      <c r="P33" s="147">
        <f t="shared" si="4"/>
        <v>65234.591191211322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9">
        <f>[2]Slutanvändning!$N$998</f>
        <v>28177.617000000002</v>
      </c>
      <c r="C34" s="100">
        <f>[2]Slutanvändning!$N$999</f>
        <v>28907</v>
      </c>
      <c r="D34" s="100">
        <f>[2]Slutanvändning!$N$992</f>
        <v>367</v>
      </c>
      <c r="E34" s="122">
        <f>[2]Slutanvändning!$Q$993</f>
        <v>0</v>
      </c>
      <c r="F34" s="122">
        <f>[2]Slutanvändning!$N$994</f>
        <v>0</v>
      </c>
      <c r="G34" s="100">
        <f>[2]Slutanvändning!$N$995</f>
        <v>0</v>
      </c>
      <c r="H34" s="122">
        <f>[2]Slutanvändning!$N$996</f>
        <v>0</v>
      </c>
      <c r="I34" s="122">
        <f>[2]Slutanvändning!$N$997</f>
        <v>0</v>
      </c>
      <c r="J34" s="122"/>
      <c r="K34" s="122">
        <f>[2]Slutanvändning!T993</f>
        <v>0</v>
      </c>
      <c r="L34" s="122">
        <f>[2]Slutanvändning!U993</f>
        <v>0</v>
      </c>
      <c r="M34" s="122"/>
      <c r="N34" s="122"/>
      <c r="O34" s="122"/>
      <c r="P34" s="129">
        <f>SUM(B34:N34)</f>
        <v>57451.616999999998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[2]Slutanvändning!$N$1007</f>
        <v>0</v>
      </c>
      <c r="C35" s="100">
        <f>[2]Slutanvändning!$N$1008</f>
        <v>4979</v>
      </c>
      <c r="D35" s="130">
        <f>[2]Slutanvändning!$N$1001</f>
        <v>142770.01880878868</v>
      </c>
      <c r="E35" s="122">
        <f>[2]Slutanvändning!$Q$1002</f>
        <v>0</v>
      </c>
      <c r="F35" s="122">
        <f>[2]Slutanvändning!$N$1003</f>
        <v>0</v>
      </c>
      <c r="G35" s="130">
        <f>[2]Slutanvändning!$N$1004</f>
        <v>15940.981191211322</v>
      </c>
      <c r="H35" s="122">
        <f>[2]Slutanvändning!$N$1005</f>
        <v>0</v>
      </c>
      <c r="I35" s="122">
        <f>[2]Slutanvändning!$N$1006</f>
        <v>0</v>
      </c>
      <c r="J35" s="122"/>
      <c r="K35" s="122">
        <f>[2]Slutanvändning!T1002</f>
        <v>0</v>
      </c>
      <c r="L35" s="122">
        <f>[2]Slutanvändning!U1002</f>
        <v>0</v>
      </c>
      <c r="M35" s="122"/>
      <c r="N35" s="122"/>
      <c r="O35" s="122"/>
      <c r="P35" s="122">
        <f>SUM(B35:N35)</f>
        <v>163690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9">
        <f>[2]Slutanvändning!$N$1016</f>
        <v>1224.433</v>
      </c>
      <c r="C36" s="100">
        <f>[2]Slutanvändning!$N$1017</f>
        <v>71188</v>
      </c>
      <c r="D36" s="100">
        <f>[2]Slutanvändning!$N$1010</f>
        <v>3021</v>
      </c>
      <c r="E36" s="122">
        <f>[2]Slutanvändning!$Q$1011</f>
        <v>0</v>
      </c>
      <c r="F36" s="122">
        <f>[2]Slutanvändning!$N$1012</f>
        <v>0</v>
      </c>
      <c r="G36" s="100">
        <f>[2]Slutanvändning!$N$1013</f>
        <v>0</v>
      </c>
      <c r="H36" s="122">
        <f>[2]Slutanvändning!$N$1014</f>
        <v>0</v>
      </c>
      <c r="I36" s="122">
        <f>[2]Slutanvändning!$N$1015</f>
        <v>0</v>
      </c>
      <c r="J36" s="122"/>
      <c r="K36" s="122">
        <f>[2]Slutanvändning!T1011</f>
        <v>0</v>
      </c>
      <c r="L36" s="122">
        <f>[2]Slutanvändning!U1011</f>
        <v>0</v>
      </c>
      <c r="M36" s="122"/>
      <c r="N36" s="122"/>
      <c r="O36" s="122"/>
      <c r="P36" s="129">
        <f t="shared" si="4"/>
        <v>75433.433000000005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9">
        <f>[2]Slutanvändning!$N$1025</f>
        <v>1528.4739999999997</v>
      </c>
      <c r="C37" s="100">
        <f>[2]Slutanvändning!$N$1026</f>
        <v>79859</v>
      </c>
      <c r="D37" s="100">
        <f>[2]Slutanvändning!$N$1019</f>
        <v>197</v>
      </c>
      <c r="E37" s="122">
        <f>[2]Slutanvändning!$Q$1020</f>
        <v>0</v>
      </c>
      <c r="F37" s="122">
        <f>[2]Slutanvändning!$N$1021</f>
        <v>0</v>
      </c>
      <c r="G37" s="100">
        <f>[2]Slutanvändning!$N$1022</f>
        <v>0</v>
      </c>
      <c r="H37" s="122">
        <f>[2]Slutanvändning!$N$1023</f>
        <v>8580</v>
      </c>
      <c r="I37" s="122">
        <f>[2]Slutanvändning!$N$1024</f>
        <v>0</v>
      </c>
      <c r="J37" s="122"/>
      <c r="K37" s="122">
        <f>[2]Slutanvändning!T1020</f>
        <v>0</v>
      </c>
      <c r="L37" s="122">
        <f>[2]Slutanvändning!U1020</f>
        <v>0</v>
      </c>
      <c r="M37" s="122"/>
      <c r="N37" s="122"/>
      <c r="O37" s="122"/>
      <c r="P37" s="129">
        <f t="shared" si="4"/>
        <v>90164.474000000002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9">
        <f>[2]Slutanvändning!$N$1034</f>
        <v>54284.501999999993</v>
      </c>
      <c r="C38" s="100">
        <f>[2]Slutanvändning!$N$1035</f>
        <v>12661</v>
      </c>
      <c r="D38" s="100">
        <f>[2]Slutanvändning!$N$1028</f>
        <v>119</v>
      </c>
      <c r="E38" s="122">
        <f>[2]Slutanvändning!$Q$1029</f>
        <v>0</v>
      </c>
      <c r="F38" s="122">
        <f>[2]Slutanvändning!$N$1030</f>
        <v>0</v>
      </c>
      <c r="G38" s="100">
        <f>[2]Slutanvändning!$N$1031</f>
        <v>0</v>
      </c>
      <c r="H38" s="122">
        <f>[2]Slutanvändning!$N$1032</f>
        <v>0</v>
      </c>
      <c r="I38" s="122">
        <f>[2]Slutanvändning!$N$1033</f>
        <v>0</v>
      </c>
      <c r="J38" s="122"/>
      <c r="K38" s="122">
        <f>[2]Slutanvändning!T1029</f>
        <v>0</v>
      </c>
      <c r="L38" s="122">
        <f>[2]Slutanvändning!U1029</f>
        <v>0</v>
      </c>
      <c r="M38" s="122"/>
      <c r="N38" s="122"/>
      <c r="O38" s="122"/>
      <c r="P38" s="129">
        <f t="shared" si="4"/>
        <v>67064.501999999993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[2]Slutanvändning!$N$1043</f>
        <v>0</v>
      </c>
      <c r="C39" s="130">
        <f>[2]Slutanvändning!$N$1044</f>
        <v>8749.6666666667334</v>
      </c>
      <c r="D39" s="100">
        <f>[2]Slutanvändning!$N$1037</f>
        <v>0</v>
      </c>
      <c r="E39" s="122">
        <f>[2]Slutanvändning!$Q$1038</f>
        <v>0</v>
      </c>
      <c r="F39" s="122">
        <f>[2]Slutanvändning!$N$1039</f>
        <v>0</v>
      </c>
      <c r="G39" s="100">
        <f>[2]Slutanvändning!$N$1040</f>
        <v>0</v>
      </c>
      <c r="H39" s="122">
        <f>[2]Slutanvändning!$N$1041</f>
        <v>0</v>
      </c>
      <c r="I39" s="122">
        <f>[2]Slutanvändning!$N$1042</f>
        <v>0</v>
      </c>
      <c r="J39" s="122"/>
      <c r="K39" s="122">
        <f>[2]Slutanvändning!T1038</f>
        <v>0</v>
      </c>
      <c r="L39" s="122">
        <f>[2]Slutanvändning!U1038</f>
        <v>0</v>
      </c>
      <c r="M39" s="122"/>
      <c r="N39" s="122"/>
      <c r="O39" s="122"/>
      <c r="P39" s="145">
        <f>SUM(B39:N39)</f>
        <v>8749.6666666667334</v>
      </c>
      <c r="Q39" s="33"/>
      <c r="R39" s="41"/>
      <c r="S39" s="10"/>
      <c r="T39" s="64"/>
    </row>
    <row r="40" spans="1:47" ht="15.75">
      <c r="A40" s="5" t="s">
        <v>14</v>
      </c>
      <c r="B40" s="129">
        <f>SUM(B32:B39)</f>
        <v>94239.635999999999</v>
      </c>
      <c r="C40" s="145">
        <f t="shared" ref="C40:O40" si="5">SUM(C32:C39)</f>
        <v>246889.66666666674</v>
      </c>
      <c r="D40" s="122">
        <f t="shared" si="5"/>
        <v>169182</v>
      </c>
      <c r="E40" s="122">
        <f t="shared" si="5"/>
        <v>0</v>
      </c>
      <c r="F40" s="122">
        <f>SUM(F32:F39)</f>
        <v>1</v>
      </c>
      <c r="G40" s="145">
        <f t="shared" si="5"/>
        <v>16399.981191211322</v>
      </c>
      <c r="H40" s="122">
        <f t="shared" si="5"/>
        <v>8580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47">
        <f>SUM(B40:N40)</f>
        <v>535292.28385787806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26,8928109333333 GWh</v>
      </c>
      <c r="T41" s="64"/>
    </row>
    <row r="42" spans="1:47">
      <c r="A42" s="46" t="s">
        <v>43</v>
      </c>
      <c r="B42" s="95">
        <f>B39+B38+B37</f>
        <v>55812.975999999995</v>
      </c>
      <c r="C42" s="95">
        <f>C39+C38+C37</f>
        <v>101269.66666666673</v>
      </c>
      <c r="D42" s="95">
        <f>D39+D38+D37</f>
        <v>316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8580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165978.64266666671</v>
      </c>
      <c r="Q42" s="34"/>
      <c r="R42" s="41" t="s">
        <v>41</v>
      </c>
      <c r="S42" s="11" t="str">
        <f>P42/1000 &amp;" GWh"</f>
        <v>165,978642666667 GWh</v>
      </c>
      <c r="T42" s="42">
        <f>P42/P40</f>
        <v>0.3100710540238884</v>
      </c>
    </row>
    <row r="43" spans="1:47">
      <c r="A43" s="47" t="s">
        <v>45</v>
      </c>
      <c r="B43" s="117"/>
      <c r="C43" s="97">
        <f>C40+C24-C7+C46</f>
        <v>273367.53360000008</v>
      </c>
      <c r="D43" s="97">
        <f t="shared" ref="D43:O43" si="7">D11+D24+D40</f>
        <v>169421</v>
      </c>
      <c r="E43" s="97">
        <f t="shared" si="7"/>
        <v>0</v>
      </c>
      <c r="F43" s="97">
        <f t="shared" si="7"/>
        <v>1</v>
      </c>
      <c r="G43" s="97">
        <f t="shared" si="7"/>
        <v>24019.981191211322</v>
      </c>
      <c r="H43" s="97">
        <f t="shared" si="7"/>
        <v>92017</v>
      </c>
      <c r="I43" s="97">
        <f t="shared" si="7"/>
        <v>3568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562394.51479121135</v>
      </c>
      <c r="Q43" s="34"/>
      <c r="R43" s="41" t="s">
        <v>42</v>
      </c>
      <c r="S43" s="11" t="str">
        <f>P36/1000 &amp;" GWh"</f>
        <v>75,433433 GWh</v>
      </c>
      <c r="T43" s="62">
        <f>P36/P40</f>
        <v>0.14092008286827434</v>
      </c>
    </row>
    <row r="44" spans="1:47">
      <c r="A44" s="47" t="s">
        <v>46</v>
      </c>
      <c r="B44" s="118"/>
      <c r="C44" s="99">
        <f>C43/$P$43</f>
        <v>0.48607788022521453</v>
      </c>
      <c r="D44" s="99">
        <f t="shared" ref="D44:P44" si="8">D43/$P$43</f>
        <v>0.30124938196258449</v>
      </c>
      <c r="E44" s="99">
        <f t="shared" si="8"/>
        <v>0</v>
      </c>
      <c r="F44" s="99">
        <f t="shared" si="8"/>
        <v>1.7781112256602458E-6</v>
      </c>
      <c r="G44" s="99">
        <f t="shared" si="8"/>
        <v>4.2710198196240813E-2</v>
      </c>
      <c r="H44" s="99">
        <f t="shared" si="8"/>
        <v>0.16361646065157884</v>
      </c>
      <c r="I44" s="99">
        <f t="shared" si="8"/>
        <v>6.3443008531557567E-3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57,451617 GWh</v>
      </c>
      <c r="T44" s="42">
        <f>P34/P40</f>
        <v>0.10732756427188403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7,504 GWh</v>
      </c>
      <c r="T45" s="42">
        <f>P32/P40</f>
        <v>1.401850956251097E-2</v>
      </c>
      <c r="U45" s="36"/>
    </row>
    <row r="46" spans="1:47">
      <c r="A46" s="48" t="s">
        <v>49</v>
      </c>
      <c r="B46" s="68">
        <f>B24-B40</f>
        <v>6643.3640000000014</v>
      </c>
      <c r="C46" s="68">
        <f>(C40+C24)*0.08</f>
        <v>20249.44693333334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65,2345911912113 GWh</v>
      </c>
      <c r="T46" s="62">
        <f>P33/P40</f>
        <v>0.12186723619676036</v>
      </c>
      <c r="U46" s="36"/>
    </row>
    <row r="47" spans="1:47">
      <c r="A47" s="48" t="s">
        <v>51</v>
      </c>
      <c r="B47" s="123">
        <f>B46/B24</f>
        <v>6.5852165379697292E-2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163,69 GWh</v>
      </c>
      <c r="T47" s="62">
        <f>P35/P40</f>
        <v>0.30579555307668183</v>
      </c>
    </row>
    <row r="48" spans="1:47" ht="15.75" thickBot="1">
      <c r="A48" s="13"/>
      <c r="B48" s="124"/>
      <c r="C48" s="125"/>
      <c r="D48" s="126"/>
      <c r="E48" s="126"/>
      <c r="F48" s="127"/>
      <c r="G48" s="126"/>
      <c r="H48" s="126"/>
      <c r="I48" s="127"/>
      <c r="J48" s="126"/>
      <c r="K48" s="126"/>
      <c r="L48" s="126"/>
      <c r="M48" s="125"/>
      <c r="N48" s="128"/>
      <c r="O48" s="128"/>
      <c r="P48" s="128"/>
      <c r="Q48" s="87"/>
      <c r="R48" s="69" t="s">
        <v>50</v>
      </c>
      <c r="S48" s="70" t="str">
        <f>P40/1000 &amp;" GWh"</f>
        <v>535,292283857878 GWh</v>
      </c>
      <c r="T48" s="71">
        <f>SUM(T42:T47)</f>
        <v>0.99999999999999989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3" zoomScale="70" zoomScaleNormal="70" workbookViewId="0">
      <selection activeCell="B40" sqref="B4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98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[2]Solceller!$C$5</f>
        <v>589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[2]Elproduktion!$N$82</f>
        <v>0</v>
      </c>
      <c r="D7" s="122">
        <f>[2]Elproduktion!$N$83</f>
        <v>0</v>
      </c>
      <c r="E7" s="122">
        <f>[2]Elproduktion!$Q$84</f>
        <v>0</v>
      </c>
      <c r="F7" s="122">
        <f>[2]Elproduktion!$N$85</f>
        <v>0</v>
      </c>
      <c r="G7" s="122">
        <f>[2]Elproduktion!$R$86</f>
        <v>0</v>
      </c>
      <c r="H7" s="122">
        <f>[2]Elproduktion!$S$87</f>
        <v>0</v>
      </c>
      <c r="I7" s="122">
        <f>[2]Elproduktion!$N$88</f>
        <v>0</v>
      </c>
      <c r="J7" s="122">
        <f>[2]Elproduktion!$T$86</f>
        <v>0</v>
      </c>
      <c r="K7" s="122">
        <f>[2]Elproduktion!U84</f>
        <v>0</v>
      </c>
      <c r="L7" s="122">
        <f>[2]Elproduktion!V84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[2]Elproduktion!$N$90</f>
        <v>0</v>
      </c>
      <c r="D8" s="122">
        <f>[2]Elproduktion!$N$91</f>
        <v>0</v>
      </c>
      <c r="E8" s="122">
        <f>[2]Elproduktion!$Q$92</f>
        <v>0</v>
      </c>
      <c r="F8" s="122">
        <f>[2]Elproduktion!$N$93</f>
        <v>0</v>
      </c>
      <c r="G8" s="122">
        <f>[2]Elproduktion!$R$94</f>
        <v>0</v>
      </c>
      <c r="H8" s="122">
        <f>[2]Elproduktion!$S$95</f>
        <v>0</v>
      </c>
      <c r="I8" s="122">
        <f>[2]Elproduktion!$N$96</f>
        <v>0</v>
      </c>
      <c r="J8" s="122">
        <f>[2]Elproduktion!$T$94</f>
        <v>0</v>
      </c>
      <c r="K8" s="122">
        <f>[2]Elproduktion!U92</f>
        <v>0</v>
      </c>
      <c r="L8" s="122">
        <f>[2]Elproduktion!V92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[2]Elproduktion!$N$98</f>
        <v>0</v>
      </c>
      <c r="D9" s="122">
        <f>[2]Elproduktion!$N$99</f>
        <v>0</v>
      </c>
      <c r="E9" s="122">
        <f>[2]Elproduktion!$Q$100</f>
        <v>0</v>
      </c>
      <c r="F9" s="122">
        <f>[2]Elproduktion!$N$101</f>
        <v>0</v>
      </c>
      <c r="G9" s="122">
        <f>[2]Elproduktion!$R$102</f>
        <v>0</v>
      </c>
      <c r="H9" s="122">
        <f>[2]Elproduktion!$S$103</f>
        <v>0</v>
      </c>
      <c r="I9" s="122">
        <f>[2]Elproduktion!$N$104</f>
        <v>0</v>
      </c>
      <c r="J9" s="122">
        <f>[2]Elproduktion!$T$102</f>
        <v>0</v>
      </c>
      <c r="K9" s="122">
        <f>[2]Elproduktion!U100</f>
        <v>0</v>
      </c>
      <c r="L9" s="122">
        <f>[2]Elproduktion!V100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[2]Elproduktion!$N$106</f>
        <v>0</v>
      </c>
      <c r="D10" s="122">
        <f>[2]Elproduktion!$N$107</f>
        <v>0</v>
      </c>
      <c r="E10" s="122">
        <f>[2]Elproduktion!$Q$108</f>
        <v>0</v>
      </c>
      <c r="F10" s="122">
        <f>[2]Elproduktion!$N$109</f>
        <v>0</v>
      </c>
      <c r="G10" s="122">
        <f>[2]Elproduktion!$R$110</f>
        <v>0</v>
      </c>
      <c r="H10" s="122">
        <f>[2]Elproduktion!$S$111</f>
        <v>0</v>
      </c>
      <c r="I10" s="122">
        <f>[2]Elproduktion!$N$112</f>
        <v>0</v>
      </c>
      <c r="J10" s="122">
        <f>[2]Elproduktion!$T$110</f>
        <v>0</v>
      </c>
      <c r="K10" s="122">
        <f>[2]Elproduktion!U108</f>
        <v>0</v>
      </c>
      <c r="L10" s="122">
        <f>[2]Elproduktion!V108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589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0115 Vallentuna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[2]Fjärrvärmeproduktion!$N$114</f>
        <v>0</v>
      </c>
      <c r="C18" s="122"/>
      <c r="D18" s="122">
        <f>[2]Fjärrvärmeproduktion!$N$115</f>
        <v>0</v>
      </c>
      <c r="E18" s="122">
        <f>[2]Fjärrvärmeproduktion!$Q$116</f>
        <v>0</v>
      </c>
      <c r="F18" s="122">
        <f>[2]Fjärrvärmeproduktion!$N$117</f>
        <v>0</v>
      </c>
      <c r="G18" s="122">
        <f>[2]Fjärrvärmeproduktion!$R$118</f>
        <v>0</v>
      </c>
      <c r="H18" s="122">
        <f>[2]Fjärrvärmeproduktion!$S$119</f>
        <v>0</v>
      </c>
      <c r="I18" s="122">
        <f>[2]Fjärrvärmeproduktion!$N$120</f>
        <v>0</v>
      </c>
      <c r="J18" s="122">
        <f>[2]Fjärrvärmeproduktion!$T$118</f>
        <v>0</v>
      </c>
      <c r="K18" s="122">
        <f>[2]Fjärrvärmeproduktion!U116</f>
        <v>0</v>
      </c>
      <c r="L18" s="122">
        <f>[2]Fjärrvärmeproduktion!V116</f>
        <v>0</v>
      </c>
      <c r="M18" s="122">
        <f>[2]Fjärrvärmeproduktion!W119</f>
        <v>0</v>
      </c>
      <c r="N18" s="122">
        <f>[2]Fjärrvärmeproduktion!X119</f>
        <v>0</v>
      </c>
      <c r="O18" s="122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2">
        <f>[2]Fjärrvärmeproduktion!$N$122+[2]Fjärrvärmeproduktion!$N$154</f>
        <v>48031</v>
      </c>
      <c r="C19" s="122"/>
      <c r="D19" s="122">
        <f>[2]Fjärrvärmeproduktion!$N$123</f>
        <v>139</v>
      </c>
      <c r="E19" s="122">
        <f>[2]Fjärrvärmeproduktion!$Q$124</f>
        <v>0</v>
      </c>
      <c r="F19" s="122">
        <f>[2]Fjärrvärmeproduktion!$N$125</f>
        <v>0</v>
      </c>
      <c r="G19" s="122">
        <f>[2]Fjärrvärmeproduktion!$R$126</f>
        <v>3470</v>
      </c>
      <c r="H19" s="122">
        <f>[2]Fjärrvärmeproduktion!$S$127</f>
        <v>45096</v>
      </c>
      <c r="I19" s="122">
        <f>[2]Fjärrvärmeproduktion!$N$128</f>
        <v>0</v>
      </c>
      <c r="J19" s="122">
        <f>[2]Fjärrvärmeproduktion!$T$126</f>
        <v>0</v>
      </c>
      <c r="K19" s="122">
        <f>[2]Fjärrvärmeproduktion!U124</f>
        <v>0</v>
      </c>
      <c r="L19" s="122">
        <f>[2]Fjärrvärmeproduktion!V124</f>
        <v>0</v>
      </c>
      <c r="M19" s="122">
        <f>[2]Fjärrvärmeproduktion!W127</f>
        <v>0</v>
      </c>
      <c r="N19" s="122">
        <f>[2]Fjärrvärmeproduktion!X127</f>
        <v>0</v>
      </c>
      <c r="O19" s="122"/>
      <c r="P19" s="122">
        <f t="shared" ref="P19:P23" si="2">SUM(C19:O19)</f>
        <v>48705</v>
      </c>
      <c r="Q19" s="4"/>
      <c r="R19" s="4"/>
      <c r="S19" s="4"/>
      <c r="T19" s="4"/>
    </row>
    <row r="20" spans="1:34" ht="15.75">
      <c r="A20" s="5" t="s">
        <v>20</v>
      </c>
      <c r="B20" s="122">
        <f>[2]Fjärrvärmeproduktion!$N$130</f>
        <v>0</v>
      </c>
      <c r="C20" s="122"/>
      <c r="D20" s="122">
        <f>[2]Fjärrvärmeproduktion!$N$131</f>
        <v>0</v>
      </c>
      <c r="E20" s="122">
        <f>[2]Fjärrvärmeproduktion!$Q$132</f>
        <v>0</v>
      </c>
      <c r="F20" s="122">
        <f>[2]Fjärrvärmeproduktion!$N$133</f>
        <v>0</v>
      </c>
      <c r="G20" s="122">
        <f>[2]Fjärrvärmeproduktion!$R$134</f>
        <v>0</v>
      </c>
      <c r="H20" s="122">
        <f>[2]Fjärrvärmeproduktion!$S$135</f>
        <v>0</v>
      </c>
      <c r="I20" s="122">
        <f>[2]Fjärrvärmeproduktion!$N$136</f>
        <v>0</v>
      </c>
      <c r="J20" s="122">
        <f>[2]Fjärrvärmeproduktion!$T$134</f>
        <v>0</v>
      </c>
      <c r="K20" s="122">
        <f>[2]Fjärrvärmeproduktion!U132</f>
        <v>0</v>
      </c>
      <c r="L20" s="122">
        <f>[2]Fjärrvärmeproduktion!V132</f>
        <v>0</v>
      </c>
      <c r="M20" s="122">
        <f>[2]Fjärrvärmeproduktion!W135</f>
        <v>0</v>
      </c>
      <c r="N20" s="122">
        <f>[2]Fjärrvärmeproduktion!X135</f>
        <v>0</v>
      </c>
      <c r="O20" s="122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2">
        <f>[2]Fjärrvärmeproduktion!$N$138</f>
        <v>24556</v>
      </c>
      <c r="C21" s="145">
        <f>B21*0.33</f>
        <v>8103.4800000000005</v>
      </c>
      <c r="D21" s="122">
        <f>[2]Fjärrvärmeproduktion!$N$139</f>
        <v>0</v>
      </c>
      <c r="E21" s="122">
        <f>[2]Fjärrvärmeproduktion!$Q$140</f>
        <v>0</v>
      </c>
      <c r="F21" s="122">
        <f>[2]Fjärrvärmeproduktion!$N$141</f>
        <v>0</v>
      </c>
      <c r="G21" s="122">
        <f>[2]Fjärrvärmeproduktion!$R$142</f>
        <v>0</v>
      </c>
      <c r="H21" s="122">
        <f>[2]Fjärrvärmeproduktion!$S$143</f>
        <v>0</v>
      </c>
      <c r="I21" s="122">
        <f>[2]Fjärrvärmeproduktion!$N$144</f>
        <v>0</v>
      </c>
      <c r="J21" s="122">
        <f>[2]Fjärrvärmeproduktion!$T$142</f>
        <v>0</v>
      </c>
      <c r="K21" s="122">
        <f>[2]Fjärrvärmeproduktion!U140</f>
        <v>0</v>
      </c>
      <c r="L21" s="122">
        <f>[2]Fjärrvärmeproduktion!V140</f>
        <v>0</v>
      </c>
      <c r="M21" s="122">
        <f>[2]Fjärrvärmeproduktion!W143</f>
        <v>0</v>
      </c>
      <c r="N21" s="122">
        <f>[2]Fjärrvärmeproduktion!X143</f>
        <v>0</v>
      </c>
      <c r="O21" s="122"/>
      <c r="P21" s="122">
        <f t="shared" si="2"/>
        <v>8103.4800000000005</v>
      </c>
      <c r="Q21" s="4"/>
      <c r="R21" s="37"/>
      <c r="S21" s="37"/>
      <c r="T21" s="37"/>
    </row>
    <row r="22" spans="1:34" ht="15.75">
      <c r="A22" s="5" t="s">
        <v>22</v>
      </c>
      <c r="B22" s="122">
        <f>[2]Fjärrvärmeproduktion!$N$146</f>
        <v>0</v>
      </c>
      <c r="C22" s="122"/>
      <c r="D22" s="122">
        <f>[2]Fjärrvärmeproduktion!$N$147</f>
        <v>0</v>
      </c>
      <c r="E22" s="122">
        <f>[2]Fjärrvärmeproduktion!$Q$148</f>
        <v>0</v>
      </c>
      <c r="F22" s="122">
        <f>[2]Fjärrvärmeproduktion!$N$149</f>
        <v>0</v>
      </c>
      <c r="G22" s="122">
        <f>[2]Fjärrvärmeproduktion!$R$150</f>
        <v>0</v>
      </c>
      <c r="H22" s="122">
        <f>[2]Fjärrvärmeproduktion!$S$151</f>
        <v>0</v>
      </c>
      <c r="I22" s="122">
        <f>[2]Fjärrvärmeproduktion!$N$152</f>
        <v>0</v>
      </c>
      <c r="J22" s="122">
        <f>[2]Fjärrvärmeproduktion!$T$150</f>
        <v>0</v>
      </c>
      <c r="K22" s="122">
        <f>[2]Fjärrvärmeproduktion!U148</f>
        <v>0</v>
      </c>
      <c r="L22" s="122">
        <f>[2]Fjärrvärmeproduktion!V148</f>
        <v>0</v>
      </c>
      <c r="M22" s="122">
        <f>[2]Fjärrvärmeproduktion!W151</f>
        <v>0</v>
      </c>
      <c r="N22" s="122">
        <f>[2]Fjärrvärmeproduktion!X151</f>
        <v>0</v>
      </c>
      <c r="O22" s="122"/>
      <c r="P22" s="122">
        <f t="shared" si="2"/>
        <v>0</v>
      </c>
      <c r="Q22" s="31"/>
      <c r="R22" s="43" t="s">
        <v>24</v>
      </c>
      <c r="S22" s="88" t="str">
        <f>P43/1000 &amp;" GWh"</f>
        <v>581,8275984 GWh</v>
      </c>
      <c r="T22" s="38"/>
      <c r="U22" s="36"/>
    </row>
    <row r="23" spans="1:34" ht="15.75">
      <c r="A23" s="5" t="s">
        <v>23</v>
      </c>
      <c r="B23" s="122"/>
      <c r="C23" s="122"/>
      <c r="D23" s="122">
        <f>[2]Fjärrvärmeproduktion!$N$155</f>
        <v>0</v>
      </c>
      <c r="E23" s="122">
        <f>[2]Fjärrvärmeproduktion!$Q$156</f>
        <v>0</v>
      </c>
      <c r="F23" s="122">
        <f>[2]Fjärrvärmeproduktion!$N$157</f>
        <v>0</v>
      </c>
      <c r="G23" s="122">
        <f>[2]Fjärrvärmeproduktion!$R$158</f>
        <v>0</v>
      </c>
      <c r="H23" s="122">
        <f>[2]Fjärrvärmeproduktion!$S$159</f>
        <v>0</v>
      </c>
      <c r="I23" s="122">
        <f>[2]Fjärrvärmeproduktion!$N$160</f>
        <v>0</v>
      </c>
      <c r="J23" s="122">
        <f>[2]Fjärrvärmeproduktion!$T$158</f>
        <v>0</v>
      </c>
      <c r="K23" s="122">
        <f>[2]Fjärrvärmeproduktion!U156</f>
        <v>0</v>
      </c>
      <c r="L23" s="122">
        <f>[2]Fjärrvärmeproduktion!V156</f>
        <v>0</v>
      </c>
      <c r="M23" s="122">
        <f>[2]Fjärrvärmeproduktion!W159</f>
        <v>0</v>
      </c>
      <c r="N23" s="122">
        <f>[2]Fjärrvärmeproduktion!X159</f>
        <v>0</v>
      </c>
      <c r="O23" s="122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2">
        <f>SUM(B18:B23)</f>
        <v>72587</v>
      </c>
      <c r="C24" s="145">
        <f t="shared" ref="C24:O24" si="3">SUM(C18:C23)</f>
        <v>8103.4800000000005</v>
      </c>
      <c r="D24" s="122">
        <f t="shared" si="3"/>
        <v>139</v>
      </c>
      <c r="E24" s="122">
        <f t="shared" si="3"/>
        <v>0</v>
      </c>
      <c r="F24" s="122">
        <f t="shared" si="3"/>
        <v>0</v>
      </c>
      <c r="G24" s="122">
        <f t="shared" si="3"/>
        <v>3470</v>
      </c>
      <c r="H24" s="122">
        <f t="shared" si="3"/>
        <v>45096</v>
      </c>
      <c r="I24" s="122">
        <f t="shared" si="3"/>
        <v>0</v>
      </c>
      <c r="J24" s="122">
        <f t="shared" si="3"/>
        <v>0</v>
      </c>
      <c r="K24" s="122">
        <f t="shared" si="3"/>
        <v>0</v>
      </c>
      <c r="L24" s="122">
        <f t="shared" si="3"/>
        <v>0</v>
      </c>
      <c r="M24" s="122">
        <f t="shared" si="3"/>
        <v>0</v>
      </c>
      <c r="N24" s="122">
        <f t="shared" si="3"/>
        <v>0</v>
      </c>
      <c r="O24" s="122">
        <f t="shared" si="3"/>
        <v>0</v>
      </c>
      <c r="P24" s="122">
        <f>SUM(C24:O24)</f>
        <v>56808.479999999996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C43/1000 &amp;" GWh"</f>
        <v>290,0895984 GWh</v>
      </c>
      <c r="T25" s="42">
        <f>C$44</f>
        <v>0.49858342780186682</v>
      </c>
      <c r="U25" s="36"/>
    </row>
    <row r="26" spans="1:34" ht="15.75">
      <c r="B26" s="100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196,203 GWh</v>
      </c>
      <c r="T26" s="42">
        <f>D$44</f>
        <v>0.3372184484537164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9" t="str">
        <f>A2</f>
        <v>0115 Vallentuna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32,239 GWh</v>
      </c>
      <c r="T29" s="42">
        <f>G$44</f>
        <v>5.540988445487257E-2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63,296 GWh</v>
      </c>
      <c r="T30" s="42">
        <f>H$44</f>
        <v>0.10878823928954416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22">
        <f>[2]Slutanvändning!$N$170</f>
        <v>0</v>
      </c>
      <c r="C32" s="122">
        <f>[2]Slutanvändning!$N$171</f>
        <v>7855</v>
      </c>
      <c r="D32" s="122">
        <f>[2]Slutanvändning!$N$164</f>
        <v>4114</v>
      </c>
      <c r="E32" s="122">
        <f>[2]Slutanvändning!$Q$165</f>
        <v>0</v>
      </c>
      <c r="F32" s="122">
        <f>[2]Slutanvändning!$N$166</f>
        <v>0</v>
      </c>
      <c r="G32" s="122">
        <f>[2]Slutanvändning!$N$167</f>
        <v>839</v>
      </c>
      <c r="H32" s="122">
        <f>[2]Slutanvändning!$N$168</f>
        <v>0</v>
      </c>
      <c r="I32" s="122">
        <f>[2]Slutanvändning!$N$169</f>
        <v>0</v>
      </c>
      <c r="J32" s="122"/>
      <c r="K32" s="122">
        <f>[2]Slutanvändning!T165</f>
        <v>0</v>
      </c>
      <c r="L32" s="122">
        <f>[2]Slutanvändning!U165</f>
        <v>0</v>
      </c>
      <c r="M32" s="122"/>
      <c r="N32" s="122"/>
      <c r="O32" s="122"/>
      <c r="P32" s="122">
        <f t="shared" ref="P32:P38" si="4">SUM(B32:N32)</f>
        <v>12808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9">
        <f>[2]Slutanvändning!$N$179</f>
        <v>4243.6390000000001</v>
      </c>
      <c r="C33" s="122">
        <f>[2]Slutanvändning!$N$180</f>
        <v>15496</v>
      </c>
      <c r="D33" s="122">
        <f>[2]Slutanvändning!$N$173</f>
        <v>1318</v>
      </c>
      <c r="E33" s="122">
        <f>[2]Slutanvändning!$Q$174</f>
        <v>0</v>
      </c>
      <c r="F33" s="122">
        <f>[2]Slutanvändning!$N$175</f>
        <v>0</v>
      </c>
      <c r="G33" s="122">
        <f>[2]Slutanvändning!$N$176</f>
        <v>0</v>
      </c>
      <c r="H33" s="122">
        <f>[2]Slutanvändning!$N$177</f>
        <v>0</v>
      </c>
      <c r="I33" s="122">
        <f>[2]Slutanvändning!$N$178</f>
        <v>0</v>
      </c>
      <c r="J33" s="122"/>
      <c r="K33" s="122">
        <f>[2]Slutanvändning!T174</f>
        <v>0</v>
      </c>
      <c r="L33" s="122">
        <f>[2]Slutanvändning!U174</f>
        <v>0</v>
      </c>
      <c r="M33" s="122"/>
      <c r="N33" s="122"/>
      <c r="O33" s="122"/>
      <c r="P33" s="147">
        <f t="shared" si="4"/>
        <v>21057.638999999999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9">
        <f>[2]Slutanvändning!$N$188</f>
        <v>14278.476000000001</v>
      </c>
      <c r="C34" s="122">
        <f>[2]Slutanvändning!$N$189</f>
        <v>27189</v>
      </c>
      <c r="D34" s="122">
        <f>[2]Slutanvändning!$N$182</f>
        <v>0</v>
      </c>
      <c r="E34" s="122">
        <f>[2]Slutanvändning!$Q$183</f>
        <v>0</v>
      </c>
      <c r="F34" s="122">
        <f>[2]Slutanvändning!$N$184</f>
        <v>0</v>
      </c>
      <c r="G34" s="122">
        <f>[2]Slutanvändning!$N$185</f>
        <v>0</v>
      </c>
      <c r="H34" s="122">
        <f>[2]Slutanvändning!$N$186</f>
        <v>0</v>
      </c>
      <c r="I34" s="122">
        <f>[2]Slutanvändning!$N$187</f>
        <v>0</v>
      </c>
      <c r="J34" s="122"/>
      <c r="K34" s="122">
        <f>[2]Slutanvändning!T183</f>
        <v>0</v>
      </c>
      <c r="L34" s="122">
        <f>[2]Slutanvändning!U183</f>
        <v>0</v>
      </c>
      <c r="M34" s="122"/>
      <c r="N34" s="122"/>
      <c r="O34" s="122"/>
      <c r="P34" s="147">
        <f t="shared" si="4"/>
        <v>41467.476000000002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[2]Slutanvändning!$N$197</f>
        <v>0</v>
      </c>
      <c r="C35" s="122">
        <f>[2]Slutanvändning!$N$198</f>
        <v>2091</v>
      </c>
      <c r="D35" s="122">
        <f>[2]Slutanvändning!$N$191</f>
        <v>189410</v>
      </c>
      <c r="E35" s="122">
        <f>[2]Slutanvändning!$Q$192</f>
        <v>0</v>
      </c>
      <c r="F35" s="122">
        <f>[2]Slutanvändning!$N$193</f>
        <v>0</v>
      </c>
      <c r="G35" s="122">
        <f>[2]Slutanvändning!$N$194</f>
        <v>27930</v>
      </c>
      <c r="H35" s="122">
        <f>[2]Slutanvändning!$N$195</f>
        <v>0</v>
      </c>
      <c r="I35" s="122">
        <f>[2]Slutanvändning!$N$196</f>
        <v>0</v>
      </c>
      <c r="J35" s="122"/>
      <c r="K35" s="122">
        <f>[2]Slutanvändning!T192</f>
        <v>0</v>
      </c>
      <c r="L35" s="122">
        <f>[2]Slutanvändning!U192</f>
        <v>0</v>
      </c>
      <c r="M35" s="122"/>
      <c r="N35" s="122"/>
      <c r="O35" s="122"/>
      <c r="P35" s="122">
        <f>SUM(B35:N35)</f>
        <v>219431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9">
        <f>[2]Slutanvändning!$N$206</f>
        <v>312.78699999999998</v>
      </c>
      <c r="C36" s="122">
        <f>[2]Slutanvändning!$N$207</f>
        <v>54698</v>
      </c>
      <c r="D36" s="122">
        <f>[2]Slutanvändning!$N$200</f>
        <v>474</v>
      </c>
      <c r="E36" s="122">
        <f>[2]Slutanvändning!$Q$201</f>
        <v>0</v>
      </c>
      <c r="F36" s="122">
        <f>[2]Slutanvändning!$N$202</f>
        <v>0</v>
      </c>
      <c r="G36" s="122">
        <f>[2]Slutanvändning!$N$203</f>
        <v>0</v>
      </c>
      <c r="H36" s="122">
        <f>[2]Slutanvändning!$N$204</f>
        <v>0</v>
      </c>
      <c r="I36" s="122">
        <f>[2]Slutanvändning!$N$205</f>
        <v>0</v>
      </c>
      <c r="J36" s="122"/>
      <c r="K36" s="122">
        <f>[2]Slutanvändning!T201</f>
        <v>0</v>
      </c>
      <c r="L36" s="122">
        <f>[2]Slutanvändning!U201</f>
        <v>0</v>
      </c>
      <c r="M36" s="122"/>
      <c r="N36" s="122"/>
      <c r="O36" s="122"/>
      <c r="P36" s="147">
        <f t="shared" si="4"/>
        <v>55484.786999999997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9">
        <f>[2]Slutanvändning!$N$215</f>
        <v>8585.08</v>
      </c>
      <c r="C37" s="122">
        <f>[2]Slutanvändning!$N$216</f>
        <v>135199</v>
      </c>
      <c r="D37" s="122">
        <f>[2]Slutanvändning!$N$209</f>
        <v>688</v>
      </c>
      <c r="E37" s="122">
        <f>[2]Slutanvändning!$Q$210</f>
        <v>0</v>
      </c>
      <c r="F37" s="122">
        <f>[2]Slutanvändning!$N$211</f>
        <v>0</v>
      </c>
      <c r="G37" s="122">
        <f>[2]Slutanvändning!$N$212</f>
        <v>0</v>
      </c>
      <c r="H37" s="122">
        <f>[2]Slutanvändning!$N$213</f>
        <v>18200</v>
      </c>
      <c r="I37" s="122">
        <f>[2]Slutanvändning!$N$214</f>
        <v>0</v>
      </c>
      <c r="J37" s="122"/>
      <c r="K37" s="122">
        <f>[2]Slutanvändning!T210</f>
        <v>0</v>
      </c>
      <c r="L37" s="122">
        <f>[2]Slutanvändning!U210</f>
        <v>0</v>
      </c>
      <c r="M37" s="122"/>
      <c r="N37" s="122"/>
      <c r="O37" s="122"/>
      <c r="P37" s="147">
        <f t="shared" si="4"/>
        <v>162672.07999999999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9">
        <f>[2]Slutanvändning!$N$224</f>
        <v>32970.978999999999</v>
      </c>
      <c r="C38" s="122">
        <f>[2]Slutanvändning!$N$225</f>
        <v>7659</v>
      </c>
      <c r="D38" s="122">
        <f>[2]Slutanvändning!$N$218</f>
        <v>60</v>
      </c>
      <c r="E38" s="122">
        <f>[2]Slutanvändning!$Q$219</f>
        <v>0</v>
      </c>
      <c r="F38" s="122">
        <f>[2]Slutanvändning!$N$220</f>
        <v>0</v>
      </c>
      <c r="G38" s="122">
        <f>[2]Slutanvändning!$N$221</f>
        <v>0</v>
      </c>
      <c r="H38" s="122">
        <f>[2]Slutanvändning!$N$222</f>
        <v>0</v>
      </c>
      <c r="I38" s="122">
        <f>[2]Slutanvändning!$N$223</f>
        <v>0</v>
      </c>
      <c r="J38" s="122"/>
      <c r="K38" s="122">
        <f>[2]Slutanvändning!T219</f>
        <v>0</v>
      </c>
      <c r="L38" s="122">
        <f>[2]Slutanvändning!U219</f>
        <v>0</v>
      </c>
      <c r="M38" s="122"/>
      <c r="N38" s="122"/>
      <c r="O38" s="122"/>
      <c r="P38" s="147">
        <f t="shared" si="4"/>
        <v>40689.978999999999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[2]Slutanvändning!$N$233</f>
        <v>0</v>
      </c>
      <c r="C39" s="122">
        <f>[2]Slutanvändning!$N$234</f>
        <v>10311</v>
      </c>
      <c r="D39" s="122">
        <f>[2]Slutanvändning!$N$227</f>
        <v>0</v>
      </c>
      <c r="E39" s="122">
        <f>[2]Slutanvändning!$Q$228</f>
        <v>0</v>
      </c>
      <c r="F39" s="122">
        <f>[2]Slutanvändning!$N$229</f>
        <v>0</v>
      </c>
      <c r="G39" s="122">
        <f>[2]Slutanvändning!$N$230</f>
        <v>0</v>
      </c>
      <c r="H39" s="122">
        <f>[2]Slutanvändning!$N$231</f>
        <v>0</v>
      </c>
      <c r="I39" s="122">
        <f>[2]Slutanvändning!$N$232</f>
        <v>0</v>
      </c>
      <c r="J39" s="122"/>
      <c r="K39" s="122">
        <f>[2]Slutanvändning!T228</f>
        <v>0</v>
      </c>
      <c r="L39" s="122">
        <f>[2]Slutanvändning!U228</f>
        <v>0</v>
      </c>
      <c r="M39" s="122"/>
      <c r="N39" s="122"/>
      <c r="O39" s="122"/>
      <c r="P39" s="122">
        <f>SUM(B39:N39)</f>
        <v>10311</v>
      </c>
      <c r="Q39" s="33"/>
      <c r="R39" s="41"/>
      <c r="S39" s="10"/>
      <c r="T39" s="64"/>
    </row>
    <row r="40" spans="1:47" ht="15.75">
      <c r="A40" s="5" t="s">
        <v>14</v>
      </c>
      <c r="B40" s="129">
        <f>SUM(B32:B39)</f>
        <v>60390.961000000003</v>
      </c>
      <c r="C40" s="122">
        <f t="shared" ref="C40:O40" si="5">SUM(C32:C39)</f>
        <v>260498</v>
      </c>
      <c r="D40" s="122">
        <f t="shared" si="5"/>
        <v>196064</v>
      </c>
      <c r="E40" s="122">
        <f t="shared" si="5"/>
        <v>0</v>
      </c>
      <c r="F40" s="122">
        <f>SUM(F32:F39)</f>
        <v>0</v>
      </c>
      <c r="G40" s="122">
        <f t="shared" si="5"/>
        <v>28769</v>
      </c>
      <c r="H40" s="122">
        <f t="shared" si="5"/>
        <v>18200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47">
        <f>SUM(B40:N40)</f>
        <v>563921.96100000001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33,6841574 GWh</v>
      </c>
      <c r="T41" s="64"/>
    </row>
    <row r="42" spans="1:47">
      <c r="A42" s="46" t="s">
        <v>43</v>
      </c>
      <c r="B42" s="95">
        <f>B39+B38+B37</f>
        <v>41556.059000000001</v>
      </c>
      <c r="C42" s="95">
        <f>C39+C38+C37</f>
        <v>153169</v>
      </c>
      <c r="D42" s="95">
        <f>D39+D38+D37</f>
        <v>748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18200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213673.05899999998</v>
      </c>
      <c r="Q42" s="34"/>
      <c r="R42" s="41" t="s">
        <v>41</v>
      </c>
      <c r="S42" s="11" t="str">
        <f>P42/1000 &amp;" GWh"</f>
        <v>213,673059 GWh</v>
      </c>
      <c r="T42" s="42">
        <f>P42/P40</f>
        <v>0.37890536949668463</v>
      </c>
    </row>
    <row r="43" spans="1:47">
      <c r="A43" s="47" t="s">
        <v>45</v>
      </c>
      <c r="B43" s="117"/>
      <c r="C43" s="97">
        <f>C40+C24-C7+C46</f>
        <v>290089.59839999996</v>
      </c>
      <c r="D43" s="97">
        <f t="shared" ref="D43:O43" si="7">D11+D24+D40</f>
        <v>196203</v>
      </c>
      <c r="E43" s="97">
        <f t="shared" si="7"/>
        <v>0</v>
      </c>
      <c r="F43" s="97">
        <f t="shared" si="7"/>
        <v>0</v>
      </c>
      <c r="G43" s="97">
        <f t="shared" si="7"/>
        <v>32239</v>
      </c>
      <c r="H43" s="97">
        <f t="shared" si="7"/>
        <v>63296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581827.59840000002</v>
      </c>
      <c r="Q43" s="34"/>
      <c r="R43" s="41" t="s">
        <v>42</v>
      </c>
      <c r="S43" s="11" t="str">
        <f>P36/1000 &amp;" GWh"</f>
        <v>55,484787 GWh</v>
      </c>
      <c r="T43" s="62">
        <f>P36/P40</f>
        <v>9.8390895970089723E-2</v>
      </c>
    </row>
    <row r="44" spans="1:47">
      <c r="A44" s="47" t="s">
        <v>46</v>
      </c>
      <c r="B44" s="118"/>
      <c r="C44" s="99">
        <f>C43/$P$43</f>
        <v>0.49858342780186682</v>
      </c>
      <c r="D44" s="99">
        <f t="shared" ref="D44:P44" si="8">D43/$P$43</f>
        <v>0.3372184484537164</v>
      </c>
      <c r="E44" s="99">
        <f t="shared" si="8"/>
        <v>0</v>
      </c>
      <c r="F44" s="99">
        <f t="shared" si="8"/>
        <v>0</v>
      </c>
      <c r="G44" s="99">
        <f t="shared" si="8"/>
        <v>5.540988445487257E-2</v>
      </c>
      <c r="H44" s="99">
        <f t="shared" si="8"/>
        <v>0.10878823928954416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41,467476 GWh</v>
      </c>
      <c r="T44" s="42">
        <f>P34/P40</f>
        <v>7.3534068307015268E-2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12,808 GWh</v>
      </c>
      <c r="T45" s="42">
        <f>P32/P40</f>
        <v>2.2712362500101321E-2</v>
      </c>
      <c r="U45" s="36"/>
    </row>
    <row r="46" spans="1:47">
      <c r="A46" s="48" t="s">
        <v>49</v>
      </c>
      <c r="B46" s="68">
        <f>B24-B40-B49</f>
        <v>12196.038999999997</v>
      </c>
      <c r="C46" s="68">
        <f>(C40+C24)*0.08</f>
        <v>21488.118399999999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21,057639 GWh</v>
      </c>
      <c r="T46" s="62">
        <f>P33/P40</f>
        <v>3.7341406180845652E-2</v>
      </c>
      <c r="U46" s="36"/>
    </row>
    <row r="47" spans="1:47">
      <c r="A47" s="48" t="s">
        <v>51</v>
      </c>
      <c r="B47" s="123">
        <f>B46/B24</f>
        <v>0.16801960406133326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219,431 GWh</v>
      </c>
      <c r="T47" s="62">
        <f>P35/P40</f>
        <v>0.38911589754526338</v>
      </c>
    </row>
    <row r="48" spans="1:47" ht="15.75" thickBot="1">
      <c r="A48" s="13"/>
      <c r="B48" s="124"/>
      <c r="C48" s="126"/>
      <c r="D48" s="126"/>
      <c r="E48" s="126"/>
      <c r="F48" s="127"/>
      <c r="G48" s="126"/>
      <c r="H48" s="126"/>
      <c r="I48" s="127"/>
      <c r="J48" s="126"/>
      <c r="K48" s="126"/>
      <c r="L48" s="126"/>
      <c r="M48" s="126"/>
      <c r="N48" s="127"/>
      <c r="O48" s="127"/>
      <c r="P48" s="127"/>
      <c r="Q48" s="87"/>
      <c r="R48" s="69" t="s">
        <v>50</v>
      </c>
      <c r="S48" s="70" t="str">
        <f>P40/1000 &amp;" GWh"</f>
        <v>563,921961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3"/>
      <c r="B49" s="2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56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2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57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20" zoomScale="70" zoomScaleNormal="7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99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[2]Solceller!$C$26</f>
        <v>114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00">
        <f>[2]Elproduktion!$N$922</f>
        <v>0</v>
      </c>
      <c r="D7" s="122">
        <f>[2]Elproduktion!$N$923</f>
        <v>0</v>
      </c>
      <c r="E7" s="122">
        <f>[2]Elproduktion!$Q$924</f>
        <v>0</v>
      </c>
      <c r="F7" s="122">
        <f>[2]Elproduktion!$N$925</f>
        <v>0</v>
      </c>
      <c r="G7" s="122">
        <f>[2]Elproduktion!$R$926</f>
        <v>0</v>
      </c>
      <c r="H7" s="122">
        <f>[2]Elproduktion!$S$927</f>
        <v>0</v>
      </c>
      <c r="I7" s="122">
        <f>[2]Elproduktion!$N$928</f>
        <v>0</v>
      </c>
      <c r="J7" s="122">
        <f>[2]Elproduktion!$T$926</f>
        <v>0</v>
      </c>
      <c r="K7" s="122">
        <f>[2]Elproduktion!U924</f>
        <v>0</v>
      </c>
      <c r="L7" s="122">
        <f>[2]Elproduktion!V924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00">
        <f>[2]Elproduktion!$N$930</f>
        <v>0</v>
      </c>
      <c r="D8" s="122">
        <f>[2]Elproduktion!$N$931</f>
        <v>0</v>
      </c>
      <c r="E8" s="122">
        <f>[2]Elproduktion!$Q$932</f>
        <v>0</v>
      </c>
      <c r="F8" s="122">
        <f>[2]Elproduktion!$N$933</f>
        <v>0</v>
      </c>
      <c r="G8" s="122">
        <f>[2]Elproduktion!$R$934</f>
        <v>0</v>
      </c>
      <c r="H8" s="122">
        <f>[2]Elproduktion!$S$935</f>
        <v>0</v>
      </c>
      <c r="I8" s="122">
        <f>[2]Elproduktion!$N$936</f>
        <v>0</v>
      </c>
      <c r="J8" s="122">
        <f>[2]Elproduktion!$T$934</f>
        <v>0</v>
      </c>
      <c r="K8" s="122">
        <f>[2]Elproduktion!U932</f>
        <v>0</v>
      </c>
      <c r="L8" s="122">
        <f>[2]Elproduktion!V932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00">
        <f>[2]Elproduktion!$N$938</f>
        <v>0</v>
      </c>
      <c r="D9" s="122">
        <f>[2]Elproduktion!$N$939</f>
        <v>0</v>
      </c>
      <c r="E9" s="122">
        <f>[2]Elproduktion!$Q$940</f>
        <v>0</v>
      </c>
      <c r="F9" s="122">
        <f>[2]Elproduktion!$N$941</f>
        <v>0</v>
      </c>
      <c r="G9" s="122">
        <f>[2]Elproduktion!$R$942</f>
        <v>0</v>
      </c>
      <c r="H9" s="122">
        <f>[2]Elproduktion!$S$943</f>
        <v>0</v>
      </c>
      <c r="I9" s="122">
        <f>[2]Elproduktion!$N$944</f>
        <v>0</v>
      </c>
      <c r="J9" s="122">
        <f>[2]Elproduktion!$T$942</f>
        <v>0</v>
      </c>
      <c r="K9" s="122">
        <f>[2]Elproduktion!U940</f>
        <v>0</v>
      </c>
      <c r="L9" s="122">
        <f>[2]Elproduktion!V940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46">
        <f>[2]Elproduktion!$N$946</f>
        <v>0</v>
      </c>
      <c r="D10" s="122">
        <f>[2]Elproduktion!$N$947</f>
        <v>0</v>
      </c>
      <c r="E10" s="122">
        <f>[2]Elproduktion!$Q$948</f>
        <v>0</v>
      </c>
      <c r="F10" s="122">
        <f>[2]Elproduktion!$N$949</f>
        <v>0</v>
      </c>
      <c r="G10" s="122">
        <f>[2]Elproduktion!$R$950</f>
        <v>0</v>
      </c>
      <c r="H10" s="122">
        <f>[2]Elproduktion!$S$951</f>
        <v>0</v>
      </c>
      <c r="I10" s="122">
        <f>[2]Elproduktion!$N$952</f>
        <v>0</v>
      </c>
      <c r="J10" s="122">
        <f>[2]Elproduktion!$T$950</f>
        <v>0</v>
      </c>
      <c r="K10" s="122">
        <f>[2]Elproduktion!U948</f>
        <v>0</v>
      </c>
      <c r="L10" s="122">
        <f>[2]Elproduktion!V948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47">
        <f>SUM(C5:C10)</f>
        <v>114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0187 Vaxholm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[2]Fjärrvärmeproduktion!$N$1290</f>
        <v>0</v>
      </c>
      <c r="C18" s="122"/>
      <c r="D18" s="122">
        <f>[2]Fjärrvärmeproduktion!$N$1291</f>
        <v>0</v>
      </c>
      <c r="E18" s="122">
        <f>[2]Fjärrvärmeproduktion!$Q$1292</f>
        <v>0</v>
      </c>
      <c r="F18" s="122">
        <f>[2]Fjärrvärmeproduktion!$N$1293</f>
        <v>0</v>
      </c>
      <c r="G18" s="122">
        <f>[2]Fjärrvärmeproduktion!$R$1294</f>
        <v>0</v>
      </c>
      <c r="H18" s="122">
        <f>[2]Fjärrvärmeproduktion!$S$1295</f>
        <v>0</v>
      </c>
      <c r="I18" s="122">
        <f>[2]Fjärrvärmeproduktion!$N$1296</f>
        <v>0</v>
      </c>
      <c r="J18" s="122">
        <f>[2]Fjärrvärmeproduktion!$T$1294</f>
        <v>0</v>
      </c>
      <c r="K18" s="122">
        <f>[2]Fjärrvärmeproduktion!U1292</f>
        <v>0</v>
      </c>
      <c r="L18" s="122">
        <f>[2]Fjärrvärmeproduktion!V1292</f>
        <v>0</v>
      </c>
      <c r="M18" s="122">
        <f>[2]Fjärrvärmeproduktion!W1295</f>
        <v>0</v>
      </c>
      <c r="N18" s="122">
        <f>[2]Fjärrvärmeproduktion!X1295</f>
        <v>0</v>
      </c>
      <c r="O18" s="122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2">
        <f>[2]Fjärrvärmeproduktion!$N$1298</f>
        <v>16698</v>
      </c>
      <c r="C19" s="122"/>
      <c r="D19" s="122">
        <f>[2]Fjärrvärmeproduktion!$N$1299</f>
        <v>328</v>
      </c>
      <c r="E19" s="122">
        <f>[2]Fjärrvärmeproduktion!$Q$1300</f>
        <v>0</v>
      </c>
      <c r="F19" s="122">
        <f>[2]Fjärrvärmeproduktion!$N$1301</f>
        <v>0</v>
      </c>
      <c r="G19" s="122">
        <f>[2]Fjärrvärmeproduktion!$R$1302</f>
        <v>1980</v>
      </c>
      <c r="H19" s="122">
        <f>[2]Fjärrvärmeproduktion!$S$1303</f>
        <v>16420</v>
      </c>
      <c r="I19" s="122">
        <f>[2]Fjärrvärmeproduktion!$N$1304</f>
        <v>0</v>
      </c>
      <c r="J19" s="122">
        <f>[2]Fjärrvärmeproduktion!$T$1302</f>
        <v>0</v>
      </c>
      <c r="K19" s="122">
        <f>[2]Fjärrvärmeproduktion!U1300</f>
        <v>0</v>
      </c>
      <c r="L19" s="122">
        <f>[2]Fjärrvärmeproduktion!V1300</f>
        <v>0</v>
      </c>
      <c r="M19" s="122">
        <f>[2]Fjärrvärmeproduktion!W1303</f>
        <v>0</v>
      </c>
      <c r="N19" s="122">
        <f>[2]Fjärrvärmeproduktion!X1303</f>
        <v>0</v>
      </c>
      <c r="O19" s="122"/>
      <c r="P19" s="122">
        <f t="shared" ref="P19:P24" si="2">SUM(C19:O19)</f>
        <v>18728</v>
      </c>
      <c r="Q19" s="4"/>
      <c r="R19" s="4"/>
      <c r="S19" s="4"/>
      <c r="T19" s="4"/>
    </row>
    <row r="20" spans="1:34" ht="15.75">
      <c r="A20" s="5" t="s">
        <v>20</v>
      </c>
      <c r="B20" s="122">
        <f>[2]Fjärrvärmeproduktion!$N$1306</f>
        <v>0</v>
      </c>
      <c r="C20" s="122"/>
      <c r="D20" s="122">
        <f>[2]Fjärrvärmeproduktion!$N$1307</f>
        <v>0</v>
      </c>
      <c r="E20" s="122">
        <f>[2]Fjärrvärmeproduktion!$Q$1308</f>
        <v>0</v>
      </c>
      <c r="F20" s="122">
        <f>[2]Fjärrvärmeproduktion!$N$1309</f>
        <v>0</v>
      </c>
      <c r="G20" s="122">
        <f>[2]Fjärrvärmeproduktion!$R$1310</f>
        <v>0</v>
      </c>
      <c r="H20" s="122">
        <f>[2]Fjärrvärmeproduktion!$S$1311</f>
        <v>0</v>
      </c>
      <c r="I20" s="122">
        <f>[2]Fjärrvärmeproduktion!$N$1312</f>
        <v>0</v>
      </c>
      <c r="J20" s="122">
        <f>[2]Fjärrvärmeproduktion!$T$1310</f>
        <v>0</v>
      </c>
      <c r="K20" s="122">
        <f>[2]Fjärrvärmeproduktion!U1308</f>
        <v>0</v>
      </c>
      <c r="L20" s="122">
        <f>[2]Fjärrvärmeproduktion!V1308</f>
        <v>0</v>
      </c>
      <c r="M20" s="122">
        <f>[2]Fjärrvärmeproduktion!W1311</f>
        <v>0</v>
      </c>
      <c r="N20" s="122">
        <f>[2]Fjärrvärmeproduktion!X1311</f>
        <v>0</v>
      </c>
      <c r="O20" s="122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2">
        <f>[2]Fjärrvärmeproduktion!$N$1314</f>
        <v>0</v>
      </c>
      <c r="C21" s="122"/>
      <c r="D21" s="122">
        <f>[2]Fjärrvärmeproduktion!$N$1315</f>
        <v>0</v>
      </c>
      <c r="E21" s="122">
        <f>[2]Fjärrvärmeproduktion!$Q$1316</f>
        <v>0</v>
      </c>
      <c r="F21" s="122">
        <f>[2]Fjärrvärmeproduktion!$N$1317</f>
        <v>0</v>
      </c>
      <c r="G21" s="122">
        <f>[2]Fjärrvärmeproduktion!$R$1318</f>
        <v>0</v>
      </c>
      <c r="H21" s="122">
        <f>[2]Fjärrvärmeproduktion!$S$1319</f>
        <v>0</v>
      </c>
      <c r="I21" s="122">
        <f>[2]Fjärrvärmeproduktion!$N$1320</f>
        <v>0</v>
      </c>
      <c r="J21" s="122">
        <f>[2]Fjärrvärmeproduktion!$T$1318</f>
        <v>0</v>
      </c>
      <c r="K21" s="122">
        <f>[2]Fjärrvärmeproduktion!U1316</f>
        <v>0</v>
      </c>
      <c r="L21" s="122">
        <f>[2]Fjärrvärmeproduktion!V1316</f>
        <v>0</v>
      </c>
      <c r="M21" s="122">
        <f>[2]Fjärrvärmeproduktion!W1319</f>
        <v>0</v>
      </c>
      <c r="N21" s="122">
        <f>[2]Fjärrvärmeproduktion!X1319</f>
        <v>0</v>
      </c>
      <c r="O21" s="122"/>
      <c r="P21" s="122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22">
        <f>[2]Fjärrvärmeproduktion!$N$1322</f>
        <v>0</v>
      </c>
      <c r="C22" s="122"/>
      <c r="D22" s="122">
        <f>[2]Fjärrvärmeproduktion!$N$1323</f>
        <v>0</v>
      </c>
      <c r="E22" s="122">
        <f>[2]Fjärrvärmeproduktion!$Q$1324</f>
        <v>0</v>
      </c>
      <c r="F22" s="122">
        <f>[2]Fjärrvärmeproduktion!$N$1325</f>
        <v>0</v>
      </c>
      <c r="G22" s="122">
        <f>[2]Fjärrvärmeproduktion!$R$1326</f>
        <v>0</v>
      </c>
      <c r="H22" s="122">
        <f>[2]Fjärrvärmeproduktion!$S$1327</f>
        <v>0</v>
      </c>
      <c r="I22" s="122">
        <f>[2]Fjärrvärmeproduktion!$N$1328</f>
        <v>0</v>
      </c>
      <c r="J22" s="122">
        <f>[2]Fjärrvärmeproduktion!$T$1326</f>
        <v>0</v>
      </c>
      <c r="K22" s="122">
        <f>[2]Fjärrvärmeproduktion!U1324</f>
        <v>0</v>
      </c>
      <c r="L22" s="122">
        <f>[2]Fjärrvärmeproduktion!V1324</f>
        <v>0</v>
      </c>
      <c r="M22" s="122">
        <f>[2]Fjärrvärmeproduktion!W1327</f>
        <v>0</v>
      </c>
      <c r="N22" s="122">
        <f>[2]Fjärrvärmeproduktion!X1327</f>
        <v>0</v>
      </c>
      <c r="O22" s="122"/>
      <c r="P22" s="122">
        <f t="shared" si="2"/>
        <v>0</v>
      </c>
      <c r="Q22" s="31"/>
      <c r="R22" s="43" t="s">
        <v>24</v>
      </c>
      <c r="S22" s="88" t="str">
        <f>P43/1000 &amp;" GWh"</f>
        <v>186,91672 GWh</v>
      </c>
      <c r="T22" s="38"/>
      <c r="U22" s="36"/>
    </row>
    <row r="23" spans="1:34" ht="15.75">
      <c r="A23" s="5" t="s">
        <v>23</v>
      </c>
      <c r="B23" s="122">
        <f>[2]Fjärrvärmeproduktion!$N$1330</f>
        <v>0</v>
      </c>
      <c r="C23" s="122"/>
      <c r="D23" s="122">
        <f>[2]Fjärrvärmeproduktion!$N$1331</f>
        <v>0</v>
      </c>
      <c r="E23" s="122">
        <f>[2]Fjärrvärmeproduktion!$Q$1332</f>
        <v>0</v>
      </c>
      <c r="F23" s="122">
        <f>[2]Fjärrvärmeproduktion!$N$1333</f>
        <v>0</v>
      </c>
      <c r="G23" s="122">
        <f>[2]Fjärrvärmeproduktion!$R$1334</f>
        <v>0</v>
      </c>
      <c r="H23" s="122">
        <f>[2]Fjärrvärmeproduktion!$S$1335</f>
        <v>0</v>
      </c>
      <c r="I23" s="122">
        <f>[2]Fjärrvärmeproduktion!$N$1336</f>
        <v>0</v>
      </c>
      <c r="J23" s="122">
        <f>[2]Fjärrvärmeproduktion!$T$1334</f>
        <v>0</v>
      </c>
      <c r="K23" s="122">
        <f>[2]Fjärrvärmeproduktion!U1332</f>
        <v>0</v>
      </c>
      <c r="L23" s="122">
        <f>[2]Fjärrvärmeproduktion!V1332</f>
        <v>0</v>
      </c>
      <c r="M23" s="122">
        <f>[2]Fjärrvärmeproduktion!W1335</f>
        <v>0</v>
      </c>
      <c r="N23" s="122">
        <f>[2]Fjärrvärmeproduktion!X1335</f>
        <v>0</v>
      </c>
      <c r="O23" s="122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2">
        <f>SUM(B18:B23)</f>
        <v>16698</v>
      </c>
      <c r="C24" s="122">
        <f t="shared" ref="C24:O24" si="3">SUM(C18:C23)</f>
        <v>0</v>
      </c>
      <c r="D24" s="122">
        <f t="shared" si="3"/>
        <v>328</v>
      </c>
      <c r="E24" s="122">
        <f t="shared" si="3"/>
        <v>0</v>
      </c>
      <c r="F24" s="122">
        <f t="shared" si="3"/>
        <v>0</v>
      </c>
      <c r="G24" s="122">
        <f t="shared" si="3"/>
        <v>1980</v>
      </c>
      <c r="H24" s="122">
        <f t="shared" si="3"/>
        <v>16420</v>
      </c>
      <c r="I24" s="122">
        <f t="shared" si="3"/>
        <v>0</v>
      </c>
      <c r="J24" s="122">
        <f t="shared" si="3"/>
        <v>0</v>
      </c>
      <c r="K24" s="122">
        <f t="shared" si="3"/>
        <v>0</v>
      </c>
      <c r="L24" s="122">
        <f t="shared" si="3"/>
        <v>0</v>
      </c>
      <c r="M24" s="122">
        <f t="shared" si="3"/>
        <v>0</v>
      </c>
      <c r="N24" s="122">
        <f t="shared" si="3"/>
        <v>0</v>
      </c>
      <c r="O24" s="122">
        <f t="shared" si="3"/>
        <v>0</v>
      </c>
      <c r="P24" s="122">
        <f t="shared" si="2"/>
        <v>18728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C43/1000 &amp;" GWh"</f>
        <v>113,84172 GWh</v>
      </c>
      <c r="T25" s="42">
        <f>C$44</f>
        <v>0.60905049050721627</v>
      </c>
      <c r="U25" s="36"/>
    </row>
    <row r="26" spans="1:34" ht="15.75">
      <c r="B26" s="100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44,262 GWh</v>
      </c>
      <c r="T26" s="42">
        <f>D$44</f>
        <v>0.23680064576352505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9" t="str">
        <f>A2</f>
        <v>0187 Vaxholm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6,613 GWh</v>
      </c>
      <c r="T29" s="42">
        <f>G$44</f>
        <v>3.5379392490944628E-2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22,2 GWh</v>
      </c>
      <c r="T30" s="42">
        <f>H$44</f>
        <v>0.11876947123831405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22">
        <f>[2]Slutanvändning!$N$1871</f>
        <v>0</v>
      </c>
      <c r="C32" s="122">
        <f>[2]Slutanvändning!$N$1872</f>
        <v>501</v>
      </c>
      <c r="D32" s="122">
        <f>[2]Slutanvändning!$N$1865</f>
        <v>170</v>
      </c>
      <c r="E32" s="122">
        <f>[2]Slutanvändning!$Q$1866</f>
        <v>0</v>
      </c>
      <c r="F32" s="122">
        <f>[2]Slutanvändning!$N$1867</f>
        <v>0</v>
      </c>
      <c r="G32" s="122">
        <f>[2]Slutanvändning!$N$1868</f>
        <v>40</v>
      </c>
      <c r="H32" s="122">
        <f>[2]Slutanvändning!$N$1869</f>
        <v>0</v>
      </c>
      <c r="I32" s="122">
        <f>[2]Slutanvändning!$N$1870</f>
        <v>0</v>
      </c>
      <c r="J32" s="122"/>
      <c r="K32" s="122">
        <f>[2]Slutanvändning!T1866</f>
        <v>0</v>
      </c>
      <c r="L32" s="122">
        <f>[2]Slutanvändning!U1866</f>
        <v>0</v>
      </c>
      <c r="M32" s="122"/>
      <c r="N32" s="122"/>
      <c r="O32" s="122"/>
      <c r="P32" s="122">
        <f t="shared" ref="P32:P38" si="4">SUM(B32:N32)</f>
        <v>711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2">
        <f>[2]Slutanvändning!$N$1880</f>
        <v>0</v>
      </c>
      <c r="C33" s="122">
        <f>[2]Slutanvändning!$N$1881</f>
        <v>1739</v>
      </c>
      <c r="D33" s="122">
        <f>[2]Slutanvändning!$N$1874</f>
        <v>295</v>
      </c>
      <c r="E33" s="122">
        <f>[2]Slutanvändning!$Q$1875</f>
        <v>0</v>
      </c>
      <c r="F33" s="122">
        <f>[2]Slutanvändning!$N$1876</f>
        <v>0</v>
      </c>
      <c r="G33" s="122">
        <f>[2]Slutanvändning!$N$1877</f>
        <v>0</v>
      </c>
      <c r="H33" s="122">
        <f>[2]Slutanvändning!$N$1878</f>
        <v>0</v>
      </c>
      <c r="I33" s="122">
        <f>[2]Slutanvändning!$N$1879</f>
        <v>0</v>
      </c>
      <c r="J33" s="122"/>
      <c r="K33" s="122">
        <f>[2]Slutanvändning!T1875</f>
        <v>0</v>
      </c>
      <c r="L33" s="122">
        <f>[2]Slutanvändning!U1875</f>
        <v>0</v>
      </c>
      <c r="M33" s="122"/>
      <c r="N33" s="122"/>
      <c r="O33" s="122"/>
      <c r="P33" s="122">
        <f t="shared" si="4"/>
        <v>2034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47">
        <f>[2]Slutanvändning!$N$1889</f>
        <v>2830.1658933333333</v>
      </c>
      <c r="C34" s="122">
        <f>[2]Slutanvändning!$N$1890</f>
        <v>10636</v>
      </c>
      <c r="D34" s="122">
        <f>[2]Slutanvändning!$N$1883</f>
        <v>8826</v>
      </c>
      <c r="E34" s="122">
        <f>[2]Slutanvändning!$Q$1884</f>
        <v>0</v>
      </c>
      <c r="F34" s="122">
        <f>[2]Slutanvändning!$N$1885</f>
        <v>0</v>
      </c>
      <c r="G34" s="122">
        <f>[2]Slutanvändning!$N$1886</f>
        <v>0</v>
      </c>
      <c r="H34" s="122">
        <f>[2]Slutanvändning!$N$1887</f>
        <v>0</v>
      </c>
      <c r="I34" s="122">
        <f>[2]Slutanvändning!$N$1888</f>
        <v>0</v>
      </c>
      <c r="J34" s="122"/>
      <c r="K34" s="122">
        <f>[2]Slutanvändning!T1884</f>
        <v>0</v>
      </c>
      <c r="L34" s="122">
        <f>[2]Slutanvändning!U1884</f>
        <v>0</v>
      </c>
      <c r="M34" s="122"/>
      <c r="N34" s="122"/>
      <c r="O34" s="122"/>
      <c r="P34" s="129">
        <f t="shared" si="4"/>
        <v>22292.165893333331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[2]Slutanvändning!$N$1898</f>
        <v>0</v>
      </c>
      <c r="C35" s="122">
        <f>[2]Slutanvändning!$N$1899</f>
        <v>8</v>
      </c>
      <c r="D35" s="122">
        <f>[2]Slutanvändning!$N$1892</f>
        <v>33114</v>
      </c>
      <c r="E35" s="122">
        <f>[2]Slutanvändning!$Q$1893</f>
        <v>0</v>
      </c>
      <c r="F35" s="122">
        <f>[2]Slutanvändning!$N$1894</f>
        <v>0</v>
      </c>
      <c r="G35" s="122">
        <f>[2]Slutanvändning!$N$1895</f>
        <v>4593</v>
      </c>
      <c r="H35" s="122">
        <f>[2]Slutanvändning!$N$1896</f>
        <v>0</v>
      </c>
      <c r="I35" s="122">
        <f>[2]Slutanvändning!$N$1897</f>
        <v>0</v>
      </c>
      <c r="J35" s="122"/>
      <c r="K35" s="122">
        <f>[2]Slutanvändning!T1893</f>
        <v>0</v>
      </c>
      <c r="L35" s="122">
        <f>[2]Slutanvändning!U1893</f>
        <v>0</v>
      </c>
      <c r="M35" s="122"/>
      <c r="N35" s="122"/>
      <c r="O35" s="122"/>
      <c r="P35" s="122">
        <f>SUM(B35:N35)</f>
        <v>37715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47">
        <f>[2]Slutanvändning!$N$1907</f>
        <v>606.46411999999998</v>
      </c>
      <c r="C36" s="122">
        <f>[2]Slutanvändning!$N$1908</f>
        <v>20959</v>
      </c>
      <c r="D36" s="122">
        <f>[2]Slutanvändning!$N$1901</f>
        <v>1291</v>
      </c>
      <c r="E36" s="122">
        <f>[2]Slutanvändning!$Q$1902</f>
        <v>0</v>
      </c>
      <c r="F36" s="122">
        <f>[2]Slutanvändning!$N$1903</f>
        <v>0</v>
      </c>
      <c r="G36" s="122">
        <f>[2]Slutanvändning!$N$1904</f>
        <v>0</v>
      </c>
      <c r="H36" s="122">
        <f>[2]Slutanvändning!$N$1905</f>
        <v>0</v>
      </c>
      <c r="I36" s="122">
        <f>[2]Slutanvändning!$N$1906</f>
        <v>0</v>
      </c>
      <c r="J36" s="122"/>
      <c r="K36" s="122">
        <f>[2]Slutanvändning!T1902</f>
        <v>0</v>
      </c>
      <c r="L36" s="122">
        <f>[2]Slutanvändning!U1902</f>
        <v>0</v>
      </c>
      <c r="M36" s="122"/>
      <c r="N36" s="122"/>
      <c r="O36" s="122"/>
      <c r="P36" s="129">
        <f t="shared" si="4"/>
        <v>22856.464120000001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47">
        <f>[2]Slutanvändning!$N$1916</f>
        <v>808.61882666666656</v>
      </c>
      <c r="C37" s="122">
        <f>[2]Slutanvändning!$N$1917</f>
        <v>44448</v>
      </c>
      <c r="D37" s="122">
        <f>[2]Slutanvändning!$N$1910</f>
        <v>214</v>
      </c>
      <c r="E37" s="122">
        <f>[2]Slutanvändning!$Q$1911</f>
        <v>0</v>
      </c>
      <c r="F37" s="122">
        <f>[2]Slutanvändning!$N$1912</f>
        <v>0</v>
      </c>
      <c r="G37" s="122">
        <f>[2]Slutanvändning!$N$1913</f>
        <v>0</v>
      </c>
      <c r="H37" s="122">
        <f>[2]Slutanvändning!$N$1914</f>
        <v>5780</v>
      </c>
      <c r="I37" s="122">
        <f>[2]Slutanvändning!$N$1915</f>
        <v>0</v>
      </c>
      <c r="J37" s="122"/>
      <c r="K37" s="122">
        <f>[2]Slutanvändning!T1911</f>
        <v>0</v>
      </c>
      <c r="L37" s="122">
        <f>[2]Slutanvändning!U1911</f>
        <v>0</v>
      </c>
      <c r="M37" s="122"/>
      <c r="N37" s="122"/>
      <c r="O37" s="122"/>
      <c r="P37" s="129">
        <f t="shared" si="4"/>
        <v>51250.618826666665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47">
        <f>[2]Slutanvändning!$N$1925</f>
        <v>10916.354159999999</v>
      </c>
      <c r="C38" s="122">
        <f>[2]Slutanvändning!$N$1926</f>
        <v>6435</v>
      </c>
      <c r="D38" s="122">
        <f>[2]Slutanvändning!$N$1919</f>
        <v>24</v>
      </c>
      <c r="E38" s="122">
        <f>[2]Slutanvändning!$Q$1920</f>
        <v>0</v>
      </c>
      <c r="F38" s="122">
        <f>[2]Slutanvändning!$N$1921</f>
        <v>0</v>
      </c>
      <c r="G38" s="122">
        <f>[2]Slutanvändning!$N$1922</f>
        <v>0</v>
      </c>
      <c r="H38" s="122">
        <f>[2]Slutanvändning!$N$1923</f>
        <v>0</v>
      </c>
      <c r="I38" s="122">
        <f>[2]Slutanvändning!$N$1924</f>
        <v>0</v>
      </c>
      <c r="J38" s="122"/>
      <c r="K38" s="122">
        <f>[2]Slutanvändning!T1920</f>
        <v>0</v>
      </c>
      <c r="L38" s="122">
        <f>[2]Slutanvändning!U1920</f>
        <v>0</v>
      </c>
      <c r="M38" s="122"/>
      <c r="N38" s="122"/>
      <c r="O38" s="122"/>
      <c r="P38" s="129">
        <f t="shared" si="4"/>
        <v>17375.354159999999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[2]Slutanvändning!$N$1934</f>
        <v>0</v>
      </c>
      <c r="C39" s="122">
        <f>[2]Slutanvändning!$N$1935</f>
        <v>20683</v>
      </c>
      <c r="D39" s="122">
        <f>[2]Slutanvändning!$N$1928</f>
        <v>0</v>
      </c>
      <c r="E39" s="122">
        <f>[2]Slutanvändning!$Q$1929</f>
        <v>0</v>
      </c>
      <c r="F39" s="122">
        <f>[2]Slutanvändning!$N$1930</f>
        <v>0</v>
      </c>
      <c r="G39" s="122">
        <f>[2]Slutanvändning!$N$1931</f>
        <v>0</v>
      </c>
      <c r="H39" s="122">
        <f>[2]Slutanvändning!$N$1932</f>
        <v>0</v>
      </c>
      <c r="I39" s="122">
        <f>[2]Slutanvändning!$N$1933</f>
        <v>0</v>
      </c>
      <c r="J39" s="122"/>
      <c r="K39" s="122">
        <f>[2]Slutanvändning!T1929</f>
        <v>0</v>
      </c>
      <c r="L39" s="122">
        <f>[2]Slutanvändning!U1929</f>
        <v>0</v>
      </c>
      <c r="M39" s="122"/>
      <c r="N39" s="122"/>
      <c r="O39" s="122"/>
      <c r="P39" s="122">
        <f>SUM(B39:N39)</f>
        <v>20683</v>
      </c>
      <c r="Q39" s="33"/>
      <c r="R39" s="41"/>
      <c r="S39" s="10"/>
      <c r="T39" s="64"/>
    </row>
    <row r="40" spans="1:47" ht="15.75">
      <c r="A40" s="5" t="s">
        <v>14</v>
      </c>
      <c r="B40" s="129">
        <f>SUM(B32:B39)</f>
        <v>15161.602999999999</v>
      </c>
      <c r="C40" s="122">
        <f t="shared" ref="C40:O40" si="5">SUM(C32:C39)</f>
        <v>105409</v>
      </c>
      <c r="D40" s="122">
        <f t="shared" si="5"/>
        <v>43934</v>
      </c>
      <c r="E40" s="122">
        <f t="shared" si="5"/>
        <v>0</v>
      </c>
      <c r="F40" s="122">
        <f>SUM(F32:F39)</f>
        <v>0</v>
      </c>
      <c r="G40" s="122">
        <f t="shared" si="5"/>
        <v>4633</v>
      </c>
      <c r="H40" s="122">
        <f t="shared" si="5"/>
        <v>5780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29">
        <f>SUM(B40:N40)</f>
        <v>174917.603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9,969117 GWh</v>
      </c>
      <c r="T41" s="64"/>
    </row>
    <row r="42" spans="1:47">
      <c r="A42" s="46" t="s">
        <v>43</v>
      </c>
      <c r="B42" s="95">
        <f>B39+B38+B37</f>
        <v>11724.972986666666</v>
      </c>
      <c r="C42" s="95">
        <f>C39+C38+C37</f>
        <v>71566</v>
      </c>
      <c r="D42" s="95">
        <f>D39+D38+D37</f>
        <v>238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5780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89308.97298666666</v>
      </c>
      <c r="Q42" s="34"/>
      <c r="R42" s="41" t="s">
        <v>41</v>
      </c>
      <c r="S42" s="11" t="str">
        <f>P42/1000 &amp;" GWh"</f>
        <v>89,3089729866667 GWh</v>
      </c>
      <c r="T42" s="42">
        <f>P42/P40</f>
        <v>0.51057738875295844</v>
      </c>
    </row>
    <row r="43" spans="1:47">
      <c r="A43" s="47" t="s">
        <v>45</v>
      </c>
      <c r="B43" s="117"/>
      <c r="C43" s="97">
        <f>C40+C24-C7+C46</f>
        <v>113841.72</v>
      </c>
      <c r="D43" s="97">
        <f t="shared" ref="D43:O43" si="7">D11+D24+D40</f>
        <v>44262</v>
      </c>
      <c r="E43" s="97">
        <f t="shared" si="7"/>
        <v>0</v>
      </c>
      <c r="F43" s="97">
        <f t="shared" si="7"/>
        <v>0</v>
      </c>
      <c r="G43" s="97">
        <f t="shared" si="7"/>
        <v>6613</v>
      </c>
      <c r="H43" s="97">
        <f t="shared" si="7"/>
        <v>22200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186916.72</v>
      </c>
      <c r="Q43" s="34"/>
      <c r="R43" s="41" t="s">
        <v>42</v>
      </c>
      <c r="S43" s="11" t="str">
        <f>P36/1000 &amp;" GWh"</f>
        <v>22,85646412 GWh</v>
      </c>
      <c r="T43" s="62">
        <f>P36/P40</f>
        <v>0.13066989101148385</v>
      </c>
    </row>
    <row r="44" spans="1:47">
      <c r="A44" s="47" t="s">
        <v>46</v>
      </c>
      <c r="B44" s="118"/>
      <c r="C44" s="99">
        <f>C43/$P$43</f>
        <v>0.60905049050721627</v>
      </c>
      <c r="D44" s="99">
        <f t="shared" ref="D44:P44" si="8">D43/$P$43</f>
        <v>0.23680064576352505</v>
      </c>
      <c r="E44" s="99">
        <f t="shared" si="8"/>
        <v>0</v>
      </c>
      <c r="F44" s="99">
        <f t="shared" si="8"/>
        <v>0</v>
      </c>
      <c r="G44" s="99">
        <f t="shared" si="8"/>
        <v>3.5379392490944628E-2</v>
      </c>
      <c r="H44" s="99">
        <f t="shared" si="8"/>
        <v>0.11876947123831405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22,2921658933333 GWh</v>
      </c>
      <c r="T44" s="42">
        <f>P34/P40</f>
        <v>0.12744381074861477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0,711 GWh</v>
      </c>
      <c r="T45" s="42">
        <f>P32/P40</f>
        <v>4.0647709996346109E-3</v>
      </c>
      <c r="U45" s="36"/>
    </row>
    <row r="46" spans="1:47">
      <c r="A46" s="48" t="s">
        <v>49</v>
      </c>
      <c r="B46" s="68">
        <f>B24-B40</f>
        <v>1536.3970000000008</v>
      </c>
      <c r="C46" s="68">
        <f>(C40+C24)*0.08</f>
        <v>8432.7199999999993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2,034 GWh</v>
      </c>
      <c r="T46" s="62">
        <f>P33/P40</f>
        <v>1.1628332226802811E-2</v>
      </c>
      <c r="U46" s="36"/>
    </row>
    <row r="47" spans="1:47">
      <c r="A47" s="48" t="s">
        <v>51</v>
      </c>
      <c r="B47" s="123">
        <f>B46/B24</f>
        <v>9.2010839621511603E-2</v>
      </c>
      <c r="C47" s="123">
        <f>C46/(C40+C24)</f>
        <v>7.9999999999999988E-2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37,715 GWh</v>
      </c>
      <c r="T47" s="62">
        <f>P35/P40</f>
        <v>0.21561580626050542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7"/>
      <c r="R48" s="69" t="s">
        <v>50</v>
      </c>
      <c r="S48" s="70" t="str">
        <f>P40/1000 &amp;" GWh"</f>
        <v>174,917603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1" zoomScale="70" zoomScaleNormal="7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100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[2]Solceller!$C$7</f>
        <v>874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[2]Elproduktion!$N$162</f>
        <v>0</v>
      </c>
      <c r="D7" s="122">
        <f>[2]Elproduktion!$N$163</f>
        <v>0</v>
      </c>
      <c r="E7" s="122">
        <f>[2]Elproduktion!$Q$164</f>
        <v>0</v>
      </c>
      <c r="F7" s="122">
        <f>[2]Elproduktion!$N$165</f>
        <v>0</v>
      </c>
      <c r="G7" s="122">
        <f>[2]Elproduktion!$R$166</f>
        <v>0</v>
      </c>
      <c r="H7" s="122">
        <f>[2]Elproduktion!$S$167</f>
        <v>0</v>
      </c>
      <c r="I7" s="122">
        <f>[2]Elproduktion!$N$168</f>
        <v>0</v>
      </c>
      <c r="J7" s="122">
        <f>[2]Elproduktion!$T$166</f>
        <v>0</v>
      </c>
      <c r="K7" s="122">
        <f>[2]Elproduktion!U164</f>
        <v>0</v>
      </c>
      <c r="L7" s="122">
        <f>[2]Elproduktion!V164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[2]Elproduktion!$N$170</f>
        <v>0</v>
      </c>
      <c r="D8" s="122">
        <f>[2]Elproduktion!$N$171</f>
        <v>0</v>
      </c>
      <c r="E8" s="122">
        <f>[2]Elproduktion!$Q$172</f>
        <v>0</v>
      </c>
      <c r="F8" s="122">
        <f>[2]Elproduktion!$N$173</f>
        <v>0</v>
      </c>
      <c r="G8" s="122">
        <f>[2]Elproduktion!$R$174</f>
        <v>0</v>
      </c>
      <c r="H8" s="122">
        <f>[2]Elproduktion!$S$175</f>
        <v>0</v>
      </c>
      <c r="I8" s="122">
        <f>[2]Elproduktion!$N$176</f>
        <v>0</v>
      </c>
      <c r="J8" s="122">
        <f>[2]Elproduktion!$T$174</f>
        <v>0</v>
      </c>
      <c r="K8" s="122">
        <f>[2]Elproduktion!U172</f>
        <v>0</v>
      </c>
      <c r="L8" s="122">
        <f>[2]Elproduktion!V172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[2]Elproduktion!$N$178</f>
        <v>0</v>
      </c>
      <c r="D9" s="122">
        <f>[2]Elproduktion!$N$179</f>
        <v>0</v>
      </c>
      <c r="E9" s="122">
        <f>[2]Elproduktion!$Q$180</f>
        <v>0</v>
      </c>
      <c r="F9" s="122">
        <f>[2]Elproduktion!$N$181</f>
        <v>0</v>
      </c>
      <c r="G9" s="122">
        <f>[2]Elproduktion!$R$182</f>
        <v>0</v>
      </c>
      <c r="H9" s="122">
        <f>[2]Elproduktion!$S$183</f>
        <v>0</v>
      </c>
      <c r="I9" s="122">
        <f>[2]Elproduktion!$N$184</f>
        <v>0</v>
      </c>
      <c r="J9" s="122">
        <f>[2]Elproduktion!$T$182</f>
        <v>0</v>
      </c>
      <c r="K9" s="122">
        <f>[2]Elproduktion!U180</f>
        <v>0</v>
      </c>
      <c r="L9" s="122">
        <f>[2]Elproduktion!V180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[2]Elproduktion!$N$186</f>
        <v>0</v>
      </c>
      <c r="D10" s="122">
        <f>[2]Elproduktion!$N$187</f>
        <v>0</v>
      </c>
      <c r="E10" s="122">
        <f>[2]Elproduktion!$Q$188</f>
        <v>0</v>
      </c>
      <c r="F10" s="122">
        <f>[2]Elproduktion!$N$189</f>
        <v>0</v>
      </c>
      <c r="G10" s="122">
        <f>[2]Elproduktion!$R$190</f>
        <v>0</v>
      </c>
      <c r="H10" s="122">
        <f>[2]Elproduktion!$S$191</f>
        <v>0</v>
      </c>
      <c r="I10" s="122">
        <f>[2]Elproduktion!$N$192</f>
        <v>0</v>
      </c>
      <c r="J10" s="122">
        <f>[2]Elproduktion!$T$190</f>
        <v>0</v>
      </c>
      <c r="K10" s="122">
        <f>[2]Elproduktion!U188</f>
        <v>0</v>
      </c>
      <c r="L10" s="122">
        <f>[2]Elproduktion!V188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874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0120 Värmdö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[2]Fjärrvärmeproduktion!$N$226</f>
        <v>0</v>
      </c>
      <c r="C18" s="122"/>
      <c r="D18" s="122">
        <f>[2]Fjärrvärmeproduktion!$N$227</f>
        <v>0</v>
      </c>
      <c r="E18" s="122">
        <f>[2]Fjärrvärmeproduktion!$Q$228</f>
        <v>0</v>
      </c>
      <c r="F18" s="122">
        <f>[2]Fjärrvärmeproduktion!$N$229</f>
        <v>0</v>
      </c>
      <c r="G18" s="122">
        <f>[2]Fjärrvärmeproduktion!$R$230</f>
        <v>0</v>
      </c>
      <c r="H18" s="122">
        <f>[2]Fjärrvärmeproduktion!$S$231</f>
        <v>0</v>
      </c>
      <c r="I18" s="122">
        <f>[2]Fjärrvärmeproduktion!$N$232</f>
        <v>0</v>
      </c>
      <c r="J18" s="122">
        <f>[2]Fjärrvärmeproduktion!$T$230</f>
        <v>0</v>
      </c>
      <c r="K18" s="122">
        <f>[2]Fjärrvärmeproduktion!U228</f>
        <v>0</v>
      </c>
      <c r="L18" s="122">
        <f>[2]Fjärrvärmeproduktion!V228</f>
        <v>0</v>
      </c>
      <c r="M18" s="122">
        <f>[2]Fjärrvärmeproduktion!W231</f>
        <v>0</v>
      </c>
      <c r="N18" s="122">
        <f>[2]Fjärrvärmeproduktion!X231</f>
        <v>0</v>
      </c>
      <c r="O18" s="122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2">
        <f>[2]Fjärrvärmeproduktion!$N$234</f>
        <v>0</v>
      </c>
      <c r="C19" s="122"/>
      <c r="D19" s="122">
        <f>[2]Fjärrvärmeproduktion!$N$235</f>
        <v>0</v>
      </c>
      <c r="E19" s="122">
        <f>[2]Fjärrvärmeproduktion!$Q$236</f>
        <v>0</v>
      </c>
      <c r="F19" s="122">
        <f>[2]Fjärrvärmeproduktion!$N$237</f>
        <v>0</v>
      </c>
      <c r="G19" s="122">
        <f>[2]Fjärrvärmeproduktion!$R$238</f>
        <v>0</v>
      </c>
      <c r="H19" s="122">
        <f>[2]Fjärrvärmeproduktion!$S$239</f>
        <v>0</v>
      </c>
      <c r="I19" s="122">
        <f>[2]Fjärrvärmeproduktion!$N$240</f>
        <v>0</v>
      </c>
      <c r="J19" s="122">
        <f>[2]Fjärrvärmeproduktion!$T$238</f>
        <v>0</v>
      </c>
      <c r="K19" s="122">
        <f>[2]Fjärrvärmeproduktion!U236</f>
        <v>0</v>
      </c>
      <c r="L19" s="122">
        <f>[2]Fjärrvärmeproduktion!V236</f>
        <v>0</v>
      </c>
      <c r="M19" s="122">
        <f>[2]Fjärrvärmeproduktion!W239</f>
        <v>0</v>
      </c>
      <c r="N19" s="122">
        <f>[2]Fjärrvärmeproduktion!X239</f>
        <v>0</v>
      </c>
      <c r="O19" s="122"/>
      <c r="P19" s="122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122">
        <f>[2]Fjärrvärmeproduktion!$N$242</f>
        <v>0</v>
      </c>
      <c r="C20" s="122"/>
      <c r="D20" s="122">
        <f>[2]Fjärrvärmeproduktion!$N$243</f>
        <v>0</v>
      </c>
      <c r="E20" s="122">
        <f>[2]Fjärrvärmeproduktion!$Q$244</f>
        <v>0</v>
      </c>
      <c r="F20" s="122">
        <f>[2]Fjärrvärmeproduktion!$N$245</f>
        <v>0</v>
      </c>
      <c r="G20" s="122">
        <f>[2]Fjärrvärmeproduktion!$R$246</f>
        <v>0</v>
      </c>
      <c r="H20" s="122">
        <f>[2]Fjärrvärmeproduktion!$S$247</f>
        <v>0</v>
      </c>
      <c r="I20" s="122">
        <f>[2]Fjärrvärmeproduktion!$N$248</f>
        <v>0</v>
      </c>
      <c r="J20" s="122">
        <f>[2]Fjärrvärmeproduktion!$T$246</f>
        <v>0</v>
      </c>
      <c r="K20" s="122">
        <f>[2]Fjärrvärmeproduktion!U244</f>
        <v>0</v>
      </c>
      <c r="L20" s="122">
        <f>[2]Fjärrvärmeproduktion!V244</f>
        <v>0</v>
      </c>
      <c r="M20" s="122">
        <f>[2]Fjärrvärmeproduktion!W247</f>
        <v>0</v>
      </c>
      <c r="N20" s="122">
        <f>[2]Fjärrvärmeproduktion!X247</f>
        <v>0</v>
      </c>
      <c r="O20" s="122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2">
        <f>[2]Fjärrvärmeproduktion!$N$250</f>
        <v>0</v>
      </c>
      <c r="C21" s="122"/>
      <c r="D21" s="122">
        <f>[2]Fjärrvärmeproduktion!$N$251</f>
        <v>0</v>
      </c>
      <c r="E21" s="122">
        <f>[2]Fjärrvärmeproduktion!$Q$252</f>
        <v>0</v>
      </c>
      <c r="F21" s="122">
        <f>[2]Fjärrvärmeproduktion!$N$253</f>
        <v>0</v>
      </c>
      <c r="G21" s="122">
        <f>[2]Fjärrvärmeproduktion!$R$254</f>
        <v>0</v>
      </c>
      <c r="H21" s="122">
        <f>[2]Fjärrvärmeproduktion!$S$255</f>
        <v>0</v>
      </c>
      <c r="I21" s="122">
        <f>[2]Fjärrvärmeproduktion!$N$256</f>
        <v>0</v>
      </c>
      <c r="J21" s="122">
        <f>[2]Fjärrvärmeproduktion!$T$254</f>
        <v>0</v>
      </c>
      <c r="K21" s="122">
        <f>[2]Fjärrvärmeproduktion!U252</f>
        <v>0</v>
      </c>
      <c r="L21" s="122">
        <f>[2]Fjärrvärmeproduktion!V252</f>
        <v>0</v>
      </c>
      <c r="M21" s="122">
        <f>[2]Fjärrvärmeproduktion!W255</f>
        <v>0</v>
      </c>
      <c r="N21" s="122">
        <f>[2]Fjärrvärmeproduktion!X255</f>
        <v>0</v>
      </c>
      <c r="O21" s="122"/>
      <c r="P21" s="122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22">
        <f>[2]Fjärrvärmeproduktion!$N$258</f>
        <v>0</v>
      </c>
      <c r="C22" s="122"/>
      <c r="D22" s="122">
        <f>[2]Fjärrvärmeproduktion!$N$259</f>
        <v>0</v>
      </c>
      <c r="E22" s="122">
        <f>[2]Fjärrvärmeproduktion!$Q$260</f>
        <v>0</v>
      </c>
      <c r="F22" s="122">
        <f>[2]Fjärrvärmeproduktion!$N$261</f>
        <v>0</v>
      </c>
      <c r="G22" s="122">
        <f>[2]Fjärrvärmeproduktion!$R$262</f>
        <v>0</v>
      </c>
      <c r="H22" s="122">
        <f>[2]Fjärrvärmeproduktion!$S$263</f>
        <v>0</v>
      </c>
      <c r="I22" s="122">
        <f>[2]Fjärrvärmeproduktion!$N$264</f>
        <v>0</v>
      </c>
      <c r="J22" s="122">
        <f>[2]Fjärrvärmeproduktion!$T$262</f>
        <v>0</v>
      </c>
      <c r="K22" s="122">
        <f>[2]Fjärrvärmeproduktion!U260</f>
        <v>0</v>
      </c>
      <c r="L22" s="122">
        <f>[2]Fjärrvärmeproduktion!V260</f>
        <v>0</v>
      </c>
      <c r="M22" s="122">
        <f>[2]Fjärrvärmeproduktion!W263</f>
        <v>0</v>
      </c>
      <c r="N22" s="122">
        <f>[2]Fjärrvärmeproduktion!X263</f>
        <v>0</v>
      </c>
      <c r="O22" s="122"/>
      <c r="P22" s="122">
        <f t="shared" si="2"/>
        <v>0</v>
      </c>
      <c r="Q22" s="31"/>
      <c r="R22" s="43" t="s">
        <v>24</v>
      </c>
      <c r="S22" s="88" t="str">
        <f>P43/1000 &amp;" GWh"</f>
        <v>887,492367241284 GWh</v>
      </c>
      <c r="T22" s="38"/>
      <c r="U22" s="36"/>
    </row>
    <row r="23" spans="1:34" ht="15.75">
      <c r="A23" s="5" t="s">
        <v>23</v>
      </c>
      <c r="B23" s="122">
        <f>[2]Fjärrvärmeproduktion!$N$266</f>
        <v>0</v>
      </c>
      <c r="C23" s="122"/>
      <c r="D23" s="122">
        <f>[2]Fjärrvärmeproduktion!$N$267</f>
        <v>0</v>
      </c>
      <c r="E23" s="122">
        <f>[2]Fjärrvärmeproduktion!$Q$268</f>
        <v>0</v>
      </c>
      <c r="F23" s="122">
        <f>[2]Fjärrvärmeproduktion!$N$269</f>
        <v>0</v>
      </c>
      <c r="G23" s="122">
        <f>[2]Fjärrvärmeproduktion!$R$270</f>
        <v>0</v>
      </c>
      <c r="H23" s="122">
        <f>[2]Fjärrvärmeproduktion!$S$271</f>
        <v>0</v>
      </c>
      <c r="I23" s="122">
        <f>[2]Fjärrvärmeproduktion!$N$272</f>
        <v>0</v>
      </c>
      <c r="J23" s="122">
        <f>[2]Fjärrvärmeproduktion!$T$270</f>
        <v>0</v>
      </c>
      <c r="K23" s="122">
        <f>[2]Fjärrvärmeproduktion!U268</f>
        <v>0</v>
      </c>
      <c r="L23" s="122">
        <f>[2]Fjärrvärmeproduktion!V268</f>
        <v>0</v>
      </c>
      <c r="M23" s="122">
        <f>[2]Fjärrvärmeproduktion!W271</f>
        <v>0</v>
      </c>
      <c r="N23" s="122">
        <f>[2]Fjärrvärmeproduktion!X271</f>
        <v>0</v>
      </c>
      <c r="O23" s="122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2">
        <f>SUM(B18:B23)</f>
        <v>0</v>
      </c>
      <c r="C24" s="122">
        <f t="shared" ref="C24:O24" si="3">SUM(C18:C23)</f>
        <v>0</v>
      </c>
      <c r="D24" s="122">
        <f t="shared" si="3"/>
        <v>0</v>
      </c>
      <c r="E24" s="122">
        <f t="shared" si="3"/>
        <v>0</v>
      </c>
      <c r="F24" s="122">
        <f t="shared" si="3"/>
        <v>0</v>
      </c>
      <c r="G24" s="122">
        <f t="shared" si="3"/>
        <v>0</v>
      </c>
      <c r="H24" s="122">
        <f t="shared" si="3"/>
        <v>0</v>
      </c>
      <c r="I24" s="122">
        <f t="shared" si="3"/>
        <v>0</v>
      </c>
      <c r="J24" s="122">
        <f t="shared" si="3"/>
        <v>0</v>
      </c>
      <c r="K24" s="122">
        <f t="shared" si="3"/>
        <v>0</v>
      </c>
      <c r="L24" s="122">
        <f t="shared" si="3"/>
        <v>0</v>
      </c>
      <c r="M24" s="122">
        <f t="shared" si="3"/>
        <v>0</v>
      </c>
      <c r="N24" s="122">
        <f t="shared" si="3"/>
        <v>0</v>
      </c>
      <c r="O24" s="122">
        <f t="shared" si="3"/>
        <v>0</v>
      </c>
      <c r="P24" s="122">
        <f t="shared" si="2"/>
        <v>0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C43/1000 &amp;" GWh"</f>
        <v>511,789957757333 GWh</v>
      </c>
      <c r="T25" s="42">
        <f>C$44</f>
        <v>0.57666970066255452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281,232984731491 GWh</v>
      </c>
      <c r="T26" s="42">
        <f>D$44</f>
        <v>0.31688496162021818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7,04342475246 GWh</v>
      </c>
      <c r="T28" s="42">
        <f>F$44</f>
        <v>7.9363214968868508E-3</v>
      </c>
      <c r="U28" s="36"/>
    </row>
    <row r="29" spans="1:34" ht="15.75">
      <c r="A29" s="79" t="str">
        <f>A2</f>
        <v>0120 Värmdö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62,122 GWh</v>
      </c>
      <c r="T29" s="42">
        <f>G$44</f>
        <v>6.9997221714821575E-2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25,304 GWh</v>
      </c>
      <c r="T30" s="42">
        <f>H$44</f>
        <v>2.8511794505518901E-2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22">
        <f>[2]Slutanvändning!$N$332</f>
        <v>0</v>
      </c>
      <c r="C32" s="100">
        <f>[2]Slutanvändning!$N$333</f>
        <v>2068</v>
      </c>
      <c r="D32" s="100">
        <f>[2]Slutanvändning!$N$326</f>
        <v>386</v>
      </c>
      <c r="E32" s="122">
        <f>[2]Slutanvändning!$Q$327</f>
        <v>0</v>
      </c>
      <c r="F32" s="100">
        <f>[2]Slutanvändning!$N$328</f>
        <v>0</v>
      </c>
      <c r="G32" s="122">
        <f>[2]Slutanvändning!$N$329</f>
        <v>86</v>
      </c>
      <c r="H32" s="122">
        <f>[2]Slutanvändning!$N$330</f>
        <v>0</v>
      </c>
      <c r="I32" s="122">
        <f>[2]Slutanvändning!$N$331</f>
        <v>0</v>
      </c>
      <c r="J32" s="122"/>
      <c r="K32" s="122">
        <f>[2]Slutanvändning!T327</f>
        <v>0</v>
      </c>
      <c r="L32" s="122">
        <f>[2]Slutanvändning!U327</f>
        <v>0</v>
      </c>
      <c r="M32" s="122"/>
      <c r="N32" s="122"/>
      <c r="O32" s="122"/>
      <c r="P32" s="122">
        <f t="shared" ref="P32:P38" si="4">SUM(B32:N32)</f>
        <v>2540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2">
        <f>[2]Slutanvändning!$N$341</f>
        <v>0</v>
      </c>
      <c r="C33" s="130">
        <f>[2]Slutanvändning!$N$342</f>
        <v>30784.590516049131</v>
      </c>
      <c r="D33" s="100">
        <f>[2]Slutanvändning!$N$335</f>
        <v>449</v>
      </c>
      <c r="E33" s="122">
        <f>[2]Slutanvändning!$Q$336</f>
        <v>0</v>
      </c>
      <c r="F33" s="130">
        <f>[2]Slutanvändning!$N$337</f>
        <v>7043.4247524600005</v>
      </c>
      <c r="G33" s="122">
        <f>[2]Slutanvändning!$N$338</f>
        <v>0</v>
      </c>
      <c r="H33" s="122">
        <f>[2]Slutanvändning!$N$339</f>
        <v>0</v>
      </c>
      <c r="I33" s="122">
        <f>[2]Slutanvändning!$N$340</f>
        <v>0</v>
      </c>
      <c r="J33" s="122"/>
      <c r="K33" s="122">
        <f>[2]Slutanvändning!T336</f>
        <v>0</v>
      </c>
      <c r="L33" s="122">
        <f>[2]Slutanvändning!U336</f>
        <v>0</v>
      </c>
      <c r="M33" s="122"/>
      <c r="N33" s="122"/>
      <c r="O33" s="122"/>
      <c r="P33" s="145">
        <f t="shared" si="4"/>
        <v>38277.015268509131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2">
        <f>[2]Slutanvändning!$N$350</f>
        <v>0</v>
      </c>
      <c r="C34" s="100">
        <f>[2]Slutanvändning!$N$351</f>
        <v>21022</v>
      </c>
      <c r="D34" s="130">
        <f>[2]Slutanvändning!$N$344</f>
        <v>24363.984731490869</v>
      </c>
      <c r="E34" s="122">
        <f>[2]Slutanvändning!$Q$345</f>
        <v>0</v>
      </c>
      <c r="F34" s="100">
        <f>[2]Slutanvändning!$N$346</f>
        <v>0</v>
      </c>
      <c r="G34" s="122">
        <f>[2]Slutanvändning!$N$347</f>
        <v>0</v>
      </c>
      <c r="H34" s="122">
        <f>[2]Slutanvändning!$N$348</f>
        <v>0</v>
      </c>
      <c r="I34" s="122">
        <f>[2]Slutanvändning!$N$349</f>
        <v>0</v>
      </c>
      <c r="J34" s="122"/>
      <c r="K34" s="122">
        <f>[2]Slutanvändning!T345</f>
        <v>0</v>
      </c>
      <c r="L34" s="122">
        <f>[2]Slutanvändning!U345</f>
        <v>0</v>
      </c>
      <c r="M34" s="122"/>
      <c r="N34" s="122"/>
      <c r="O34" s="122"/>
      <c r="P34" s="145">
        <f t="shared" si="4"/>
        <v>45385.984731490869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[2]Slutanvändning!$N$359</f>
        <v>0</v>
      </c>
      <c r="C35" s="100">
        <f>[2]Slutanvändning!$N$360</f>
        <v>172</v>
      </c>
      <c r="D35" s="100">
        <f>[2]Slutanvändning!$N$353</f>
        <v>253003</v>
      </c>
      <c r="E35" s="122">
        <f>[2]Slutanvändning!$Q$354</f>
        <v>0</v>
      </c>
      <c r="F35" s="100">
        <f>[2]Slutanvändning!$N$355</f>
        <v>0</v>
      </c>
      <c r="G35" s="122">
        <f>[2]Slutanvändning!$N$356</f>
        <v>62036</v>
      </c>
      <c r="H35" s="122">
        <f>[2]Slutanvändning!$N$357</f>
        <v>0</v>
      </c>
      <c r="I35" s="122">
        <f>[2]Slutanvändning!$N$358</f>
        <v>0</v>
      </c>
      <c r="J35" s="122"/>
      <c r="K35" s="122">
        <f>[2]Slutanvändning!T354</f>
        <v>0</v>
      </c>
      <c r="L35" s="122">
        <f>[2]Slutanvändning!U354</f>
        <v>0</v>
      </c>
      <c r="M35" s="122"/>
      <c r="N35" s="122"/>
      <c r="O35" s="122"/>
      <c r="P35" s="122">
        <f>SUM(B35:N35)</f>
        <v>315211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2">
        <f>[2]Slutanvändning!$N$368</f>
        <v>0</v>
      </c>
      <c r="C36" s="100">
        <f>[2]Slutanvändning!$N$369</f>
        <v>84841</v>
      </c>
      <c r="D36" s="100">
        <f>[2]Slutanvändning!$N$362</f>
        <v>1918</v>
      </c>
      <c r="E36" s="122">
        <f>[2]Slutanvändning!$Q$363</f>
        <v>0</v>
      </c>
      <c r="F36" s="100">
        <f>[2]Slutanvändning!$N$364</f>
        <v>0</v>
      </c>
      <c r="G36" s="122">
        <f>[2]Slutanvändning!$N$365</f>
        <v>0</v>
      </c>
      <c r="H36" s="122">
        <f>[2]Slutanvändning!$N$366</f>
        <v>0</v>
      </c>
      <c r="I36" s="122">
        <f>[2]Slutanvändning!$N$367</f>
        <v>0</v>
      </c>
      <c r="J36" s="122"/>
      <c r="K36" s="122">
        <f>[2]Slutanvändning!T363</f>
        <v>0</v>
      </c>
      <c r="L36" s="122">
        <f>[2]Slutanvändning!U363</f>
        <v>0</v>
      </c>
      <c r="M36" s="122"/>
      <c r="N36" s="122"/>
      <c r="O36" s="122"/>
      <c r="P36" s="122">
        <f t="shared" si="4"/>
        <v>86759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2">
        <f>[2]Slutanvändning!$N$377</f>
        <v>0</v>
      </c>
      <c r="C37" s="100">
        <f>[2]Slutanvändning!$N$378</f>
        <v>174694</v>
      </c>
      <c r="D37" s="100">
        <f>[2]Slutanvändning!$N$371</f>
        <v>714</v>
      </c>
      <c r="E37" s="122">
        <f>[2]Slutanvändning!$Q$372</f>
        <v>0</v>
      </c>
      <c r="F37" s="100">
        <f>[2]Slutanvändning!$N$373</f>
        <v>0</v>
      </c>
      <c r="G37" s="122">
        <f>[2]Slutanvändning!$N$374</f>
        <v>0</v>
      </c>
      <c r="H37" s="122">
        <f>[2]Slutanvändning!$N$375</f>
        <v>25304</v>
      </c>
      <c r="I37" s="122">
        <f>[2]Slutanvändning!$N$376</f>
        <v>0</v>
      </c>
      <c r="J37" s="122"/>
      <c r="K37" s="122">
        <f>[2]Slutanvändning!T372</f>
        <v>0</v>
      </c>
      <c r="L37" s="122">
        <f>[2]Slutanvändning!U372</f>
        <v>0</v>
      </c>
      <c r="M37" s="122"/>
      <c r="N37" s="122"/>
      <c r="O37" s="122"/>
      <c r="P37" s="122">
        <f t="shared" si="4"/>
        <v>200712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2">
        <f>[2]Slutanvändning!$N$386</f>
        <v>0</v>
      </c>
      <c r="C38" s="100">
        <f>[2]Slutanvändning!$N$387</f>
        <v>19520</v>
      </c>
      <c r="D38" s="100">
        <f>[2]Slutanvändning!$N$380</f>
        <v>399</v>
      </c>
      <c r="E38" s="122">
        <f>[2]Slutanvändning!$Q$381</f>
        <v>0</v>
      </c>
      <c r="F38" s="100">
        <f>[2]Slutanvändning!$N$382</f>
        <v>0</v>
      </c>
      <c r="G38" s="122">
        <f>[2]Slutanvändning!$N$383</f>
        <v>0</v>
      </c>
      <c r="H38" s="122">
        <f>[2]Slutanvändning!$N$384</f>
        <v>0</v>
      </c>
      <c r="I38" s="122">
        <f>[2]Slutanvändning!$N$385</f>
        <v>0</v>
      </c>
      <c r="J38" s="122"/>
      <c r="K38" s="122">
        <f>[2]Slutanvändning!T381</f>
        <v>0</v>
      </c>
      <c r="L38" s="122">
        <f>[2]Slutanvändning!U381</f>
        <v>0</v>
      </c>
      <c r="M38" s="122"/>
      <c r="N38" s="122"/>
      <c r="O38" s="122"/>
      <c r="P38" s="122">
        <f t="shared" si="4"/>
        <v>19919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[2]Slutanvändning!$N$395</f>
        <v>0</v>
      </c>
      <c r="C39" s="100">
        <f>[2]Slutanvändning!$N$396</f>
        <v>140778</v>
      </c>
      <c r="D39" s="100">
        <f>[2]Slutanvändning!$N$389</f>
        <v>0</v>
      </c>
      <c r="E39" s="122">
        <f>[2]Slutanvändning!$Q$390</f>
        <v>0</v>
      </c>
      <c r="F39" s="100">
        <f>[2]Slutanvändning!$N$391</f>
        <v>0</v>
      </c>
      <c r="G39" s="122">
        <f>[2]Slutanvändning!$N$392</f>
        <v>0</v>
      </c>
      <c r="H39" s="122">
        <f>[2]Slutanvändning!$N$393</f>
        <v>0</v>
      </c>
      <c r="I39" s="122">
        <f>[2]Slutanvändning!$N$394</f>
        <v>0</v>
      </c>
      <c r="J39" s="122"/>
      <c r="K39" s="122">
        <f>[2]Slutanvändning!T390</f>
        <v>0</v>
      </c>
      <c r="L39" s="122">
        <f>[2]Slutanvändning!U390</f>
        <v>0</v>
      </c>
      <c r="M39" s="122"/>
      <c r="N39" s="122"/>
      <c r="O39" s="122"/>
      <c r="P39" s="122">
        <f>SUM(B39:N39)</f>
        <v>140778</v>
      </c>
      <c r="Q39" s="33"/>
      <c r="R39" s="41"/>
      <c r="S39" s="10"/>
      <c r="T39" s="64"/>
    </row>
    <row r="40" spans="1:47" ht="15.75">
      <c r="A40" s="5" t="s">
        <v>14</v>
      </c>
      <c r="B40" s="122">
        <f>SUM(B32:B39)</f>
        <v>0</v>
      </c>
      <c r="C40" s="145">
        <f t="shared" ref="C40:O40" si="5">SUM(C32:C39)</f>
        <v>473879.59051604912</v>
      </c>
      <c r="D40" s="145">
        <f t="shared" si="5"/>
        <v>281232.98473149084</v>
      </c>
      <c r="E40" s="122">
        <f t="shared" si="5"/>
        <v>0</v>
      </c>
      <c r="F40" s="145">
        <f>SUM(F32:F39)</f>
        <v>7043.4247524600005</v>
      </c>
      <c r="G40" s="122">
        <f t="shared" si="5"/>
        <v>62122</v>
      </c>
      <c r="H40" s="122">
        <f t="shared" si="5"/>
        <v>25304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22">
        <f>SUM(B40:N40)</f>
        <v>849581.99999999988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37,9103672412839 GWh</v>
      </c>
      <c r="T41" s="64"/>
    </row>
    <row r="42" spans="1:47">
      <c r="A42" s="46" t="s">
        <v>43</v>
      </c>
      <c r="B42" s="95">
        <f>B39+B38+B37</f>
        <v>0</v>
      </c>
      <c r="C42" s="95">
        <f>C39+C38+C37</f>
        <v>334992</v>
      </c>
      <c r="D42" s="95">
        <f>D39+D38+D37</f>
        <v>1113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25304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361409</v>
      </c>
      <c r="Q42" s="34"/>
      <c r="R42" s="41" t="s">
        <v>41</v>
      </c>
      <c r="S42" s="11" t="str">
        <f>P42/1000 &amp;" GWh"</f>
        <v>361,409 GWh</v>
      </c>
      <c r="T42" s="42">
        <f>P42/P40</f>
        <v>0.42539625368710737</v>
      </c>
    </row>
    <row r="43" spans="1:47">
      <c r="A43" s="47" t="s">
        <v>45</v>
      </c>
      <c r="B43" s="117"/>
      <c r="C43" s="97">
        <f>C40+C24-C7+C46</f>
        <v>511789.95775733306</v>
      </c>
      <c r="D43" s="97">
        <f t="shared" ref="D43:O43" si="7">D11+D24+D40</f>
        <v>281232.98473149084</v>
      </c>
      <c r="E43" s="97">
        <f t="shared" si="7"/>
        <v>0</v>
      </c>
      <c r="F43" s="97">
        <f t="shared" si="7"/>
        <v>7043.4247524600005</v>
      </c>
      <c r="G43" s="97">
        <f t="shared" si="7"/>
        <v>62122</v>
      </c>
      <c r="H43" s="97">
        <f t="shared" si="7"/>
        <v>25304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887492.36724128388</v>
      </c>
      <c r="Q43" s="34"/>
      <c r="R43" s="41" t="s">
        <v>42</v>
      </c>
      <c r="S43" s="11" t="str">
        <f>P36/1000 &amp;" GWh"</f>
        <v>86,759 GWh</v>
      </c>
      <c r="T43" s="62">
        <f>P36/P40</f>
        <v>0.10211963059481016</v>
      </c>
    </row>
    <row r="44" spans="1:47">
      <c r="A44" s="47" t="s">
        <v>46</v>
      </c>
      <c r="B44" s="118"/>
      <c r="C44" s="99">
        <f>C43/$P$43</f>
        <v>0.57666970066255452</v>
      </c>
      <c r="D44" s="99">
        <f t="shared" ref="D44:P44" si="8">D43/$P$43</f>
        <v>0.31688496162021818</v>
      </c>
      <c r="E44" s="99">
        <f t="shared" si="8"/>
        <v>0</v>
      </c>
      <c r="F44" s="99">
        <f t="shared" si="8"/>
        <v>7.9363214968868508E-3</v>
      </c>
      <c r="G44" s="99">
        <f t="shared" si="8"/>
        <v>6.9997221714821575E-2</v>
      </c>
      <c r="H44" s="99">
        <f t="shared" si="8"/>
        <v>2.8511794505518901E-2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45,3859847314909 GWh</v>
      </c>
      <c r="T44" s="42">
        <f>P34/P40</f>
        <v>5.3421546986036517E-2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2,54 GWh</v>
      </c>
      <c r="T45" s="42">
        <f>P32/P40</f>
        <v>2.9897055257762056E-3</v>
      </c>
      <c r="U45" s="36"/>
    </row>
    <row r="46" spans="1:47">
      <c r="A46" s="48" t="s">
        <v>49</v>
      </c>
      <c r="B46" s="68">
        <f>B24-B40</f>
        <v>0</v>
      </c>
      <c r="C46" s="68">
        <f>(C40+C24)*0.08</f>
        <v>37910.36724128393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38,2770152685091 GWh</v>
      </c>
      <c r="T46" s="62">
        <f>P33/P40</f>
        <v>4.5053938605701553E-2</v>
      </c>
      <c r="U46" s="36"/>
    </row>
    <row r="47" spans="1:47">
      <c r="A47" s="48" t="s">
        <v>51</v>
      </c>
      <c r="B47" s="123" t="e">
        <f>B46/B24</f>
        <v>#DIV/0!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315,211 GWh</v>
      </c>
      <c r="T47" s="62">
        <f>P35/P40</f>
        <v>0.37101892460056834</v>
      </c>
    </row>
    <row r="48" spans="1:47" ht="15.75" thickBot="1">
      <c r="A48" s="13"/>
      <c r="B48" s="124"/>
      <c r="C48" s="125"/>
      <c r="D48" s="126"/>
      <c r="E48" s="126"/>
      <c r="F48" s="127"/>
      <c r="G48" s="126"/>
      <c r="H48" s="126"/>
      <c r="I48" s="127"/>
      <c r="J48" s="126"/>
      <c r="K48" s="126"/>
      <c r="L48" s="126"/>
      <c r="M48" s="125"/>
      <c r="N48" s="128"/>
      <c r="O48" s="128"/>
      <c r="P48" s="128"/>
      <c r="Q48" s="87"/>
      <c r="R48" s="69" t="s">
        <v>50</v>
      </c>
      <c r="S48" s="70" t="str">
        <f>P40/1000 &amp;" GWh"</f>
        <v>849,582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24"/>
      <c r="C49" s="125"/>
      <c r="D49" s="126"/>
      <c r="E49" s="126"/>
      <c r="F49" s="127"/>
      <c r="G49" s="126"/>
      <c r="H49" s="126"/>
      <c r="I49" s="127"/>
      <c r="J49" s="126"/>
      <c r="K49" s="126"/>
      <c r="L49" s="126"/>
      <c r="M49" s="125"/>
      <c r="N49" s="128"/>
      <c r="O49" s="128"/>
      <c r="P49" s="128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abSelected="1" topLeftCell="A4" zoomScale="70" zoomScaleNormal="7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101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[2]Solceller!$C$6</f>
        <v>807.5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00">
        <f>[2]Elproduktion!$N$122</f>
        <v>0</v>
      </c>
      <c r="D7" s="122">
        <f>[2]Elproduktion!$N$123</f>
        <v>0</v>
      </c>
      <c r="E7" s="122">
        <f>[2]Elproduktion!$Q$124</f>
        <v>0</v>
      </c>
      <c r="F7" s="122">
        <f>[2]Elproduktion!$N$125</f>
        <v>0</v>
      </c>
      <c r="G7" s="122">
        <f>[2]Elproduktion!$R$126</f>
        <v>0</v>
      </c>
      <c r="H7" s="122">
        <f>[2]Elproduktion!$S$127</f>
        <v>0</v>
      </c>
      <c r="I7" s="122">
        <f>[2]Elproduktion!$N$128</f>
        <v>0</v>
      </c>
      <c r="J7" s="122">
        <f>[2]Elproduktion!$T$126</f>
        <v>0</v>
      </c>
      <c r="K7" s="122">
        <f>[2]Elproduktion!U124</f>
        <v>0</v>
      </c>
      <c r="L7" s="122">
        <f>[2]Elproduktion!V124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00">
        <f>[2]Elproduktion!$N$130</f>
        <v>0</v>
      </c>
      <c r="D8" s="122">
        <f>[2]Elproduktion!$N$131</f>
        <v>0</v>
      </c>
      <c r="E8" s="122">
        <f>[2]Elproduktion!$Q$132</f>
        <v>0</v>
      </c>
      <c r="F8" s="122">
        <f>[2]Elproduktion!$N$133</f>
        <v>0</v>
      </c>
      <c r="G8" s="122">
        <f>[2]Elproduktion!$R$134</f>
        <v>0</v>
      </c>
      <c r="H8" s="122">
        <f>[2]Elproduktion!$S$135</f>
        <v>0</v>
      </c>
      <c r="I8" s="122">
        <f>[2]Elproduktion!$N$136</f>
        <v>0</v>
      </c>
      <c r="J8" s="122">
        <f>[2]Elproduktion!$T$134</f>
        <v>0</v>
      </c>
      <c r="K8" s="122">
        <f>[2]Elproduktion!U132</f>
        <v>0</v>
      </c>
      <c r="L8" s="122">
        <f>[2]Elproduktion!V132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00">
        <f>[2]Elproduktion!$N$138</f>
        <v>0</v>
      </c>
      <c r="D9" s="122">
        <f>[2]Elproduktion!$N$139</f>
        <v>0</v>
      </c>
      <c r="E9" s="122">
        <f>[2]Elproduktion!$Q$140</f>
        <v>0</v>
      </c>
      <c r="F9" s="122">
        <f>[2]Elproduktion!$N$141</f>
        <v>0</v>
      </c>
      <c r="G9" s="122">
        <f>[2]Elproduktion!$R$142</f>
        <v>0</v>
      </c>
      <c r="H9" s="122">
        <f>[2]Elproduktion!$S$143</f>
        <v>0</v>
      </c>
      <c r="I9" s="122">
        <f>[2]Elproduktion!$N$144</f>
        <v>0</v>
      </c>
      <c r="J9" s="122">
        <f>[2]Elproduktion!$T$142</f>
        <v>0</v>
      </c>
      <c r="K9" s="122">
        <f>[2]Elproduktion!U140</f>
        <v>0</v>
      </c>
      <c r="L9" s="122">
        <f>[2]Elproduktion!V140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46">
        <f>[2]Elproduktion!$N$146</f>
        <v>8114.7540983606559</v>
      </c>
      <c r="D10" s="122">
        <f>[2]Elproduktion!$N$147</f>
        <v>0</v>
      </c>
      <c r="E10" s="122">
        <f>[2]Elproduktion!$Q$148</f>
        <v>0</v>
      </c>
      <c r="F10" s="122">
        <f>[2]Elproduktion!$N$149</f>
        <v>0</v>
      </c>
      <c r="G10" s="122">
        <f>[2]Elproduktion!$R$150</f>
        <v>0</v>
      </c>
      <c r="H10" s="122">
        <f>[2]Elproduktion!$S$151</f>
        <v>0</v>
      </c>
      <c r="I10" s="122">
        <f>[2]Elproduktion!$N$152</f>
        <v>0</v>
      </c>
      <c r="J10" s="122">
        <f>[2]Elproduktion!$T$150</f>
        <v>0</v>
      </c>
      <c r="K10" s="122">
        <f>[2]Elproduktion!U148</f>
        <v>0</v>
      </c>
      <c r="L10" s="122">
        <f>[2]Elproduktion!V148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47">
        <f>SUM(C5:C10)</f>
        <v>8922.2540983606559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0117 Österåker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[2]Fjärrvärmeproduktion!$N$170</f>
        <v>0</v>
      </c>
      <c r="C18" s="122"/>
      <c r="D18" s="122">
        <f>[2]Fjärrvärmeproduktion!$N$171</f>
        <v>0</v>
      </c>
      <c r="E18" s="122">
        <f>[2]Fjärrvärmeproduktion!$Q$172</f>
        <v>0</v>
      </c>
      <c r="F18" s="122">
        <f>[2]Fjärrvärmeproduktion!$N$173</f>
        <v>0</v>
      </c>
      <c r="G18" s="122">
        <f>[2]Fjärrvärmeproduktion!$R$174</f>
        <v>0</v>
      </c>
      <c r="H18" s="122">
        <f>[2]Fjärrvärmeproduktion!$S$175</f>
        <v>0</v>
      </c>
      <c r="I18" s="122">
        <f>[2]Fjärrvärmeproduktion!$N$176</f>
        <v>0</v>
      </c>
      <c r="J18" s="122">
        <f>[2]Fjärrvärmeproduktion!$T$174</f>
        <v>0</v>
      </c>
      <c r="K18" s="122">
        <f>[2]Fjärrvärmeproduktion!U172</f>
        <v>0</v>
      </c>
      <c r="L18" s="122">
        <f>[2]Fjärrvärmeproduktion!V172</f>
        <v>0</v>
      </c>
      <c r="M18" s="122">
        <f>[2]Fjärrvärmeproduktion!W175</f>
        <v>0</v>
      </c>
      <c r="N18" s="122">
        <f>[2]Fjärrvärmeproduktion!X175</f>
        <v>0</v>
      </c>
      <c r="O18" s="122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2">
        <f>[2]Fjärrvärmeproduktion!$N$178+[2]Fjärrvärmeproduktion!$N$210</f>
        <v>74427</v>
      </c>
      <c r="C19" s="122"/>
      <c r="D19" s="122">
        <f>[2]Fjärrvärmeproduktion!$N$179</f>
        <v>249</v>
      </c>
      <c r="E19" s="122">
        <f>[2]Fjärrvärmeproduktion!$Q$180</f>
        <v>0</v>
      </c>
      <c r="F19" s="122">
        <f>[2]Fjärrvärmeproduktion!$N$181</f>
        <v>0</v>
      </c>
      <c r="G19" s="122">
        <f>[2]Fjärrvärmeproduktion!$R$182</f>
        <v>4110</v>
      </c>
      <c r="H19" s="122">
        <f>[2]Fjärrvärmeproduktion!$S$183</f>
        <v>65906</v>
      </c>
      <c r="I19" s="122">
        <f>[2]Fjärrvärmeproduktion!$N$184</f>
        <v>0</v>
      </c>
      <c r="J19" s="122">
        <f>[2]Fjärrvärmeproduktion!$T$182</f>
        <v>0</v>
      </c>
      <c r="K19" s="122">
        <f>[2]Fjärrvärmeproduktion!U180</f>
        <v>0</v>
      </c>
      <c r="L19" s="122">
        <f>[2]Fjärrvärmeproduktion!V180</f>
        <v>0</v>
      </c>
      <c r="M19" s="122">
        <f>[2]Fjärrvärmeproduktion!W183</f>
        <v>0</v>
      </c>
      <c r="N19" s="122">
        <f>[2]Fjärrvärmeproduktion!X183</f>
        <v>0</v>
      </c>
      <c r="O19" s="122"/>
      <c r="P19" s="122">
        <f t="shared" ref="P19:P24" si="2">SUM(C19:O19)</f>
        <v>70265</v>
      </c>
      <c r="Q19" s="4"/>
      <c r="R19" s="4"/>
      <c r="S19" s="4"/>
      <c r="T19" s="4"/>
    </row>
    <row r="20" spans="1:34" ht="15.75">
      <c r="A20" s="5" t="s">
        <v>20</v>
      </c>
      <c r="B20" s="122">
        <f>[2]Fjärrvärmeproduktion!$N$186</f>
        <v>0</v>
      </c>
      <c r="C20" s="122"/>
      <c r="D20" s="122">
        <f>[2]Fjärrvärmeproduktion!$N$187</f>
        <v>0</v>
      </c>
      <c r="E20" s="122">
        <f>[2]Fjärrvärmeproduktion!$Q$188</f>
        <v>0</v>
      </c>
      <c r="F20" s="122">
        <f>[2]Fjärrvärmeproduktion!$N$189</f>
        <v>0</v>
      </c>
      <c r="G20" s="122">
        <f>[2]Fjärrvärmeproduktion!$R$190</f>
        <v>0</v>
      </c>
      <c r="H20" s="122">
        <f>[2]Fjärrvärmeproduktion!$S$191</f>
        <v>0</v>
      </c>
      <c r="I20" s="122">
        <f>[2]Fjärrvärmeproduktion!$N$192</f>
        <v>0</v>
      </c>
      <c r="J20" s="122">
        <f>[2]Fjärrvärmeproduktion!$T$190</f>
        <v>0</v>
      </c>
      <c r="K20" s="122">
        <f>[2]Fjärrvärmeproduktion!U188</f>
        <v>0</v>
      </c>
      <c r="L20" s="122">
        <f>[2]Fjärrvärmeproduktion!V188</f>
        <v>0</v>
      </c>
      <c r="M20" s="122">
        <f>[2]Fjärrvärmeproduktion!W191</f>
        <v>0</v>
      </c>
      <c r="N20" s="122">
        <f>[2]Fjärrvärmeproduktion!X191</f>
        <v>0</v>
      </c>
      <c r="O20" s="122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2">
        <f>[2]Fjärrvärmeproduktion!$N$194</f>
        <v>0</v>
      </c>
      <c r="C21" s="122"/>
      <c r="D21" s="122">
        <f>[2]Fjärrvärmeproduktion!$N$195</f>
        <v>0</v>
      </c>
      <c r="E21" s="122">
        <f>[2]Fjärrvärmeproduktion!$Q$196</f>
        <v>0</v>
      </c>
      <c r="F21" s="122">
        <f>[2]Fjärrvärmeproduktion!$N$197</f>
        <v>0</v>
      </c>
      <c r="G21" s="122">
        <f>[2]Fjärrvärmeproduktion!$R$198</f>
        <v>0</v>
      </c>
      <c r="H21" s="122">
        <f>[2]Fjärrvärmeproduktion!$S$199</f>
        <v>0</v>
      </c>
      <c r="I21" s="122">
        <f>[2]Fjärrvärmeproduktion!$N$200</f>
        <v>0</v>
      </c>
      <c r="J21" s="122">
        <f>[2]Fjärrvärmeproduktion!$T$198</f>
        <v>0</v>
      </c>
      <c r="K21" s="122">
        <f>[2]Fjärrvärmeproduktion!U196</f>
        <v>0</v>
      </c>
      <c r="L21" s="122">
        <f>[2]Fjärrvärmeproduktion!V196</f>
        <v>0</v>
      </c>
      <c r="M21" s="122">
        <f>[2]Fjärrvärmeproduktion!W199</f>
        <v>0</v>
      </c>
      <c r="N21" s="122">
        <f>[2]Fjärrvärmeproduktion!X199</f>
        <v>0</v>
      </c>
      <c r="O21" s="122"/>
      <c r="P21" s="122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22">
        <f>[2]Fjärrvärmeproduktion!$N$202</f>
        <v>0</v>
      </c>
      <c r="C22" s="122"/>
      <c r="D22" s="122">
        <f>[2]Fjärrvärmeproduktion!$N$203</f>
        <v>0</v>
      </c>
      <c r="E22" s="122">
        <f>[2]Fjärrvärmeproduktion!$Q$204</f>
        <v>0</v>
      </c>
      <c r="F22" s="122">
        <f>[2]Fjärrvärmeproduktion!$N$205</f>
        <v>0</v>
      </c>
      <c r="G22" s="122">
        <f>[2]Fjärrvärmeproduktion!$R$206</f>
        <v>0</v>
      </c>
      <c r="H22" s="122">
        <f>[2]Fjärrvärmeproduktion!$S$207</f>
        <v>0</v>
      </c>
      <c r="I22" s="122">
        <f>[2]Fjärrvärmeproduktion!$N$208</f>
        <v>0</v>
      </c>
      <c r="J22" s="122">
        <f>[2]Fjärrvärmeproduktion!$T$206</f>
        <v>0</v>
      </c>
      <c r="K22" s="122">
        <f>[2]Fjärrvärmeproduktion!U204</f>
        <v>0</v>
      </c>
      <c r="L22" s="122">
        <f>[2]Fjärrvärmeproduktion!V204</f>
        <v>0</v>
      </c>
      <c r="M22" s="122">
        <f>[2]Fjärrvärmeproduktion!W207</f>
        <v>0</v>
      </c>
      <c r="N22" s="122">
        <f>[2]Fjärrvärmeproduktion!X207</f>
        <v>0</v>
      </c>
      <c r="O22" s="122"/>
      <c r="P22" s="122">
        <f t="shared" si="2"/>
        <v>0</v>
      </c>
      <c r="Q22" s="31"/>
      <c r="R22" s="43" t="s">
        <v>24</v>
      </c>
      <c r="S22" s="88" t="str">
        <f>P43/1000 &amp;" GWh"</f>
        <v>804,84784 GWh</v>
      </c>
      <c r="T22" s="38"/>
      <c r="U22" s="36"/>
    </row>
    <row r="23" spans="1:34" ht="15.75">
      <c r="A23" s="5" t="s">
        <v>23</v>
      </c>
      <c r="B23" s="122">
        <v>0</v>
      </c>
      <c r="C23" s="122"/>
      <c r="D23" s="122">
        <f>[2]Fjärrvärmeproduktion!$N$211</f>
        <v>0</v>
      </c>
      <c r="E23" s="122">
        <f>[2]Fjärrvärmeproduktion!$Q$212</f>
        <v>0</v>
      </c>
      <c r="F23" s="122">
        <f>[2]Fjärrvärmeproduktion!$N$213</f>
        <v>0</v>
      </c>
      <c r="G23" s="122">
        <f>[2]Fjärrvärmeproduktion!$R$214</f>
        <v>0</v>
      </c>
      <c r="H23" s="122">
        <f>[2]Fjärrvärmeproduktion!$S$215</f>
        <v>0</v>
      </c>
      <c r="I23" s="122">
        <f>[2]Fjärrvärmeproduktion!$N$216</f>
        <v>0</v>
      </c>
      <c r="J23" s="122">
        <f>[2]Fjärrvärmeproduktion!$T$214</f>
        <v>0</v>
      </c>
      <c r="K23" s="122">
        <f>[2]Fjärrvärmeproduktion!U212</f>
        <v>0</v>
      </c>
      <c r="L23" s="122">
        <f>[2]Fjärrvärmeproduktion!V212</f>
        <v>0</v>
      </c>
      <c r="M23" s="122">
        <f>[2]Fjärrvärmeproduktion!W215</f>
        <v>0</v>
      </c>
      <c r="N23" s="122">
        <f>[2]Fjärrvärmeproduktion!X215</f>
        <v>0</v>
      </c>
      <c r="O23" s="122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2">
        <f>SUM(B18:B23)</f>
        <v>74427</v>
      </c>
      <c r="C24" s="122">
        <f t="shared" ref="C24:O24" si="3">SUM(C18:C23)</f>
        <v>0</v>
      </c>
      <c r="D24" s="122">
        <f t="shared" si="3"/>
        <v>249</v>
      </c>
      <c r="E24" s="122">
        <f t="shared" si="3"/>
        <v>0</v>
      </c>
      <c r="F24" s="122">
        <f t="shared" si="3"/>
        <v>0</v>
      </c>
      <c r="G24" s="122">
        <f t="shared" si="3"/>
        <v>4110</v>
      </c>
      <c r="H24" s="122">
        <f t="shared" si="3"/>
        <v>65906</v>
      </c>
      <c r="I24" s="122">
        <f t="shared" si="3"/>
        <v>0</v>
      </c>
      <c r="J24" s="122">
        <f t="shared" si="3"/>
        <v>0</v>
      </c>
      <c r="K24" s="122">
        <f t="shared" si="3"/>
        <v>0</v>
      </c>
      <c r="L24" s="122">
        <f t="shared" si="3"/>
        <v>0</v>
      </c>
      <c r="M24" s="122">
        <f t="shared" si="3"/>
        <v>0</v>
      </c>
      <c r="N24" s="122">
        <f t="shared" si="3"/>
        <v>0</v>
      </c>
      <c r="O24" s="122">
        <f t="shared" si="3"/>
        <v>0</v>
      </c>
      <c r="P24" s="122">
        <f t="shared" si="2"/>
        <v>70265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C43/1000 &amp;" GWh"</f>
        <v>400,65084 GWh</v>
      </c>
      <c r="T25" s="42">
        <f>C$44</f>
        <v>0.49779699974096964</v>
      </c>
      <c r="U25" s="36"/>
    </row>
    <row r="26" spans="1:34" ht="15.75">
      <c r="B26" s="100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267,889 GWh</v>
      </c>
      <c r="T26" s="42">
        <f>D$44</f>
        <v>0.33284428023065821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0,016 GWh</v>
      </c>
      <c r="T28" s="42">
        <f>F$44</f>
        <v>1.98795339998676E-5</v>
      </c>
      <c r="U28" s="36"/>
    </row>
    <row r="29" spans="1:34" ht="15.75">
      <c r="A29" s="79" t="str">
        <f>A2</f>
        <v>0117 Österåker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43,779 GWh</v>
      </c>
      <c r="T29" s="42">
        <f>G$44</f>
        <v>5.4394132436262732E-2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92,513 GWh</v>
      </c>
      <c r="T30" s="42">
        <f>H$44</f>
        <v>0.11494470805810945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22">
        <f>[2]Slutanvändning!$N$251</f>
        <v>0</v>
      </c>
      <c r="C32" s="130">
        <f>[2]Slutanvändning!$N$252</f>
        <v>3646.4</v>
      </c>
      <c r="D32" s="122">
        <f>[2]Slutanvändning!$N$245</f>
        <v>2439</v>
      </c>
      <c r="E32" s="122">
        <f>[2]Slutanvändning!$Q$246</f>
        <v>0</v>
      </c>
      <c r="F32" s="122">
        <f>[2]Slutanvändning!$N$247</f>
        <v>0</v>
      </c>
      <c r="G32" s="122">
        <f>[2]Slutanvändning!$N$248</f>
        <v>524</v>
      </c>
      <c r="H32" s="122">
        <f>[2]Slutanvändning!$N$249</f>
        <v>0</v>
      </c>
      <c r="I32" s="122">
        <f>[2]Slutanvändning!$N$250</f>
        <v>0</v>
      </c>
      <c r="J32" s="122"/>
      <c r="K32" s="122">
        <f>[2]Slutanvändning!T246</f>
        <v>0</v>
      </c>
      <c r="L32" s="122">
        <f>[2]Slutanvändning!U246</f>
        <v>0</v>
      </c>
      <c r="M32" s="122"/>
      <c r="N32" s="122"/>
      <c r="O32" s="122"/>
      <c r="P32" s="145">
        <f t="shared" ref="P32:P38" si="4">SUM(B32:N32)</f>
        <v>6609.4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9">
        <f>[2]Slutanvändning!$N$260</f>
        <v>5570.64</v>
      </c>
      <c r="C33" s="100">
        <f>[2]Slutanvändning!$N$261</f>
        <v>8008</v>
      </c>
      <c r="D33" s="122">
        <f>[2]Slutanvändning!$N$254</f>
        <v>607</v>
      </c>
      <c r="E33" s="122">
        <f>[2]Slutanvändning!$Q$255</f>
        <v>0</v>
      </c>
      <c r="F33" s="122">
        <f>[2]Slutanvändning!$N$256</f>
        <v>16</v>
      </c>
      <c r="G33" s="122">
        <f>[2]Slutanvändning!$N$257</f>
        <v>0</v>
      </c>
      <c r="H33" s="122">
        <f>[2]Slutanvändning!$N$258</f>
        <v>0</v>
      </c>
      <c r="I33" s="122">
        <f>[2]Slutanvändning!$N$259</f>
        <v>0</v>
      </c>
      <c r="J33" s="122"/>
      <c r="K33" s="122">
        <f>[2]Slutanvändning!T255</f>
        <v>0</v>
      </c>
      <c r="L33" s="122">
        <f>[2]Slutanvändning!U255</f>
        <v>0</v>
      </c>
      <c r="M33" s="122"/>
      <c r="N33" s="122"/>
      <c r="O33" s="122"/>
      <c r="P33" s="147">
        <f t="shared" si="4"/>
        <v>14201.64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9">
        <f>[2]Slutanvändning!$N$269</f>
        <v>25053.647999999997</v>
      </c>
      <c r="C34" s="130">
        <f>[2]Slutanvändning!$N$270</f>
        <v>17110.599999999999</v>
      </c>
      <c r="D34" s="122">
        <f>[2]Slutanvändning!$N$263</f>
        <v>5662</v>
      </c>
      <c r="E34" s="122">
        <f>[2]Slutanvändning!$Q$264</f>
        <v>0</v>
      </c>
      <c r="F34" s="122">
        <f>[2]Slutanvändning!$N$265</f>
        <v>0</v>
      </c>
      <c r="G34" s="122">
        <f>[2]Slutanvändning!$N$266</f>
        <v>0</v>
      </c>
      <c r="H34" s="122">
        <f>[2]Slutanvändning!$N$267</f>
        <v>0</v>
      </c>
      <c r="I34" s="122">
        <f>[2]Slutanvändning!$N$268</f>
        <v>0</v>
      </c>
      <c r="J34" s="122"/>
      <c r="K34" s="122">
        <f>[2]Slutanvändning!T264</f>
        <v>0</v>
      </c>
      <c r="L34" s="122">
        <f>[2]Slutanvändning!U264</f>
        <v>0</v>
      </c>
      <c r="M34" s="122"/>
      <c r="N34" s="122"/>
      <c r="O34" s="122"/>
      <c r="P34" s="145">
        <f t="shared" si="4"/>
        <v>47826.247999999992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[2]Slutanvändning!$N$278</f>
        <v>0</v>
      </c>
      <c r="C35" s="100">
        <f>[2]Slutanvändning!$N$279</f>
        <v>3041</v>
      </c>
      <c r="D35" s="122">
        <f>[2]Slutanvändning!$N$272</f>
        <v>256138</v>
      </c>
      <c r="E35" s="122">
        <f>[2]Slutanvändning!$Q$273</f>
        <v>0</v>
      </c>
      <c r="F35" s="122">
        <f>[2]Slutanvändning!$N$274</f>
        <v>0</v>
      </c>
      <c r="G35" s="122">
        <f>[2]Slutanvändning!$N$275</f>
        <v>39145</v>
      </c>
      <c r="H35" s="122">
        <f>[2]Slutanvändning!$N$276</f>
        <v>0</v>
      </c>
      <c r="I35" s="122">
        <f>[2]Slutanvändning!$N$277</f>
        <v>0</v>
      </c>
      <c r="J35" s="122"/>
      <c r="K35" s="122">
        <f>[2]Slutanvändning!T273</f>
        <v>0</v>
      </c>
      <c r="L35" s="122">
        <f>[2]Slutanvändning!U273</f>
        <v>0</v>
      </c>
      <c r="M35" s="122"/>
      <c r="N35" s="122"/>
      <c r="O35" s="122"/>
      <c r="P35" s="122">
        <f>SUM(B35:N35)</f>
        <v>298324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9">
        <f>[2]Slutanvändning!$N$287</f>
        <v>0</v>
      </c>
      <c r="C36" s="100">
        <f>[2]Slutanvändning!$N$288</f>
        <v>74213</v>
      </c>
      <c r="D36" s="122">
        <f>[2]Slutanvändning!$N$281</f>
        <v>1978</v>
      </c>
      <c r="E36" s="122">
        <f>[2]Slutanvändning!$Q$282</f>
        <v>0</v>
      </c>
      <c r="F36" s="122">
        <f>[2]Slutanvändning!$N$283</f>
        <v>0</v>
      </c>
      <c r="G36" s="122">
        <f>[2]Slutanvändning!$N$284</f>
        <v>0</v>
      </c>
      <c r="H36" s="122">
        <f>[2]Slutanvändning!$N$285</f>
        <v>0</v>
      </c>
      <c r="I36" s="122">
        <f>[2]Slutanvändning!$N$286</f>
        <v>0</v>
      </c>
      <c r="J36" s="122"/>
      <c r="K36" s="122">
        <f>[2]Slutanvändning!T282</f>
        <v>0</v>
      </c>
      <c r="L36" s="122">
        <f>[2]Slutanvändning!U282</f>
        <v>0</v>
      </c>
      <c r="M36" s="122"/>
      <c r="N36" s="122"/>
      <c r="O36" s="122"/>
      <c r="P36" s="147">
        <f t="shared" si="4"/>
        <v>76191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9">
        <f>[2]Slutanvändning!$N$296</f>
        <v>3677.9670000000001</v>
      </c>
      <c r="C37" s="100">
        <f>[2]Slutanvändning!$N$297</f>
        <v>195588</v>
      </c>
      <c r="D37" s="122">
        <f>[2]Slutanvändning!$N$290</f>
        <v>806</v>
      </c>
      <c r="E37" s="122">
        <f>[2]Slutanvändning!$Q$291</f>
        <v>0</v>
      </c>
      <c r="F37" s="122">
        <f>[2]Slutanvändning!$N$292</f>
        <v>0</v>
      </c>
      <c r="G37" s="122">
        <f>[2]Slutanvändning!$N$293</f>
        <v>0</v>
      </c>
      <c r="H37" s="122">
        <f>[2]Slutanvändning!$N$294</f>
        <v>26607</v>
      </c>
      <c r="I37" s="122">
        <f>[2]Slutanvändning!$N$295</f>
        <v>0</v>
      </c>
      <c r="J37" s="122"/>
      <c r="K37" s="122">
        <f>[2]Slutanvändning!T291</f>
        <v>0</v>
      </c>
      <c r="L37" s="122">
        <f>[2]Slutanvändning!U291</f>
        <v>0</v>
      </c>
      <c r="M37" s="122"/>
      <c r="N37" s="122"/>
      <c r="O37" s="122"/>
      <c r="P37" s="147">
        <f t="shared" si="4"/>
        <v>226678.967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9">
        <f>[2]Slutanvändning!$N$305</f>
        <v>31186.025000000001</v>
      </c>
      <c r="C38" s="100">
        <f>[2]Slutanvändning!$N$306</f>
        <v>11797</v>
      </c>
      <c r="D38" s="122">
        <f>[2]Slutanvändning!$N$299</f>
        <v>10</v>
      </c>
      <c r="E38" s="122">
        <f>[2]Slutanvändning!$Q$300</f>
        <v>0</v>
      </c>
      <c r="F38" s="122">
        <f>[2]Slutanvändning!$N$301</f>
        <v>0</v>
      </c>
      <c r="G38" s="122">
        <f>[2]Slutanvändning!$N$302</f>
        <v>0</v>
      </c>
      <c r="H38" s="122">
        <f>[2]Slutanvändning!$N$303</f>
        <v>0</v>
      </c>
      <c r="I38" s="122">
        <f>[2]Slutanvändning!$N$304</f>
        <v>0</v>
      </c>
      <c r="J38" s="122"/>
      <c r="K38" s="122">
        <f>[2]Slutanvändning!T300</f>
        <v>0</v>
      </c>
      <c r="L38" s="122">
        <f>[2]Slutanvändning!U300</f>
        <v>0</v>
      </c>
      <c r="M38" s="122"/>
      <c r="N38" s="122"/>
      <c r="O38" s="122"/>
      <c r="P38" s="147">
        <f t="shared" si="4"/>
        <v>42993.025000000001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[2]Slutanvändning!$N$314</f>
        <v>0</v>
      </c>
      <c r="C39" s="100">
        <f>[2]Slutanvändning!$N$315</f>
        <v>57569</v>
      </c>
      <c r="D39" s="122">
        <f>[2]Slutanvändning!$N$308</f>
        <v>0</v>
      </c>
      <c r="E39" s="122">
        <f>[2]Slutanvändning!$Q$309</f>
        <v>0</v>
      </c>
      <c r="F39" s="122">
        <f>[2]Slutanvändning!$N$310</f>
        <v>0</v>
      </c>
      <c r="G39" s="122">
        <f>[2]Slutanvändning!$N$311</f>
        <v>0</v>
      </c>
      <c r="H39" s="122">
        <f>[2]Slutanvändning!$N$312</f>
        <v>0</v>
      </c>
      <c r="I39" s="122">
        <f>[2]Slutanvändning!$N$313</f>
        <v>0</v>
      </c>
      <c r="J39" s="122"/>
      <c r="K39" s="122">
        <f>[2]Slutanvändning!T309</f>
        <v>0</v>
      </c>
      <c r="L39" s="122">
        <f>[2]Slutanvändning!U309</f>
        <v>0</v>
      </c>
      <c r="M39" s="122"/>
      <c r="N39" s="122"/>
      <c r="O39" s="122"/>
      <c r="P39" s="122">
        <f>SUM(B39:N39)</f>
        <v>57569</v>
      </c>
      <c r="Q39" s="33"/>
      <c r="R39" s="41"/>
      <c r="S39" s="10"/>
      <c r="T39" s="64"/>
    </row>
    <row r="40" spans="1:47" ht="15.75">
      <c r="A40" s="5" t="s">
        <v>14</v>
      </c>
      <c r="B40" s="181">
        <f>SUM(B32:B39)</f>
        <v>65488.28</v>
      </c>
      <c r="C40" s="122">
        <f t="shared" ref="C40:O40" si="5">SUM(C32:C39)</f>
        <v>370973</v>
      </c>
      <c r="D40" s="122">
        <f t="shared" si="5"/>
        <v>267640</v>
      </c>
      <c r="E40" s="122">
        <f t="shared" si="5"/>
        <v>0</v>
      </c>
      <c r="F40" s="122">
        <f>SUM(F32:F39)</f>
        <v>16</v>
      </c>
      <c r="G40" s="122">
        <f t="shared" si="5"/>
        <v>39669</v>
      </c>
      <c r="H40" s="122">
        <f t="shared" si="5"/>
        <v>26607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47">
        <f>SUM(B40:N40)</f>
        <v>770393.28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38,61656 GWh</v>
      </c>
      <c r="T41" s="64"/>
    </row>
    <row r="42" spans="1:47">
      <c r="A42" s="46" t="s">
        <v>43</v>
      </c>
      <c r="B42" s="95">
        <f>B39+B38+B37</f>
        <v>34863.991999999998</v>
      </c>
      <c r="C42" s="95">
        <f>C39+C38+C37</f>
        <v>264954</v>
      </c>
      <c r="D42" s="95">
        <f>D39+D38+D37</f>
        <v>816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26607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327240.99199999997</v>
      </c>
      <c r="Q42" s="34"/>
      <c r="R42" s="41" t="s">
        <v>41</v>
      </c>
      <c r="S42" s="11" t="str">
        <f>P42/1000 &amp;" GWh"</f>
        <v>327,240992 GWh</v>
      </c>
      <c r="T42" s="42">
        <f>P42/P40</f>
        <v>0.42477134795360616</v>
      </c>
    </row>
    <row r="43" spans="1:47">
      <c r="A43" s="47" t="s">
        <v>45</v>
      </c>
      <c r="B43" s="117"/>
      <c r="C43" s="97">
        <f>C40+C24-C7+C46</f>
        <v>400650.84</v>
      </c>
      <c r="D43" s="97">
        <f t="shared" ref="D43:O43" si="7">D11+D24+D40</f>
        <v>267889</v>
      </c>
      <c r="E43" s="97">
        <f t="shared" si="7"/>
        <v>0</v>
      </c>
      <c r="F43" s="97">
        <f t="shared" si="7"/>
        <v>16</v>
      </c>
      <c r="G43" s="97">
        <f t="shared" si="7"/>
        <v>43779</v>
      </c>
      <c r="H43" s="97">
        <f t="shared" si="7"/>
        <v>92513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804847.84000000008</v>
      </c>
      <c r="Q43" s="34"/>
      <c r="R43" s="41" t="s">
        <v>42</v>
      </c>
      <c r="S43" s="11" t="str">
        <f>P36/1000 &amp;" GWh"</f>
        <v>76,191 GWh</v>
      </c>
      <c r="T43" s="62">
        <f>P36/P40</f>
        <v>9.8898837746871304E-2</v>
      </c>
    </row>
    <row r="44" spans="1:47">
      <c r="A44" s="47" t="s">
        <v>46</v>
      </c>
      <c r="B44" s="118"/>
      <c r="C44" s="99">
        <f>C43/$P$43</f>
        <v>0.49779699974096964</v>
      </c>
      <c r="D44" s="99">
        <f t="shared" ref="D44:P44" si="8">D43/$P$43</f>
        <v>0.33284428023065821</v>
      </c>
      <c r="E44" s="99">
        <f t="shared" si="8"/>
        <v>0</v>
      </c>
      <c r="F44" s="99">
        <f t="shared" si="8"/>
        <v>1.98795339998676E-5</v>
      </c>
      <c r="G44" s="99">
        <f t="shared" si="8"/>
        <v>5.4394132436262732E-2</v>
      </c>
      <c r="H44" s="99">
        <f t="shared" si="8"/>
        <v>0.11494470805810945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47,826248 GWh</v>
      </c>
      <c r="T44" s="42">
        <f>P34/P40</f>
        <v>6.2080302673460486E-2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6,6094 GWh</v>
      </c>
      <c r="T45" s="42">
        <f>P32/P40</f>
        <v>8.5792544815551861E-3</v>
      </c>
      <c r="U45" s="36"/>
    </row>
    <row r="46" spans="1:47">
      <c r="A46" s="48" t="s">
        <v>49</v>
      </c>
      <c r="B46" s="68">
        <f>B24-B40-B49</f>
        <v>8938.7200000000012</v>
      </c>
      <c r="C46" s="68">
        <f>(C40+C24)*0.08</f>
        <v>29677.84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14,20164 GWh</v>
      </c>
      <c r="T46" s="62">
        <f>P33/P40</f>
        <v>1.843427294692913E-2</v>
      </c>
      <c r="U46" s="36"/>
    </row>
    <row r="47" spans="1:47">
      <c r="A47" s="48" t="s">
        <v>51</v>
      </c>
      <c r="B47" s="123">
        <f>B46/B24</f>
        <v>0.12010050116221266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298,324 GWh</v>
      </c>
      <c r="T47" s="62">
        <f>P35/P40</f>
        <v>0.3872359841975776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7"/>
      <c r="R48" s="69" t="s">
        <v>50</v>
      </c>
      <c r="S48" s="70" t="str">
        <f>P40/1000 &amp;" GWh"</f>
        <v>770,39328 GWh</v>
      </c>
      <c r="T48" s="71">
        <f>SUM(T42:T47)</f>
        <v>0.99999999999999978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3"/>
      <c r="B49" s="2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89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AU71"/>
  <sheetViews>
    <sheetView zoomScale="70" zoomScaleNormal="70" workbookViewId="0">
      <selection activeCell="F33" sqref="F33"/>
    </sheetView>
  </sheetViews>
  <sheetFormatPr defaultColWidth="8.625" defaultRowHeight="15"/>
  <cols>
    <col min="1" max="1" width="49.5" style="12" customWidth="1"/>
    <col min="2" max="2" width="18.875" style="52" bestFit="1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72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7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SUM(Botkyrka:Österåker!C5)</f>
        <v>26923</v>
      </c>
      <c r="D5" s="122">
        <f>SUM(Botkyrka:Österåker!D5)</f>
        <v>0</v>
      </c>
      <c r="E5" s="122">
        <f>SUM(Botkyrka:Österåker!E5)</f>
        <v>0</v>
      </c>
      <c r="F5" s="122">
        <f>SUM(Botkyrka:Österåker!F5)</f>
        <v>0</v>
      </c>
      <c r="G5" s="122">
        <f>SUM(Botkyrka:Österåker!G5)</f>
        <v>0</v>
      </c>
      <c r="H5" s="122">
        <f>SUM(Botkyrka:Österåker!H5)</f>
        <v>0</v>
      </c>
      <c r="I5" s="122">
        <f>SUM(Botkyrka:Österåker!I5)</f>
        <v>0</v>
      </c>
      <c r="J5" s="122">
        <f>SUM(Botkyrka:Österåker!J5)</f>
        <v>0</v>
      </c>
      <c r="K5" s="122">
        <f>SUM(Botkyrka:Österåker!K5)</f>
        <v>0</v>
      </c>
      <c r="L5" s="122">
        <f>SUM(Botkyrka:Österåker!L5)</f>
        <v>0</v>
      </c>
      <c r="M5" s="122">
        <f>SUM(Botkyrka:Österåker!M5)</f>
        <v>0</v>
      </c>
      <c r="N5" s="122">
        <f>SUM(Botkyrka:Österåker!N5)</f>
        <v>0</v>
      </c>
      <c r="O5" s="122">
        <f>SUM(Botkyrka:Österåker!O5)</f>
        <v>0</v>
      </c>
      <c r="P5" s="122">
        <f>SUM(Botkyrka:Österåker!P5)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53"/>
      <c r="AG6" s="53"/>
      <c r="AH6" s="53"/>
    </row>
    <row r="7" spans="1:34" ht="15.75">
      <c r="A7" s="5" t="s">
        <v>10</v>
      </c>
      <c r="B7" s="59"/>
      <c r="C7" s="163">
        <f>SUM(Botkyrka:Österåker!C7)</f>
        <v>2026640</v>
      </c>
      <c r="D7" s="122">
        <f>SUM(Botkyrka:Österåker!D7)</f>
        <v>0</v>
      </c>
      <c r="E7" s="122">
        <f>SUM(Botkyrka:Österåker!E7)</f>
        <v>0</v>
      </c>
      <c r="F7" s="122">
        <f>SUM(Botkyrka:Österåker!F7)</f>
        <v>0</v>
      </c>
      <c r="G7" s="122">
        <f>SUM(Botkyrka:Österåker!G7)</f>
        <v>0</v>
      </c>
      <c r="H7" s="122">
        <f>SUM(Botkyrka:Österåker!H7)</f>
        <v>0</v>
      </c>
      <c r="I7" s="122">
        <f>SUM(Botkyrka:Österåker!I7)</f>
        <v>0</v>
      </c>
      <c r="J7" s="122">
        <f>SUM(Botkyrka:Österåker!J7)</f>
        <v>0</v>
      </c>
      <c r="K7" s="122">
        <f>SUM(Botkyrka:Österåker!K7)</f>
        <v>0</v>
      </c>
      <c r="L7" s="122">
        <f>SUM(Botkyrka:Österåker!L7)</f>
        <v>0</v>
      </c>
      <c r="M7" s="122">
        <f>SUM(Botkyrka:Österåker!M7)</f>
        <v>0</v>
      </c>
      <c r="N7" s="122">
        <f>SUM(Botkyrka:Österåker!N7)</f>
        <v>0</v>
      </c>
      <c r="O7" s="122">
        <f>SUM(Botkyrka:Österåker!O7)</f>
        <v>0</v>
      </c>
      <c r="P7" s="122">
        <f>SUM(Botkyrka:Österåker!P7)</f>
        <v>0</v>
      </c>
      <c r="Q7" s="53"/>
      <c r="AG7" s="53"/>
      <c r="AH7" s="53"/>
    </row>
    <row r="8" spans="1:34" ht="15.75">
      <c r="A8" s="5" t="s">
        <v>11</v>
      </c>
      <c r="B8" s="59"/>
      <c r="C8" s="122">
        <f>SUM(Botkyrka:Österåker!C8)</f>
        <v>801</v>
      </c>
      <c r="D8" s="122">
        <f>SUM(Botkyrka:Österåker!D8)</f>
        <v>3519</v>
      </c>
      <c r="E8" s="122">
        <f>SUM(Botkyrka:Österåker!E8)</f>
        <v>0</v>
      </c>
      <c r="F8" s="122">
        <f>SUM(Botkyrka:Österåker!F8)</f>
        <v>0</v>
      </c>
      <c r="G8" s="122">
        <f>SUM(Botkyrka:Österåker!G8)</f>
        <v>0</v>
      </c>
      <c r="H8" s="122">
        <f>SUM(Botkyrka:Österåker!H8)</f>
        <v>0</v>
      </c>
      <c r="I8" s="122">
        <f>SUM(Botkyrka:Österåker!I8)</f>
        <v>0</v>
      </c>
      <c r="J8" s="122">
        <f>SUM(Botkyrka:Österåker!J8)</f>
        <v>0</v>
      </c>
      <c r="K8" s="122">
        <f>SUM(Botkyrka:Österåker!K8)</f>
        <v>0</v>
      </c>
      <c r="L8" s="122">
        <f>SUM(Botkyrka:Österåker!L8)</f>
        <v>0</v>
      </c>
      <c r="M8" s="122">
        <f>SUM(Botkyrka:Österåker!M8)</f>
        <v>0</v>
      </c>
      <c r="N8" s="122">
        <f>SUM(Botkyrka:Österåker!N8)</f>
        <v>0</v>
      </c>
      <c r="O8" s="122">
        <f>SUM(Botkyrka:Österåker!O8)</f>
        <v>0</v>
      </c>
      <c r="P8" s="122">
        <f>SUM(Botkyrka:Österåker!P8)</f>
        <v>3519</v>
      </c>
      <c r="Q8" s="53"/>
      <c r="AG8" s="53"/>
      <c r="AH8" s="53"/>
    </row>
    <row r="9" spans="1:34" ht="15.75">
      <c r="A9" s="5" t="s">
        <v>12</v>
      </c>
      <c r="B9" s="59"/>
      <c r="C9" s="129">
        <f>SUM(Botkyrka:Österåker!C9)</f>
        <v>1130</v>
      </c>
      <c r="D9" s="122">
        <f>SUM(Botkyrka:Österåker!D9)</f>
        <v>0</v>
      </c>
      <c r="E9" s="122">
        <f>SUM(Botkyrka:Österåker!E9)</f>
        <v>0</v>
      </c>
      <c r="F9" s="122">
        <f>SUM(Botkyrka:Österåker!F9)</f>
        <v>0</v>
      </c>
      <c r="G9" s="122">
        <f>SUM(Botkyrka:Österåker!G9)</f>
        <v>0</v>
      </c>
      <c r="H9" s="122">
        <f>SUM(Botkyrka:Österåker!H9)</f>
        <v>0</v>
      </c>
      <c r="I9" s="122">
        <f>SUM(Botkyrka:Österåker!I9)</f>
        <v>0</v>
      </c>
      <c r="J9" s="122">
        <f>SUM(Botkyrka:Österåker!J9)</f>
        <v>0</v>
      </c>
      <c r="K9" s="122">
        <f>SUM(Botkyrka:Österåker!K9)</f>
        <v>0</v>
      </c>
      <c r="L9" s="122">
        <f>SUM(Botkyrka:Österåker!L9)</f>
        <v>0</v>
      </c>
      <c r="M9" s="122">
        <f>SUM(Botkyrka:Österåker!M9)</f>
        <v>0</v>
      </c>
      <c r="N9" s="122">
        <f>SUM(Botkyrka:Österåker!N9)</f>
        <v>0</v>
      </c>
      <c r="O9" s="122">
        <f>SUM(Botkyrka:Österåker!O9)</f>
        <v>0</v>
      </c>
      <c r="P9" s="122">
        <f>SUM(Botkyrka:Österåker!P9)</f>
        <v>0</v>
      </c>
      <c r="Q9" s="53"/>
      <c r="AG9" s="53"/>
      <c r="AH9" s="53"/>
    </row>
    <row r="10" spans="1:34" ht="15.75">
      <c r="A10" s="5" t="s">
        <v>13</v>
      </c>
      <c r="B10" s="59"/>
      <c r="C10" s="147">
        <f>SUM(Botkyrka:Österåker!C10)</f>
        <v>165000</v>
      </c>
      <c r="D10" s="122">
        <f>SUM(Botkyrka:Österåker!D10)</f>
        <v>0</v>
      </c>
      <c r="E10" s="122">
        <f>SUM(Botkyrka:Österåker!E10)</f>
        <v>0</v>
      </c>
      <c r="F10" s="122">
        <f>SUM(Botkyrka:Österåker!F10)</f>
        <v>0</v>
      </c>
      <c r="G10" s="122">
        <f>SUM(Botkyrka:Österåker!G10)</f>
        <v>0</v>
      </c>
      <c r="H10" s="122">
        <f>SUM(Botkyrka:Österåker!H10)</f>
        <v>0</v>
      </c>
      <c r="I10" s="122">
        <f>SUM(Botkyrka:Österåker!I10)</f>
        <v>0</v>
      </c>
      <c r="J10" s="122">
        <f>SUM(Botkyrka:Österåker!J10)</f>
        <v>0</v>
      </c>
      <c r="K10" s="122">
        <f>SUM(Botkyrka:Österåker!K10)</f>
        <v>0</v>
      </c>
      <c r="L10" s="122">
        <f>SUM(Botkyrka:Österåker!L10)</f>
        <v>0</v>
      </c>
      <c r="M10" s="122">
        <f>SUM(Botkyrka:Österåker!M10)</f>
        <v>0</v>
      </c>
      <c r="N10" s="122">
        <f>SUM(Botkyrka:Österåker!N10)</f>
        <v>0</v>
      </c>
      <c r="O10" s="122">
        <f>SUM(Botkyrka:Österåker!O10)</f>
        <v>0</v>
      </c>
      <c r="P10" s="122">
        <f>SUM(Botkyrka:Österåker!P10)</f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65">
        <f>SUM(Botkyrka:Österåker!C11)</f>
        <v>2220494</v>
      </c>
      <c r="D11" s="122">
        <f>SUM(Botkyrka:Österåker!D11)</f>
        <v>3519</v>
      </c>
      <c r="E11" s="122">
        <f>SUM(Botkyrka:Österåker!E11)</f>
        <v>0</v>
      </c>
      <c r="F11" s="122">
        <f>SUM(Botkyrka:Österåker!F11)</f>
        <v>0</v>
      </c>
      <c r="G11" s="122">
        <f>SUM(Botkyrka:Österåker!G11)</f>
        <v>0</v>
      </c>
      <c r="H11" s="122">
        <f>SUM(Botkyrka:Österåker!H11)</f>
        <v>0</v>
      </c>
      <c r="I11" s="122">
        <f>SUM(Botkyrka:Österåker!I11)</f>
        <v>0</v>
      </c>
      <c r="J11" s="122">
        <f>SUM(Botkyrka:Österåker!J11)</f>
        <v>0</v>
      </c>
      <c r="K11" s="122">
        <f>SUM(Botkyrka:Österåker!K11)</f>
        <v>0</v>
      </c>
      <c r="L11" s="122">
        <f>SUM(Botkyrka:Österåker!L11)</f>
        <v>0</v>
      </c>
      <c r="M11" s="122">
        <f>SUM(Botkyrka:Österåker!M11)</f>
        <v>0</v>
      </c>
      <c r="N11" s="122">
        <f>SUM(Botkyrka:Österåker!N11)</f>
        <v>0</v>
      </c>
      <c r="O11" s="122">
        <f>SUM(Botkyrka:Österåker!O11)</f>
        <v>0</v>
      </c>
      <c r="P11" s="122">
        <f>SUM(Botkyrka:Österåker!P11)</f>
        <v>3519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Stockholms län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71</v>
      </c>
      <c r="N16" s="54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83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7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63">
        <f>SUM(Botkyrka:Österåker!B18)</f>
        <v>8109455.194558531</v>
      </c>
      <c r="C18" s="122">
        <f>SUM(Botkyrka:Österåker!C18)</f>
        <v>0</v>
      </c>
      <c r="D18" s="163">
        <f>SUM(Botkyrka:Österåker!D18)</f>
        <v>370109</v>
      </c>
      <c r="E18" s="154">
        <f>SUM(Botkyrka:Österåker!E18)</f>
        <v>1024000</v>
      </c>
      <c r="F18" s="122">
        <f>SUM(Botkyrka:Österåker!F18)</f>
        <v>0</v>
      </c>
      <c r="G18" s="163">
        <f>SUM(Botkyrka:Österåker!G18)</f>
        <v>96790</v>
      </c>
      <c r="H18" s="163">
        <f>SUM(Botkyrka:Österåker!H18)</f>
        <v>4558513</v>
      </c>
      <c r="I18" s="122">
        <f>SUM(Botkyrka:Österåker!I18)</f>
        <v>0</v>
      </c>
      <c r="J18" s="122">
        <f>SUM(Botkyrka:Österåker!J18)</f>
        <v>0</v>
      </c>
      <c r="K18" s="122">
        <f>SUM(Botkyrka:Österåker!K18)</f>
        <v>0</v>
      </c>
      <c r="L18" s="163">
        <f>SUM(Botkyrka:Österåker!L18)</f>
        <v>1968786</v>
      </c>
      <c r="M18" s="163">
        <f>SUM(Botkyrka:Österåker!M18)</f>
        <v>987273</v>
      </c>
      <c r="N18" s="154">
        <f>SUM(Botkyrka:Österåker!N18)</f>
        <v>55600</v>
      </c>
      <c r="O18" s="122">
        <f>SUM(Botkyrka:Österåker!O18)</f>
        <v>0</v>
      </c>
      <c r="P18" s="163">
        <f>SUM(Botkyrka:Österåker!P18)</f>
        <v>9061071</v>
      </c>
      <c r="Q18" s="4"/>
      <c r="R18" s="4"/>
      <c r="S18" s="4"/>
      <c r="T18" s="4"/>
    </row>
    <row r="19" spans="1:34" ht="15.75">
      <c r="A19" s="5" t="s">
        <v>19</v>
      </c>
      <c r="B19" s="165">
        <f>SUM(Botkyrka:Österåker!B19)</f>
        <v>1987065.3054414685</v>
      </c>
      <c r="C19" s="122">
        <f>SUM(Botkyrka:Österåker!C19)</f>
        <v>0</v>
      </c>
      <c r="D19" s="165">
        <f>SUM(Botkyrka:Österåker!D19)</f>
        <v>49049.65</v>
      </c>
      <c r="E19" s="122">
        <f>SUM(Botkyrka:Österåker!E19)</f>
        <v>0</v>
      </c>
      <c r="F19" s="154">
        <f>SUM(Botkyrka:Österåker!F19)</f>
        <v>225</v>
      </c>
      <c r="G19" s="129">
        <f>SUM(Botkyrka:Österåker!G19)</f>
        <v>418414</v>
      </c>
      <c r="H19" s="129">
        <f>SUM(Botkyrka:Österåker!H19)</f>
        <v>1107168</v>
      </c>
      <c r="I19" s="122">
        <f>SUM(Botkyrka:Österåker!I19)</f>
        <v>8995</v>
      </c>
      <c r="J19" s="122">
        <f>SUM(Botkyrka:Österåker!J19)</f>
        <v>0</v>
      </c>
      <c r="K19" s="122">
        <f>SUM(Botkyrka:Österåker!K19)</f>
        <v>0</v>
      </c>
      <c r="L19" s="122">
        <f>SUM(Botkyrka:Österåker!L19)</f>
        <v>435404</v>
      </c>
      <c r="M19" s="122">
        <f>SUM(Botkyrka:Österåker!M19)</f>
        <v>0</v>
      </c>
      <c r="N19" s="122">
        <f>SUM(Botkyrka:Österåker!N19)</f>
        <v>0</v>
      </c>
      <c r="O19" s="122">
        <f>SUM(Botkyrka:Österåker!O19)</f>
        <v>0</v>
      </c>
      <c r="P19" s="122">
        <f>SUM(Botkyrka:Österåker!P19)</f>
        <v>2019255.65</v>
      </c>
      <c r="Q19" s="4"/>
      <c r="R19" s="4"/>
      <c r="S19" s="4"/>
      <c r="T19" s="4"/>
    </row>
    <row r="20" spans="1:34" ht="15.75">
      <c r="A20" s="5" t="s">
        <v>20</v>
      </c>
      <c r="B20" s="163">
        <f>SUM(Botkyrka:Österåker!B20)</f>
        <v>24958.04433497537</v>
      </c>
      <c r="C20" s="145">
        <f>SUM(Botkyrka:Österåker!C20)</f>
        <v>25339.311551724135</v>
      </c>
      <c r="D20" s="122">
        <f>SUM(Botkyrka:Österåker!D20)</f>
        <v>0</v>
      </c>
      <c r="E20" s="122">
        <f>SUM(Botkyrka:Österåker!E20)</f>
        <v>0</v>
      </c>
      <c r="F20" s="122">
        <f>SUM(Botkyrka:Österåker!F20)</f>
        <v>0</v>
      </c>
      <c r="G20" s="122">
        <f>SUM(Botkyrka:Österåker!G20)</f>
        <v>0</v>
      </c>
      <c r="H20" s="122">
        <f>SUM(Botkyrka:Österåker!H20)</f>
        <v>0</v>
      </c>
      <c r="I20" s="122">
        <f>SUM(Botkyrka:Österåker!I20)</f>
        <v>0</v>
      </c>
      <c r="J20" s="122">
        <f>SUM(Botkyrka:Österåker!J20)</f>
        <v>0</v>
      </c>
      <c r="K20" s="122">
        <f>SUM(Botkyrka:Österåker!K20)</f>
        <v>0</v>
      </c>
      <c r="L20" s="122">
        <f>SUM(Botkyrka:Österåker!L20)</f>
        <v>0</v>
      </c>
      <c r="M20" s="122">
        <f>SUM(Botkyrka:Österåker!M20)</f>
        <v>0</v>
      </c>
      <c r="N20" s="122">
        <f>SUM(Botkyrka:Österåker!N20)</f>
        <v>0</v>
      </c>
      <c r="O20" s="122">
        <f>SUM(Botkyrka:Österåker!O20)</f>
        <v>0</v>
      </c>
      <c r="P20" s="145">
        <f>SUM(Botkyrka:Österåker!P20)</f>
        <v>25339.311551724135</v>
      </c>
      <c r="Q20" s="4"/>
      <c r="R20" s="4"/>
      <c r="S20" s="4"/>
      <c r="T20" s="4"/>
    </row>
    <row r="21" spans="1:34" ht="16.5" thickBot="1">
      <c r="A21" s="5" t="s">
        <v>21</v>
      </c>
      <c r="B21" s="163">
        <f>SUM(Botkyrka:Österåker!B21)</f>
        <v>2223434</v>
      </c>
      <c r="C21" s="145">
        <f>SUM(Botkyrka:Österåker!C21)</f>
        <v>739015.22000000009</v>
      </c>
      <c r="D21" s="122">
        <f>SUM(Botkyrka:Österåker!D21)</f>
        <v>0</v>
      </c>
      <c r="E21" s="122">
        <f>SUM(Botkyrka:Österåker!E21)</f>
        <v>0</v>
      </c>
      <c r="F21" s="122">
        <f>SUM(Botkyrka:Österåker!F21)</f>
        <v>0</v>
      </c>
      <c r="G21" s="122">
        <f>SUM(Botkyrka:Österåker!G21)</f>
        <v>0</v>
      </c>
      <c r="H21" s="122">
        <f>SUM(Botkyrka:Österåker!H21)</f>
        <v>0</v>
      </c>
      <c r="I21" s="122">
        <f>SUM(Botkyrka:Österåker!I21)</f>
        <v>0</v>
      </c>
      <c r="J21" s="122">
        <f>SUM(Botkyrka:Österåker!J21)</f>
        <v>0</v>
      </c>
      <c r="K21" s="122">
        <f>SUM(Botkyrka:Österåker!K21)</f>
        <v>0</v>
      </c>
      <c r="L21" s="122">
        <f>SUM(Botkyrka:Österåker!L21)</f>
        <v>0</v>
      </c>
      <c r="M21" s="122">
        <f>SUM(Botkyrka:Österåker!M21)</f>
        <v>0</v>
      </c>
      <c r="N21" s="122">
        <f>SUM(Botkyrka:Österåker!N21)</f>
        <v>0</v>
      </c>
      <c r="O21" s="122">
        <f>SUM(Botkyrka:Österåker!O21)</f>
        <v>0</v>
      </c>
      <c r="P21" s="145">
        <f>SUM(Botkyrka:Österåker!P21)</f>
        <v>739015.22000000009</v>
      </c>
      <c r="Q21" s="4"/>
      <c r="R21" s="37"/>
      <c r="S21" s="37"/>
      <c r="T21" s="37"/>
    </row>
    <row r="22" spans="1:34" ht="15.75">
      <c r="A22" s="5" t="s">
        <v>22</v>
      </c>
      <c r="B22" s="163">
        <f>SUM(Botkyrka:Österåker!B22)</f>
        <v>84226</v>
      </c>
      <c r="C22" s="122">
        <f>SUM(Botkyrka:Österåker!C22)</f>
        <v>0</v>
      </c>
      <c r="D22" s="122">
        <f>SUM(Botkyrka:Österåker!D22)</f>
        <v>0</v>
      </c>
      <c r="E22" s="122">
        <f>SUM(Botkyrka:Österåker!E22)</f>
        <v>0</v>
      </c>
      <c r="F22" s="122">
        <f>SUM(Botkyrka:Österåker!F22)</f>
        <v>0</v>
      </c>
      <c r="G22" s="122">
        <f>SUM(Botkyrka:Österåker!G22)</f>
        <v>0</v>
      </c>
      <c r="H22" s="122">
        <f>SUM(Botkyrka:Österåker!H22)</f>
        <v>0</v>
      </c>
      <c r="I22" s="122">
        <f>SUM(Botkyrka:Österåker!I22)</f>
        <v>0</v>
      </c>
      <c r="J22" s="122">
        <f>SUM(Botkyrka:Österåker!J22)</f>
        <v>0</v>
      </c>
      <c r="K22" s="122">
        <f>SUM(Botkyrka:Österåker!K22)</f>
        <v>0</v>
      </c>
      <c r="L22" s="122">
        <f>SUM(Botkyrka:Österåker!L22)</f>
        <v>0</v>
      </c>
      <c r="M22" s="122">
        <f>SUM(Botkyrka:Österåker!M22)</f>
        <v>0</v>
      </c>
      <c r="N22" s="122">
        <f>SUM(Botkyrka:Österåker!N22)</f>
        <v>0</v>
      </c>
      <c r="O22" s="122">
        <f>SUM(Botkyrka:Österåker!O22)</f>
        <v>0</v>
      </c>
      <c r="P22" s="122">
        <f>SUM(Botkyrka:Österåker!P22)</f>
        <v>0</v>
      </c>
      <c r="Q22" s="31"/>
      <c r="R22" s="43" t="s">
        <v>24</v>
      </c>
      <c r="S22" s="88" t="str">
        <f>ROUND(P43/1000,0) &amp;" GWh"</f>
        <v>47791 GWh</v>
      </c>
      <c r="T22" s="38"/>
      <c r="U22" s="36"/>
    </row>
    <row r="23" spans="1:34" ht="15.75">
      <c r="A23" s="5" t="s">
        <v>23</v>
      </c>
      <c r="B23" s="122">
        <f>SUM(Botkyrka:Österåker!B23)</f>
        <v>0</v>
      </c>
      <c r="C23" s="122">
        <f>SUM(Botkyrka:Österåker!C23)</f>
        <v>0</v>
      </c>
      <c r="D23" s="122">
        <f>SUM(Botkyrka:Österåker!D23)</f>
        <v>0</v>
      </c>
      <c r="E23" s="122">
        <f>SUM(Botkyrka:Österåker!E23)</f>
        <v>0</v>
      </c>
      <c r="F23" s="122">
        <f>SUM(Botkyrka:Österåker!F23)</f>
        <v>0</v>
      </c>
      <c r="G23" s="122">
        <f>SUM(Botkyrka:Österåker!G23)</f>
        <v>0</v>
      </c>
      <c r="H23" s="122">
        <f>SUM(Botkyrka:Österåker!H23)</f>
        <v>0</v>
      </c>
      <c r="I23" s="122">
        <f>SUM(Botkyrka:Österåker!I23)</f>
        <v>0</v>
      </c>
      <c r="J23" s="122">
        <f>SUM(Botkyrka:Österåker!J23)</f>
        <v>0</v>
      </c>
      <c r="K23" s="122">
        <f>SUM(Botkyrka:Österåker!K23)</f>
        <v>0</v>
      </c>
      <c r="L23" s="122">
        <f>SUM(Botkyrka:Österåker!L23)</f>
        <v>0</v>
      </c>
      <c r="M23" s="122">
        <f>SUM(Botkyrka:Österåker!M23)</f>
        <v>0</v>
      </c>
      <c r="N23" s="122">
        <f>SUM(Botkyrka:Österåker!N23)</f>
        <v>0</v>
      </c>
      <c r="O23" s="122">
        <f>SUM(Botkyrka:Österåker!O23)</f>
        <v>0</v>
      </c>
      <c r="P23" s="122">
        <f>SUM(Botkyrka:Österåker!P23)</f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65">
        <f>SUM(Botkyrka:Österåker!B24)</f>
        <v>12429138.544334976</v>
      </c>
      <c r="C24" s="145">
        <f>SUM(Botkyrka:Österåker!C24)</f>
        <v>764354.53155172418</v>
      </c>
      <c r="D24" s="165">
        <f>SUM(Botkyrka:Österåker!D24)</f>
        <v>419158.65</v>
      </c>
      <c r="E24" s="154">
        <f>SUM(Botkyrka:Österåker!E24)</f>
        <v>1024000</v>
      </c>
      <c r="F24" s="122">
        <f>SUM(Botkyrka:Österåker!F24)</f>
        <v>225</v>
      </c>
      <c r="G24" s="163">
        <f>SUM(Botkyrka:Österåker!G24)</f>
        <v>515204</v>
      </c>
      <c r="H24" s="122">
        <f>SUM(Botkyrka:Österåker!H24)</f>
        <v>5665681</v>
      </c>
      <c r="I24" s="122">
        <f>SUM(Botkyrka:Österåker!I24)</f>
        <v>8995</v>
      </c>
      <c r="J24" s="122">
        <f>SUM(Botkyrka:Österåker!J24)</f>
        <v>0</v>
      </c>
      <c r="K24" s="122">
        <f>SUM(Botkyrka:Österåker!K24)</f>
        <v>0</v>
      </c>
      <c r="L24" s="163">
        <f>SUM(Botkyrka:Österåker!L24)</f>
        <v>2404190</v>
      </c>
      <c r="M24" s="163">
        <f>SUM(Botkyrka:Österåker!M24)</f>
        <v>987273</v>
      </c>
      <c r="N24" s="154">
        <f>SUM(Botkyrka:Österåker!N24)</f>
        <v>55600</v>
      </c>
      <c r="O24" s="122">
        <f>SUM(Botkyrka:Österåker!O24)</f>
        <v>0</v>
      </c>
      <c r="P24" s="165">
        <f>SUM(Botkyrka:Österåker!P24)</f>
        <v>11844681.181551725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ROUND(C43/1000,0) &amp;" GWh"</f>
        <v>21099 GWh</v>
      </c>
      <c r="T25" s="42">
        <f>C$44</f>
        <v>0.44147785531565947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ROUND(D43/1000,0) &amp;" GWh"</f>
        <v>12069 GWh</v>
      </c>
      <c r="T26" s="42">
        <f>D$44</f>
        <v>0.25253638241201493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60" t="str">
        <f>ROUND(E43/1000,0) &amp;" GWh"</f>
        <v>1024 GWh</v>
      </c>
      <c r="T27" s="42">
        <f>E$44</f>
        <v>2.1426490097308029E-2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0" t="str">
        <f>ROUND(F43/1000,0) &amp;" GWh"</f>
        <v>437 GWh</v>
      </c>
      <c r="T28" s="42">
        <f>F$44</f>
        <v>9.149197061208144E-3</v>
      </c>
      <c r="U28" s="36"/>
    </row>
    <row r="29" spans="1:34" ht="15.75">
      <c r="A29" s="79" t="str">
        <f>A2</f>
        <v>Stockholms län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ROUND(G43/1000,0) &amp;" GWh"</f>
        <v>3151 GWh</v>
      </c>
      <c r="T29" s="42">
        <f>G$44</f>
        <v>6.5927970873785727E-2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ROUND(H43/1000,0) &amp;" GWh"</f>
        <v>6174 GWh</v>
      </c>
      <c r="T30" s="42">
        <f>H$44</f>
        <v>0.12918897115544117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27"/>
      <c r="H31" s="80" t="s">
        <v>69</v>
      </c>
      <c r="I31" s="80" t="s">
        <v>62</v>
      </c>
      <c r="J31" s="27"/>
      <c r="K31" s="27"/>
      <c r="L31" s="27"/>
      <c r="M31" s="27"/>
      <c r="N31" s="27"/>
      <c r="O31" s="28"/>
      <c r="P31" s="82" t="s">
        <v>67</v>
      </c>
      <c r="Q31" s="32"/>
      <c r="R31" s="85" t="str">
        <f>I30</f>
        <v>Biogas</v>
      </c>
      <c r="S31" s="60" t="str">
        <f>ROUND(I43/1000,0) &amp;" GWh"</f>
        <v>352 GWh</v>
      </c>
      <c r="T31" s="42">
        <f>I$44</f>
        <v>7.3711289871780019E-3</v>
      </c>
      <c r="U31" s="35"/>
      <c r="AG31" s="30"/>
      <c r="AH31" s="30"/>
    </row>
    <row r="32" spans="1:34" ht="15.75">
      <c r="A32" s="5" t="s">
        <v>30</v>
      </c>
      <c r="B32" s="122">
        <f>SUM(Botkyrka:Österåker!B32)</f>
        <v>0</v>
      </c>
      <c r="C32" s="145">
        <f>SUM(Botkyrka:Österåker!C32)</f>
        <v>139656.4</v>
      </c>
      <c r="D32" s="122">
        <f>SUM(Botkyrka:Österåker!D32)</f>
        <v>58403</v>
      </c>
      <c r="E32" s="122">
        <f>SUM(Botkyrka:Österåker!E32)</f>
        <v>0</v>
      </c>
      <c r="F32" s="122">
        <f>SUM(Botkyrka:Österåker!F32)</f>
        <v>0</v>
      </c>
      <c r="G32" s="122">
        <f>SUM(Botkyrka:Österåker!G32)</f>
        <v>12491</v>
      </c>
      <c r="H32" s="122">
        <f>SUM(Botkyrka:Österåker!H32)</f>
        <v>0</v>
      </c>
      <c r="I32" s="122">
        <f>SUM(Botkyrka:Österåker!I32)</f>
        <v>0</v>
      </c>
      <c r="J32" s="122">
        <f>SUM(Botkyrka:Österåker!J32)</f>
        <v>0</v>
      </c>
      <c r="K32" s="122">
        <f>SUM(Botkyrka:Österåker!K32)</f>
        <v>0</v>
      </c>
      <c r="L32" s="122">
        <f>SUM(Botkyrka:Österåker!L32)</f>
        <v>0</v>
      </c>
      <c r="M32" s="122">
        <f>SUM(Botkyrka:Österåker!M32)</f>
        <v>0</v>
      </c>
      <c r="N32" s="122">
        <f>SUM(Botkyrka:Österåker!N32)</f>
        <v>0</v>
      </c>
      <c r="O32" s="122">
        <f>SUM(Botkyrka:Österåker!O32)</f>
        <v>0</v>
      </c>
      <c r="P32" s="145">
        <f>SUM(Botkyrka:Österåker!P32)</f>
        <v>210550.39999999999</v>
      </c>
      <c r="Q32" s="33"/>
      <c r="R32" s="86" t="str">
        <f>J30</f>
        <v>Bränslegas</v>
      </c>
      <c r="S32" s="60" t="str">
        <f>ROUND(J43/1000,0) &amp;" GWh"</f>
        <v>38 GWh</v>
      </c>
      <c r="T32" s="42">
        <f>J$44</f>
        <v>7.9460054828639883E-4</v>
      </c>
      <c r="U32" s="36"/>
    </row>
    <row r="33" spans="1:47" ht="15.75">
      <c r="A33" s="5" t="s">
        <v>33</v>
      </c>
      <c r="B33" s="147">
        <f>SUM(Botkyrka:Österåker!B33)</f>
        <v>801916.88899999997</v>
      </c>
      <c r="C33" s="122">
        <f>SUM(Botkyrka:Österåker!C33)</f>
        <v>3203761.1292140665</v>
      </c>
      <c r="D33" s="122">
        <f>SUM(Botkyrka:Österåker!D33)</f>
        <v>294388</v>
      </c>
      <c r="E33" s="145">
        <f>SUM(Botkyrka:Österåker!E33)</f>
        <v>0</v>
      </c>
      <c r="F33" s="122">
        <f>SUM(Botkyrka:Österåker!F33)</f>
        <v>390975</v>
      </c>
      <c r="G33" s="122">
        <f>SUM(Botkyrka:Österåker!G33)</f>
        <v>14938</v>
      </c>
      <c r="H33" s="122">
        <f>SUM(Botkyrka:Österåker!H33)</f>
        <v>763.985461048047</v>
      </c>
      <c r="I33" s="122">
        <f>SUM(Botkyrka:Österåker!I33)</f>
        <v>0</v>
      </c>
      <c r="J33" s="129">
        <f>SUM(Botkyrka:Österåker!J33)</f>
        <v>37975</v>
      </c>
      <c r="K33" s="122">
        <f>SUM(Botkyrka:Österåker!K33)</f>
        <v>0</v>
      </c>
      <c r="L33" s="122">
        <f>SUM(Botkyrka:Österåker!L33)</f>
        <v>0</v>
      </c>
      <c r="M33" s="122">
        <f>SUM(Botkyrka:Österåker!M33)</f>
        <v>0</v>
      </c>
      <c r="N33" s="122">
        <f>SUM(Botkyrka:Österåker!N33)</f>
        <v>0</v>
      </c>
      <c r="O33" s="154">
        <f>SUM(Botkyrka:Österåker!O33)</f>
        <v>59922</v>
      </c>
      <c r="P33" s="165">
        <f>SUM(Botkyrka:Österåker!P33)</f>
        <v>4804640.0036751153</v>
      </c>
      <c r="Q33" s="33"/>
      <c r="R33" s="85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47">
        <f>SUM(Botkyrka:Österåker!B34)</f>
        <v>1034528.0691301774</v>
      </c>
      <c r="C34" s="145">
        <f>SUM(Botkyrka:Österåker!C34)</f>
        <v>1665921.4000000001</v>
      </c>
      <c r="D34" s="122">
        <f>SUM(Botkyrka:Österåker!D34)</f>
        <v>181456</v>
      </c>
      <c r="E34" s="122">
        <f>SUM(Botkyrka:Österåker!E34)</f>
        <v>0</v>
      </c>
      <c r="F34" s="122">
        <f>SUM(Botkyrka:Österåker!F34)</f>
        <v>0</v>
      </c>
      <c r="G34" s="122">
        <f>SUM(Botkyrka:Österåker!G34)</f>
        <v>0</v>
      </c>
      <c r="H34" s="122">
        <f>SUM(Botkyrka:Österåker!H34)</f>
        <v>0</v>
      </c>
      <c r="I34" s="122">
        <f>SUM(Botkyrka:Österåker!I34)</f>
        <v>0</v>
      </c>
      <c r="J34" s="122">
        <f>SUM(Botkyrka:Österåker!J34)</f>
        <v>0</v>
      </c>
      <c r="K34" s="122">
        <f>SUM(Botkyrka:Österåker!K34)</f>
        <v>0</v>
      </c>
      <c r="L34" s="122">
        <f>SUM(Botkyrka:Österåker!L34)</f>
        <v>0</v>
      </c>
      <c r="M34" s="122">
        <f>SUM(Botkyrka:Österåker!M34)</f>
        <v>0</v>
      </c>
      <c r="N34" s="122">
        <f>SUM(Botkyrka:Österåker!N34)</f>
        <v>0</v>
      </c>
      <c r="O34" s="122">
        <f>SUM(Botkyrka:Österåker!O34)</f>
        <v>0</v>
      </c>
      <c r="P34" s="147">
        <f>SUM(Botkyrka:Österåker!P34)</f>
        <v>2881905.4691301771</v>
      </c>
      <c r="Q34" s="33"/>
      <c r="R34" s="86" t="str">
        <f>L30</f>
        <v>Avfall</v>
      </c>
      <c r="S34" s="60" t="str">
        <f>ROUND(L43/1000,0) &amp;" GWh"</f>
        <v>2404 GWh</v>
      </c>
      <c r="T34" s="42">
        <f>L$44</f>
        <v>5.0306009010788078E-2</v>
      </c>
      <c r="U34" s="36"/>
      <c r="V34" s="8"/>
      <c r="W34" s="58"/>
    </row>
    <row r="35" spans="1:47" ht="15.75">
      <c r="A35" s="5" t="s">
        <v>35</v>
      </c>
      <c r="B35" s="122">
        <f>SUM(Botkyrka:Österåker!B35)</f>
        <v>0</v>
      </c>
      <c r="C35" s="122">
        <f>SUM(Botkyrka:Österåker!C35)</f>
        <v>843410.47078593494</v>
      </c>
      <c r="D35" s="122">
        <f>SUM(Botkyrka:Österåker!D35)</f>
        <v>10183440.529214066</v>
      </c>
      <c r="E35" s="122">
        <f>SUM(Botkyrka:Österåker!E35)</f>
        <v>0</v>
      </c>
      <c r="F35" s="129">
        <f>SUM(Botkyrka:Österåker!F35)+25470</f>
        <v>25470</v>
      </c>
      <c r="G35" s="122">
        <f>SUM(Botkyrka:Österåker!G35)</f>
        <v>2608151</v>
      </c>
      <c r="H35" s="122">
        <f>SUM(Botkyrka:Österåker!H35)</f>
        <v>0</v>
      </c>
      <c r="I35" s="129">
        <f>SUM(Botkyrka:Österåker!I35)+334460</f>
        <v>334460</v>
      </c>
      <c r="J35" s="122">
        <f>SUM(Botkyrka:Österåker!J35)</f>
        <v>0</v>
      </c>
      <c r="K35" s="122">
        <f>SUM(Botkyrka:Österåker!K35)</f>
        <v>0</v>
      </c>
      <c r="L35" s="122">
        <f>SUM(Botkyrka:Österåker!L35)</f>
        <v>0</v>
      </c>
      <c r="M35" s="122">
        <f>SUM(Botkyrka:Österåker!M35)</f>
        <v>0</v>
      </c>
      <c r="N35" s="122">
        <f>SUM(Botkyrka:Österåker!N35)</f>
        <v>0</v>
      </c>
      <c r="O35" s="122">
        <f>SUM(Botkyrka:Österåker!O35)</f>
        <v>0</v>
      </c>
      <c r="P35" s="129">
        <f>SUM(B35:O35)</f>
        <v>13994932</v>
      </c>
      <c r="Q35" s="33"/>
      <c r="R35" s="85" t="str">
        <f>M30</f>
        <v>RT-flis</v>
      </c>
      <c r="S35" s="60" t="str">
        <f>ROUND(M43/1000,0) &amp;" GWh"</f>
        <v>987 GWh</v>
      </c>
      <c r="T35" s="42">
        <f>M$44</f>
        <v>2.0658003083827724E-2</v>
      </c>
      <c r="U35" s="36"/>
    </row>
    <row r="36" spans="1:47" ht="15.75">
      <c r="A36" s="5" t="s">
        <v>36</v>
      </c>
      <c r="B36" s="147">
        <f>SUM(Botkyrka:Österåker!B36)</f>
        <v>2242114.8620102685</v>
      </c>
      <c r="C36" s="145">
        <f>SUM(Botkyrka:Österåker!C36)</f>
        <v>7903358.1999999993</v>
      </c>
      <c r="D36" s="122">
        <f>SUM(Botkyrka:Österåker!D36)</f>
        <v>884278.00000000012</v>
      </c>
      <c r="E36" s="122">
        <f>SUM(Botkyrka:Österåker!E36)</f>
        <v>0</v>
      </c>
      <c r="F36" s="122">
        <f>SUM(Botkyrka:Österåker!F36)</f>
        <v>0</v>
      </c>
      <c r="G36" s="122">
        <f>SUM(Botkyrka:Österåker!G36)</f>
        <v>0</v>
      </c>
      <c r="H36" s="122">
        <f>SUM(Botkyrka:Österåker!H36)</f>
        <v>0</v>
      </c>
      <c r="I36" s="122">
        <f>SUM(Botkyrka:Österåker!I36)</f>
        <v>0</v>
      </c>
      <c r="J36" s="122">
        <f>SUM(Botkyrka:Österåker!J36)</f>
        <v>0</v>
      </c>
      <c r="K36" s="122">
        <f>SUM(Botkyrka:Österåker!K36)</f>
        <v>0</v>
      </c>
      <c r="L36" s="122">
        <f>SUM(Botkyrka:Österåker!L36)</f>
        <v>0</v>
      </c>
      <c r="M36" s="122">
        <f>SUM(Botkyrka:Österåker!M36)</f>
        <v>0</v>
      </c>
      <c r="N36" s="122">
        <f>SUM(Botkyrka:Österåker!N36)</f>
        <v>0</v>
      </c>
      <c r="O36" s="122">
        <f>SUM(Botkyrka:Österåker!O36)</f>
        <v>0</v>
      </c>
      <c r="P36" s="147">
        <f>SUM(Botkyrka:Österåker!P36)</f>
        <v>11029751.06201027</v>
      </c>
      <c r="Q36" s="33"/>
      <c r="R36" s="85" t="str">
        <f>N30</f>
        <v>Olivkärnekross</v>
      </c>
      <c r="S36" s="60" t="str">
        <f>ROUND(N43/1000,0) &amp;" GWh"</f>
        <v>56 GWh</v>
      </c>
      <c r="T36" s="42">
        <f>N$44</f>
        <v>1.1633914545022719E-3</v>
      </c>
      <c r="U36" s="36"/>
    </row>
    <row r="37" spans="1:47" ht="15.75">
      <c r="A37" s="5" t="s">
        <v>37</v>
      </c>
      <c r="B37" s="147">
        <f>SUM(Botkyrka:Österåker!B37)</f>
        <v>408875.13982666668</v>
      </c>
      <c r="C37" s="145">
        <f>SUM(Botkyrka:Österåker!C37)</f>
        <v>4411910</v>
      </c>
      <c r="D37" s="122">
        <f>SUM(Botkyrka:Österåker!D37)</f>
        <v>26832</v>
      </c>
      <c r="E37" s="122">
        <f>SUM(Botkyrka:Österåker!E37)</f>
        <v>0</v>
      </c>
      <c r="F37" s="129">
        <f>SUM(Botkyrka:Österåker!F37)</f>
        <v>889</v>
      </c>
      <c r="G37" s="122">
        <f>SUM(Botkyrka:Österåker!G37)</f>
        <v>0</v>
      </c>
      <c r="H37" s="122">
        <f>SUM(Botkyrka:Österåker!H37)</f>
        <v>507665.00000000006</v>
      </c>
      <c r="I37" s="129">
        <f>SUM(Botkyrka:Österåker!I37)</f>
        <v>381</v>
      </c>
      <c r="J37" s="122">
        <f>SUM(Botkyrka:Österåker!J37)</f>
        <v>0</v>
      </c>
      <c r="K37" s="122">
        <f>SUM(Botkyrka:Österåker!K37)</f>
        <v>0</v>
      </c>
      <c r="L37" s="122">
        <f>SUM(Botkyrka:Österåker!L37)</f>
        <v>0</v>
      </c>
      <c r="M37" s="122">
        <f>SUM(Botkyrka:Österåker!M37)</f>
        <v>0</v>
      </c>
      <c r="N37" s="122">
        <f>SUM(Botkyrka:Österåker!N37)</f>
        <v>0</v>
      </c>
      <c r="O37" s="122">
        <f>SUM(Botkyrka:Österåker!O37)</f>
        <v>0</v>
      </c>
      <c r="P37" s="147">
        <f>SUM(Botkyrka:Österåker!P37)</f>
        <v>5356552.1398266675</v>
      </c>
      <c r="Q37" s="33"/>
      <c r="R37" s="86" t="str">
        <f>O30</f>
        <v>Ånga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147">
        <f>SUM(Botkyrka:Österåker!B38)</f>
        <v>7238482.8911408223</v>
      </c>
      <c r="C38" s="145">
        <f>SUM(Botkyrka:Österåker!C38)</f>
        <v>1894910.6</v>
      </c>
      <c r="D38" s="122">
        <f>SUM(Botkyrka:Österåker!D38)</f>
        <v>17569</v>
      </c>
      <c r="E38" s="122">
        <f>SUM(Botkyrka:Österåker!E38)</f>
        <v>0</v>
      </c>
      <c r="F38" s="129">
        <f>SUM(Botkyrka:Österåker!F38)</f>
        <v>19693.099999999999</v>
      </c>
      <c r="G38" s="122">
        <f>SUM(Botkyrka:Österåker!G38)</f>
        <v>0</v>
      </c>
      <c r="H38" s="122">
        <f>SUM(Botkyrka:Österåker!H38)</f>
        <v>0</v>
      </c>
      <c r="I38" s="129">
        <f>SUM(Botkyrka:Österåker!I38)</f>
        <v>8439.9</v>
      </c>
      <c r="J38" s="122">
        <f>SUM(Botkyrka:Österåker!J38)</f>
        <v>0</v>
      </c>
      <c r="K38" s="122">
        <f>SUM(Botkyrka:Österåker!K38)</f>
        <v>0</v>
      </c>
      <c r="L38" s="122">
        <f>SUM(Botkyrka:Österåker!L38)</f>
        <v>0</v>
      </c>
      <c r="M38" s="122">
        <f>SUM(Botkyrka:Österåker!M38)</f>
        <v>0</v>
      </c>
      <c r="N38" s="122">
        <f>SUM(Botkyrka:Österåker!N38)</f>
        <v>0</v>
      </c>
      <c r="O38" s="122">
        <f>SUM(Botkyrka:Österåker!O38)</f>
        <v>0</v>
      </c>
      <c r="P38" s="147">
        <f>SUM(Botkyrka:Österåker!P38)</f>
        <v>9179095.4911408219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SUM(Botkyrka:Österåker!B39)</f>
        <v>0</v>
      </c>
      <c r="C39" s="145">
        <f>SUM(Botkyrka:Österåker!C39)</f>
        <v>585165.80000000005</v>
      </c>
      <c r="D39" s="122">
        <f>SUM(Botkyrka:Österåker!D39)</f>
        <v>0</v>
      </c>
      <c r="E39" s="122">
        <f>SUM(Botkyrka:Österåker!E39)</f>
        <v>0</v>
      </c>
      <c r="F39" s="122">
        <f>SUM(Botkyrka:Österåker!F39)</f>
        <v>0</v>
      </c>
      <c r="G39" s="122">
        <f>SUM(Botkyrka:Österåker!G39)</f>
        <v>0</v>
      </c>
      <c r="H39" s="122">
        <f>SUM(Botkyrka:Österåker!H39)</f>
        <v>0</v>
      </c>
      <c r="I39" s="122">
        <f>SUM(Botkyrka:Österåker!I39)</f>
        <v>0</v>
      </c>
      <c r="J39" s="122">
        <f>SUM(Botkyrka:Österåker!J39)</f>
        <v>0</v>
      </c>
      <c r="K39" s="122">
        <f>SUM(Botkyrka:Österåker!K39)</f>
        <v>0</v>
      </c>
      <c r="L39" s="122">
        <f>SUM(Botkyrka:Österåker!L39)</f>
        <v>0</v>
      </c>
      <c r="M39" s="122">
        <f>SUM(Botkyrka:Österåker!M39)</f>
        <v>0</v>
      </c>
      <c r="N39" s="122">
        <f>SUM(Botkyrka:Österåker!N39)</f>
        <v>0</v>
      </c>
      <c r="O39" s="122">
        <f>SUM(Botkyrka:Österåker!O39)</f>
        <v>0</v>
      </c>
      <c r="P39" s="145">
        <f>SUM(Botkyrka:Österåker!P39)</f>
        <v>585165.80000000005</v>
      </c>
      <c r="Q39" s="33"/>
      <c r="R39" s="41"/>
      <c r="S39" s="10"/>
      <c r="T39" s="64"/>
      <c r="U39" s="36"/>
    </row>
    <row r="40" spans="1:47" ht="15.75">
      <c r="A40" s="5" t="s">
        <v>14</v>
      </c>
      <c r="B40" s="147">
        <f>SUM(Botkyrka:Österåker!B40)</f>
        <v>11725917.851107933</v>
      </c>
      <c r="C40" s="145">
        <f>SUM(Botkyrka:Österåker!C40)</f>
        <v>20648094</v>
      </c>
      <c r="D40" s="122">
        <f>SUM(Botkyrka:Österåker!D40)</f>
        <v>11646366.529214066</v>
      </c>
      <c r="E40" s="145">
        <f>SUM(Botkyrka:Österåker!E40)</f>
        <v>0</v>
      </c>
      <c r="F40" s="129">
        <f>SUM(F32:F39)</f>
        <v>437027.1</v>
      </c>
      <c r="G40" s="122">
        <f>SUM(Botkyrka:Österåker!G40)</f>
        <v>2635580</v>
      </c>
      <c r="H40" s="122">
        <f>SUM(Botkyrka:Österåker!H40)</f>
        <v>508428.98546104808</v>
      </c>
      <c r="I40" s="129">
        <f>SUM(I32:I39)</f>
        <v>343280.9</v>
      </c>
      <c r="J40" s="129">
        <f>SUM(Botkyrka:Österåker!J40)</f>
        <v>37975</v>
      </c>
      <c r="K40" s="122">
        <f>SUM(Botkyrka:Österåker!K40)</f>
        <v>0</v>
      </c>
      <c r="L40" s="122">
        <f>SUM(Botkyrka:Österåker!L40)</f>
        <v>0</v>
      </c>
      <c r="M40" s="122">
        <f>SUM(Botkyrka:Österåker!M40)</f>
        <v>0</v>
      </c>
      <c r="N40" s="122">
        <f>SUM(Botkyrka:Österåker!N40)</f>
        <v>0</v>
      </c>
      <c r="O40" s="154">
        <f>SUM(Botkyrka:Österåker!O40)</f>
        <v>59922</v>
      </c>
      <c r="P40" s="165">
        <f>SUM(P32:P39)</f>
        <v>48042592.365783051</v>
      </c>
      <c r="Q40" s="33"/>
      <c r="R40" s="41"/>
      <c r="S40" s="10" t="s">
        <v>25</v>
      </c>
      <c r="T40" s="64" t="s">
        <v>26</v>
      </c>
      <c r="U40" s="36"/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122"/>
      <c r="Q41" s="66"/>
      <c r="R41" s="41" t="s">
        <v>40</v>
      </c>
      <c r="S41" s="65" t="str">
        <f>ROUND((B46+C46)/1000,0) &amp;" GWh"</f>
        <v>2445 GWh</v>
      </c>
      <c r="T41" s="121"/>
      <c r="U41" s="36"/>
    </row>
    <row r="42" spans="1:47">
      <c r="A42" s="46" t="s">
        <v>43</v>
      </c>
      <c r="B42" s="95">
        <f t="shared" ref="B42:H42" si="0">B39+B38+B37</f>
        <v>7647358.0309674889</v>
      </c>
      <c r="C42" s="95">
        <f t="shared" si="0"/>
        <v>6891986.4000000004</v>
      </c>
      <c r="D42" s="95">
        <f t="shared" si="0"/>
        <v>44401</v>
      </c>
      <c r="E42" s="95">
        <f t="shared" si="0"/>
        <v>0</v>
      </c>
      <c r="F42" s="96">
        <f t="shared" si="0"/>
        <v>20582.099999999999</v>
      </c>
      <c r="G42" s="95">
        <f t="shared" si="0"/>
        <v>0</v>
      </c>
      <c r="H42" s="95">
        <f t="shared" si="0"/>
        <v>507665.00000000006</v>
      </c>
      <c r="I42" s="96">
        <f t="shared" ref="I42:O42" si="1">I39+I38+I37</f>
        <v>8820.9</v>
      </c>
      <c r="J42" s="95">
        <f>J39+J38+J37</f>
        <v>0</v>
      </c>
      <c r="K42" s="95">
        <f>K39+K38+K37</f>
        <v>0</v>
      </c>
      <c r="L42" s="95">
        <f>L39+L38+L37</f>
        <v>0</v>
      </c>
      <c r="M42" s="95">
        <f t="shared" si="1"/>
        <v>0</v>
      </c>
      <c r="N42" s="95">
        <f t="shared" si="1"/>
        <v>0</v>
      </c>
      <c r="O42" s="95">
        <f t="shared" si="1"/>
        <v>0</v>
      </c>
      <c r="P42" s="122">
        <f>SUM(Botkyrka:Österåker!P42)</f>
        <v>15120813.430967487</v>
      </c>
      <c r="Q42" s="34"/>
      <c r="R42" s="41" t="s">
        <v>41</v>
      </c>
      <c r="S42" s="11" t="str">
        <f>ROUND(P42/1000,0) &amp;" GWh"</f>
        <v>15121 GWh</v>
      </c>
      <c r="T42" s="42">
        <f>P42/P40</f>
        <v>0.3147376668569794</v>
      </c>
      <c r="U42" s="36"/>
    </row>
    <row r="43" spans="1:47">
      <c r="A43" s="47" t="s">
        <v>45</v>
      </c>
      <c r="B43" s="118"/>
      <c r="C43" s="68">
        <f>SUM(Botkyrka:Österåker!C43)</f>
        <v>21098804.414075859</v>
      </c>
      <c r="D43" s="68">
        <f>SUM(Botkyrka:Österåker!D43)</f>
        <v>12069044.179214066</v>
      </c>
      <c r="E43" s="68">
        <f>SUM(Botkyrka:Österåker!E43)</f>
        <v>1024000</v>
      </c>
      <c r="F43" s="68">
        <f>F40+F24+F11</f>
        <v>437252.1</v>
      </c>
      <c r="G43" s="68">
        <f>SUM(Botkyrka:Österåker!G43)</f>
        <v>3150784.0000000005</v>
      </c>
      <c r="H43" s="68">
        <f>SUM(Botkyrka:Österåker!H43)</f>
        <v>6174109.9854610479</v>
      </c>
      <c r="I43" s="68">
        <f>I40+I24+I11</f>
        <v>352275.9</v>
      </c>
      <c r="J43" s="68">
        <f>SUM(Botkyrka:Österåker!J43)</f>
        <v>37975</v>
      </c>
      <c r="K43" s="68">
        <f>SUM(Botkyrka:Österåker!K43)</f>
        <v>0</v>
      </c>
      <c r="L43" s="68">
        <f>SUM(Botkyrka:Österåker!L43)</f>
        <v>2404190</v>
      </c>
      <c r="M43" s="68">
        <f>SUM(Botkyrka:Österåker!M43)</f>
        <v>987273</v>
      </c>
      <c r="N43" s="68">
        <f>SUM(Botkyrka:Österåker!N43)</f>
        <v>55600</v>
      </c>
      <c r="O43" s="68">
        <f>SUM(Botkyrka:Österåker!O43)</f>
        <v>0</v>
      </c>
      <c r="P43" s="67">
        <f>SUM(C43:O43)</f>
        <v>47791308.578750975</v>
      </c>
      <c r="Q43" s="34"/>
      <c r="R43" s="41" t="s">
        <v>42</v>
      </c>
      <c r="S43" s="11" t="str">
        <f>ROUND(P36/1000,0) &amp;" GWh"</f>
        <v>11030 GWh</v>
      </c>
      <c r="T43" s="62">
        <f>P36/P40</f>
        <v>0.22958276227129432</v>
      </c>
      <c r="U43" s="36"/>
    </row>
    <row r="44" spans="1:47">
      <c r="A44" s="47" t="s">
        <v>46</v>
      </c>
      <c r="B44" s="118"/>
      <c r="C44" s="99">
        <f>C43/$P$43</f>
        <v>0.44147785531565947</v>
      </c>
      <c r="D44" s="99">
        <f t="shared" ref="D44:P44" si="2">D43/$P$43</f>
        <v>0.25253638241201493</v>
      </c>
      <c r="E44" s="99">
        <f t="shared" si="2"/>
        <v>2.1426490097308029E-2</v>
      </c>
      <c r="F44" s="99">
        <f t="shared" si="2"/>
        <v>9.149197061208144E-3</v>
      </c>
      <c r="G44" s="99">
        <f t="shared" si="2"/>
        <v>6.5927970873785727E-2</v>
      </c>
      <c r="H44" s="99">
        <f t="shared" si="2"/>
        <v>0.12918897115544117</v>
      </c>
      <c r="I44" s="99">
        <f t="shared" si="2"/>
        <v>7.3711289871780019E-3</v>
      </c>
      <c r="J44" s="99">
        <f t="shared" si="2"/>
        <v>7.9460054828639883E-4</v>
      </c>
      <c r="K44" s="99">
        <f t="shared" si="2"/>
        <v>0</v>
      </c>
      <c r="L44" s="99">
        <f t="shared" si="2"/>
        <v>5.0306009010788078E-2</v>
      </c>
      <c r="M44" s="99">
        <f t="shared" si="2"/>
        <v>2.0658003083827724E-2</v>
      </c>
      <c r="N44" s="99">
        <f t="shared" si="2"/>
        <v>1.1633914545022719E-3</v>
      </c>
      <c r="O44" s="99">
        <f t="shared" si="2"/>
        <v>0</v>
      </c>
      <c r="P44" s="99">
        <f t="shared" si="2"/>
        <v>1</v>
      </c>
      <c r="Q44" s="34"/>
      <c r="R44" s="41" t="s">
        <v>44</v>
      </c>
      <c r="S44" s="11" t="str">
        <f>ROUND(P34/1000,0) &amp;" GWh"</f>
        <v>2882 GWh</v>
      </c>
      <c r="T44" s="42">
        <f>P34/P40</f>
        <v>5.998646882308397E-2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56"/>
      <c r="O45" s="67"/>
      <c r="P45" s="67"/>
      <c r="Q45" s="34"/>
      <c r="R45" s="41" t="s">
        <v>31</v>
      </c>
      <c r="S45" s="11" t="str">
        <f>ROUND(P32/1000,0) &amp;" GWh"</f>
        <v>211 GWh</v>
      </c>
      <c r="T45" s="42">
        <f>P32/P40</f>
        <v>4.3825778258784892E-3</v>
      </c>
      <c r="U45" s="36"/>
    </row>
    <row r="46" spans="1:47">
      <c r="A46" s="48" t="s">
        <v>49</v>
      </c>
      <c r="B46" s="68">
        <f>SUM(Botkyrka:Österåker!B46)</f>
        <v>731673.69322704175</v>
      </c>
      <c r="C46" s="68">
        <f>SUM(Botkyrka:Österåker!C46)</f>
        <v>1712995.8825241381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56"/>
      <c r="O46" s="67"/>
      <c r="P46" s="52"/>
      <c r="Q46" s="34"/>
      <c r="R46" s="41" t="s">
        <v>47</v>
      </c>
      <c r="S46" s="11" t="str">
        <f>ROUND(P33/1000,0) &amp;" GWh"</f>
        <v>4805 GWh</v>
      </c>
      <c r="T46" s="62">
        <f>P33/P40</f>
        <v>0.10000792561512732</v>
      </c>
      <c r="U46" s="36"/>
    </row>
    <row r="47" spans="1:47">
      <c r="A47" s="48" t="s">
        <v>51</v>
      </c>
      <c r="B47" s="123">
        <f>B46/B24</f>
        <v>5.8867611026874281E-2</v>
      </c>
      <c r="C47" s="123">
        <f>C46/(C40+C24)</f>
        <v>8.0000000000000016E-2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56"/>
      <c r="O47" s="67"/>
      <c r="P47" s="182"/>
      <c r="Q47" s="10"/>
      <c r="R47" s="41" t="s">
        <v>48</v>
      </c>
      <c r="S47" s="11" t="str">
        <f>ROUND(P35/1000,0) &amp;" GWh"</f>
        <v>13995 GWh</v>
      </c>
      <c r="T47" s="62">
        <f>P35/P40</f>
        <v>0.29130259860763646</v>
      </c>
    </row>
    <row r="48" spans="1:47" ht="15.75" thickBot="1">
      <c r="A48" s="13"/>
      <c r="B48" s="124"/>
      <c r="C48" s="125"/>
      <c r="D48" s="126"/>
      <c r="E48" s="126"/>
      <c r="F48" s="127"/>
      <c r="G48" s="142"/>
      <c r="H48" s="126"/>
      <c r="I48" s="127"/>
      <c r="J48" s="126"/>
      <c r="K48" s="126"/>
      <c r="L48" s="126"/>
      <c r="M48" s="125"/>
      <c r="N48" s="125"/>
      <c r="O48" s="128"/>
      <c r="P48" s="128"/>
      <c r="Q48" s="13"/>
      <c r="R48" s="69" t="s">
        <v>50</v>
      </c>
      <c r="S48" s="11" t="str">
        <f>ROUND(P40/1000,0) &amp;" GWh"</f>
        <v>48043 GWh</v>
      </c>
      <c r="T48" s="71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6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6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6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6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6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6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6"/>
      <c r="O55" s="17"/>
      <c r="P55" s="17"/>
      <c r="Q55" s="16"/>
      <c r="R55" s="13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6"/>
      <c r="O56" s="17"/>
      <c r="P56" s="17"/>
      <c r="Q56" s="16"/>
      <c r="R56" s="13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6"/>
      <c r="O57" s="17"/>
      <c r="P57" s="17"/>
      <c r="Q57" s="16"/>
      <c r="R57" s="13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45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45"/>
      <c r="O59" s="84"/>
      <c r="P59" s="75"/>
      <c r="Q59" s="10"/>
      <c r="R59" s="10"/>
      <c r="S59" s="45"/>
      <c r="T59" s="50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45"/>
      <c r="O60" s="84"/>
      <c r="P60" s="75"/>
      <c r="Q60" s="10"/>
      <c r="R60" s="10"/>
      <c r="S60" s="45"/>
      <c r="T60" s="50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45"/>
      <c r="O61" s="84"/>
      <c r="P61" s="75"/>
      <c r="Q61" s="10"/>
      <c r="R61" s="10"/>
      <c r="S61" s="45"/>
      <c r="T61" s="50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45"/>
      <c r="O62" s="84"/>
      <c r="P62" s="75"/>
      <c r="Q62" s="10"/>
      <c r="R62" s="10"/>
      <c r="S62" s="20"/>
      <c r="T62" s="21"/>
    </row>
    <row r="63" spans="1:47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10"/>
      <c r="O63" s="75"/>
      <c r="P63" s="75"/>
      <c r="Q63" s="10"/>
      <c r="R63" s="10"/>
      <c r="S63" s="10"/>
      <c r="T63" s="45"/>
    </row>
    <row r="64" spans="1:47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10"/>
      <c r="O64" s="75"/>
      <c r="P64" s="75"/>
      <c r="Q64" s="10"/>
      <c r="R64" s="10"/>
      <c r="S64" s="77"/>
      <c r="T64" s="78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10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10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10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10"/>
      <c r="O68" s="75"/>
      <c r="P68" s="75"/>
      <c r="Q68" s="10"/>
      <c r="R68" s="10"/>
      <c r="S68" s="45"/>
      <c r="T68" s="50"/>
    </row>
    <row r="69" spans="1:20" ht="15.75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10"/>
      <c r="O69" s="75"/>
      <c r="P69" s="75"/>
      <c r="Q69" s="10"/>
      <c r="R69" s="10"/>
      <c r="S69" s="45"/>
      <c r="T69" s="50"/>
    </row>
    <row r="70" spans="1:20" ht="15.75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10"/>
      <c r="O70" s="75"/>
      <c r="P70" s="75"/>
      <c r="Q70" s="10"/>
      <c r="R70" s="10"/>
      <c r="S70" s="45"/>
      <c r="T70" s="5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10"/>
      <c r="O71" s="75"/>
      <c r="P71" s="75"/>
      <c r="Q71" s="10"/>
      <c r="R71" s="51"/>
      <c r="S71" s="20"/>
      <c r="T71" s="23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U71"/>
  <sheetViews>
    <sheetView topLeftCell="A10" zoomScale="70" zoomScaleNormal="70" workbookViewId="0">
      <selection activeCell="D53" sqref="D53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76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[2]Solceller!$C$11</f>
        <v>332.5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0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[2]Elproduktion!$N$322</f>
        <v>0</v>
      </c>
      <c r="D7" s="122">
        <f>[2]Elproduktion!$N$323</f>
        <v>0</v>
      </c>
      <c r="E7" s="122">
        <f>[2]Elproduktion!$Q$324</f>
        <v>0</v>
      </c>
      <c r="F7" s="122">
        <f>[2]Elproduktion!$N$325</f>
        <v>0</v>
      </c>
      <c r="G7" s="122">
        <f>[2]Elproduktion!$R$326</f>
        <v>0</v>
      </c>
      <c r="H7" s="122">
        <f>[2]Elproduktion!$S$327</f>
        <v>0</v>
      </c>
      <c r="I7" s="122">
        <f>[2]Elproduktion!$N$328</f>
        <v>0</v>
      </c>
      <c r="J7" s="122">
        <f>[2]Elproduktion!$T$326</f>
        <v>0</v>
      </c>
      <c r="K7" s="122">
        <f>[2]Elproduktion!U324</f>
        <v>0</v>
      </c>
      <c r="L7" s="122">
        <f>[2]Elproduktion!V324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[2]Elproduktion!$N$330</f>
        <v>0</v>
      </c>
      <c r="D8" s="122">
        <f>[2]Elproduktion!$N$331</f>
        <v>0</v>
      </c>
      <c r="E8" s="122">
        <f>[2]Elproduktion!$Q$332</f>
        <v>0</v>
      </c>
      <c r="F8" s="122">
        <f>[2]Elproduktion!$N$333</f>
        <v>0</v>
      </c>
      <c r="G8" s="122">
        <f>[2]Elproduktion!$R$334</f>
        <v>0</v>
      </c>
      <c r="H8" s="122">
        <f>[2]Elproduktion!$S$335</f>
        <v>0</v>
      </c>
      <c r="I8" s="122">
        <f>[2]Elproduktion!$N$336</f>
        <v>0</v>
      </c>
      <c r="J8" s="122">
        <f>[2]Elproduktion!$T$334</f>
        <v>0</v>
      </c>
      <c r="K8" s="122">
        <f>[2]Elproduktion!U332</f>
        <v>0</v>
      </c>
      <c r="L8" s="122">
        <f>[2]Elproduktion!V332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[2]Elproduktion!$N$338</f>
        <v>0</v>
      </c>
      <c r="D9" s="122">
        <f>[2]Elproduktion!$N$339</f>
        <v>0</v>
      </c>
      <c r="E9" s="122">
        <f>[2]Elproduktion!$Q$340</f>
        <v>0</v>
      </c>
      <c r="F9" s="122">
        <f>[2]Elproduktion!$N$341</f>
        <v>0</v>
      </c>
      <c r="G9" s="122">
        <f>[2]Elproduktion!$R$342</f>
        <v>0</v>
      </c>
      <c r="H9" s="122">
        <f>[2]Elproduktion!$S$343</f>
        <v>0</v>
      </c>
      <c r="I9" s="122">
        <f>[2]Elproduktion!$N$344</f>
        <v>0</v>
      </c>
      <c r="J9" s="122">
        <f>[2]Elproduktion!$T$342</f>
        <v>0</v>
      </c>
      <c r="K9" s="122">
        <f>[2]Elproduktion!U340</f>
        <v>0</v>
      </c>
      <c r="L9" s="122">
        <f>[2]Elproduktion!V340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[2]Elproduktion!$N$346</f>
        <v>0</v>
      </c>
      <c r="D10" s="122">
        <f>[2]Elproduktion!$N$347</f>
        <v>0</v>
      </c>
      <c r="E10" s="122">
        <f>[2]Elproduktion!$Q$348</f>
        <v>0</v>
      </c>
      <c r="F10" s="122">
        <f>[2]Elproduktion!$N$349</f>
        <v>0</v>
      </c>
      <c r="G10" s="122">
        <f>[2]Elproduktion!$R$350</f>
        <v>0</v>
      </c>
      <c r="H10" s="122">
        <f>[2]Elproduktion!$S$351</f>
        <v>0</v>
      </c>
      <c r="I10" s="122">
        <f>[2]Elproduktion!$N$352</f>
        <v>0</v>
      </c>
      <c r="J10" s="122">
        <f>[2]Elproduktion!$T$350</f>
        <v>0</v>
      </c>
      <c r="K10" s="122">
        <f>[2]Elproduktion!U348</f>
        <v>0</v>
      </c>
      <c r="L10" s="122">
        <f>[2]Elproduktion!V348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332.5</v>
      </c>
      <c r="D11" s="122">
        <f t="shared" ref="D11:N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>SUM(O5:O10)</f>
        <v>0</v>
      </c>
      <c r="P11" s="122">
        <f>SUM(D11:O11)</f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0127 Botkyrka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108" customFormat="1" ht="24">
      <c r="A17" s="101" t="s">
        <v>60</v>
      </c>
      <c r="B17" s="102" t="s">
        <v>63</v>
      </c>
      <c r="C17" s="103"/>
      <c r="D17" s="102" t="s">
        <v>59</v>
      </c>
      <c r="E17" s="104"/>
      <c r="F17" s="102" t="s">
        <v>61</v>
      </c>
      <c r="G17" s="104"/>
      <c r="H17" s="104"/>
      <c r="I17" s="102" t="s">
        <v>62</v>
      </c>
      <c r="J17" s="104"/>
      <c r="K17" s="104"/>
      <c r="L17" s="104"/>
      <c r="M17" s="104"/>
      <c r="N17" s="105"/>
      <c r="O17" s="105"/>
      <c r="P17" s="106" t="s">
        <v>66</v>
      </c>
      <c r="Q17" s="107"/>
      <c r="AG17" s="107"/>
      <c r="AH17" s="107"/>
    </row>
    <row r="18" spans="1:34" ht="15.75">
      <c r="A18" s="5" t="s">
        <v>18</v>
      </c>
      <c r="B18" s="100">
        <f>[2]Fjärrvärmeproduktion!$N$450</f>
        <v>0</v>
      </c>
      <c r="C18" s="122"/>
      <c r="D18" s="122">
        <f>[2]Fjärrvärmeproduktion!$N$451</f>
        <v>0</v>
      </c>
      <c r="E18" s="122">
        <f>[2]Fjärrvärmeproduktion!$Q$452</f>
        <v>0</v>
      </c>
      <c r="F18" s="122">
        <f>[2]Fjärrvärmeproduktion!$N$453</f>
        <v>0</v>
      </c>
      <c r="G18" s="122">
        <f>[2]Fjärrvärmeproduktion!$R$454</f>
        <v>0</v>
      </c>
      <c r="H18" s="122">
        <f>[2]Fjärrvärmeproduktion!$S$455</f>
        <v>0</v>
      </c>
      <c r="I18" s="122">
        <f>[2]Fjärrvärmeproduktion!$N$456</f>
        <v>0</v>
      </c>
      <c r="J18" s="122">
        <f>[2]Fjärrvärmeproduktion!$T$454</f>
        <v>0</v>
      </c>
      <c r="K18" s="122">
        <f>[2]Fjärrvärmeproduktion!U452</f>
        <v>0</v>
      </c>
      <c r="L18" s="122">
        <f>[2]Fjärrvärmeproduktion!V452</f>
        <v>0</v>
      </c>
      <c r="M18" s="122">
        <f>[2]Fjärrvärmeproduktion!W455</f>
        <v>0</v>
      </c>
      <c r="N18" s="122">
        <f>[2]Fjärrvärmeproduktion!X455</f>
        <v>0</v>
      </c>
      <c r="O18" s="122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0">
        <f>[2]Fjärrvärmeproduktion!$N$458</f>
        <v>113281</v>
      </c>
      <c r="C19" s="122"/>
      <c r="D19" s="122">
        <f>[2]Fjärrvärmeproduktion!$N$459</f>
        <v>7040</v>
      </c>
      <c r="E19" s="122">
        <f>[2]Fjärrvärmeproduktion!$Q$460</f>
        <v>0</v>
      </c>
      <c r="F19" s="122">
        <f>[2]Fjärrvärmeproduktion!$N$461</f>
        <v>0</v>
      </c>
      <c r="G19" s="122">
        <f>[2]Fjärrvärmeproduktion!$R$462</f>
        <v>8304</v>
      </c>
      <c r="H19" s="122">
        <f>[2]Fjärrvärmeproduktion!$S$463</f>
        <v>102807</v>
      </c>
      <c r="I19" s="122">
        <f>[2]Fjärrvärmeproduktion!$N$464</f>
        <v>0</v>
      </c>
      <c r="J19" s="122">
        <f>[2]Fjärrvärmeproduktion!$T$462</f>
        <v>0</v>
      </c>
      <c r="K19" s="122">
        <f>[2]Fjärrvärmeproduktion!U460</f>
        <v>0</v>
      </c>
      <c r="L19" s="122">
        <f>[2]Fjärrvärmeproduktion!V460</f>
        <v>0</v>
      </c>
      <c r="M19" s="122">
        <f>[2]Fjärrvärmeproduktion!W463</f>
        <v>0</v>
      </c>
      <c r="N19" s="122">
        <f>[2]Fjärrvärmeproduktion!X463</f>
        <v>0</v>
      </c>
      <c r="O19" s="122"/>
      <c r="P19" s="122">
        <f t="shared" ref="P19:P24" si="2">SUM(C19:O19)</f>
        <v>118151</v>
      </c>
      <c r="Q19" s="4"/>
      <c r="R19" s="4"/>
      <c r="S19" s="4"/>
      <c r="T19" s="4"/>
    </row>
    <row r="20" spans="1:34" ht="15.75">
      <c r="A20" s="5" t="s">
        <v>20</v>
      </c>
      <c r="B20" s="130">
        <f>[2]Fjärrvärmeproduktion!$N$466</f>
        <v>0</v>
      </c>
      <c r="C20" s="122"/>
      <c r="D20" s="122">
        <f>[2]Fjärrvärmeproduktion!$N$467</f>
        <v>0</v>
      </c>
      <c r="E20" s="122">
        <f>[2]Fjärrvärmeproduktion!$Q$468</f>
        <v>0</v>
      </c>
      <c r="F20" s="122">
        <f>[2]Fjärrvärmeproduktion!$N$469</f>
        <v>0</v>
      </c>
      <c r="G20" s="122">
        <f>[2]Fjärrvärmeproduktion!$R$470</f>
        <v>0</v>
      </c>
      <c r="H20" s="122">
        <f>[2]Fjärrvärmeproduktion!$S$471</f>
        <v>0</v>
      </c>
      <c r="I20" s="122">
        <f>[2]Fjärrvärmeproduktion!$N$472</f>
        <v>0</v>
      </c>
      <c r="J20" s="122">
        <f>[2]Fjärrvärmeproduktion!$T$470</f>
        <v>0</v>
      </c>
      <c r="K20" s="122">
        <f>[2]Fjärrvärmeproduktion!U468</f>
        <v>0</v>
      </c>
      <c r="L20" s="122">
        <f>[2]Fjärrvärmeproduktion!V468</f>
        <v>0</v>
      </c>
      <c r="M20" s="122">
        <f>[2]Fjärrvärmeproduktion!W471</f>
        <v>0</v>
      </c>
      <c r="N20" s="122">
        <f>[2]Fjärrvärmeproduktion!X471</f>
        <v>0</v>
      </c>
      <c r="O20" s="122"/>
      <c r="P20" s="122">
        <f t="shared" si="2"/>
        <v>0</v>
      </c>
      <c r="Q20" s="4"/>
      <c r="R20" s="4"/>
      <c r="S20" s="4"/>
      <c r="T20" s="4"/>
    </row>
    <row r="21" spans="1:34" ht="15.75">
      <c r="A21" s="5" t="s">
        <v>21</v>
      </c>
      <c r="B21" s="130">
        <f>[2]Fjärrvärmeproduktion!$N$474</f>
        <v>0</v>
      </c>
      <c r="C21" s="122"/>
      <c r="D21" s="122">
        <f>[2]Fjärrvärmeproduktion!$N$475</f>
        <v>0</v>
      </c>
      <c r="E21" s="122">
        <f>[2]Fjärrvärmeproduktion!$Q$476</f>
        <v>0</v>
      </c>
      <c r="F21" s="122">
        <f>[2]Fjärrvärmeproduktion!$N$477</f>
        <v>0</v>
      </c>
      <c r="G21" s="122">
        <f>[2]Fjärrvärmeproduktion!$R$478</f>
        <v>0</v>
      </c>
      <c r="H21" s="122">
        <f>[2]Fjärrvärmeproduktion!$S$479</f>
        <v>0</v>
      </c>
      <c r="I21" s="122">
        <f>[2]Fjärrvärmeproduktion!$N$480</f>
        <v>0</v>
      </c>
      <c r="J21" s="122">
        <f>[2]Fjärrvärmeproduktion!$T$478</f>
        <v>0</v>
      </c>
      <c r="K21" s="122">
        <f>[2]Fjärrvärmeproduktion!U476</f>
        <v>0</v>
      </c>
      <c r="L21" s="122">
        <f>[2]Fjärrvärmeproduktion!V476</f>
        <v>0</v>
      </c>
      <c r="M21" s="122">
        <f>[2]Fjärrvärmeproduktion!W479</f>
        <v>0</v>
      </c>
      <c r="N21" s="122">
        <f>[2]Fjärrvärmeproduktion!X479</f>
        <v>0</v>
      </c>
      <c r="O21" s="122"/>
      <c r="P21" s="122">
        <f t="shared" si="2"/>
        <v>0</v>
      </c>
      <c r="Q21" s="4"/>
      <c r="R21" s="4"/>
      <c r="S21" s="4"/>
      <c r="T21" s="4"/>
    </row>
    <row r="22" spans="1:34" ht="15.75">
      <c r="A22" s="5" t="s">
        <v>22</v>
      </c>
      <c r="B22" s="130">
        <f>[2]Fjärrvärmeproduktion!$N$482</f>
        <v>0</v>
      </c>
      <c r="C22" s="122"/>
      <c r="D22" s="122">
        <f>[2]Fjärrvärmeproduktion!$N$483</f>
        <v>0</v>
      </c>
      <c r="E22" s="122">
        <f>[2]Fjärrvärmeproduktion!$Q$484</f>
        <v>0</v>
      </c>
      <c r="F22" s="122">
        <f>[2]Fjärrvärmeproduktion!$N$485</f>
        <v>0</v>
      </c>
      <c r="G22" s="122">
        <f>[2]Fjärrvärmeproduktion!$R$486</f>
        <v>0</v>
      </c>
      <c r="H22" s="122">
        <f>[2]Fjärrvärmeproduktion!$S$487</f>
        <v>0</v>
      </c>
      <c r="I22" s="122">
        <f>[2]Fjärrvärmeproduktion!$N$488</f>
        <v>0</v>
      </c>
      <c r="J22" s="122">
        <f>[2]Fjärrvärmeproduktion!$T$486</f>
        <v>0</v>
      </c>
      <c r="K22" s="122">
        <f>[2]Fjärrvärmeproduktion!U484</f>
        <v>0</v>
      </c>
      <c r="L22" s="122">
        <f>[2]Fjärrvärmeproduktion!V484</f>
        <v>0</v>
      </c>
      <c r="M22" s="122">
        <f>[2]Fjärrvärmeproduktion!W487</f>
        <v>0</v>
      </c>
      <c r="N22" s="122">
        <f>[2]Fjärrvärmeproduktion!X487</f>
        <v>0</v>
      </c>
      <c r="O22" s="122"/>
      <c r="P22" s="122">
        <f t="shared" si="2"/>
        <v>0</v>
      </c>
      <c r="Q22" s="4"/>
      <c r="R22" s="10" t="s">
        <v>24</v>
      </c>
      <c r="S22" s="60" t="str">
        <f>P43/1000 &amp;" GWh"</f>
        <v>1222,62316 GWh</v>
      </c>
      <c r="T22" s="4"/>
    </row>
    <row r="23" spans="1:34" ht="15.75">
      <c r="A23" s="5" t="s">
        <v>23</v>
      </c>
      <c r="B23" s="130">
        <f>[2]Fjärrvärmeproduktion!$N$490</f>
        <v>0</v>
      </c>
      <c r="C23" s="122"/>
      <c r="D23" s="122">
        <f>[2]Fjärrvärmeproduktion!$N$491</f>
        <v>0</v>
      </c>
      <c r="E23" s="122">
        <f>[2]Fjärrvärmeproduktion!$Q$492</f>
        <v>0</v>
      </c>
      <c r="F23" s="122">
        <f>[2]Fjärrvärmeproduktion!$N$493</f>
        <v>0</v>
      </c>
      <c r="G23" s="122">
        <f>[2]Fjärrvärmeproduktion!$R$494</f>
        <v>0</v>
      </c>
      <c r="H23" s="122">
        <f>[2]Fjärrvärmeproduktion!$S$495</f>
        <v>0</v>
      </c>
      <c r="I23" s="122">
        <f>[2]Fjärrvärmeproduktion!$N$496</f>
        <v>0</v>
      </c>
      <c r="J23" s="122">
        <f>[2]Fjärrvärmeproduktion!$T$494</f>
        <v>0</v>
      </c>
      <c r="K23" s="122">
        <f>[2]Fjärrvärmeproduktion!U492</f>
        <v>0</v>
      </c>
      <c r="L23" s="122">
        <f>[2]Fjärrvärmeproduktion!V492</f>
        <v>0</v>
      </c>
      <c r="M23" s="122">
        <f>[2]Fjärrvärmeproduktion!W495</f>
        <v>0</v>
      </c>
      <c r="N23" s="122">
        <f>[2]Fjärrvärmeproduktion!X495</f>
        <v>0</v>
      </c>
      <c r="O23" s="122"/>
      <c r="P23" s="122">
        <f t="shared" si="2"/>
        <v>0</v>
      </c>
      <c r="Q23" s="4"/>
      <c r="R23" s="10"/>
      <c r="S23" s="4"/>
      <c r="T23" s="4"/>
    </row>
    <row r="24" spans="1:34" ht="15.75">
      <c r="A24" s="5" t="s">
        <v>14</v>
      </c>
      <c r="B24" s="122">
        <f>SUM(B18:B23)</f>
        <v>113281</v>
      </c>
      <c r="C24" s="122">
        <f t="shared" ref="C24:O24" si="3">SUM(C18:C23)</f>
        <v>0</v>
      </c>
      <c r="D24" s="122">
        <f t="shared" si="3"/>
        <v>7040</v>
      </c>
      <c r="E24" s="122">
        <f t="shared" si="3"/>
        <v>0</v>
      </c>
      <c r="F24" s="122">
        <f t="shared" si="3"/>
        <v>0</v>
      </c>
      <c r="G24" s="122">
        <f t="shared" si="3"/>
        <v>8304</v>
      </c>
      <c r="H24" s="122">
        <f t="shared" si="3"/>
        <v>102807</v>
      </c>
      <c r="I24" s="122">
        <f t="shared" si="3"/>
        <v>0</v>
      </c>
      <c r="J24" s="122">
        <f t="shared" si="3"/>
        <v>0</v>
      </c>
      <c r="K24" s="122">
        <f t="shared" si="3"/>
        <v>0</v>
      </c>
      <c r="L24" s="122">
        <f t="shared" si="3"/>
        <v>0</v>
      </c>
      <c r="M24" s="122">
        <f t="shared" si="3"/>
        <v>0</v>
      </c>
      <c r="N24" s="122">
        <f t="shared" si="3"/>
        <v>0</v>
      </c>
      <c r="O24" s="122">
        <f t="shared" si="3"/>
        <v>0</v>
      </c>
      <c r="P24" s="122">
        <f t="shared" si="2"/>
        <v>118151</v>
      </c>
      <c r="Q24" s="4"/>
      <c r="R24" s="10"/>
      <c r="S24" s="4" t="s">
        <v>25</v>
      </c>
      <c r="T24" s="4" t="s">
        <v>26</v>
      </c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4"/>
      <c r="R25" s="45" t="str">
        <f>C30</f>
        <v>El</v>
      </c>
      <c r="S25" s="60" t="str">
        <f>C43/1000 &amp;" GWh"</f>
        <v>635,87916 GWh</v>
      </c>
      <c r="T25" s="91">
        <f>C$44</f>
        <v>0.52009415558592886</v>
      </c>
    </row>
    <row r="26" spans="1:34" ht="15.75">
      <c r="A26" s="6" t="s">
        <v>103</v>
      </c>
      <c r="B26" s="100">
        <f>'FV imp-exp'!B5</f>
        <v>360000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4"/>
      <c r="R26" s="92" t="str">
        <f>D30</f>
        <v>Oljeprodukter</v>
      </c>
      <c r="S26" s="60" t="str">
        <f>D43/1000 &amp;" GWh"</f>
        <v>336,41 GWh</v>
      </c>
      <c r="T26" s="91">
        <f>D$44</f>
        <v>0.27515428384327345</v>
      </c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4"/>
      <c r="R27" s="92" t="str">
        <f>E30</f>
        <v>Kol och koks</v>
      </c>
      <c r="S27" s="12" t="str">
        <f>E43/1000 &amp;" GWh"</f>
        <v>0 GWh</v>
      </c>
      <c r="T27" s="91">
        <f>E$44</f>
        <v>0</v>
      </c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4"/>
      <c r="R28" s="92" t="str">
        <f>F30</f>
        <v>Gasol/naturgas</v>
      </c>
      <c r="S28" s="63" t="str">
        <f>F43/1000 &amp;" GWh"</f>
        <v>2,598 GWh</v>
      </c>
      <c r="T28" s="91">
        <f>F$44</f>
        <v>2.1249392985488672E-3</v>
      </c>
    </row>
    <row r="29" spans="1:34" ht="15.75">
      <c r="A29" s="79" t="str">
        <f>A2</f>
        <v>0127 Botkyrka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4"/>
      <c r="R29" s="92" t="str">
        <f>G30</f>
        <v>Biodrivmedel</v>
      </c>
      <c r="S29" s="60" t="str">
        <f>G43/1000&amp;" GWh"</f>
        <v>129,708 GWh</v>
      </c>
      <c r="T29" s="91">
        <f>G$44</f>
        <v>0.10608992553355523</v>
      </c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4"/>
      <c r="R30" s="45" t="str">
        <f>H30</f>
        <v>Biobränslen</v>
      </c>
      <c r="S30" s="60" t="str">
        <f>H43/1000&amp;" GWh"</f>
        <v>118,028 GWh</v>
      </c>
      <c r="T30" s="91">
        <f>H$44</f>
        <v>9.6536695738693501E-2</v>
      </c>
    </row>
    <row r="31" spans="1:34" s="108" customFormat="1" ht="24">
      <c r="A31" s="109"/>
      <c r="B31" s="102" t="s">
        <v>65</v>
      </c>
      <c r="C31" s="110" t="s">
        <v>64</v>
      </c>
      <c r="D31" s="102" t="s">
        <v>59</v>
      </c>
      <c r="E31" s="104"/>
      <c r="F31" s="102" t="s">
        <v>61</v>
      </c>
      <c r="G31" s="102" t="s">
        <v>102</v>
      </c>
      <c r="H31" s="102" t="s">
        <v>69</v>
      </c>
      <c r="I31" s="102" t="s">
        <v>62</v>
      </c>
      <c r="J31" s="104"/>
      <c r="K31" s="104"/>
      <c r="L31" s="104"/>
      <c r="M31" s="104"/>
      <c r="N31" s="105"/>
      <c r="O31" s="105"/>
      <c r="P31" s="106" t="s">
        <v>67</v>
      </c>
      <c r="Q31" s="107"/>
      <c r="R31" s="111" t="str">
        <f>I30</f>
        <v>Biogas</v>
      </c>
      <c r="S31" s="112" t="str">
        <f>I43/1000 &amp;" GWh"</f>
        <v>0 GWh</v>
      </c>
      <c r="T31" s="113">
        <f>I$44</f>
        <v>0</v>
      </c>
      <c r="AG31" s="107"/>
      <c r="AH31" s="107"/>
    </row>
    <row r="32" spans="1:34" ht="15.75">
      <c r="A32" s="5" t="s">
        <v>30</v>
      </c>
      <c r="B32" s="122">
        <f>[2]Slutanvändning!$N$656</f>
        <v>0</v>
      </c>
      <c r="C32" s="100">
        <f>[2]Slutanvändning!$N$657</f>
        <v>4297</v>
      </c>
      <c r="D32" s="122">
        <f>[2]Slutanvändning!$N$650</f>
        <v>2785</v>
      </c>
      <c r="E32" s="122">
        <f>[2]Slutanvändning!$Q$651</f>
        <v>0</v>
      </c>
      <c r="F32" s="122">
        <f>[2]Slutanvändning!$N$652</f>
        <v>0</v>
      </c>
      <c r="G32" s="122">
        <f>[2]Slutanvändning!$N$653</f>
        <v>601</v>
      </c>
      <c r="H32" s="122">
        <f>[2]Slutanvändning!$N$654</f>
        <v>0</v>
      </c>
      <c r="I32" s="122">
        <f>[2]Slutanvändning!$N$655</f>
        <v>0</v>
      </c>
      <c r="J32" s="122"/>
      <c r="K32" s="122">
        <f>[2]Slutanvändning!T651</f>
        <v>0</v>
      </c>
      <c r="L32" s="122">
        <f>[2]Slutanvändning!U651</f>
        <v>0</v>
      </c>
      <c r="M32" s="122"/>
      <c r="N32" s="122"/>
      <c r="O32" s="122"/>
      <c r="P32" s="122">
        <f t="shared" ref="P32:P38" si="4">SUM(B32:N32)</f>
        <v>7683</v>
      </c>
      <c r="Q32" s="93"/>
      <c r="R32" s="92" t="str">
        <f>J30</f>
        <v>Bränslegas</v>
      </c>
      <c r="S32" s="60" t="str">
        <f>J43/1000 &amp;" GWh"</f>
        <v>0 GWh</v>
      </c>
      <c r="T32" s="91">
        <f>J$44</f>
        <v>0</v>
      </c>
    </row>
    <row r="33" spans="1:47" ht="15.75">
      <c r="A33" s="5" t="s">
        <v>33</v>
      </c>
      <c r="B33" s="122">
        <f>[2]Slutanvändning!$N$665</f>
        <v>38570</v>
      </c>
      <c r="C33" s="130">
        <f>[2]Slutanvändning!$N$666</f>
        <v>68112.362055427555</v>
      </c>
      <c r="D33" s="122">
        <f>[2]Slutanvändning!$N$659</f>
        <v>13486</v>
      </c>
      <c r="E33" s="122">
        <f>[2]Slutanvändning!$Q$660</f>
        <v>0</v>
      </c>
      <c r="F33" s="122">
        <f>[2]Slutanvändning!$N$661</f>
        <v>2598</v>
      </c>
      <c r="G33" s="122">
        <f>[2]Slutanvändning!$N$662</f>
        <v>0</v>
      </c>
      <c r="H33" s="122">
        <f>[2]Slutanvändning!$N$663</f>
        <v>0</v>
      </c>
      <c r="I33" s="122">
        <f>[2]Slutanvändning!$N$664</f>
        <v>0</v>
      </c>
      <c r="J33" s="122"/>
      <c r="K33" s="122">
        <f>[2]Slutanvändning!T660</f>
        <v>0</v>
      </c>
      <c r="L33" s="122">
        <f>[2]Slutanvändning!U660</f>
        <v>0</v>
      </c>
      <c r="M33" s="122"/>
      <c r="N33" s="122"/>
      <c r="O33" s="122"/>
      <c r="P33" s="145">
        <f t="shared" si="4"/>
        <v>122766.36205542755</v>
      </c>
      <c r="Q33" s="93"/>
      <c r="R33" s="45" t="str">
        <f>K30</f>
        <v>Torv</v>
      </c>
      <c r="S33" s="60" t="str">
        <f>K43/1000&amp;" GWh"</f>
        <v>0 GWh</v>
      </c>
      <c r="T33" s="91">
        <f>K$44</f>
        <v>0</v>
      </c>
    </row>
    <row r="34" spans="1:47" ht="15.75">
      <c r="A34" s="5" t="s">
        <v>34</v>
      </c>
      <c r="B34" s="122">
        <f>[2]Slutanvändning!$N$674</f>
        <v>51056</v>
      </c>
      <c r="C34" s="130">
        <f>[2]Slutanvändning!$N$675</f>
        <v>136498.63794457246</v>
      </c>
      <c r="D34" s="122">
        <f>[2]Slutanvändning!$N$668</f>
        <v>4542</v>
      </c>
      <c r="E34" s="122">
        <f>[2]Slutanvändning!$Q$669</f>
        <v>0</v>
      </c>
      <c r="F34" s="122">
        <f>[2]Slutanvändning!$N$670</f>
        <v>0</v>
      </c>
      <c r="G34" s="122">
        <f>[2]Slutanvändning!$N$671</f>
        <v>0</v>
      </c>
      <c r="H34" s="122">
        <f>[2]Slutanvändning!$N$672</f>
        <v>0</v>
      </c>
      <c r="I34" s="122">
        <f>[2]Slutanvändning!$N$673</f>
        <v>0</v>
      </c>
      <c r="J34" s="122"/>
      <c r="K34" s="122">
        <f>[2]Slutanvändning!T669</f>
        <v>0</v>
      </c>
      <c r="L34" s="122">
        <f>[2]Slutanvändning!U669</f>
        <v>0</v>
      </c>
      <c r="M34" s="122"/>
      <c r="N34" s="122"/>
      <c r="O34" s="122"/>
      <c r="P34" s="145">
        <f t="shared" si="4"/>
        <v>192096.63794457246</v>
      </c>
      <c r="Q34" s="93"/>
      <c r="R34" s="92" t="str">
        <f>L30</f>
        <v>Avfall</v>
      </c>
      <c r="S34" s="60" t="str">
        <f>L43/1000&amp;" GWh"</f>
        <v>0 GWh</v>
      </c>
      <c r="T34" s="91">
        <f>L$44</f>
        <v>0</v>
      </c>
      <c r="V34" s="8"/>
      <c r="W34" s="58"/>
    </row>
    <row r="35" spans="1:47" ht="15.75">
      <c r="A35" s="5" t="s">
        <v>35</v>
      </c>
      <c r="B35" s="122">
        <f>[2]Slutanvändning!$N$683</f>
        <v>0</v>
      </c>
      <c r="C35" s="100">
        <f>[2]Slutanvändning!$N$684</f>
        <v>4621</v>
      </c>
      <c r="D35" s="122">
        <f>[2]Slutanvändning!$N$677</f>
        <v>296321</v>
      </c>
      <c r="E35" s="122">
        <f>[2]Slutanvändning!$Q$678</f>
        <v>0</v>
      </c>
      <c r="F35" s="122">
        <f>[2]Slutanvändning!$N$679</f>
        <v>0</v>
      </c>
      <c r="G35" s="122">
        <f>[2]Slutanvändning!$N$680</f>
        <v>120803</v>
      </c>
      <c r="H35" s="122">
        <f>[2]Slutanvändning!$N$681</f>
        <v>0</v>
      </c>
      <c r="I35" s="122">
        <f>[2]Slutanvändning!$N$682</f>
        <v>0</v>
      </c>
      <c r="J35" s="122"/>
      <c r="K35" s="122">
        <f>[2]Slutanvändning!T678</f>
        <v>0</v>
      </c>
      <c r="L35" s="122">
        <f>[2]Slutanvändning!U678</f>
        <v>0</v>
      </c>
      <c r="M35" s="122"/>
      <c r="N35" s="122"/>
      <c r="O35" s="122"/>
      <c r="P35" s="122">
        <f>SUM(B35:N35)</f>
        <v>421745</v>
      </c>
      <c r="Q35" s="93"/>
      <c r="R35" s="45" t="str">
        <f>M30</f>
        <v>RT-flis</v>
      </c>
      <c r="S35" s="60" t="str">
        <f>M43/1000&amp;" GWh"</f>
        <v>0 GWh</v>
      </c>
      <c r="T35" s="91">
        <f>M$44</f>
        <v>0</v>
      </c>
    </row>
    <row r="36" spans="1:47" ht="15.75">
      <c r="A36" s="5" t="s">
        <v>36</v>
      </c>
      <c r="B36" s="122">
        <f>[2]Slutanvändning!$N$692</f>
        <v>34839</v>
      </c>
      <c r="C36" s="100">
        <f>[2]Slutanvändning!$N$693</f>
        <v>160241</v>
      </c>
      <c r="D36" s="122">
        <f>[2]Slutanvändning!$N$686</f>
        <v>11462</v>
      </c>
      <c r="E36" s="122">
        <f>[2]Slutanvändning!$Q$687</f>
        <v>0</v>
      </c>
      <c r="F36" s="122">
        <f>[2]Slutanvändning!$N$688</f>
        <v>0</v>
      </c>
      <c r="G36" s="122">
        <f>[2]Slutanvändning!$N$689</f>
        <v>0</v>
      </c>
      <c r="H36" s="122">
        <f>[2]Slutanvändning!$N$690</f>
        <v>0</v>
      </c>
      <c r="I36" s="122">
        <f>[2]Slutanvändning!$N$691</f>
        <v>0</v>
      </c>
      <c r="J36" s="122"/>
      <c r="K36" s="122">
        <f>[2]Slutanvändning!T687</f>
        <v>0</v>
      </c>
      <c r="L36" s="122">
        <f>[2]Slutanvändning!U687</f>
        <v>0</v>
      </c>
      <c r="M36" s="122"/>
      <c r="N36" s="122"/>
      <c r="O36" s="122"/>
      <c r="P36" s="122">
        <f t="shared" si="4"/>
        <v>206542</v>
      </c>
      <c r="Q36" s="93"/>
      <c r="R36" s="45" t="str">
        <f>N30</f>
        <v>Olivkärnekross</v>
      </c>
      <c r="S36" s="60" t="str">
        <f>N43/1000&amp;" GWh"</f>
        <v>0 GWh</v>
      </c>
      <c r="T36" s="91">
        <f>N$44</f>
        <v>0</v>
      </c>
    </row>
    <row r="37" spans="1:47" ht="15.75">
      <c r="A37" s="5" t="s">
        <v>37</v>
      </c>
      <c r="B37" s="122">
        <f>[2]Slutanvändning!$N$701</f>
        <v>85199</v>
      </c>
      <c r="C37" s="100">
        <f>[2]Slutanvändning!$N$702</f>
        <v>153499</v>
      </c>
      <c r="D37" s="122">
        <f>[2]Slutanvändning!$N$695</f>
        <v>575</v>
      </c>
      <c r="E37" s="122">
        <f>[2]Slutanvändning!$Q$696</f>
        <v>0</v>
      </c>
      <c r="F37" s="122">
        <f>[2]Slutanvändning!$N$697</f>
        <v>0</v>
      </c>
      <c r="G37" s="122">
        <f>[2]Slutanvändning!$N$698</f>
        <v>0</v>
      </c>
      <c r="H37" s="122">
        <f>[2]Slutanvändning!$N$699</f>
        <v>15221</v>
      </c>
      <c r="I37" s="122">
        <f>[2]Slutanvändning!$N$700</f>
        <v>0</v>
      </c>
      <c r="J37" s="122"/>
      <c r="K37" s="122">
        <f>[2]Slutanvändning!T696</f>
        <v>0</v>
      </c>
      <c r="L37" s="122">
        <f>[2]Slutanvändning!U696</f>
        <v>0</v>
      </c>
      <c r="M37" s="122"/>
      <c r="N37" s="122"/>
      <c r="O37" s="122"/>
      <c r="P37" s="122">
        <f t="shared" si="4"/>
        <v>254494</v>
      </c>
      <c r="Q37" s="93"/>
      <c r="R37" s="92" t="str">
        <f>O30</f>
        <v>Ånga</v>
      </c>
      <c r="S37" s="60" t="str">
        <f>O43/1000&amp;" GWh"</f>
        <v>0 GWh</v>
      </c>
      <c r="T37" s="91">
        <f>O$44</f>
        <v>0</v>
      </c>
    </row>
    <row r="38" spans="1:47" ht="15.75">
      <c r="A38" s="5" t="s">
        <v>38</v>
      </c>
      <c r="B38" s="122">
        <f>[2]Slutanvändning!$N$710</f>
        <v>223803</v>
      </c>
      <c r="C38" s="100">
        <f>[2]Slutanvändning!$N$711</f>
        <v>48356</v>
      </c>
      <c r="D38" s="122">
        <f>[2]Slutanvändning!$N$704</f>
        <v>199</v>
      </c>
      <c r="E38" s="122">
        <f>[2]Slutanvändning!$Q$705</f>
        <v>0</v>
      </c>
      <c r="F38" s="122">
        <f>[2]Slutanvändning!$N$706</f>
        <v>0</v>
      </c>
      <c r="G38" s="122">
        <f>[2]Slutanvändning!$N$707</f>
        <v>0</v>
      </c>
      <c r="H38" s="122">
        <f>[2]Slutanvändning!$N$708</f>
        <v>0</v>
      </c>
      <c r="I38" s="122">
        <f>[2]Slutanvändning!$N$709</f>
        <v>0</v>
      </c>
      <c r="J38" s="122"/>
      <c r="K38" s="122">
        <f>[2]Slutanvändning!T705</f>
        <v>0</v>
      </c>
      <c r="L38" s="122">
        <f>[2]Slutanvändning!U705</f>
        <v>0</v>
      </c>
      <c r="M38" s="122"/>
      <c r="N38" s="122"/>
      <c r="O38" s="122"/>
      <c r="P38" s="122">
        <f t="shared" si="4"/>
        <v>272358</v>
      </c>
      <c r="Q38" s="93"/>
      <c r="S38" s="29"/>
      <c r="T38" s="29"/>
    </row>
    <row r="39" spans="1:47" ht="15.75">
      <c r="A39" s="5" t="s">
        <v>39</v>
      </c>
      <c r="B39" s="122">
        <f>[2]Slutanvändning!$N$719</f>
        <v>0</v>
      </c>
      <c r="C39" s="100">
        <f>[2]Slutanvändning!$N$720</f>
        <v>13152</v>
      </c>
      <c r="D39" s="122">
        <f>[2]Slutanvändning!$N$713</f>
        <v>0</v>
      </c>
      <c r="E39" s="122">
        <f>[2]Slutanvändning!$Q$714</f>
        <v>0</v>
      </c>
      <c r="F39" s="122">
        <f>[2]Slutanvändning!$N$715</f>
        <v>0</v>
      </c>
      <c r="G39" s="122">
        <f>[2]Slutanvändning!$N$716</f>
        <v>0</v>
      </c>
      <c r="H39" s="122">
        <f>[2]Slutanvändning!$N$717</f>
        <v>0</v>
      </c>
      <c r="I39" s="122">
        <f>[2]Slutanvändning!$N$718</f>
        <v>0</v>
      </c>
      <c r="J39" s="122"/>
      <c r="K39" s="122">
        <f>[2]Slutanvändning!T714</f>
        <v>0</v>
      </c>
      <c r="L39" s="122">
        <f>[2]Slutanvändning!U714</f>
        <v>0</v>
      </c>
      <c r="M39" s="122"/>
      <c r="N39" s="122"/>
      <c r="O39" s="122"/>
      <c r="P39" s="122">
        <f>SUM(B39:N39)</f>
        <v>13152</v>
      </c>
      <c r="Q39" s="93"/>
      <c r="R39" s="10"/>
      <c r="S39" s="10"/>
      <c r="T39" s="10"/>
    </row>
    <row r="40" spans="1:47" ht="15.75">
      <c r="A40" s="5" t="s">
        <v>14</v>
      </c>
      <c r="B40" s="122">
        <f>SUM(B32:B39)</f>
        <v>433467</v>
      </c>
      <c r="C40" s="122">
        <f t="shared" ref="C40:O40" si="5">SUM(C32:C39)</f>
        <v>588777</v>
      </c>
      <c r="D40" s="122">
        <f t="shared" si="5"/>
        <v>329370</v>
      </c>
      <c r="E40" s="122">
        <f t="shared" si="5"/>
        <v>0</v>
      </c>
      <c r="F40" s="122">
        <f>SUM(F32:F39)</f>
        <v>2598</v>
      </c>
      <c r="G40" s="122">
        <f t="shared" si="5"/>
        <v>121404</v>
      </c>
      <c r="H40" s="122">
        <f t="shared" si="5"/>
        <v>15221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22">
        <f>SUM(B40:N40)</f>
        <v>1490837</v>
      </c>
      <c r="Q40" s="93"/>
      <c r="R40" s="10"/>
      <c r="S40" s="10" t="s">
        <v>25</v>
      </c>
      <c r="T40" s="10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R41" s="10" t="s">
        <v>40</v>
      </c>
      <c r="S41" s="65" t="str">
        <f>(B46+C46)/1000 &amp;" GWh"</f>
        <v>86,91616 GWh</v>
      </c>
      <c r="T41" s="131"/>
    </row>
    <row r="42" spans="1:47">
      <c r="A42" s="46" t="s">
        <v>43</v>
      </c>
      <c r="B42" s="95">
        <f>B39+B38+B37</f>
        <v>309002</v>
      </c>
      <c r="C42" s="95">
        <f>C39+C38+C37</f>
        <v>215007</v>
      </c>
      <c r="D42" s="95">
        <f>D39+D38+D37</f>
        <v>774</v>
      </c>
      <c r="E42" s="95">
        <f t="shared" ref="E42:I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15221</v>
      </c>
      <c r="I42" s="96">
        <f t="shared" si="6"/>
        <v>0</v>
      </c>
      <c r="J42" s="95">
        <f t="shared" ref="J42:P42" si="7">J39+J38+J37</f>
        <v>0</v>
      </c>
      <c r="K42" s="95">
        <f t="shared" si="7"/>
        <v>0</v>
      </c>
      <c r="L42" s="95">
        <f t="shared" si="7"/>
        <v>0</v>
      </c>
      <c r="M42" s="95">
        <f t="shared" si="7"/>
        <v>0</v>
      </c>
      <c r="N42" s="95">
        <f t="shared" si="7"/>
        <v>0</v>
      </c>
      <c r="O42" s="95">
        <f t="shared" si="7"/>
        <v>0</v>
      </c>
      <c r="P42" s="95">
        <f t="shared" si="7"/>
        <v>540004</v>
      </c>
      <c r="Q42" s="10"/>
      <c r="R42" s="10" t="s">
        <v>41</v>
      </c>
      <c r="S42" s="11" t="str">
        <f>P42/1000 &amp;" GWh"</f>
        <v>540,004 GWh</v>
      </c>
      <c r="T42" s="91">
        <f>P42/P40</f>
        <v>0.3622153193139156</v>
      </c>
    </row>
    <row r="43" spans="1:47">
      <c r="A43" s="47" t="s">
        <v>45</v>
      </c>
      <c r="B43" s="96"/>
      <c r="C43" s="97">
        <f>C40+C24-C7+C46</f>
        <v>635879.16</v>
      </c>
      <c r="D43" s="97">
        <f t="shared" ref="D43:O43" si="8">D11+D24+D40</f>
        <v>336410</v>
      </c>
      <c r="E43" s="97">
        <f t="shared" si="8"/>
        <v>0</v>
      </c>
      <c r="F43" s="97">
        <f t="shared" si="8"/>
        <v>2598</v>
      </c>
      <c r="G43" s="97">
        <f t="shared" si="8"/>
        <v>129708</v>
      </c>
      <c r="H43" s="97">
        <f t="shared" si="8"/>
        <v>118028</v>
      </c>
      <c r="I43" s="97">
        <f t="shared" si="8"/>
        <v>0</v>
      </c>
      <c r="J43" s="97">
        <f t="shared" si="8"/>
        <v>0</v>
      </c>
      <c r="K43" s="97">
        <f t="shared" si="8"/>
        <v>0</v>
      </c>
      <c r="L43" s="97">
        <f t="shared" si="8"/>
        <v>0</v>
      </c>
      <c r="M43" s="97">
        <f t="shared" si="8"/>
        <v>0</v>
      </c>
      <c r="N43" s="97">
        <f t="shared" si="8"/>
        <v>0</v>
      </c>
      <c r="O43" s="97">
        <f t="shared" si="8"/>
        <v>0</v>
      </c>
      <c r="P43" s="98">
        <f>SUM(C43:O43)</f>
        <v>1222623.1600000001</v>
      </c>
      <c r="Q43" s="10"/>
      <c r="R43" s="10" t="s">
        <v>42</v>
      </c>
      <c r="S43" s="11" t="str">
        <f>P36/1000 &amp;" GWh"</f>
        <v>206,542 GWh</v>
      </c>
      <c r="T43" s="94">
        <f>P36/P40</f>
        <v>0.13854096725530693</v>
      </c>
    </row>
    <row r="44" spans="1:47">
      <c r="A44" s="47" t="s">
        <v>46</v>
      </c>
      <c r="B44" s="99"/>
      <c r="C44" s="99">
        <f>C43/$P$43</f>
        <v>0.52009415558592886</v>
      </c>
      <c r="D44" s="99">
        <f t="shared" ref="D44:P44" si="9">D43/$P$43</f>
        <v>0.27515428384327345</v>
      </c>
      <c r="E44" s="99">
        <f t="shared" si="9"/>
        <v>0</v>
      </c>
      <c r="F44" s="99">
        <f t="shared" si="9"/>
        <v>2.1249392985488672E-3</v>
      </c>
      <c r="G44" s="99">
        <f t="shared" si="9"/>
        <v>0.10608992553355523</v>
      </c>
      <c r="H44" s="99">
        <f t="shared" si="9"/>
        <v>9.6536695738693501E-2</v>
      </c>
      <c r="I44" s="99">
        <f t="shared" si="9"/>
        <v>0</v>
      </c>
      <c r="J44" s="99">
        <f t="shared" si="9"/>
        <v>0</v>
      </c>
      <c r="K44" s="99">
        <f t="shared" si="9"/>
        <v>0</v>
      </c>
      <c r="L44" s="99">
        <f t="shared" si="9"/>
        <v>0</v>
      </c>
      <c r="M44" s="99">
        <f t="shared" si="9"/>
        <v>0</v>
      </c>
      <c r="N44" s="99">
        <f t="shared" si="9"/>
        <v>0</v>
      </c>
      <c r="O44" s="99">
        <f t="shared" si="9"/>
        <v>0</v>
      </c>
      <c r="P44" s="99">
        <f t="shared" si="9"/>
        <v>1</v>
      </c>
      <c r="Q44" s="10"/>
      <c r="R44" s="10" t="s">
        <v>44</v>
      </c>
      <c r="S44" s="11" t="str">
        <f>P34/1000 &amp;" GWh"</f>
        <v>192,096637944572 GWh</v>
      </c>
      <c r="T44" s="91">
        <f>P34/P40</f>
        <v>0.12885153638162486</v>
      </c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10"/>
      <c r="R45" s="10" t="s">
        <v>31</v>
      </c>
      <c r="S45" s="11" t="str">
        <f>P32/1000 &amp;" GWh"</f>
        <v>7,683 GWh</v>
      </c>
      <c r="T45" s="91">
        <f>P32/P40</f>
        <v>5.1534808969726405E-3</v>
      </c>
    </row>
    <row r="46" spans="1:47">
      <c r="A46" s="48" t="s">
        <v>49</v>
      </c>
      <c r="B46" s="68">
        <f>B24+B26-B40</f>
        <v>39814</v>
      </c>
      <c r="C46" s="68">
        <f>(C40+C24)*0.08</f>
        <v>47102.16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10"/>
      <c r="R46" s="10" t="s">
        <v>47</v>
      </c>
      <c r="S46" s="11" t="str">
        <f>P33/1000 &amp;" GWh"</f>
        <v>122,766362055428 GWh</v>
      </c>
      <c r="T46" s="94">
        <f>P33/P40</f>
        <v>8.2347273414482974E-2</v>
      </c>
    </row>
    <row r="47" spans="1:47">
      <c r="A47" s="48" t="s">
        <v>51</v>
      </c>
      <c r="B47" s="123">
        <f>B46/(B24+B26)</f>
        <v>8.412338547290088E-2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10"/>
      <c r="R47" s="10" t="s">
        <v>48</v>
      </c>
      <c r="S47" s="11" t="str">
        <f>P35/1000 &amp;" GWh"</f>
        <v>421,745 GWh</v>
      </c>
      <c r="T47" s="94">
        <f>P35/P40</f>
        <v>0.28289142273769702</v>
      </c>
    </row>
    <row r="48" spans="1:47">
      <c r="A48" s="13"/>
      <c r="B48" s="124"/>
      <c r="C48" s="125"/>
      <c r="D48" s="126"/>
      <c r="E48" s="126"/>
      <c r="F48" s="127"/>
      <c r="G48" s="126"/>
      <c r="H48" s="126"/>
      <c r="I48" s="127"/>
      <c r="J48" s="126"/>
      <c r="K48" s="126"/>
      <c r="L48" s="126"/>
      <c r="M48" s="125"/>
      <c r="N48" s="128"/>
      <c r="O48" s="128"/>
      <c r="P48" s="128"/>
      <c r="Q48" s="13"/>
      <c r="R48" s="10" t="s">
        <v>50</v>
      </c>
      <c r="S48" s="11" t="str">
        <f>P40/1000 &amp;" GWh"</f>
        <v>1490,837 GWh</v>
      </c>
      <c r="T48" s="9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24"/>
      <c r="C49" s="125"/>
      <c r="D49" s="126"/>
      <c r="E49" s="126"/>
      <c r="F49" s="127"/>
      <c r="G49" s="126"/>
      <c r="H49" s="126"/>
      <c r="I49" s="127"/>
      <c r="J49" s="126"/>
      <c r="K49" s="126"/>
      <c r="L49" s="126"/>
      <c r="M49" s="125"/>
      <c r="N49" s="128"/>
      <c r="O49" s="128"/>
      <c r="P49" s="128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90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89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AU71"/>
  <sheetViews>
    <sheetView zoomScale="70" zoomScaleNormal="70" workbookViewId="0">
      <pane xSplit="1" topLeftCell="B1" activePane="topRight" state="frozen"/>
      <selection pane="topRight" activeCell="O54" sqref="O54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77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[2]Solceller!$C$18</f>
        <v>351.5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[2]Elproduktion!$N$602</f>
        <v>0</v>
      </c>
      <c r="D7" s="122">
        <f>[2]Elproduktion!$N$603</f>
        <v>0</v>
      </c>
      <c r="E7" s="122">
        <f>[2]Elproduktion!$Q$604</f>
        <v>0</v>
      </c>
      <c r="F7" s="122">
        <f>[2]Elproduktion!$N$605</f>
        <v>0</v>
      </c>
      <c r="G7" s="122">
        <f>[2]Elproduktion!$R$606</f>
        <v>0</v>
      </c>
      <c r="H7" s="122">
        <f>[2]Elproduktion!$S$607</f>
        <v>0</v>
      </c>
      <c r="I7" s="122">
        <f>[2]Elproduktion!$N$608</f>
        <v>0</v>
      </c>
      <c r="J7" s="122">
        <f>[2]Elproduktion!$T$606</f>
        <v>0</v>
      </c>
      <c r="K7" s="122">
        <f>[2]Elproduktion!U604</f>
        <v>0</v>
      </c>
      <c r="L7" s="122">
        <f>[2]Elproduktion!V604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[2]Elproduktion!$N$610</f>
        <v>0</v>
      </c>
      <c r="D8" s="122">
        <f>[2]Elproduktion!$N$611</f>
        <v>0</v>
      </c>
      <c r="E8" s="122">
        <f>[2]Elproduktion!$Q$612</f>
        <v>0</v>
      </c>
      <c r="F8" s="122">
        <f>[2]Elproduktion!$N$613</f>
        <v>0</v>
      </c>
      <c r="G8" s="122">
        <f>[2]Elproduktion!$R$614</f>
        <v>0</v>
      </c>
      <c r="H8" s="122">
        <f>[2]Elproduktion!$S$615</f>
        <v>0</v>
      </c>
      <c r="I8" s="122">
        <f>[2]Elproduktion!$N$616</f>
        <v>0</v>
      </c>
      <c r="J8" s="122">
        <f>[2]Elproduktion!$T$614</f>
        <v>0</v>
      </c>
      <c r="K8" s="122">
        <f>[2]Elproduktion!U612</f>
        <v>0</v>
      </c>
      <c r="L8" s="122">
        <f>[2]Elproduktion!V612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[2]Elproduktion!$N$618</f>
        <v>0</v>
      </c>
      <c r="D9" s="122">
        <f>[2]Elproduktion!$N$619</f>
        <v>0</v>
      </c>
      <c r="E9" s="122">
        <f>[2]Elproduktion!$Q$620</f>
        <v>0</v>
      </c>
      <c r="F9" s="122">
        <f>[2]Elproduktion!$N$621</f>
        <v>0</v>
      </c>
      <c r="G9" s="122">
        <f>[2]Elproduktion!$R$622</f>
        <v>0</v>
      </c>
      <c r="H9" s="122">
        <f>[2]Elproduktion!$S$623</f>
        <v>0</v>
      </c>
      <c r="I9" s="122">
        <f>[2]Elproduktion!$N$624</f>
        <v>0</v>
      </c>
      <c r="J9" s="122">
        <f>[2]Elproduktion!$T$622</f>
        <v>0</v>
      </c>
      <c r="K9" s="122">
        <f>[2]Elproduktion!U620</f>
        <v>0</v>
      </c>
      <c r="L9" s="122">
        <f>[2]Elproduktion!V620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[2]Elproduktion!$N$626</f>
        <v>0</v>
      </c>
      <c r="D10" s="122">
        <f>[2]Elproduktion!$N$627</f>
        <v>0</v>
      </c>
      <c r="E10" s="122">
        <f>[2]Elproduktion!$Q$628</f>
        <v>0</v>
      </c>
      <c r="F10" s="122">
        <f>[2]Elproduktion!$N$629</f>
        <v>0</v>
      </c>
      <c r="G10" s="122">
        <f>[2]Elproduktion!$R$630</f>
        <v>0</v>
      </c>
      <c r="H10" s="122">
        <f>[2]Elproduktion!$S$631</f>
        <v>0</v>
      </c>
      <c r="I10" s="122">
        <f>[2]Elproduktion!$N$632</f>
        <v>0</v>
      </c>
      <c r="J10" s="122">
        <f>[2]Elproduktion!$T$630</f>
        <v>0</v>
      </c>
      <c r="K10" s="122">
        <f>[2]Elproduktion!U628</f>
        <v>0</v>
      </c>
      <c r="L10" s="122">
        <f>[2]Elproduktion!V628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351.5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0162 Danderyd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[2]Fjärrvärmeproduktion!$N$842</f>
        <v>0</v>
      </c>
      <c r="C18" s="122"/>
      <c r="D18" s="122">
        <f>[2]Fjärrvärmeproduktion!$N$843</f>
        <v>0</v>
      </c>
      <c r="E18" s="122">
        <f>[2]Fjärrvärmeproduktion!$Q$844</f>
        <v>0</v>
      </c>
      <c r="F18" s="122">
        <f>[2]Fjärrvärmeproduktion!$N$845</f>
        <v>0</v>
      </c>
      <c r="G18" s="122">
        <f>[2]Fjärrvärmeproduktion!$R$846</f>
        <v>0</v>
      </c>
      <c r="H18" s="122">
        <f>[2]Fjärrvärmeproduktion!$S$847</f>
        <v>0</v>
      </c>
      <c r="I18" s="122">
        <f>[2]Fjärrvärmeproduktion!$N$848</f>
        <v>0</v>
      </c>
      <c r="J18" s="122">
        <f>[2]Fjärrvärmeproduktion!$T$846</f>
        <v>0</v>
      </c>
      <c r="K18" s="122">
        <f>[2]Fjärrvärmeproduktion!U844</f>
        <v>0</v>
      </c>
      <c r="L18" s="122">
        <f>[2]Fjärrvärmeproduktion!V844</f>
        <v>0</v>
      </c>
      <c r="M18" s="122">
        <f>[2]Fjärrvärmeproduktion!W847</f>
        <v>0</v>
      </c>
      <c r="N18" s="122">
        <f>[2]Fjärrvärmeproduktion!X847</f>
        <v>0</v>
      </c>
      <c r="O18" s="122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2">
        <f>[2]Fjärrvärmeproduktion!$N$850</f>
        <v>0</v>
      </c>
      <c r="C19" s="122"/>
      <c r="D19" s="122">
        <f>[2]Fjärrvärmeproduktion!$N$851</f>
        <v>0</v>
      </c>
      <c r="E19" s="122">
        <f>[2]Fjärrvärmeproduktion!$Q$852</f>
        <v>0</v>
      </c>
      <c r="F19" s="122">
        <f>[2]Fjärrvärmeproduktion!$N$853</f>
        <v>0</v>
      </c>
      <c r="G19" s="122">
        <f>[2]Fjärrvärmeproduktion!$R$854</f>
        <v>0</v>
      </c>
      <c r="H19" s="122">
        <f>[2]Fjärrvärmeproduktion!$S$855</f>
        <v>0</v>
      </c>
      <c r="I19" s="122">
        <f>[2]Fjärrvärmeproduktion!$N$856</f>
        <v>0</v>
      </c>
      <c r="J19" s="122">
        <f>[2]Fjärrvärmeproduktion!$T$854</f>
        <v>0</v>
      </c>
      <c r="K19" s="122">
        <f>[2]Fjärrvärmeproduktion!U852</f>
        <v>0</v>
      </c>
      <c r="L19" s="122">
        <f>[2]Fjärrvärmeproduktion!V852</f>
        <v>0</v>
      </c>
      <c r="M19" s="122">
        <f>[2]Fjärrvärmeproduktion!W855</f>
        <v>0</v>
      </c>
      <c r="N19" s="122">
        <f>[2]Fjärrvärmeproduktion!X855</f>
        <v>0</v>
      </c>
      <c r="O19" s="122"/>
      <c r="P19" s="122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122">
        <f>[2]Fjärrvärmeproduktion!$N$858</f>
        <v>0</v>
      </c>
      <c r="C20" s="122"/>
      <c r="D20" s="122">
        <f>[2]Fjärrvärmeproduktion!$N$859</f>
        <v>0</v>
      </c>
      <c r="E20" s="122">
        <f>[2]Fjärrvärmeproduktion!$Q$860</f>
        <v>0</v>
      </c>
      <c r="F20" s="122">
        <f>[2]Fjärrvärmeproduktion!$N$861</f>
        <v>0</v>
      </c>
      <c r="G20" s="122">
        <f>[2]Fjärrvärmeproduktion!$R$862</f>
        <v>0</v>
      </c>
      <c r="H20" s="122">
        <f>[2]Fjärrvärmeproduktion!$S$863</f>
        <v>0</v>
      </c>
      <c r="I20" s="122">
        <f>[2]Fjärrvärmeproduktion!$N$864</f>
        <v>0</v>
      </c>
      <c r="J20" s="122">
        <f>[2]Fjärrvärmeproduktion!$T$862</f>
        <v>0</v>
      </c>
      <c r="K20" s="122">
        <f>[2]Fjärrvärmeproduktion!U860</f>
        <v>0</v>
      </c>
      <c r="L20" s="122">
        <f>[2]Fjärrvärmeproduktion!V860</f>
        <v>0</v>
      </c>
      <c r="M20" s="122">
        <f>[2]Fjärrvärmeproduktion!W863</f>
        <v>0</v>
      </c>
      <c r="N20" s="122">
        <f>[2]Fjärrvärmeproduktion!X863</f>
        <v>0</v>
      </c>
      <c r="O20" s="122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2">
        <f>[2]Fjärrvärmeproduktion!$N$866</f>
        <v>0</v>
      </c>
      <c r="C21" s="122"/>
      <c r="D21" s="122">
        <f>[2]Fjärrvärmeproduktion!$N$867</f>
        <v>0</v>
      </c>
      <c r="E21" s="122">
        <f>[2]Fjärrvärmeproduktion!$Q$868</f>
        <v>0</v>
      </c>
      <c r="F21" s="122">
        <f>[2]Fjärrvärmeproduktion!$N$869</f>
        <v>0</v>
      </c>
      <c r="G21" s="122">
        <f>[2]Fjärrvärmeproduktion!$R$870</f>
        <v>0</v>
      </c>
      <c r="H21" s="122">
        <f>[2]Fjärrvärmeproduktion!$S$871</f>
        <v>0</v>
      </c>
      <c r="I21" s="122">
        <f>[2]Fjärrvärmeproduktion!$N$872</f>
        <v>0</v>
      </c>
      <c r="J21" s="122">
        <f>[2]Fjärrvärmeproduktion!$T$870</f>
        <v>0</v>
      </c>
      <c r="K21" s="122">
        <f>[2]Fjärrvärmeproduktion!U868</f>
        <v>0</v>
      </c>
      <c r="L21" s="122">
        <f>[2]Fjärrvärmeproduktion!V868</f>
        <v>0</v>
      </c>
      <c r="M21" s="122">
        <f>[2]Fjärrvärmeproduktion!W871</f>
        <v>0</v>
      </c>
      <c r="N21" s="122">
        <f>[2]Fjärrvärmeproduktion!X871</f>
        <v>0</v>
      </c>
      <c r="O21" s="122"/>
      <c r="P21" s="122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22">
        <f>[2]Fjärrvärmeproduktion!$N$874</f>
        <v>0</v>
      </c>
      <c r="C22" s="122"/>
      <c r="D22" s="122">
        <f>[2]Fjärrvärmeproduktion!$N$875</f>
        <v>0</v>
      </c>
      <c r="E22" s="122">
        <f>[2]Fjärrvärmeproduktion!$Q$876</f>
        <v>0</v>
      </c>
      <c r="F22" s="122">
        <f>[2]Fjärrvärmeproduktion!$N$877</f>
        <v>0</v>
      </c>
      <c r="G22" s="122">
        <f>[2]Fjärrvärmeproduktion!$R$878</f>
        <v>0</v>
      </c>
      <c r="H22" s="122">
        <f>[2]Fjärrvärmeproduktion!$S$879</f>
        <v>0</v>
      </c>
      <c r="I22" s="122">
        <f>[2]Fjärrvärmeproduktion!$N$880</f>
        <v>0</v>
      </c>
      <c r="J22" s="122">
        <f>[2]Fjärrvärmeproduktion!$T$878</f>
        <v>0</v>
      </c>
      <c r="K22" s="122">
        <f>[2]Fjärrvärmeproduktion!U876</f>
        <v>0</v>
      </c>
      <c r="L22" s="122">
        <f>[2]Fjärrvärmeproduktion!V876</f>
        <v>0</v>
      </c>
      <c r="M22" s="122">
        <f>[2]Fjärrvärmeproduktion!W879</f>
        <v>0</v>
      </c>
      <c r="N22" s="122">
        <f>[2]Fjärrvärmeproduktion!X879</f>
        <v>0</v>
      </c>
      <c r="O22" s="122"/>
      <c r="P22" s="122">
        <f t="shared" si="2"/>
        <v>0</v>
      </c>
      <c r="Q22" s="31"/>
      <c r="R22" s="43" t="s">
        <v>24</v>
      </c>
      <c r="S22" s="88" t="str">
        <f>P43/1000 &amp;" GWh"</f>
        <v>507,14144 GWh</v>
      </c>
      <c r="T22" s="38"/>
      <c r="U22" s="36"/>
    </row>
    <row r="23" spans="1:34" ht="15.75">
      <c r="A23" s="5" t="s">
        <v>23</v>
      </c>
      <c r="B23" s="122">
        <f>[2]Fjärrvärmeproduktion!$N$882</f>
        <v>0</v>
      </c>
      <c r="C23" s="122"/>
      <c r="D23" s="122">
        <f>[2]Fjärrvärmeproduktion!$N$883</f>
        <v>0</v>
      </c>
      <c r="E23" s="122">
        <f>[2]Fjärrvärmeproduktion!$Q$884</f>
        <v>0</v>
      </c>
      <c r="F23" s="122">
        <f>[2]Fjärrvärmeproduktion!$N$885</f>
        <v>0</v>
      </c>
      <c r="G23" s="122">
        <f>[2]Fjärrvärmeproduktion!$R$886</f>
        <v>0</v>
      </c>
      <c r="H23" s="122">
        <f>[2]Fjärrvärmeproduktion!$S$887</f>
        <v>0</v>
      </c>
      <c r="I23" s="122">
        <f>[2]Fjärrvärmeproduktion!$N$888</f>
        <v>0</v>
      </c>
      <c r="J23" s="122">
        <f>[2]Fjärrvärmeproduktion!$T$886</f>
        <v>0</v>
      </c>
      <c r="K23" s="122">
        <f>[2]Fjärrvärmeproduktion!U884</f>
        <v>0</v>
      </c>
      <c r="L23" s="122">
        <f>[2]Fjärrvärmeproduktion!V884</f>
        <v>0</v>
      </c>
      <c r="M23" s="122">
        <f>[2]Fjärrvärmeproduktion!W887</f>
        <v>0</v>
      </c>
      <c r="N23" s="122">
        <f>[2]Fjärrvärmeproduktion!X887</f>
        <v>0</v>
      </c>
      <c r="O23" s="122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2">
        <f>SUM(B18:B23)</f>
        <v>0</v>
      </c>
      <c r="C24" s="122">
        <f t="shared" ref="C24:N24" si="3">SUM(C18:C23)</f>
        <v>0</v>
      </c>
      <c r="D24" s="122">
        <f t="shared" si="3"/>
        <v>0</v>
      </c>
      <c r="E24" s="122">
        <f t="shared" si="3"/>
        <v>0</v>
      </c>
      <c r="F24" s="122">
        <f t="shared" si="3"/>
        <v>0</v>
      </c>
      <c r="G24" s="122">
        <f t="shared" si="3"/>
        <v>0</v>
      </c>
      <c r="H24" s="122">
        <f t="shared" si="3"/>
        <v>0</v>
      </c>
      <c r="I24" s="122">
        <f t="shared" si="3"/>
        <v>0</v>
      </c>
      <c r="J24" s="122">
        <f t="shared" si="3"/>
        <v>0</v>
      </c>
      <c r="K24" s="122">
        <f t="shared" si="3"/>
        <v>0</v>
      </c>
      <c r="L24" s="122">
        <f t="shared" si="3"/>
        <v>0</v>
      </c>
      <c r="M24" s="122">
        <f t="shared" si="3"/>
        <v>0</v>
      </c>
      <c r="N24" s="122">
        <f t="shared" si="3"/>
        <v>0</v>
      </c>
      <c r="O24" s="122">
        <f>SUM(O18:O23)</f>
        <v>0</v>
      </c>
      <c r="P24" s="122">
        <f t="shared" si="2"/>
        <v>0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C43/1000 &amp;" GWh"</f>
        <v>356,66244 GWh</v>
      </c>
      <c r="T25" s="42">
        <f>C$44</f>
        <v>0.70328001592612899</v>
      </c>
      <c r="U25" s="36"/>
    </row>
    <row r="26" spans="1:34" ht="15.75">
      <c r="A26" s="6" t="s">
        <v>103</v>
      </c>
      <c r="B26" s="100">
        <f>'FV imp-exp'!B21</f>
        <v>90000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124,097 GWh</v>
      </c>
      <c r="T26" s="42">
        <f>D$44</f>
        <v>0.24469899363775124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9" t="str">
        <f>A2</f>
        <v>0162 Danderyd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16,452 GWh</v>
      </c>
      <c r="T29" s="42">
        <f>G$44</f>
        <v>3.2440654031348728E-2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9,93 GWh</v>
      </c>
      <c r="T30" s="42">
        <f>H$44</f>
        <v>1.9580336404771023E-2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36">
        <f>[2]Slutanvändning!$N$1223</f>
        <v>0</v>
      </c>
      <c r="C32" s="137">
        <f>[2]Slutanvändning!$N$1224</f>
        <v>718</v>
      </c>
      <c r="D32" s="136">
        <f>[2]Slutanvändning!$N$1217</f>
        <v>0</v>
      </c>
      <c r="E32" s="137">
        <f>[2]Slutanvändning!$Q$1218</f>
        <v>0</v>
      </c>
      <c r="F32" s="137">
        <f>[2]Slutanvändning!$N$1222</f>
        <v>0</v>
      </c>
      <c r="G32" s="137">
        <f>[2]Slutanvändning!$N$1220</f>
        <v>0</v>
      </c>
      <c r="H32" s="137">
        <f>[2]Slutanvändning!$N$1221</f>
        <v>0</v>
      </c>
      <c r="I32" s="137">
        <f>[2]Slutanvändning!$N$1222</f>
        <v>0</v>
      </c>
      <c r="J32" s="137"/>
      <c r="K32" s="137">
        <f>[2]Slutanvändning!T1218</f>
        <v>0</v>
      </c>
      <c r="L32" s="137">
        <f>[2]Slutanvändning!U1218</f>
        <v>0</v>
      </c>
      <c r="M32" s="137"/>
      <c r="N32" s="137"/>
      <c r="O32" s="137"/>
      <c r="P32" s="137">
        <f t="shared" ref="P32:P38" si="4">SUM(B32:N32)</f>
        <v>718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60">
        <f>[2]Slutanvändning!$N$1232</f>
        <v>972</v>
      </c>
      <c r="C33" s="137">
        <f>[2]Slutanvändning!$N$1233</f>
        <v>7829</v>
      </c>
      <c r="D33" s="166">
        <f>[2]Slutanvändning!$N$1226</f>
        <v>144</v>
      </c>
      <c r="E33" s="137">
        <f>[2]Slutanvändning!$Q$1227</f>
        <v>0</v>
      </c>
      <c r="F33" s="137">
        <f>[2]Slutanvändning!$N$1231</f>
        <v>0</v>
      </c>
      <c r="G33" s="137">
        <f>[2]Slutanvändning!$N$1229</f>
        <v>0</v>
      </c>
      <c r="H33" s="137">
        <f>[2]Slutanvändning!$N$1230</f>
        <v>0</v>
      </c>
      <c r="I33" s="137">
        <f>[2]Slutanvändning!$N$1231</f>
        <v>0</v>
      </c>
      <c r="J33" s="137"/>
      <c r="K33" s="137">
        <f>[2]Slutanvändning!T1227</f>
        <v>0</v>
      </c>
      <c r="L33" s="137">
        <f>[2]Slutanvändning!U1227</f>
        <v>0</v>
      </c>
      <c r="M33" s="137"/>
      <c r="N33" s="137"/>
      <c r="O33" s="137"/>
      <c r="P33" s="137">
        <f t="shared" si="4"/>
        <v>8945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66">
        <f>[2]Slutanvändning!$N$1241</f>
        <v>25958</v>
      </c>
      <c r="C34" s="137">
        <f>[2]Slutanvändning!$N$1242</f>
        <v>59708</v>
      </c>
      <c r="D34" s="136">
        <f>[2]Slutanvändning!$N$1235</f>
        <v>788</v>
      </c>
      <c r="E34" s="137">
        <f>[2]Slutanvändning!$Q$1236</f>
        <v>0</v>
      </c>
      <c r="F34" s="137">
        <f>[2]Slutanvändning!$N$1240</f>
        <v>0</v>
      </c>
      <c r="G34" s="137">
        <f>[2]Slutanvändning!$N$1238</f>
        <v>0</v>
      </c>
      <c r="H34" s="137">
        <f>[2]Slutanvändning!$N$1239</f>
        <v>0</v>
      </c>
      <c r="I34" s="137">
        <f>[2]Slutanvändning!$N$1240</f>
        <v>0</v>
      </c>
      <c r="J34" s="137"/>
      <c r="K34" s="137">
        <f>[2]Slutanvändning!T1236</f>
        <v>0</v>
      </c>
      <c r="L34" s="137">
        <f>[2]Slutanvändning!U1236</f>
        <v>0</v>
      </c>
      <c r="M34" s="137"/>
      <c r="N34" s="137"/>
      <c r="O34" s="137"/>
      <c r="P34" s="152">
        <f t="shared" si="4"/>
        <v>86454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36">
        <f>[2]Slutanvändning!$N$1250</f>
        <v>0</v>
      </c>
      <c r="C35" s="137">
        <f>[2]Slutanvändning!$N$1251</f>
        <v>9065</v>
      </c>
      <c r="D35" s="136">
        <f>[2]Slutanvändning!$N$1244</f>
        <v>116989</v>
      </c>
      <c r="E35" s="137">
        <f>[2]Slutanvändning!$Q$1245</f>
        <v>0</v>
      </c>
      <c r="F35" s="137">
        <f>[2]Slutanvändning!$N$1249</f>
        <v>0</v>
      </c>
      <c r="G35" s="137">
        <f>[2]Slutanvändning!$N$1247</f>
        <v>16452</v>
      </c>
      <c r="H35" s="137">
        <f>[2]Slutanvändning!$N$1248</f>
        <v>0</v>
      </c>
      <c r="I35" s="137">
        <f>[2]Slutanvändning!$N$1249</f>
        <v>0</v>
      </c>
      <c r="J35" s="137"/>
      <c r="K35" s="137">
        <f>[2]Slutanvändning!T1245</f>
        <v>0</v>
      </c>
      <c r="L35" s="137">
        <f>[2]Slutanvändning!U1245</f>
        <v>0</v>
      </c>
      <c r="M35" s="137"/>
      <c r="N35" s="137"/>
      <c r="O35" s="137"/>
      <c r="P35" s="137">
        <f>SUM(B35:N35)</f>
        <v>142506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51">
        <f>[2]Slutanvändning!$N$1259</f>
        <v>19641</v>
      </c>
      <c r="C36" s="137">
        <f>[2]Slutanvändning!$N$1260</f>
        <v>67027</v>
      </c>
      <c r="D36" s="166">
        <f>[2]Slutanvändning!$N$1253</f>
        <v>2858.6999999999971</v>
      </c>
      <c r="E36" s="137">
        <f>[2]Slutanvändning!$Q$1254</f>
        <v>0</v>
      </c>
      <c r="F36" s="137">
        <f>[2]Slutanvändning!$N$1258</f>
        <v>0</v>
      </c>
      <c r="G36" s="137">
        <f>[2]Slutanvändning!$N$1256</f>
        <v>0</v>
      </c>
      <c r="H36" s="137">
        <f>[2]Slutanvändning!$N$1257</f>
        <v>0</v>
      </c>
      <c r="I36" s="137">
        <f>[2]Slutanvändning!$N$1258</f>
        <v>0</v>
      </c>
      <c r="J36" s="137"/>
      <c r="K36" s="137">
        <f>[2]Slutanvändning!T1254</f>
        <v>0</v>
      </c>
      <c r="L36" s="137">
        <f>[2]Slutanvändning!U1254</f>
        <v>0</v>
      </c>
      <c r="M36" s="137"/>
      <c r="N36" s="137"/>
      <c r="O36" s="137"/>
      <c r="P36" s="152">
        <f t="shared" si="4"/>
        <v>89526.7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60">
        <f>[2]Slutanvändning!$N$1268</f>
        <v>210</v>
      </c>
      <c r="C37" s="137">
        <f>[2]Slutanvändning!$N$1269</f>
        <v>173035</v>
      </c>
      <c r="D37" s="166">
        <f>[2]Slutanvändning!$N$1262</f>
        <v>2379.3000000000047</v>
      </c>
      <c r="E37" s="137">
        <f>[2]Slutanvändning!$Q$1263</f>
        <v>0</v>
      </c>
      <c r="F37" s="137">
        <f>[2]Slutanvändning!$N$1267</f>
        <v>0</v>
      </c>
      <c r="G37" s="137">
        <f>[2]Slutanvändning!$N$1265</f>
        <v>0</v>
      </c>
      <c r="H37" s="137">
        <f>[2]Slutanvändning!$N$1266</f>
        <v>9930</v>
      </c>
      <c r="I37" s="137">
        <f>[2]Slutanvändning!$N$1267</f>
        <v>0</v>
      </c>
      <c r="J37" s="137"/>
      <c r="K37" s="137">
        <f>[2]Slutanvändning!T1263</f>
        <v>0</v>
      </c>
      <c r="L37" s="137">
        <f>[2]Slutanvändning!U1263</f>
        <v>0</v>
      </c>
      <c r="M37" s="137"/>
      <c r="N37" s="137"/>
      <c r="O37" s="137"/>
      <c r="P37" s="152">
        <f t="shared" si="4"/>
        <v>185554.30000000002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60">
        <f>[2]Slutanvändning!$N$1277</f>
        <v>36626</v>
      </c>
      <c r="C38" s="137">
        <f>[2]Slutanvändning!$N$1278</f>
        <v>12829</v>
      </c>
      <c r="D38" s="136">
        <f>[2]Slutanvändning!$N$1271</f>
        <v>938</v>
      </c>
      <c r="E38" s="137">
        <f>[2]Slutanvändning!$Q$1272</f>
        <v>0</v>
      </c>
      <c r="F38" s="137">
        <f>[2]Slutanvändning!$N$1276</f>
        <v>0</v>
      </c>
      <c r="G38" s="137">
        <f>[2]Slutanvändning!$N$1274</f>
        <v>0</v>
      </c>
      <c r="H38" s="137">
        <f>[2]Slutanvändning!$N$1275</f>
        <v>0</v>
      </c>
      <c r="I38" s="137">
        <f>[2]Slutanvändning!$N$1276</f>
        <v>0</v>
      </c>
      <c r="J38" s="137"/>
      <c r="K38" s="137">
        <f>[2]Slutanvändning!T1272</f>
        <v>0</v>
      </c>
      <c r="L38" s="137">
        <f>[2]Slutanvändning!U1272</f>
        <v>0</v>
      </c>
      <c r="M38" s="137"/>
      <c r="N38" s="137"/>
      <c r="O38" s="137"/>
      <c r="P38" s="152">
        <f t="shared" si="4"/>
        <v>50393</v>
      </c>
      <c r="Q38" s="33"/>
      <c r="R38" s="44"/>
      <c r="S38" s="29"/>
      <c r="T38" s="40"/>
      <c r="U38" s="36"/>
    </row>
    <row r="39" spans="1:47" ht="15.75">
      <c r="A39" s="5" t="s">
        <v>39</v>
      </c>
      <c r="B39" s="136">
        <f>[2]Slutanvändning!$N$1286</f>
        <v>0</v>
      </c>
      <c r="C39" s="137">
        <f>[2]Slutanvändning!$N$1287</f>
        <v>32</v>
      </c>
      <c r="D39" s="136">
        <f>[2]Slutanvändning!$N$1280</f>
        <v>0</v>
      </c>
      <c r="E39" s="137">
        <f>[2]Slutanvändning!$Q$1281</f>
        <v>0</v>
      </c>
      <c r="F39" s="137">
        <f>[2]Slutanvändning!$N$1285</f>
        <v>0</v>
      </c>
      <c r="G39" s="137">
        <f>[2]Slutanvändning!$N$1283</f>
        <v>0</v>
      </c>
      <c r="H39" s="137">
        <f>[2]Slutanvändning!$N$1284</f>
        <v>0</v>
      </c>
      <c r="I39" s="137">
        <f>[2]Slutanvändning!$N$1285</f>
        <v>0</v>
      </c>
      <c r="J39" s="137"/>
      <c r="K39" s="137">
        <f>[2]Slutanvändning!T1281</f>
        <v>0</v>
      </c>
      <c r="L39" s="137">
        <f>[2]Slutanvändning!U1281</f>
        <v>0</v>
      </c>
      <c r="M39" s="137"/>
      <c r="N39" s="137"/>
      <c r="O39" s="137"/>
      <c r="P39" s="137">
        <f>SUM(B39:N39)</f>
        <v>32</v>
      </c>
      <c r="Q39" s="33"/>
      <c r="R39" s="41"/>
      <c r="S39" s="10"/>
      <c r="T39" s="64"/>
    </row>
    <row r="40" spans="1:47" ht="15.75">
      <c r="A40" s="5" t="s">
        <v>14</v>
      </c>
      <c r="B40" s="137">
        <f>SUM(B32:B39)</f>
        <v>83407</v>
      </c>
      <c r="C40" s="137">
        <f t="shared" ref="C40:O40" si="5">SUM(C32:C39)</f>
        <v>330243</v>
      </c>
      <c r="D40" s="137">
        <f t="shared" si="5"/>
        <v>124097</v>
      </c>
      <c r="E40" s="137">
        <f t="shared" si="5"/>
        <v>0</v>
      </c>
      <c r="F40" s="137">
        <f>SUM(F32:F39)</f>
        <v>0</v>
      </c>
      <c r="G40" s="137">
        <f t="shared" si="5"/>
        <v>16452</v>
      </c>
      <c r="H40" s="137">
        <f t="shared" si="5"/>
        <v>9930</v>
      </c>
      <c r="I40" s="137">
        <f t="shared" si="5"/>
        <v>0</v>
      </c>
      <c r="J40" s="137">
        <f t="shared" si="5"/>
        <v>0</v>
      </c>
      <c r="K40" s="137">
        <f t="shared" si="5"/>
        <v>0</v>
      </c>
      <c r="L40" s="137">
        <f t="shared" si="5"/>
        <v>0</v>
      </c>
      <c r="M40" s="137">
        <f t="shared" si="5"/>
        <v>0</v>
      </c>
      <c r="N40" s="137">
        <f t="shared" si="5"/>
        <v>0</v>
      </c>
      <c r="O40" s="137">
        <f t="shared" si="5"/>
        <v>0</v>
      </c>
      <c r="P40" s="137">
        <f>SUM(B40:N40)</f>
        <v>564129</v>
      </c>
      <c r="Q40" s="33"/>
      <c r="R40" s="41"/>
      <c r="S40" s="10" t="s">
        <v>25</v>
      </c>
      <c r="T40" s="64" t="s">
        <v>26</v>
      </c>
    </row>
    <row r="41" spans="1:47"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66"/>
      <c r="R41" s="41" t="s">
        <v>40</v>
      </c>
      <c r="S41" s="65" t="str">
        <f>(B46+C46)/1000 &amp;" GWh"</f>
        <v>33,01244 GWh</v>
      </c>
      <c r="T41" s="121"/>
    </row>
    <row r="42" spans="1:47">
      <c r="A42" s="46" t="s">
        <v>43</v>
      </c>
      <c r="B42" s="132">
        <f>B39+B38+B37</f>
        <v>36836</v>
      </c>
      <c r="C42" s="132">
        <f>C39+C38+C37</f>
        <v>185896</v>
      </c>
      <c r="D42" s="132">
        <f>D39+D38+D37</f>
        <v>3317.3000000000047</v>
      </c>
      <c r="E42" s="132">
        <f t="shared" ref="E42:P42" si="6">E39+E38+E37</f>
        <v>0</v>
      </c>
      <c r="F42" s="133">
        <f t="shared" si="6"/>
        <v>0</v>
      </c>
      <c r="G42" s="132">
        <f t="shared" si="6"/>
        <v>0</v>
      </c>
      <c r="H42" s="132">
        <f t="shared" si="6"/>
        <v>9930</v>
      </c>
      <c r="I42" s="133">
        <f t="shared" si="6"/>
        <v>0</v>
      </c>
      <c r="J42" s="132">
        <f t="shared" si="6"/>
        <v>0</v>
      </c>
      <c r="K42" s="132">
        <f t="shared" si="6"/>
        <v>0</v>
      </c>
      <c r="L42" s="132">
        <f t="shared" si="6"/>
        <v>0</v>
      </c>
      <c r="M42" s="132">
        <f t="shared" si="6"/>
        <v>0</v>
      </c>
      <c r="N42" s="132">
        <f t="shared" si="6"/>
        <v>0</v>
      </c>
      <c r="O42" s="132">
        <f t="shared" si="6"/>
        <v>0</v>
      </c>
      <c r="P42" s="132">
        <f t="shared" si="6"/>
        <v>235979.30000000002</v>
      </c>
      <c r="Q42" s="34"/>
      <c r="R42" s="41" t="s">
        <v>41</v>
      </c>
      <c r="S42" s="11" t="str">
        <f>P42/1000 &amp;" GWh"</f>
        <v>235,9793 GWh</v>
      </c>
      <c r="T42" s="42">
        <f>P42/P40</f>
        <v>0.4183073375061378</v>
      </c>
    </row>
    <row r="43" spans="1:47">
      <c r="A43" s="47" t="s">
        <v>45</v>
      </c>
      <c r="B43" s="133"/>
      <c r="C43" s="134">
        <f>C40+C24-C7+C46</f>
        <v>356662.44</v>
      </c>
      <c r="D43" s="134">
        <f t="shared" ref="D43:O43" si="7">D11+D24+D40</f>
        <v>124097</v>
      </c>
      <c r="E43" s="134">
        <f t="shared" si="7"/>
        <v>0</v>
      </c>
      <c r="F43" s="134">
        <f t="shared" si="7"/>
        <v>0</v>
      </c>
      <c r="G43" s="134">
        <f t="shared" si="7"/>
        <v>16452</v>
      </c>
      <c r="H43" s="134">
        <f t="shared" si="7"/>
        <v>9930</v>
      </c>
      <c r="I43" s="134">
        <f t="shared" si="7"/>
        <v>0</v>
      </c>
      <c r="J43" s="134">
        <f t="shared" si="7"/>
        <v>0</v>
      </c>
      <c r="K43" s="134">
        <f t="shared" si="7"/>
        <v>0</v>
      </c>
      <c r="L43" s="134">
        <f t="shared" si="7"/>
        <v>0</v>
      </c>
      <c r="M43" s="134">
        <f t="shared" si="7"/>
        <v>0</v>
      </c>
      <c r="N43" s="134">
        <f t="shared" si="7"/>
        <v>0</v>
      </c>
      <c r="O43" s="134">
        <f t="shared" si="7"/>
        <v>0</v>
      </c>
      <c r="P43" s="135">
        <f>SUM(C43:O43)</f>
        <v>507141.44</v>
      </c>
      <c r="Q43" s="34"/>
      <c r="R43" s="41" t="s">
        <v>42</v>
      </c>
      <c r="S43" s="11" t="str">
        <f>P36/1000 &amp;" GWh"</f>
        <v>89,5267 GWh</v>
      </c>
      <c r="T43" s="62">
        <f>P36/P40</f>
        <v>0.15869898551572423</v>
      </c>
    </row>
    <row r="44" spans="1:47">
      <c r="A44" s="47" t="s">
        <v>46</v>
      </c>
      <c r="B44" s="99"/>
      <c r="C44" s="99">
        <f>C43/$P$43</f>
        <v>0.70328001592612899</v>
      </c>
      <c r="D44" s="99">
        <f t="shared" ref="D44:P44" si="8">D43/$P$43</f>
        <v>0.24469899363775124</v>
      </c>
      <c r="E44" s="99">
        <f t="shared" si="8"/>
        <v>0</v>
      </c>
      <c r="F44" s="99">
        <f t="shared" si="8"/>
        <v>0</v>
      </c>
      <c r="G44" s="99">
        <f t="shared" si="8"/>
        <v>3.2440654031348728E-2</v>
      </c>
      <c r="H44" s="99">
        <f t="shared" si="8"/>
        <v>1.9580336404771023E-2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86,454 GWh</v>
      </c>
      <c r="T44" s="42">
        <f>P34/P40</f>
        <v>0.15325218168184937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0,718 GWh</v>
      </c>
      <c r="T45" s="42">
        <f>P32/P40</f>
        <v>1.2727585357249849E-3</v>
      </c>
      <c r="U45" s="36"/>
    </row>
    <row r="46" spans="1:47">
      <c r="A46" s="48" t="s">
        <v>49</v>
      </c>
      <c r="B46" s="68">
        <f>B24+B26-B40</f>
        <v>6593</v>
      </c>
      <c r="C46" s="68">
        <f>(C40+C24)*0.08</f>
        <v>26419.440000000002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8,945 GWh</v>
      </c>
      <c r="T46" s="62">
        <f>P33/P40</f>
        <v>1.5856302370557088E-2</v>
      </c>
      <c r="U46" s="36"/>
    </row>
    <row r="47" spans="1:47">
      <c r="A47" s="48" t="s">
        <v>51</v>
      </c>
      <c r="B47" s="123">
        <f>B46/(B24+B26)</f>
        <v>7.325555555555556E-2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142,506 GWh</v>
      </c>
      <c r="T47" s="62">
        <f>P35/P40</f>
        <v>0.25261243439000652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7"/>
      <c r="R48" s="69" t="s">
        <v>50</v>
      </c>
      <c r="S48" s="70" t="str">
        <f>P40/1000 &amp;" GWh"</f>
        <v>564,129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7" zoomScale="70" zoomScaleNormal="70" workbookViewId="0">
      <selection activeCell="B40" sqref="B4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78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[2]Solceller!$C$9</f>
        <v>769.5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[2]Elproduktion!$N$242</f>
        <v>0</v>
      </c>
      <c r="D7" s="122">
        <f>[2]Elproduktion!$N$243</f>
        <v>0</v>
      </c>
      <c r="E7" s="122">
        <f>[2]Elproduktion!$Q$244</f>
        <v>0</v>
      </c>
      <c r="F7" s="122">
        <f>[2]Elproduktion!$N$245</f>
        <v>0</v>
      </c>
      <c r="G7" s="122">
        <f>[2]Elproduktion!$R$246</f>
        <v>0</v>
      </c>
      <c r="H7" s="122">
        <f>[2]Elproduktion!$S$247</f>
        <v>0</v>
      </c>
      <c r="I7" s="122">
        <f>[2]Elproduktion!$N$248</f>
        <v>0</v>
      </c>
      <c r="J7" s="122">
        <f>[2]Elproduktion!$T$246</f>
        <v>0</v>
      </c>
      <c r="K7" s="122">
        <f>[2]Elproduktion!U244</f>
        <v>0</v>
      </c>
      <c r="L7" s="122">
        <f>[2]Elproduktion!V244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[2]Elproduktion!$N$250</f>
        <v>0</v>
      </c>
      <c r="D8" s="122">
        <f>[2]Elproduktion!$N$251</f>
        <v>0</v>
      </c>
      <c r="E8" s="122">
        <f>[2]Elproduktion!$Q$252</f>
        <v>0</v>
      </c>
      <c r="F8" s="122">
        <f>[2]Elproduktion!$N$253</f>
        <v>0</v>
      </c>
      <c r="G8" s="122">
        <f>[2]Elproduktion!$R$254</f>
        <v>0</v>
      </c>
      <c r="H8" s="122">
        <f>[2]Elproduktion!$S$255</f>
        <v>0</v>
      </c>
      <c r="I8" s="122">
        <f>[2]Elproduktion!$N$256</f>
        <v>0</v>
      </c>
      <c r="J8" s="122">
        <f>[2]Elproduktion!$T$254</f>
        <v>0</v>
      </c>
      <c r="K8" s="122">
        <f>[2]Elproduktion!U252</f>
        <v>0</v>
      </c>
      <c r="L8" s="122">
        <f>[2]Elproduktion!V252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[2]Elproduktion!$N$258</f>
        <v>0</v>
      </c>
      <c r="D9" s="122">
        <f>[2]Elproduktion!$N$259</f>
        <v>0</v>
      </c>
      <c r="E9" s="122">
        <f>[2]Elproduktion!$Q$260</f>
        <v>0</v>
      </c>
      <c r="F9" s="122">
        <f>[2]Elproduktion!$N$261</f>
        <v>0</v>
      </c>
      <c r="G9" s="122">
        <f>[2]Elproduktion!$R$262</f>
        <v>0</v>
      </c>
      <c r="H9" s="122">
        <f>[2]Elproduktion!$S$263</f>
        <v>0</v>
      </c>
      <c r="I9" s="122">
        <f>[2]Elproduktion!$N$264</f>
        <v>0</v>
      </c>
      <c r="J9" s="122">
        <f>[2]Elproduktion!$T$262</f>
        <v>0</v>
      </c>
      <c r="K9" s="122">
        <f>[2]Elproduktion!U260</f>
        <v>0</v>
      </c>
      <c r="L9" s="122">
        <f>[2]Elproduktion!V260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[2]Elproduktion!$N$266</f>
        <v>0</v>
      </c>
      <c r="D10" s="122">
        <f>[2]Elproduktion!$N$267</f>
        <v>0</v>
      </c>
      <c r="E10" s="122">
        <f>[2]Elproduktion!$Q$268</f>
        <v>0</v>
      </c>
      <c r="F10" s="122">
        <f>[2]Elproduktion!$N$269</f>
        <v>0</v>
      </c>
      <c r="G10" s="122">
        <f>[2]Elproduktion!$R$270</f>
        <v>0</v>
      </c>
      <c r="H10" s="122">
        <f>[2]Elproduktion!$S$271</f>
        <v>0</v>
      </c>
      <c r="I10" s="122">
        <f>[2]Elproduktion!$N$272</f>
        <v>0</v>
      </c>
      <c r="J10" s="122">
        <f>[2]Elproduktion!$T$270</f>
        <v>0</v>
      </c>
      <c r="K10" s="122">
        <f>[2]Elproduktion!U268</f>
        <v>0</v>
      </c>
      <c r="L10" s="122">
        <f>[2]Elproduktion!V268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769.5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0125 Ekerö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36">
        <f>[2]Fjärrvärmeproduktion!$N$338</f>
        <v>0</v>
      </c>
      <c r="C18" s="137"/>
      <c r="D18" s="136">
        <f>[2]Fjärrvärmeproduktion!$N$339</f>
        <v>0</v>
      </c>
      <c r="E18" s="137">
        <f>[2]Fjärrvärmeproduktion!$Q$340</f>
        <v>0</v>
      </c>
      <c r="F18" s="137">
        <f>[2]Fjärrvärmeproduktion!$N$341</f>
        <v>0</v>
      </c>
      <c r="G18" s="137">
        <f>[2]Fjärrvärmeproduktion!$R$342</f>
        <v>0</v>
      </c>
      <c r="H18" s="137">
        <f>[2]Fjärrvärmeproduktion!$S$343</f>
        <v>0</v>
      </c>
      <c r="I18" s="137">
        <f>[2]Fjärrvärmeproduktion!$N$344</f>
        <v>0</v>
      </c>
      <c r="J18" s="137">
        <f>[2]Fjärrvärmeproduktion!$T$342</f>
        <v>0</v>
      </c>
      <c r="K18" s="137">
        <f>[2]Fjärrvärmeproduktion!U340</f>
        <v>0</v>
      </c>
      <c r="L18" s="137">
        <f>[2]Fjärrvärmeproduktion!V340</f>
        <v>0</v>
      </c>
      <c r="M18" s="137">
        <f>[2]Fjärrvärmeproduktion!W343</f>
        <v>0</v>
      </c>
      <c r="N18" s="137">
        <f>[2]Fjärrvärmeproduktion!X343</f>
        <v>0</v>
      </c>
      <c r="O18" s="137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60">
        <f>[2]Fjärrvärmeproduktion!$N$346</f>
        <v>7200</v>
      </c>
      <c r="C19" s="137"/>
      <c r="D19" s="160">
        <f>[2]Fjärrvärmeproduktion!$N$347</f>
        <v>800</v>
      </c>
      <c r="E19" s="137">
        <f>[2]Fjärrvärmeproduktion!$Q$348</f>
        <v>0</v>
      </c>
      <c r="F19" s="137">
        <f>[2]Fjärrvärmeproduktion!$N$349</f>
        <v>0</v>
      </c>
      <c r="G19" s="137">
        <f>[2]Fjärrvärmeproduktion!$R$350</f>
        <v>0</v>
      </c>
      <c r="H19" s="150">
        <f>[2]Fjärrvärmeproduktion!$S$351</f>
        <v>6400</v>
      </c>
      <c r="I19" s="137">
        <f>[2]Fjärrvärmeproduktion!$N$352</f>
        <v>0</v>
      </c>
      <c r="J19" s="137">
        <f>[2]Fjärrvärmeproduktion!$T$350</f>
        <v>0</v>
      </c>
      <c r="K19" s="137">
        <f>[2]Fjärrvärmeproduktion!U348</f>
        <v>0</v>
      </c>
      <c r="L19" s="137">
        <f>[2]Fjärrvärmeproduktion!V348</f>
        <v>0</v>
      </c>
      <c r="M19" s="137">
        <f>[2]Fjärrvärmeproduktion!W351</f>
        <v>0</v>
      </c>
      <c r="N19" s="137">
        <f>[2]Fjärrvärmeproduktion!X351</f>
        <v>0</v>
      </c>
      <c r="O19" s="137"/>
      <c r="P19" s="129">
        <f t="shared" ref="P19:P24" si="2">SUM(C19:O19)</f>
        <v>7200</v>
      </c>
      <c r="Q19" s="4"/>
      <c r="R19" s="4"/>
      <c r="S19" s="4"/>
      <c r="T19" s="4"/>
    </row>
    <row r="20" spans="1:34" ht="15.75">
      <c r="A20" s="5" t="s">
        <v>20</v>
      </c>
      <c r="B20" s="136">
        <f>[2]Fjärrvärmeproduktion!$N$354</f>
        <v>0</v>
      </c>
      <c r="C20" s="137"/>
      <c r="D20" s="136">
        <f>[2]Fjärrvärmeproduktion!$N$355</f>
        <v>0</v>
      </c>
      <c r="E20" s="137">
        <f>[2]Fjärrvärmeproduktion!$Q$356</f>
        <v>0</v>
      </c>
      <c r="F20" s="137">
        <f>[2]Fjärrvärmeproduktion!$N$357</f>
        <v>0</v>
      </c>
      <c r="G20" s="137">
        <f>[2]Fjärrvärmeproduktion!$R$358</f>
        <v>0</v>
      </c>
      <c r="H20" s="137">
        <f>[2]Fjärrvärmeproduktion!$S$359</f>
        <v>0</v>
      </c>
      <c r="I20" s="137">
        <f>[2]Fjärrvärmeproduktion!$N$360</f>
        <v>0</v>
      </c>
      <c r="J20" s="137">
        <f>[2]Fjärrvärmeproduktion!$T$358</f>
        <v>0</v>
      </c>
      <c r="K20" s="137">
        <f>[2]Fjärrvärmeproduktion!U356</f>
        <v>0</v>
      </c>
      <c r="L20" s="137">
        <f>[2]Fjärrvärmeproduktion!V356</f>
        <v>0</v>
      </c>
      <c r="M20" s="137">
        <f>[2]Fjärrvärmeproduktion!W359</f>
        <v>0</v>
      </c>
      <c r="N20" s="137">
        <f>[2]Fjärrvärmeproduktion!X359</f>
        <v>0</v>
      </c>
      <c r="O20" s="137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36">
        <f>[2]Fjärrvärmeproduktion!$N$362</f>
        <v>0</v>
      </c>
      <c r="C21" s="137"/>
      <c r="D21" s="136">
        <f>[2]Fjärrvärmeproduktion!$N$363</f>
        <v>0</v>
      </c>
      <c r="E21" s="137">
        <f>[2]Fjärrvärmeproduktion!$Q$364</f>
        <v>0</v>
      </c>
      <c r="F21" s="137">
        <f>[2]Fjärrvärmeproduktion!$N$365</f>
        <v>0</v>
      </c>
      <c r="G21" s="137">
        <f>[2]Fjärrvärmeproduktion!$R$366</f>
        <v>0</v>
      </c>
      <c r="H21" s="137">
        <f>[2]Fjärrvärmeproduktion!$S$367</f>
        <v>0</v>
      </c>
      <c r="I21" s="137">
        <f>[2]Fjärrvärmeproduktion!$N$368</f>
        <v>0</v>
      </c>
      <c r="J21" s="137">
        <f>[2]Fjärrvärmeproduktion!$T$366</f>
        <v>0</v>
      </c>
      <c r="K21" s="137">
        <f>[2]Fjärrvärmeproduktion!U364</f>
        <v>0</v>
      </c>
      <c r="L21" s="137">
        <f>[2]Fjärrvärmeproduktion!V364</f>
        <v>0</v>
      </c>
      <c r="M21" s="137">
        <f>[2]Fjärrvärmeproduktion!W367</f>
        <v>0</v>
      </c>
      <c r="N21" s="137">
        <f>[2]Fjärrvärmeproduktion!X367</f>
        <v>0</v>
      </c>
      <c r="O21" s="137"/>
      <c r="P21" s="122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36">
        <f>[2]Fjärrvärmeproduktion!$N$370</f>
        <v>0</v>
      </c>
      <c r="C22" s="137"/>
      <c r="D22" s="136">
        <f>[2]Fjärrvärmeproduktion!$N$371</f>
        <v>0</v>
      </c>
      <c r="E22" s="137">
        <f>[2]Fjärrvärmeproduktion!$Q$372</f>
        <v>0</v>
      </c>
      <c r="F22" s="137">
        <f>[2]Fjärrvärmeproduktion!$N$373</f>
        <v>0</v>
      </c>
      <c r="G22" s="137">
        <f>[2]Fjärrvärmeproduktion!$R$374</f>
        <v>0</v>
      </c>
      <c r="H22" s="137">
        <f>[2]Fjärrvärmeproduktion!$S$375</f>
        <v>0</v>
      </c>
      <c r="I22" s="137">
        <f>[2]Fjärrvärmeproduktion!$N$376</f>
        <v>0</v>
      </c>
      <c r="J22" s="137">
        <f>[2]Fjärrvärmeproduktion!$T$374</f>
        <v>0</v>
      </c>
      <c r="K22" s="137">
        <f>[2]Fjärrvärmeproduktion!U372</f>
        <v>0</v>
      </c>
      <c r="L22" s="137">
        <f>[2]Fjärrvärmeproduktion!V372</f>
        <v>0</v>
      </c>
      <c r="M22" s="137">
        <f>[2]Fjärrvärmeproduktion!W375</f>
        <v>0</v>
      </c>
      <c r="N22" s="137">
        <f>[2]Fjärrvärmeproduktion!X375</f>
        <v>0</v>
      </c>
      <c r="O22" s="137"/>
      <c r="P22" s="122">
        <f t="shared" si="2"/>
        <v>0</v>
      </c>
      <c r="Q22" s="31"/>
      <c r="R22" s="43" t="s">
        <v>24</v>
      </c>
      <c r="S22" s="88" t="str">
        <f>P43/1000 &amp;" GWh"</f>
        <v>648,744241163116 GWh</v>
      </c>
      <c r="T22" s="38"/>
      <c r="U22" s="36"/>
    </row>
    <row r="23" spans="1:34" ht="15.75">
      <c r="A23" s="5" t="s">
        <v>23</v>
      </c>
      <c r="B23" s="136">
        <f>[2]Fjärrvärmeproduktion!$N$378</f>
        <v>0</v>
      </c>
      <c r="C23" s="137"/>
      <c r="D23" s="136">
        <f>[2]Fjärrvärmeproduktion!$N$379</f>
        <v>0</v>
      </c>
      <c r="E23" s="137">
        <f>[2]Fjärrvärmeproduktion!$Q$380</f>
        <v>0</v>
      </c>
      <c r="F23" s="137">
        <f>[2]Fjärrvärmeproduktion!$N$381</f>
        <v>0</v>
      </c>
      <c r="G23" s="137">
        <f>[2]Fjärrvärmeproduktion!$R$382</f>
        <v>0</v>
      </c>
      <c r="H23" s="137">
        <f>[2]Fjärrvärmeproduktion!$S$383</f>
        <v>0</v>
      </c>
      <c r="I23" s="137">
        <f>[2]Fjärrvärmeproduktion!$N$384</f>
        <v>0</v>
      </c>
      <c r="J23" s="137">
        <f>[2]Fjärrvärmeproduktion!$T$382</f>
        <v>0</v>
      </c>
      <c r="K23" s="137">
        <f>[2]Fjärrvärmeproduktion!U380</f>
        <v>0</v>
      </c>
      <c r="L23" s="137">
        <f>[2]Fjärrvärmeproduktion!V380</f>
        <v>0</v>
      </c>
      <c r="M23" s="137">
        <f>[2]Fjärrvärmeproduktion!W383</f>
        <v>0</v>
      </c>
      <c r="N23" s="137">
        <f>[2]Fjärrvärmeproduktion!X383</f>
        <v>0</v>
      </c>
      <c r="O23" s="137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50">
        <f>SUM(B18:B23)</f>
        <v>7200</v>
      </c>
      <c r="C24" s="137">
        <f t="shared" ref="C24:O24" si="3">SUM(C18:C23)</f>
        <v>0</v>
      </c>
      <c r="D24" s="150">
        <f t="shared" si="3"/>
        <v>800</v>
      </c>
      <c r="E24" s="137">
        <f t="shared" si="3"/>
        <v>0</v>
      </c>
      <c r="F24" s="137">
        <f t="shared" si="3"/>
        <v>0</v>
      </c>
      <c r="G24" s="137">
        <f t="shared" si="3"/>
        <v>0</v>
      </c>
      <c r="H24" s="150">
        <f t="shared" si="3"/>
        <v>6400</v>
      </c>
      <c r="I24" s="137">
        <f t="shared" si="3"/>
        <v>0</v>
      </c>
      <c r="J24" s="137">
        <f t="shared" si="3"/>
        <v>0</v>
      </c>
      <c r="K24" s="137">
        <f t="shared" si="3"/>
        <v>0</v>
      </c>
      <c r="L24" s="137">
        <f t="shared" si="3"/>
        <v>0</v>
      </c>
      <c r="M24" s="137">
        <f t="shared" si="3"/>
        <v>0</v>
      </c>
      <c r="N24" s="137">
        <f t="shared" si="3"/>
        <v>0</v>
      </c>
      <c r="O24" s="137">
        <f t="shared" si="3"/>
        <v>0</v>
      </c>
      <c r="P24" s="129">
        <f t="shared" si="2"/>
        <v>7200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31"/>
      <c r="R25" s="85" t="str">
        <f>C30</f>
        <v>El</v>
      </c>
      <c r="S25" s="60" t="str">
        <f>C43/1000 &amp;" GWh"</f>
        <v>329,322255702068 GWh</v>
      </c>
      <c r="T25" s="42">
        <f>C$44</f>
        <v>0.50763033381480982</v>
      </c>
      <c r="U25" s="36"/>
    </row>
    <row r="26" spans="1:34" ht="15.75">
      <c r="B26" s="136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31"/>
      <c r="R26" s="86" t="str">
        <f>D30</f>
        <v>Oljeprodukter</v>
      </c>
      <c r="S26" s="60" t="str">
        <f>D43/1000 &amp;" GWh"</f>
        <v>240,817 GWh</v>
      </c>
      <c r="T26" s="42">
        <f>D$44</f>
        <v>0.37120483654428382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9" t="str">
        <f>A2</f>
        <v>0125 Ekerö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52,139 GWh</v>
      </c>
      <c r="T29" s="42">
        <f>G$44</f>
        <v>8.0369114192861871E-2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26,4659854610481 GWh</v>
      </c>
      <c r="T30" s="42">
        <f>H$44</f>
        <v>4.0795715448044514E-2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36">
        <f>[2]Slutanvändning!$N$494</f>
        <v>0</v>
      </c>
      <c r="C32" s="136">
        <f>[2]Slutanvändning!$N$495</f>
        <v>40122</v>
      </c>
      <c r="D32" s="136">
        <f>[2]Slutanvändning!$N$488</f>
        <v>4620</v>
      </c>
      <c r="E32" s="137">
        <f>[2]Slutanvändning!$Q$489</f>
        <v>0</v>
      </c>
      <c r="F32" s="137">
        <f>[2]Slutanvändning!$N$490</f>
        <v>0</v>
      </c>
      <c r="G32" s="136">
        <f>[2]Slutanvändning!$N$491</f>
        <v>948</v>
      </c>
      <c r="H32" s="136">
        <f>[2]Slutanvändning!$N$492</f>
        <v>0</v>
      </c>
      <c r="I32" s="137">
        <f>[2]Slutanvändning!$N$493</f>
        <v>0</v>
      </c>
      <c r="J32" s="137"/>
      <c r="K32" s="137">
        <f>[2]Slutanvändning!T489</f>
        <v>0</v>
      </c>
      <c r="L32" s="137">
        <f>[2]Slutanvändning!U489</f>
        <v>0</v>
      </c>
      <c r="M32" s="137"/>
      <c r="N32" s="137"/>
      <c r="O32" s="137"/>
      <c r="P32" s="137">
        <f t="shared" ref="P32:P38" si="4">SUM(B32:N32)</f>
        <v>45690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36">
        <f>[2]Slutanvändning!$N$503</f>
        <v>0</v>
      </c>
      <c r="C33" s="136">
        <f>[2]Slutanvändning!$N$504</f>
        <v>14362</v>
      </c>
      <c r="D33" s="136">
        <f>[2]Slutanvändning!$N$497</f>
        <v>2137</v>
      </c>
      <c r="E33" s="137">
        <f>[2]Slutanvändning!$Q$498</f>
        <v>0</v>
      </c>
      <c r="F33" s="137">
        <f>[2]Slutanvändning!$N$499</f>
        <v>0</v>
      </c>
      <c r="G33" s="166">
        <f>[2]Slutanvändning!$N$500</f>
        <v>20.711924166233164</v>
      </c>
      <c r="H33" s="166">
        <f>[2]Slutanvändning!$N$501</f>
        <v>52.5</v>
      </c>
      <c r="I33" s="137">
        <f>[2]Slutanvändning!$N$502</f>
        <v>0</v>
      </c>
      <c r="J33" s="137"/>
      <c r="K33" s="137">
        <f>[2]Slutanvändning!T498</f>
        <v>0</v>
      </c>
      <c r="L33" s="137">
        <f>[2]Slutanvändning!U498</f>
        <v>0</v>
      </c>
      <c r="M33" s="137"/>
      <c r="N33" s="137"/>
      <c r="O33" s="137"/>
      <c r="P33" s="159">
        <f t="shared" si="4"/>
        <v>16572.211924166233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60">
        <f>[2]Slutanvändning!$N$512</f>
        <v>300</v>
      </c>
      <c r="C34" s="136">
        <f>[2]Slutanvändning!$N$513</f>
        <v>30847</v>
      </c>
      <c r="D34" s="166">
        <f>[2]Slutanvändning!$N$506</f>
        <v>14766.77353688181</v>
      </c>
      <c r="E34" s="137">
        <f>[2]Slutanvändning!$Q$507</f>
        <v>0</v>
      </c>
      <c r="F34" s="137">
        <f>[2]Slutanvändning!$N$508</f>
        <v>0</v>
      </c>
      <c r="G34" s="136">
        <f>[2]Slutanvändning!$N$509</f>
        <v>0</v>
      </c>
      <c r="H34" s="136">
        <f>[2]Slutanvändning!$N$510</f>
        <v>0</v>
      </c>
      <c r="I34" s="137">
        <f>[2]Slutanvändning!$N$511</f>
        <v>0</v>
      </c>
      <c r="J34" s="137"/>
      <c r="K34" s="137">
        <f>[2]Slutanvändning!T507</f>
        <v>0</v>
      </c>
      <c r="L34" s="137">
        <f>[2]Slutanvändning!U507</f>
        <v>0</v>
      </c>
      <c r="M34" s="137"/>
      <c r="N34" s="137"/>
      <c r="O34" s="137"/>
      <c r="P34" s="159">
        <f t="shared" si="4"/>
        <v>45913.77353688181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36">
        <f>[2]Slutanvändning!$N$521</f>
        <v>0</v>
      </c>
      <c r="C35" s="136">
        <f>[2]Slutanvändning!$N$522</f>
        <v>783</v>
      </c>
      <c r="D35" s="166">
        <f>[2]Slutanvändning!$N$515</f>
        <v>214855.71192416624</v>
      </c>
      <c r="E35" s="137">
        <f>[2]Slutanvändning!$Q$516</f>
        <v>0</v>
      </c>
      <c r="F35" s="137">
        <f>[2]Slutanvändning!$N$517</f>
        <v>0</v>
      </c>
      <c r="G35" s="166">
        <f>[2]Slutanvändning!$N$518</f>
        <v>51170.288075833771</v>
      </c>
      <c r="H35" s="136">
        <f>[2]Slutanvändning!$N$519</f>
        <v>0</v>
      </c>
      <c r="I35" s="137">
        <f>[2]Slutanvändning!$N$520</f>
        <v>0</v>
      </c>
      <c r="J35" s="137"/>
      <c r="K35" s="137">
        <f>[2]Slutanvändning!T516</f>
        <v>0</v>
      </c>
      <c r="L35" s="137">
        <f>[2]Slutanvändning!U516</f>
        <v>0</v>
      </c>
      <c r="M35" s="137"/>
      <c r="N35" s="137"/>
      <c r="O35" s="137"/>
      <c r="P35" s="137">
        <f>SUM(B35:N35)</f>
        <v>266809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36">
        <f>[2]Slutanvändning!$N$530</f>
        <v>0</v>
      </c>
      <c r="C36" s="166">
        <f>[2]Slutanvändning!$N$531</f>
        <v>57253.01453895196</v>
      </c>
      <c r="D36" s="136">
        <f>[2]Slutanvändning!$N$524</f>
        <v>2576</v>
      </c>
      <c r="E36" s="137">
        <f>[2]Slutanvändning!$Q$525</f>
        <v>0</v>
      </c>
      <c r="F36" s="137">
        <f>[2]Slutanvändning!$N$526</f>
        <v>0</v>
      </c>
      <c r="G36" s="136">
        <f>[2]Slutanvändning!$N$527</f>
        <v>0</v>
      </c>
      <c r="H36" s="136">
        <f>[2]Slutanvändning!$N$528</f>
        <v>0</v>
      </c>
      <c r="I36" s="137">
        <f>[2]Slutanvändning!$N$529</f>
        <v>0</v>
      </c>
      <c r="J36" s="137"/>
      <c r="K36" s="137">
        <f>[2]Slutanvändning!T525</f>
        <v>0</v>
      </c>
      <c r="L36" s="137">
        <f>[2]Slutanvändning!U525</f>
        <v>0</v>
      </c>
      <c r="M36" s="137"/>
      <c r="N36" s="137"/>
      <c r="O36" s="137"/>
      <c r="P36" s="159">
        <f t="shared" si="4"/>
        <v>59829.01453895196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60">
        <f>[2]Slutanvändning!$N$539</f>
        <v>5700</v>
      </c>
      <c r="C37" s="136">
        <f>[2]Slutanvändning!$N$540</f>
        <v>151875</v>
      </c>
      <c r="D37" s="166">
        <f>[2]Slutanvändning!$N$533</f>
        <v>389.51453895194572</v>
      </c>
      <c r="E37" s="137">
        <f>[2]Slutanvändning!$Q$534</f>
        <v>0</v>
      </c>
      <c r="F37" s="137">
        <f>[2]Slutanvändning!$N$535</f>
        <v>0</v>
      </c>
      <c r="G37" s="136">
        <f>[2]Slutanvändning!$N$536</f>
        <v>0</v>
      </c>
      <c r="H37" s="166">
        <f>[2]Slutanvändning!$N$537</f>
        <v>20013.485461048054</v>
      </c>
      <c r="I37" s="137">
        <f>[2]Slutanvändning!$N$538</f>
        <v>0</v>
      </c>
      <c r="J37" s="137"/>
      <c r="K37" s="137">
        <f>[2]Slutanvändning!T534</f>
        <v>0</v>
      </c>
      <c r="L37" s="137">
        <f>[2]Slutanvändning!U534</f>
        <v>0</v>
      </c>
      <c r="M37" s="137"/>
      <c r="N37" s="137"/>
      <c r="O37" s="137"/>
      <c r="P37" s="152">
        <f t="shared" si="4"/>
        <v>177978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60">
        <f>[2]Slutanvändning!$N$548</f>
        <v>600</v>
      </c>
      <c r="C38" s="166">
        <f>[2]Slutanvändning!$N$549</f>
        <v>9686</v>
      </c>
      <c r="D38" s="136">
        <f>[2]Slutanvändning!$N$542</f>
        <v>672</v>
      </c>
      <c r="E38" s="137">
        <f>[2]Slutanvändning!$Q$543</f>
        <v>0</v>
      </c>
      <c r="F38" s="137">
        <f>[2]Slutanvändning!$N$544</f>
        <v>0</v>
      </c>
      <c r="G38" s="136">
        <f>[2]Slutanvändning!$N$545</f>
        <v>0</v>
      </c>
      <c r="H38" s="136">
        <f>[2]Slutanvändning!$N$546</f>
        <v>0</v>
      </c>
      <c r="I38" s="137">
        <f>[2]Slutanvändning!$N$547</f>
        <v>0</v>
      </c>
      <c r="J38" s="137"/>
      <c r="K38" s="137">
        <f>[2]Slutanvändning!T543</f>
        <v>0</v>
      </c>
      <c r="L38" s="137">
        <f>[2]Slutanvändning!U543</f>
        <v>0</v>
      </c>
      <c r="M38" s="137"/>
      <c r="N38" s="137"/>
      <c r="O38" s="137"/>
      <c r="P38" s="137">
        <f t="shared" si="4"/>
        <v>10958</v>
      </c>
      <c r="Q38" s="33"/>
      <c r="R38" s="44"/>
      <c r="S38" s="29"/>
      <c r="T38" s="40"/>
      <c r="U38" s="36"/>
    </row>
    <row r="39" spans="1:47" ht="15.75">
      <c r="A39" s="5" t="s">
        <v>39</v>
      </c>
      <c r="B39" s="136">
        <f>[2]Slutanvändning!$N$557</f>
        <v>0</v>
      </c>
      <c r="C39" s="136">
        <f>[2]Slutanvändning!$N$558</f>
        <v>0</v>
      </c>
      <c r="D39" s="136">
        <f>[2]Slutanvändning!$N$551</f>
        <v>0</v>
      </c>
      <c r="E39" s="137">
        <f>[2]Slutanvändning!$Q$552</f>
        <v>0</v>
      </c>
      <c r="F39" s="137">
        <f>[2]Slutanvändning!$N$553</f>
        <v>0</v>
      </c>
      <c r="G39" s="136">
        <f>[2]Slutanvändning!$N$554</f>
        <v>0</v>
      </c>
      <c r="H39" s="136">
        <f>[2]Slutanvändning!$N$555</f>
        <v>0</v>
      </c>
      <c r="I39" s="137">
        <f>[2]Slutanvändning!$N$556</f>
        <v>0</v>
      </c>
      <c r="J39" s="137"/>
      <c r="K39" s="137">
        <f>[2]Slutanvändning!T552</f>
        <v>0</v>
      </c>
      <c r="L39" s="137">
        <f>[2]Slutanvändning!U552</f>
        <v>0</v>
      </c>
      <c r="M39" s="137"/>
      <c r="N39" s="137"/>
      <c r="O39" s="137"/>
      <c r="P39" s="137">
        <f>SUM(B39:N39)</f>
        <v>0</v>
      </c>
      <c r="Q39" s="33"/>
      <c r="R39" s="41"/>
      <c r="S39" s="10"/>
      <c r="T39" s="64"/>
    </row>
    <row r="40" spans="1:47" ht="15.75">
      <c r="A40" s="5" t="s">
        <v>14</v>
      </c>
      <c r="B40" s="150">
        <f>SUM(B32:B39)</f>
        <v>6600</v>
      </c>
      <c r="C40" s="159">
        <f t="shared" ref="C40:O40" si="5">SUM(C32:C39)</f>
        <v>304928.01453895197</v>
      </c>
      <c r="D40" s="137">
        <f t="shared" si="5"/>
        <v>240017</v>
      </c>
      <c r="E40" s="137">
        <f t="shared" si="5"/>
        <v>0</v>
      </c>
      <c r="F40" s="137">
        <f>SUM(F32:F39)</f>
        <v>0</v>
      </c>
      <c r="G40" s="137">
        <f t="shared" si="5"/>
        <v>52139.000000000007</v>
      </c>
      <c r="H40" s="159">
        <f t="shared" si="5"/>
        <v>20065.985461048054</v>
      </c>
      <c r="I40" s="137">
        <f t="shared" si="5"/>
        <v>0</v>
      </c>
      <c r="J40" s="137">
        <f t="shared" si="5"/>
        <v>0</v>
      </c>
      <c r="K40" s="137">
        <f t="shared" si="5"/>
        <v>0</v>
      </c>
      <c r="L40" s="137">
        <f t="shared" si="5"/>
        <v>0</v>
      </c>
      <c r="M40" s="137">
        <f t="shared" si="5"/>
        <v>0</v>
      </c>
      <c r="N40" s="137">
        <f t="shared" si="5"/>
        <v>0</v>
      </c>
      <c r="O40" s="137">
        <f t="shared" si="5"/>
        <v>0</v>
      </c>
      <c r="P40" s="152">
        <f>SUM(B40:N40)</f>
        <v>623750</v>
      </c>
      <c r="Q40" s="33"/>
      <c r="R40" s="41"/>
      <c r="S40" s="10" t="s">
        <v>25</v>
      </c>
      <c r="T40" s="64" t="s">
        <v>26</v>
      </c>
    </row>
    <row r="41" spans="1:47"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66"/>
      <c r="R41" s="41" t="s">
        <v>40</v>
      </c>
      <c r="S41" s="65" t="str">
        <f>(B46+C46)/1000 &amp;" GWh"</f>
        <v>24,9942411631162 GWh</v>
      </c>
      <c r="T41" s="121"/>
    </row>
    <row r="42" spans="1:47">
      <c r="A42" s="46" t="s">
        <v>43</v>
      </c>
      <c r="B42" s="132">
        <f>B39+B38+B37</f>
        <v>6300</v>
      </c>
      <c r="C42" s="132">
        <f>C39+C38+C37</f>
        <v>161561</v>
      </c>
      <c r="D42" s="132">
        <f>D39+D38+D37</f>
        <v>1061.5145389519457</v>
      </c>
      <c r="E42" s="132">
        <f t="shared" ref="E42:P42" si="6">E39+E38+E37</f>
        <v>0</v>
      </c>
      <c r="F42" s="133">
        <f t="shared" si="6"/>
        <v>0</v>
      </c>
      <c r="G42" s="132">
        <f t="shared" si="6"/>
        <v>0</v>
      </c>
      <c r="H42" s="132">
        <f t="shared" si="6"/>
        <v>20013.485461048054</v>
      </c>
      <c r="I42" s="133">
        <f t="shared" si="6"/>
        <v>0</v>
      </c>
      <c r="J42" s="132">
        <f t="shared" si="6"/>
        <v>0</v>
      </c>
      <c r="K42" s="132">
        <f t="shared" si="6"/>
        <v>0</v>
      </c>
      <c r="L42" s="132">
        <f t="shared" si="6"/>
        <v>0</v>
      </c>
      <c r="M42" s="132">
        <f t="shared" si="6"/>
        <v>0</v>
      </c>
      <c r="N42" s="132">
        <f t="shared" si="6"/>
        <v>0</v>
      </c>
      <c r="O42" s="132">
        <f t="shared" si="6"/>
        <v>0</v>
      </c>
      <c r="P42" s="132">
        <f t="shared" si="6"/>
        <v>188936</v>
      </c>
      <c r="Q42" s="34"/>
      <c r="R42" s="41" t="s">
        <v>41</v>
      </c>
      <c r="S42" s="11" t="str">
        <f>P42/1000 &amp;" GWh"</f>
        <v>188,936 GWh</v>
      </c>
      <c r="T42" s="42">
        <f>P42/P40</f>
        <v>0.30290340681362726</v>
      </c>
    </row>
    <row r="43" spans="1:47">
      <c r="A43" s="47" t="s">
        <v>45</v>
      </c>
      <c r="B43" s="138"/>
      <c r="C43" s="134">
        <f>C40+C24-C7+C46</f>
        <v>329322.25570206816</v>
      </c>
      <c r="D43" s="134">
        <f t="shared" ref="D43:O43" si="7">D11+D24+D40</f>
        <v>240817</v>
      </c>
      <c r="E43" s="134">
        <f t="shared" si="7"/>
        <v>0</v>
      </c>
      <c r="F43" s="134">
        <f t="shared" si="7"/>
        <v>0</v>
      </c>
      <c r="G43" s="134">
        <f t="shared" si="7"/>
        <v>52139.000000000007</v>
      </c>
      <c r="H43" s="134">
        <f t="shared" si="7"/>
        <v>26465.985461048054</v>
      </c>
      <c r="I43" s="134">
        <f t="shared" si="7"/>
        <v>0</v>
      </c>
      <c r="J43" s="134">
        <f t="shared" si="7"/>
        <v>0</v>
      </c>
      <c r="K43" s="134">
        <f t="shared" si="7"/>
        <v>0</v>
      </c>
      <c r="L43" s="134">
        <f t="shared" si="7"/>
        <v>0</v>
      </c>
      <c r="M43" s="134">
        <f t="shared" si="7"/>
        <v>0</v>
      </c>
      <c r="N43" s="134">
        <f t="shared" si="7"/>
        <v>0</v>
      </c>
      <c r="O43" s="134">
        <f t="shared" si="7"/>
        <v>0</v>
      </c>
      <c r="P43" s="135">
        <f>SUM(C43:O43)</f>
        <v>648744.24116311618</v>
      </c>
      <c r="Q43" s="34"/>
      <c r="R43" s="41" t="s">
        <v>42</v>
      </c>
      <c r="S43" s="11" t="str">
        <f>P36/1000 &amp;" GWh"</f>
        <v>59,829014538952 GWh</v>
      </c>
      <c r="T43" s="62">
        <f>P36/P40</f>
        <v>9.5918259781886908E-2</v>
      </c>
    </row>
    <row r="44" spans="1:47">
      <c r="A44" s="47" t="s">
        <v>46</v>
      </c>
      <c r="B44" s="118"/>
      <c r="C44" s="99">
        <f>C43/$P$43</f>
        <v>0.50763033381480982</v>
      </c>
      <c r="D44" s="99">
        <f t="shared" ref="D44:P44" si="8">D43/$P$43</f>
        <v>0.37120483654428382</v>
      </c>
      <c r="E44" s="99">
        <f t="shared" si="8"/>
        <v>0</v>
      </c>
      <c r="F44" s="99">
        <f t="shared" si="8"/>
        <v>0</v>
      </c>
      <c r="G44" s="99">
        <f t="shared" si="8"/>
        <v>8.0369114192861871E-2</v>
      </c>
      <c r="H44" s="99">
        <f t="shared" si="8"/>
        <v>4.0795715448044514E-2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45,9137735368818 GWh</v>
      </c>
      <c r="T44" s="42">
        <f>P34/P40</f>
        <v>7.360925617135361E-2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45,69 GWh</v>
      </c>
      <c r="T45" s="42">
        <f>P32/P40</f>
        <v>7.3250501002004004E-2</v>
      </c>
      <c r="U45" s="36"/>
    </row>
    <row r="46" spans="1:47">
      <c r="A46" s="48" t="s">
        <v>49</v>
      </c>
      <c r="B46" s="68">
        <f>B24-B40</f>
        <v>600</v>
      </c>
      <c r="C46" s="68">
        <f>(C40+C24)*0.08</f>
        <v>24394.241163116159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16,5722119241662 GWh</v>
      </c>
      <c r="T46" s="62">
        <f>P33/P40</f>
        <v>2.6568676431529031E-2</v>
      </c>
      <c r="U46" s="36"/>
    </row>
    <row r="47" spans="1:47">
      <c r="A47" s="48" t="s">
        <v>51</v>
      </c>
      <c r="B47" s="123">
        <f>B46/B24</f>
        <v>8.3333333333333329E-2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266,809 GWh</v>
      </c>
      <c r="T47" s="62">
        <f>P35/P40</f>
        <v>0.42774989979959921</v>
      </c>
    </row>
    <row r="48" spans="1:47" ht="15.75" thickBot="1">
      <c r="A48" s="13"/>
      <c r="B48" s="124"/>
      <c r="C48" s="125"/>
      <c r="D48" s="126"/>
      <c r="E48" s="126"/>
      <c r="F48" s="127"/>
      <c r="G48" s="126"/>
      <c r="H48" s="126"/>
      <c r="I48" s="127"/>
      <c r="J48" s="126"/>
      <c r="K48" s="126"/>
      <c r="L48" s="126"/>
      <c r="M48" s="125"/>
      <c r="N48" s="128"/>
      <c r="O48" s="128"/>
      <c r="P48" s="128"/>
      <c r="Q48" s="87"/>
      <c r="R48" s="69" t="s">
        <v>50</v>
      </c>
      <c r="S48" s="70" t="str">
        <f>P40/1000 &amp;" GWh"</f>
        <v>623,75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24"/>
      <c r="C49" s="125"/>
      <c r="D49" s="126"/>
      <c r="E49" s="126"/>
      <c r="F49" s="127"/>
      <c r="G49" s="126"/>
      <c r="H49" s="126"/>
      <c r="I49" s="127"/>
      <c r="J49" s="126"/>
      <c r="K49" s="126"/>
      <c r="L49" s="126"/>
      <c r="M49" s="125"/>
      <c r="N49" s="128"/>
      <c r="O49" s="128"/>
      <c r="P49" s="128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24"/>
      <c r="C50" s="139"/>
      <c r="D50" s="126"/>
      <c r="E50" s="126"/>
      <c r="F50" s="127"/>
      <c r="G50" s="126"/>
      <c r="H50" s="126"/>
      <c r="I50" s="127"/>
      <c r="J50" s="126"/>
      <c r="K50" s="126"/>
      <c r="L50" s="126"/>
      <c r="M50" s="125"/>
      <c r="N50" s="128"/>
      <c r="O50" s="128"/>
      <c r="P50" s="128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24"/>
      <c r="C51" s="125"/>
      <c r="D51" s="126"/>
      <c r="E51" s="126"/>
      <c r="F51" s="127"/>
      <c r="G51" s="126"/>
      <c r="H51" s="126"/>
      <c r="I51" s="127"/>
      <c r="J51" s="126"/>
      <c r="K51" s="126"/>
      <c r="L51" s="126"/>
      <c r="M51" s="125"/>
      <c r="N51" s="128"/>
      <c r="O51" s="128"/>
      <c r="P51" s="128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0"/>
      <c r="C52" s="125"/>
      <c r="D52" s="126"/>
      <c r="E52" s="126"/>
      <c r="F52" s="127"/>
      <c r="G52" s="126"/>
      <c r="H52" s="126"/>
      <c r="I52" s="127"/>
      <c r="J52" s="126"/>
      <c r="K52" s="126"/>
      <c r="L52" s="126"/>
      <c r="M52" s="125"/>
      <c r="N52" s="128"/>
      <c r="O52" s="128"/>
      <c r="P52" s="128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6" zoomScale="70" zoomScaleNormal="70" workbookViewId="0">
      <selection activeCell="F59" sqref="F59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79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[2]Solceller!$C$13</f>
        <v>1700.5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[2]Elproduktion!$N$402</f>
        <v>65587</v>
      </c>
      <c r="D7" s="122">
        <f>[2]Elproduktion!$N$403</f>
        <v>0</v>
      </c>
      <c r="E7" s="122">
        <f>[2]Elproduktion!$Q$404</f>
        <v>0</v>
      </c>
      <c r="F7" s="122">
        <f>[2]Elproduktion!$N$405</f>
        <v>0</v>
      </c>
      <c r="G7" s="122">
        <f>[2]Elproduktion!$R$406</f>
        <v>0</v>
      </c>
      <c r="H7" s="122">
        <f>[2]Elproduktion!$S$407</f>
        <v>0</v>
      </c>
      <c r="I7" s="122">
        <f>[2]Elproduktion!$N$408</f>
        <v>0</v>
      </c>
      <c r="J7" s="122">
        <f>[2]Elproduktion!$T$406</f>
        <v>0</v>
      </c>
      <c r="K7" s="122">
        <f>[2]Elproduktion!U404</f>
        <v>0</v>
      </c>
      <c r="L7" s="122">
        <f>[2]Elproduktion!V404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[2]Elproduktion!$N$410</f>
        <v>0</v>
      </c>
      <c r="D8" s="122">
        <f>[2]Elproduktion!$N$411</f>
        <v>0</v>
      </c>
      <c r="E8" s="122">
        <f>[2]Elproduktion!$Q$412</f>
        <v>0</v>
      </c>
      <c r="F8" s="122">
        <f>[2]Elproduktion!$N$413</f>
        <v>0</v>
      </c>
      <c r="G8" s="122">
        <f>[2]Elproduktion!$R$414</f>
        <v>0</v>
      </c>
      <c r="H8" s="122">
        <f>[2]Elproduktion!$S$415</f>
        <v>0</v>
      </c>
      <c r="I8" s="122">
        <f>[2]Elproduktion!$N$416</f>
        <v>0</v>
      </c>
      <c r="J8" s="122">
        <f>[2]Elproduktion!$T$414</f>
        <v>0</v>
      </c>
      <c r="K8" s="122">
        <f>[2]Elproduktion!U412</f>
        <v>0</v>
      </c>
      <c r="L8" s="122">
        <f>[2]Elproduktion!V412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[2]Elproduktion!$N$418</f>
        <v>0</v>
      </c>
      <c r="D9" s="122">
        <f>[2]Elproduktion!$N$419</f>
        <v>0</v>
      </c>
      <c r="E9" s="122">
        <f>[2]Elproduktion!$Q$420</f>
        <v>0</v>
      </c>
      <c r="F9" s="122">
        <f>[2]Elproduktion!$N$421</f>
        <v>0</v>
      </c>
      <c r="G9" s="122">
        <f>[2]Elproduktion!$R$422</f>
        <v>0</v>
      </c>
      <c r="H9" s="122">
        <f>[2]Elproduktion!$S$423</f>
        <v>0</v>
      </c>
      <c r="I9" s="122">
        <f>[2]Elproduktion!$N$424</f>
        <v>0</v>
      </c>
      <c r="J9" s="122">
        <f>[2]Elproduktion!$T$422</f>
        <v>0</v>
      </c>
      <c r="K9" s="122">
        <f>[2]Elproduktion!U420</f>
        <v>0</v>
      </c>
      <c r="L9" s="122">
        <f>[2]Elproduktion!V420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[2]Elproduktion!$N$426</f>
        <v>0</v>
      </c>
      <c r="D10" s="122">
        <f>[2]Elproduktion!$N$427</f>
        <v>0</v>
      </c>
      <c r="E10" s="122">
        <f>[2]Elproduktion!$Q$428</f>
        <v>0</v>
      </c>
      <c r="F10" s="122">
        <f>[2]Elproduktion!$N$429</f>
        <v>0</v>
      </c>
      <c r="G10" s="122">
        <f>[2]Elproduktion!$R$430</f>
        <v>0</v>
      </c>
      <c r="H10" s="122">
        <f>[2]Elproduktion!$S$431</f>
        <v>0</v>
      </c>
      <c r="I10" s="122">
        <f>[2]Elproduktion!$N$432</f>
        <v>0</v>
      </c>
      <c r="J10" s="122">
        <f>[2]Elproduktion!$T$430</f>
        <v>0</v>
      </c>
      <c r="K10" s="122">
        <f>[2]Elproduktion!U428</f>
        <v>0</v>
      </c>
      <c r="L10" s="122">
        <f>[2]Elproduktion!V428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67287.5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0136 Haninge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60">
        <f>[2]Fjärrvärmeproduktion!$N$562+[2]Fjärrvärmeproduktion!$N$602</f>
        <v>511129</v>
      </c>
      <c r="C18" s="137"/>
      <c r="D18" s="137">
        <f>[2]Fjärrvärmeproduktion!$N$563</f>
        <v>0</v>
      </c>
      <c r="E18" s="137">
        <f>[2]Fjärrvärmeproduktion!$Q$564</f>
        <v>0</v>
      </c>
      <c r="F18" s="137">
        <f>[2]Fjärrvärmeproduktion!$N$565</f>
        <v>0</v>
      </c>
      <c r="G18" s="150">
        <f>[2]Fjärrvärmeproduktion!$R$566</f>
        <v>7452</v>
      </c>
      <c r="H18" s="150">
        <f>[2]Fjärrvärmeproduktion!$S$567</f>
        <v>207766</v>
      </c>
      <c r="I18" s="137">
        <f>[2]Fjärrvärmeproduktion!$N$568</f>
        <v>0</v>
      </c>
      <c r="J18" s="137">
        <f>[2]Fjärrvärmeproduktion!$T$566</f>
        <v>0</v>
      </c>
      <c r="K18" s="137">
        <f>[2]Fjärrvärmeproduktion!U564</f>
        <v>0</v>
      </c>
      <c r="L18" s="137">
        <f>[2]Fjärrvärmeproduktion!V564</f>
        <v>0</v>
      </c>
      <c r="M18" s="150">
        <f>[2]Fjärrvärmeproduktion!W567</f>
        <v>435415</v>
      </c>
      <c r="N18" s="137">
        <f>[2]Fjärrvärmeproduktion!X567</f>
        <v>0</v>
      </c>
      <c r="O18" s="137"/>
      <c r="P18" s="129">
        <f>SUM(C18:O18)</f>
        <v>650633</v>
      </c>
      <c r="Q18" s="4"/>
      <c r="R18" s="4"/>
      <c r="S18" s="4"/>
      <c r="T18" s="4"/>
    </row>
    <row r="19" spans="1:34" ht="15.75">
      <c r="A19" s="5" t="s">
        <v>19</v>
      </c>
      <c r="B19" s="136">
        <f>[2]Fjärrvärmeproduktion!$N$570</f>
        <v>0</v>
      </c>
      <c r="C19" s="137"/>
      <c r="D19" s="137">
        <f>[2]Fjärrvärmeproduktion!$N$571</f>
        <v>0</v>
      </c>
      <c r="E19" s="137">
        <f>[2]Fjärrvärmeproduktion!$Q$572</f>
        <v>0</v>
      </c>
      <c r="F19" s="137">
        <f>[2]Fjärrvärmeproduktion!$N$573</f>
        <v>0</v>
      </c>
      <c r="G19" s="137">
        <f>[2]Fjärrvärmeproduktion!$R$574</f>
        <v>0</v>
      </c>
      <c r="H19" s="137">
        <f>[2]Fjärrvärmeproduktion!$S$575</f>
        <v>0</v>
      </c>
      <c r="I19" s="137">
        <f>[2]Fjärrvärmeproduktion!$N$576</f>
        <v>0</v>
      </c>
      <c r="J19" s="137">
        <f>[2]Fjärrvärmeproduktion!$T$574</f>
        <v>0</v>
      </c>
      <c r="K19" s="137">
        <f>[2]Fjärrvärmeproduktion!U572</f>
        <v>0</v>
      </c>
      <c r="L19" s="137">
        <f>[2]Fjärrvärmeproduktion!V572</f>
        <v>0</v>
      </c>
      <c r="M19" s="137">
        <f>[2]Fjärrvärmeproduktion!W575</f>
        <v>0</v>
      </c>
      <c r="N19" s="137">
        <f>[2]Fjärrvärmeproduktion!X575</f>
        <v>0</v>
      </c>
      <c r="O19" s="137"/>
      <c r="P19" s="122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166">
        <f>[2]Fjärrvärmeproduktion!$N$578</f>
        <v>0</v>
      </c>
      <c r="C20" s="137"/>
      <c r="D20" s="137">
        <f>[2]Fjärrvärmeproduktion!$N$579</f>
        <v>0</v>
      </c>
      <c r="E20" s="137">
        <f>[2]Fjärrvärmeproduktion!$Q$580</f>
        <v>0</v>
      </c>
      <c r="F20" s="137">
        <f>[2]Fjärrvärmeproduktion!$N$581</f>
        <v>0</v>
      </c>
      <c r="G20" s="137">
        <f>[2]Fjärrvärmeproduktion!$R$582</f>
        <v>0</v>
      </c>
      <c r="H20" s="137">
        <f>[2]Fjärrvärmeproduktion!$S$583</f>
        <v>0</v>
      </c>
      <c r="I20" s="137">
        <f>[2]Fjärrvärmeproduktion!$N$584</f>
        <v>0</v>
      </c>
      <c r="J20" s="137">
        <f>[2]Fjärrvärmeproduktion!$T$582</f>
        <v>0</v>
      </c>
      <c r="K20" s="137">
        <f>[2]Fjärrvärmeproduktion!U580</f>
        <v>0</v>
      </c>
      <c r="L20" s="137">
        <f>[2]Fjärrvärmeproduktion!V580</f>
        <v>0</v>
      </c>
      <c r="M20" s="137">
        <f>[2]Fjärrvärmeproduktion!W583</f>
        <v>0</v>
      </c>
      <c r="N20" s="137">
        <f>[2]Fjärrvärmeproduktion!X583</f>
        <v>0</v>
      </c>
      <c r="O20" s="137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66">
        <f>[2]Fjärrvärmeproduktion!$N$586</f>
        <v>0</v>
      </c>
      <c r="C21" s="137"/>
      <c r="D21" s="137">
        <f>[2]Fjärrvärmeproduktion!$N$587</f>
        <v>0</v>
      </c>
      <c r="E21" s="137">
        <f>[2]Fjärrvärmeproduktion!$Q$588</f>
        <v>0</v>
      </c>
      <c r="F21" s="137">
        <f>[2]Fjärrvärmeproduktion!$N$589</f>
        <v>0</v>
      </c>
      <c r="G21" s="137">
        <f>[2]Fjärrvärmeproduktion!$R$590</f>
        <v>0</v>
      </c>
      <c r="H21" s="137">
        <f>[2]Fjärrvärmeproduktion!$S$591</f>
        <v>0</v>
      </c>
      <c r="I21" s="137">
        <f>[2]Fjärrvärmeproduktion!$N$592</f>
        <v>0</v>
      </c>
      <c r="J21" s="137">
        <f>[2]Fjärrvärmeproduktion!$T$590</f>
        <v>0</v>
      </c>
      <c r="K21" s="137">
        <f>[2]Fjärrvärmeproduktion!U588</f>
        <v>0</v>
      </c>
      <c r="L21" s="137">
        <f>[2]Fjärrvärmeproduktion!V588</f>
        <v>0</v>
      </c>
      <c r="M21" s="137">
        <f>[2]Fjärrvärmeproduktion!W591</f>
        <v>0</v>
      </c>
      <c r="N21" s="137">
        <f>[2]Fjärrvärmeproduktion!X591</f>
        <v>0</v>
      </c>
      <c r="O21" s="137"/>
      <c r="P21" s="122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36">
        <f>[2]Fjärrvärmeproduktion!$N$594</f>
        <v>1794</v>
      </c>
      <c r="C22" s="137"/>
      <c r="D22" s="137">
        <f>[2]Fjärrvärmeproduktion!$N$595</f>
        <v>0</v>
      </c>
      <c r="E22" s="137">
        <f>[2]Fjärrvärmeproduktion!$Q$596</f>
        <v>0</v>
      </c>
      <c r="F22" s="137">
        <f>[2]Fjärrvärmeproduktion!$N$597</f>
        <v>0</v>
      </c>
      <c r="G22" s="137">
        <f>[2]Fjärrvärmeproduktion!$R$598</f>
        <v>0</v>
      </c>
      <c r="H22" s="137">
        <f>[2]Fjärrvärmeproduktion!$S$599</f>
        <v>0</v>
      </c>
      <c r="I22" s="137">
        <f>[2]Fjärrvärmeproduktion!$N$600</f>
        <v>0</v>
      </c>
      <c r="J22" s="137">
        <f>[2]Fjärrvärmeproduktion!$T$598</f>
        <v>0</v>
      </c>
      <c r="K22" s="137">
        <f>[2]Fjärrvärmeproduktion!U596</f>
        <v>0</v>
      </c>
      <c r="L22" s="137">
        <f>[2]Fjärrvärmeproduktion!V596</f>
        <v>0</v>
      </c>
      <c r="M22" s="137">
        <f>[2]Fjärrvärmeproduktion!W599</f>
        <v>0</v>
      </c>
      <c r="N22" s="137">
        <f>[2]Fjärrvärmeproduktion!X599</f>
        <v>0</v>
      </c>
      <c r="O22" s="137"/>
      <c r="P22" s="122">
        <f t="shared" si="2"/>
        <v>0</v>
      </c>
      <c r="Q22" s="31"/>
      <c r="R22" s="43" t="s">
        <v>24</v>
      </c>
      <c r="S22" s="88" t="str">
        <f>P43/1000 &amp;" GWh"</f>
        <v>1856,40008 GWh</v>
      </c>
      <c r="T22" s="38"/>
      <c r="U22" s="36"/>
    </row>
    <row r="23" spans="1:34" ht="15.75">
      <c r="A23" s="5" t="s">
        <v>23</v>
      </c>
      <c r="B23" s="136">
        <v>0</v>
      </c>
      <c r="C23" s="137"/>
      <c r="D23" s="137">
        <f>[2]Fjärrvärmeproduktion!$N$603</f>
        <v>0</v>
      </c>
      <c r="E23" s="137">
        <f>[2]Fjärrvärmeproduktion!$Q$604</f>
        <v>0</v>
      </c>
      <c r="F23" s="137">
        <f>[2]Fjärrvärmeproduktion!$N$605</f>
        <v>0</v>
      </c>
      <c r="G23" s="137">
        <f>[2]Fjärrvärmeproduktion!$R$606</f>
        <v>0</v>
      </c>
      <c r="H23" s="137">
        <f>[2]Fjärrvärmeproduktion!$S$607</f>
        <v>0</v>
      </c>
      <c r="I23" s="137">
        <f>[2]Fjärrvärmeproduktion!$N$608</f>
        <v>0</v>
      </c>
      <c r="J23" s="137">
        <f>[2]Fjärrvärmeproduktion!$T$606</f>
        <v>0</v>
      </c>
      <c r="K23" s="137">
        <f>[2]Fjärrvärmeproduktion!U604</f>
        <v>0</v>
      </c>
      <c r="L23" s="137">
        <f>[2]Fjärrvärmeproduktion!V604</f>
        <v>0</v>
      </c>
      <c r="M23" s="137">
        <f>[2]Fjärrvärmeproduktion!W607</f>
        <v>0</v>
      </c>
      <c r="N23" s="137">
        <f>[2]Fjärrvärmeproduktion!X607</f>
        <v>0</v>
      </c>
      <c r="O23" s="137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52">
        <f>SUM(B18:B23)</f>
        <v>512923</v>
      </c>
      <c r="C24" s="137">
        <f t="shared" ref="C24:O24" si="3">SUM(C18:C23)</f>
        <v>0</v>
      </c>
      <c r="D24" s="137">
        <f t="shared" si="3"/>
        <v>0</v>
      </c>
      <c r="E24" s="137">
        <f t="shared" si="3"/>
        <v>0</v>
      </c>
      <c r="F24" s="137">
        <f t="shared" si="3"/>
        <v>0</v>
      </c>
      <c r="G24" s="150">
        <f t="shared" si="3"/>
        <v>7452</v>
      </c>
      <c r="H24" s="137">
        <f t="shared" si="3"/>
        <v>207766</v>
      </c>
      <c r="I24" s="137">
        <f t="shared" si="3"/>
        <v>0</v>
      </c>
      <c r="J24" s="137">
        <f t="shared" si="3"/>
        <v>0</v>
      </c>
      <c r="K24" s="137">
        <f t="shared" si="3"/>
        <v>0</v>
      </c>
      <c r="L24" s="137">
        <f t="shared" si="3"/>
        <v>0</v>
      </c>
      <c r="M24" s="137">
        <f t="shared" si="3"/>
        <v>435415</v>
      </c>
      <c r="N24" s="137">
        <f t="shared" si="3"/>
        <v>0</v>
      </c>
      <c r="O24" s="137">
        <f t="shared" si="3"/>
        <v>0</v>
      </c>
      <c r="P24" s="129">
        <f t="shared" si="2"/>
        <v>650633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31"/>
      <c r="R25" s="85" t="str">
        <f>C30</f>
        <v>El</v>
      </c>
      <c r="S25" s="60" t="str">
        <f>C43/1000 &amp;" GWh"</f>
        <v>671,48708 GWh</v>
      </c>
      <c r="T25" s="42">
        <f>C$44</f>
        <v>0.3617146364268633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348,628 GWh</v>
      </c>
      <c r="T26" s="42">
        <f>D$44</f>
        <v>0.18779788029313163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0,044 GWh</v>
      </c>
      <c r="T28" s="42">
        <f>F$44</f>
        <v>2.3701787386262123E-5</v>
      </c>
      <c r="U28" s="36"/>
    </row>
    <row r="29" spans="1:34" ht="15.75">
      <c r="A29" s="79" t="str">
        <f>A2</f>
        <v>0136 Haninge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151,761 GWh</v>
      </c>
      <c r="T29" s="42">
        <f>G$44</f>
        <v>8.1750158080148322E-2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249,065 GWh</v>
      </c>
      <c r="T30" s="42">
        <f>H$44</f>
        <v>0.13416558353089492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22">
        <f>[2]Slutanvändning!$N$818</f>
        <v>0</v>
      </c>
      <c r="C32" s="100">
        <f>[2]Slutanvändning!$N$819</f>
        <v>5309</v>
      </c>
      <c r="D32" s="100">
        <f>[2]Slutanvändning!$N$812</f>
        <v>1763</v>
      </c>
      <c r="E32" s="122">
        <f>[2]Slutanvändning!$Q$813</f>
        <v>0</v>
      </c>
      <c r="F32" s="122">
        <f>[2]Slutanvändning!$N$814</f>
        <v>0</v>
      </c>
      <c r="G32" s="122">
        <f>[2]Slutanvändning!$N$815</f>
        <v>347</v>
      </c>
      <c r="H32" s="100">
        <f>[2]Slutanvändning!$N$816</f>
        <v>0</v>
      </c>
      <c r="I32" s="122">
        <f>[2]Slutanvändning!$N$817</f>
        <v>0</v>
      </c>
      <c r="J32" s="122"/>
      <c r="K32" s="122">
        <f>[2]Slutanvändning!T813</f>
        <v>0</v>
      </c>
      <c r="L32" s="122">
        <f>[2]Slutanvändning!U813</f>
        <v>0</v>
      </c>
      <c r="M32" s="122"/>
      <c r="N32" s="122"/>
      <c r="O32" s="122"/>
      <c r="P32" s="122">
        <f t="shared" ref="P32:P38" si="4">SUM(B32:N32)</f>
        <v>7419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2">
        <f>[2]Slutanvändning!$N$827</f>
        <v>16575</v>
      </c>
      <c r="C33" s="130">
        <f>[2]Slutanvändning!$N$828</f>
        <v>29628</v>
      </c>
      <c r="D33" s="130">
        <f>[2]Slutanvändning!$N$821</f>
        <v>2814</v>
      </c>
      <c r="E33" s="122">
        <f>[2]Slutanvändning!$Q$822</f>
        <v>0</v>
      </c>
      <c r="F33" s="122">
        <f>[2]Slutanvändning!$N$823</f>
        <v>44</v>
      </c>
      <c r="G33" s="122">
        <f>[2]Slutanvändning!$N$824</f>
        <v>0</v>
      </c>
      <c r="H33" s="130">
        <f>[2]Slutanvändning!$N$825</f>
        <v>52.5</v>
      </c>
      <c r="I33" s="122">
        <f>[2]Slutanvändning!$N$826</f>
        <v>0</v>
      </c>
      <c r="J33" s="122"/>
      <c r="K33" s="122">
        <f>[2]Slutanvändning!T822</f>
        <v>0</v>
      </c>
      <c r="L33" s="122">
        <f>[2]Slutanvändning!U822</f>
        <v>0</v>
      </c>
      <c r="M33" s="122"/>
      <c r="N33" s="122"/>
      <c r="O33" s="122"/>
      <c r="P33" s="145">
        <f t="shared" si="4"/>
        <v>49113.5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2">
        <f>[2]Slutanvändning!$N$836</f>
        <v>20294</v>
      </c>
      <c r="C34" s="100">
        <f>[2]Slutanvändning!$N$837</f>
        <v>31819</v>
      </c>
      <c r="D34" s="130">
        <f>[2]Slutanvändning!$N$830</f>
        <v>2524.5</v>
      </c>
      <c r="E34" s="122">
        <f>[2]Slutanvändning!$Q$831</f>
        <v>0</v>
      </c>
      <c r="F34" s="122">
        <f>[2]Slutanvändning!$N$832</f>
        <v>0</v>
      </c>
      <c r="G34" s="122">
        <f>[2]Slutanvändning!$N$833</f>
        <v>0</v>
      </c>
      <c r="H34" s="100">
        <f>[2]Slutanvändning!$N$834</f>
        <v>0</v>
      </c>
      <c r="I34" s="122">
        <f>[2]Slutanvändning!$N$835</f>
        <v>0</v>
      </c>
      <c r="J34" s="122"/>
      <c r="K34" s="122">
        <f>[2]Slutanvändning!T831</f>
        <v>0</v>
      </c>
      <c r="L34" s="122">
        <f>[2]Slutanvändning!U831</f>
        <v>0</v>
      </c>
      <c r="M34" s="122"/>
      <c r="N34" s="122"/>
      <c r="O34" s="122"/>
      <c r="P34" s="145">
        <f t="shared" si="4"/>
        <v>54637.5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[2]Slutanvändning!$N$845</f>
        <v>0</v>
      </c>
      <c r="C35" s="100">
        <f>[2]Slutanvändning!$N$846</f>
        <v>4186</v>
      </c>
      <c r="D35" s="100">
        <f>[2]Slutanvändning!$N$839</f>
        <v>338311</v>
      </c>
      <c r="E35" s="122">
        <f>[2]Slutanvändning!$Q$840</f>
        <v>0</v>
      </c>
      <c r="F35" s="122">
        <f>[2]Slutanvändning!$N$841</f>
        <v>0</v>
      </c>
      <c r="G35" s="122">
        <f>[2]Slutanvändning!$N$842</f>
        <v>143962</v>
      </c>
      <c r="H35" s="100">
        <f>[2]Slutanvändning!$N$843</f>
        <v>0</v>
      </c>
      <c r="I35" s="122">
        <f>[2]Slutanvändning!$N$844</f>
        <v>0</v>
      </c>
      <c r="J35" s="122"/>
      <c r="K35" s="122">
        <f>[2]Slutanvändning!T840</f>
        <v>0</v>
      </c>
      <c r="L35" s="122">
        <f>[2]Slutanvändning!U840</f>
        <v>0</v>
      </c>
      <c r="M35" s="122"/>
      <c r="N35" s="122"/>
      <c r="O35" s="122"/>
      <c r="P35" s="122">
        <f>SUM(B35:N35)</f>
        <v>486459</v>
      </c>
      <c r="Q35" s="33"/>
      <c r="R35" s="85" t="str">
        <f>M30</f>
        <v>RT-flis</v>
      </c>
      <c r="S35" s="60" t="str">
        <f>M43/1000&amp;" GWh"</f>
        <v>435,415 GWh</v>
      </c>
      <c r="T35" s="42">
        <f>M$44</f>
        <v>0.23454803988157552</v>
      </c>
      <c r="U35" s="36"/>
    </row>
    <row r="36" spans="1:47" ht="15.75">
      <c r="A36" s="5" t="s">
        <v>36</v>
      </c>
      <c r="B36" s="122">
        <f>[2]Slutanvändning!$N$854</f>
        <v>75641</v>
      </c>
      <c r="C36" s="100">
        <f>[2]Slutanvändning!$N$855</f>
        <v>269387</v>
      </c>
      <c r="D36" s="100">
        <f>[2]Slutanvändning!$N$848</f>
        <v>2000</v>
      </c>
      <c r="E36" s="122">
        <f>[2]Slutanvändning!$Q$849</f>
        <v>0</v>
      </c>
      <c r="F36" s="122">
        <f>[2]Slutanvändning!$N$850</f>
        <v>0</v>
      </c>
      <c r="G36" s="122">
        <f>[2]Slutanvändning!$N$851</f>
        <v>0</v>
      </c>
      <c r="H36" s="100">
        <f>[2]Slutanvändning!$N$852</f>
        <v>0</v>
      </c>
      <c r="I36" s="122">
        <f>[2]Slutanvändning!$N$853</f>
        <v>0</v>
      </c>
      <c r="J36" s="122"/>
      <c r="K36" s="122">
        <f>[2]Slutanvändning!T849</f>
        <v>0</v>
      </c>
      <c r="L36" s="122">
        <f>[2]Slutanvändning!U849</f>
        <v>0</v>
      </c>
      <c r="M36" s="122"/>
      <c r="N36" s="122"/>
      <c r="O36" s="122"/>
      <c r="P36" s="122">
        <f t="shared" si="4"/>
        <v>347028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2">
        <f>[2]Slutanvändning!$N$863</f>
        <v>4013</v>
      </c>
      <c r="C37" s="100">
        <f>[2]Slutanvändning!$N$864</f>
        <v>238738</v>
      </c>
      <c r="D37" s="130">
        <f>[2]Slutanvändning!$N$857</f>
        <v>670.5</v>
      </c>
      <c r="E37" s="122">
        <f>[2]Slutanvändning!$Q$858</f>
        <v>0</v>
      </c>
      <c r="F37" s="122">
        <f>[2]Slutanvändning!$N$859</f>
        <v>0</v>
      </c>
      <c r="G37" s="122">
        <f>[2]Slutanvändning!$N$860</f>
        <v>0</v>
      </c>
      <c r="H37" s="130">
        <f>[2]Slutanvändning!$N$861</f>
        <v>41246.5</v>
      </c>
      <c r="I37" s="122">
        <f>[2]Slutanvändning!$N$862</f>
        <v>0</v>
      </c>
      <c r="J37" s="122"/>
      <c r="K37" s="122">
        <f>[2]Slutanvändning!T858</f>
        <v>0</v>
      </c>
      <c r="L37" s="122">
        <f>[2]Slutanvändning!U858</f>
        <v>0</v>
      </c>
      <c r="M37" s="122"/>
      <c r="N37" s="122"/>
      <c r="O37" s="122"/>
      <c r="P37" s="122">
        <f t="shared" si="4"/>
        <v>284668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2">
        <f>[2]Slutanvändning!$N$872</f>
        <v>218299</v>
      </c>
      <c r="C38" s="100">
        <f>[2]Slutanvändning!$N$873</f>
        <v>52421</v>
      </c>
      <c r="D38" s="100">
        <f>[2]Slutanvändning!$N$866</f>
        <v>545</v>
      </c>
      <c r="E38" s="122">
        <f>[2]Slutanvändning!$Q$867</f>
        <v>0</v>
      </c>
      <c r="F38" s="122">
        <f>[2]Slutanvändning!$N$868</f>
        <v>0</v>
      </c>
      <c r="G38" s="122">
        <f>[2]Slutanvändning!$N$869</f>
        <v>0</v>
      </c>
      <c r="H38" s="100">
        <f>[2]Slutanvändning!$N$870</f>
        <v>0</v>
      </c>
      <c r="I38" s="122">
        <f>[2]Slutanvändning!$N$871</f>
        <v>0</v>
      </c>
      <c r="J38" s="122"/>
      <c r="K38" s="122">
        <f>[2]Slutanvändning!T867</f>
        <v>0</v>
      </c>
      <c r="L38" s="122">
        <f>[2]Slutanvändning!U867</f>
        <v>0</v>
      </c>
      <c r="M38" s="122"/>
      <c r="N38" s="122"/>
      <c r="O38" s="122"/>
      <c r="P38" s="122">
        <f t="shared" si="4"/>
        <v>271265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[2]Slutanvändning!$N$881</f>
        <v>0</v>
      </c>
      <c r="C39" s="100">
        <f>[2]Slutanvändning!$N$882</f>
        <v>50988</v>
      </c>
      <c r="D39" s="100">
        <f>[2]Slutanvändning!$N$875</f>
        <v>0</v>
      </c>
      <c r="E39" s="122">
        <f>[2]Slutanvändning!$Q$876</f>
        <v>0</v>
      </c>
      <c r="F39" s="122">
        <f>[2]Slutanvändning!$N$877</f>
        <v>0</v>
      </c>
      <c r="G39" s="122">
        <f>[2]Slutanvändning!$N$878</f>
        <v>0</v>
      </c>
      <c r="H39" s="100">
        <f>[2]Slutanvändning!$N$879</f>
        <v>0</v>
      </c>
      <c r="I39" s="122">
        <f>[2]Slutanvändning!$N$880</f>
        <v>0</v>
      </c>
      <c r="J39" s="122"/>
      <c r="K39" s="122">
        <f>[2]Slutanvändning!T876</f>
        <v>0</v>
      </c>
      <c r="L39" s="122">
        <f>[2]Slutanvändning!U876</f>
        <v>0</v>
      </c>
      <c r="M39" s="122"/>
      <c r="N39" s="122"/>
      <c r="O39" s="122"/>
      <c r="P39" s="122">
        <f>SUM(B39:N39)</f>
        <v>50988</v>
      </c>
      <c r="Q39" s="33"/>
      <c r="R39" s="41"/>
      <c r="S39" s="10"/>
      <c r="T39" s="64"/>
    </row>
    <row r="40" spans="1:47" ht="15.75">
      <c r="A40" s="5" t="s">
        <v>14</v>
      </c>
      <c r="B40" s="122">
        <f>SUM(B32:B39)</f>
        <v>334822</v>
      </c>
      <c r="C40" s="145">
        <f t="shared" ref="C40:O40" si="5">SUM(C32:C39)</f>
        <v>682476</v>
      </c>
      <c r="D40" s="122">
        <f t="shared" si="5"/>
        <v>348628</v>
      </c>
      <c r="E40" s="122">
        <f t="shared" si="5"/>
        <v>0</v>
      </c>
      <c r="F40" s="122">
        <f>SUM(F32:F39)</f>
        <v>44</v>
      </c>
      <c r="G40" s="122">
        <f t="shared" si="5"/>
        <v>144309</v>
      </c>
      <c r="H40" s="145">
        <f t="shared" si="5"/>
        <v>41299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22">
        <f>SUM(B40:N40)</f>
        <v>1551578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94,10608 GWh</v>
      </c>
      <c r="T41" s="121"/>
    </row>
    <row r="42" spans="1:47">
      <c r="A42" s="46" t="s">
        <v>43</v>
      </c>
      <c r="B42" s="95">
        <f>B39+B38+B37</f>
        <v>222312</v>
      </c>
      <c r="C42" s="95">
        <f>C39+C38+C37</f>
        <v>342147</v>
      </c>
      <c r="D42" s="95">
        <f>D39+D38+D37</f>
        <v>1215.5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41246.5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606921</v>
      </c>
      <c r="Q42" s="34"/>
      <c r="R42" s="41" t="s">
        <v>41</v>
      </c>
      <c r="S42" s="11" t="str">
        <f>P42/1000 &amp;" GWh"</f>
        <v>606,921 GWh</v>
      </c>
      <c r="T42" s="42">
        <f>P42/P40</f>
        <v>0.39116370559520697</v>
      </c>
    </row>
    <row r="43" spans="1:47">
      <c r="A43" s="47" t="s">
        <v>45</v>
      </c>
      <c r="B43" s="117"/>
      <c r="C43" s="97">
        <f>C40+C24-C7+C46</f>
        <v>671487.08</v>
      </c>
      <c r="D43" s="97">
        <f t="shared" ref="D43:O43" si="7">D11+D24+D40</f>
        <v>348628</v>
      </c>
      <c r="E43" s="97">
        <f t="shared" si="7"/>
        <v>0</v>
      </c>
      <c r="F43" s="97">
        <f t="shared" si="7"/>
        <v>44</v>
      </c>
      <c r="G43" s="97">
        <f t="shared" si="7"/>
        <v>151761</v>
      </c>
      <c r="H43" s="97">
        <f t="shared" si="7"/>
        <v>249065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435415</v>
      </c>
      <c r="N43" s="97">
        <f t="shared" si="7"/>
        <v>0</v>
      </c>
      <c r="O43" s="97">
        <f t="shared" si="7"/>
        <v>0</v>
      </c>
      <c r="P43" s="98">
        <f>SUM(C43:O43)</f>
        <v>1856400.08</v>
      </c>
      <c r="Q43" s="34"/>
      <c r="R43" s="41" t="s">
        <v>42</v>
      </c>
      <c r="S43" s="11" t="str">
        <f>P36/1000 &amp;" GWh"</f>
        <v>347,028 GWh</v>
      </c>
      <c r="T43" s="62">
        <f>P36/P40</f>
        <v>0.22366133059375681</v>
      </c>
    </row>
    <row r="44" spans="1:47">
      <c r="A44" s="47" t="s">
        <v>46</v>
      </c>
      <c r="B44" s="118"/>
      <c r="C44" s="99">
        <f>C43/$P$43</f>
        <v>0.3617146364268633</v>
      </c>
      <c r="D44" s="99">
        <f t="shared" ref="D44:P44" si="8">D43/$P$43</f>
        <v>0.18779788029313163</v>
      </c>
      <c r="E44" s="99">
        <f t="shared" si="8"/>
        <v>0</v>
      </c>
      <c r="F44" s="99">
        <f t="shared" si="8"/>
        <v>2.3701787386262123E-5</v>
      </c>
      <c r="G44" s="99">
        <f t="shared" si="8"/>
        <v>8.1750158080148322E-2</v>
      </c>
      <c r="H44" s="99">
        <f t="shared" si="8"/>
        <v>0.13416558353089492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0.23454803988157552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54,6375 GWh</v>
      </c>
      <c r="T44" s="42">
        <f>P34/P40</f>
        <v>3.5214149723700648E-2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7,419 GWh</v>
      </c>
      <c r="T45" s="42">
        <f>P32/P40</f>
        <v>4.7815836522559618E-3</v>
      </c>
      <c r="U45" s="36"/>
    </row>
    <row r="46" spans="1:47">
      <c r="A46" s="48" t="s">
        <v>49</v>
      </c>
      <c r="B46" s="68">
        <f>B24-B40-B49</f>
        <v>39508</v>
      </c>
      <c r="C46" s="68">
        <f>(C40+C24)*0.08</f>
        <v>54598.080000000002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49,1135 GWh</v>
      </c>
      <c r="T46" s="62">
        <f>P33/P40</f>
        <v>3.1653903316494564E-2</v>
      </c>
      <c r="U46" s="36"/>
    </row>
    <row r="47" spans="1:47">
      <c r="A47" s="48" t="s">
        <v>51</v>
      </c>
      <c r="B47" s="123">
        <f>B46/B24</f>
        <v>7.7025206512478475E-2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486,459 GWh</v>
      </c>
      <c r="T47" s="62">
        <f>P35/P40</f>
        <v>0.31352532711858511</v>
      </c>
    </row>
    <row r="48" spans="1:47" ht="15.75" thickBot="1">
      <c r="A48" s="13"/>
      <c r="B48" s="124"/>
      <c r="C48" s="125"/>
      <c r="D48" s="126"/>
      <c r="E48" s="126"/>
      <c r="F48" s="127"/>
      <c r="G48" s="126"/>
      <c r="H48" s="126"/>
      <c r="I48" s="127"/>
      <c r="J48" s="126"/>
      <c r="K48" s="126"/>
      <c r="L48" s="126"/>
      <c r="M48" s="125"/>
      <c r="N48" s="128"/>
      <c r="O48" s="128"/>
      <c r="P48" s="128"/>
      <c r="Q48" s="87"/>
      <c r="R48" s="69" t="s">
        <v>50</v>
      </c>
      <c r="S48" s="70" t="str">
        <f>P40/1000 &amp;" GWh"</f>
        <v>1551,578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3" t="s">
        <v>104</v>
      </c>
      <c r="B49" s="142">
        <f>'FV imp-exp'!E9</f>
        <v>138593</v>
      </c>
      <c r="C49" s="125"/>
      <c r="D49" s="126"/>
      <c r="E49" s="126"/>
      <c r="F49" s="127"/>
      <c r="G49" s="126"/>
      <c r="H49" s="126"/>
      <c r="I49" s="127"/>
      <c r="J49" s="126"/>
      <c r="K49" s="126"/>
      <c r="L49" s="126"/>
      <c r="M49" s="125"/>
      <c r="N49" s="128"/>
      <c r="O49" s="128"/>
      <c r="P49" s="128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24"/>
      <c r="C50" s="139"/>
      <c r="D50" s="126"/>
      <c r="E50" s="126"/>
      <c r="F50" s="127"/>
      <c r="G50" s="126"/>
      <c r="H50" s="126"/>
      <c r="I50" s="127"/>
      <c r="J50" s="126"/>
      <c r="K50" s="126"/>
      <c r="L50" s="126"/>
      <c r="M50" s="125"/>
      <c r="N50" s="128"/>
      <c r="O50" s="128"/>
      <c r="P50" s="128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24"/>
      <c r="C51" s="125"/>
      <c r="D51" s="126"/>
      <c r="E51" s="126"/>
      <c r="F51" s="127"/>
      <c r="G51" s="126"/>
      <c r="H51" s="126"/>
      <c r="I51" s="127"/>
      <c r="J51" s="126"/>
      <c r="K51" s="126"/>
      <c r="L51" s="126"/>
      <c r="M51" s="125"/>
      <c r="N51" s="128"/>
      <c r="O51" s="128"/>
      <c r="P51" s="128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24"/>
      <c r="C52" s="125"/>
      <c r="D52" s="126"/>
      <c r="E52" s="126"/>
      <c r="F52" s="127"/>
      <c r="G52" s="126"/>
      <c r="H52" s="126"/>
      <c r="I52" s="127"/>
      <c r="J52" s="126"/>
      <c r="K52" s="126"/>
      <c r="L52" s="126"/>
      <c r="M52" s="125"/>
      <c r="N52" s="128"/>
      <c r="O52" s="128"/>
      <c r="P52" s="128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24"/>
      <c r="C53" s="125"/>
      <c r="D53" s="126"/>
      <c r="E53" s="126"/>
      <c r="F53" s="127"/>
      <c r="G53" s="126"/>
      <c r="H53" s="126"/>
      <c r="I53" s="127"/>
      <c r="J53" s="126"/>
      <c r="K53" s="126"/>
      <c r="L53" s="126"/>
      <c r="M53" s="125"/>
      <c r="N53" s="128"/>
      <c r="O53" s="128"/>
      <c r="P53" s="128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0"/>
      <c r="C54" s="125"/>
      <c r="D54" s="126"/>
      <c r="E54" s="126"/>
      <c r="F54" s="127"/>
      <c r="G54" s="126"/>
      <c r="H54" s="126"/>
      <c r="I54" s="127"/>
      <c r="J54" s="126"/>
      <c r="K54" s="126"/>
      <c r="L54" s="126"/>
      <c r="M54" s="125"/>
      <c r="N54" s="128"/>
      <c r="O54" s="128"/>
      <c r="P54" s="128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9" zoomScale="70" zoomScaleNormal="70" workbookViewId="0">
      <selection activeCell="G54" sqref="G54"/>
    </sheetView>
  </sheetViews>
  <sheetFormatPr defaultColWidth="8.625" defaultRowHeight="15"/>
  <cols>
    <col min="1" max="1" width="49.5" style="12" customWidth="1"/>
    <col min="2" max="2" width="18.75" style="52" bestFit="1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80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[2]Solceller!$C$10</f>
        <v>1187.5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0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[2]Elproduktion!$N$282</f>
        <v>0</v>
      </c>
      <c r="D7" s="122">
        <f>[2]Elproduktion!$N$283</f>
        <v>0</v>
      </c>
      <c r="E7" s="122">
        <f>[2]Elproduktion!$Q$284</f>
        <v>0</v>
      </c>
      <c r="F7" s="122">
        <f>[2]Elproduktion!$N$285</f>
        <v>0</v>
      </c>
      <c r="G7" s="122">
        <f>[2]Elproduktion!$R$286</f>
        <v>0</v>
      </c>
      <c r="H7" s="122">
        <f>[2]Elproduktion!$S$287</f>
        <v>0</v>
      </c>
      <c r="I7" s="122">
        <f>[2]Elproduktion!$N$288</f>
        <v>0</v>
      </c>
      <c r="J7" s="122">
        <f>[2]Elproduktion!$T$286</f>
        <v>0</v>
      </c>
      <c r="K7" s="122">
        <f>[2]Elproduktion!U284</f>
        <v>0</v>
      </c>
      <c r="L7" s="122">
        <f>[2]Elproduktion!V284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[2]Elproduktion!$N$290</f>
        <v>0</v>
      </c>
      <c r="D8" s="122">
        <f>[2]Elproduktion!$N$291</f>
        <v>0</v>
      </c>
      <c r="E8" s="122">
        <f>[2]Elproduktion!$Q$292</f>
        <v>0</v>
      </c>
      <c r="F8" s="122">
        <f>[2]Elproduktion!$N$293</f>
        <v>0</v>
      </c>
      <c r="G8" s="122">
        <f>[2]Elproduktion!$R$294</f>
        <v>0</v>
      </c>
      <c r="H8" s="122">
        <f>[2]Elproduktion!$S$295</f>
        <v>0</v>
      </c>
      <c r="I8" s="122">
        <f>[2]Elproduktion!$N$296</f>
        <v>0</v>
      </c>
      <c r="J8" s="122">
        <f>[2]Elproduktion!$T$294</f>
        <v>0</v>
      </c>
      <c r="K8" s="122">
        <f>[2]Elproduktion!U292</f>
        <v>0</v>
      </c>
      <c r="L8" s="122">
        <f>[2]Elproduktion!V292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[2]Elproduktion!$N$298</f>
        <v>0</v>
      </c>
      <c r="D9" s="122">
        <f>[2]Elproduktion!$N$299</f>
        <v>0</v>
      </c>
      <c r="E9" s="122">
        <f>[2]Elproduktion!$Q$300</f>
        <v>0</v>
      </c>
      <c r="F9" s="122">
        <f>[2]Elproduktion!$N$301</f>
        <v>0</v>
      </c>
      <c r="G9" s="122">
        <f>[2]Elproduktion!$R$302</f>
        <v>0</v>
      </c>
      <c r="H9" s="122">
        <f>[2]Elproduktion!$S$303</f>
        <v>0</v>
      </c>
      <c r="I9" s="122">
        <f>[2]Elproduktion!$N$304</f>
        <v>0</v>
      </c>
      <c r="J9" s="122">
        <f>[2]Elproduktion!$T$302</f>
        <v>0</v>
      </c>
      <c r="K9" s="122">
        <f>[2]Elproduktion!U300</f>
        <v>0</v>
      </c>
      <c r="L9" s="122">
        <f>[2]Elproduktion!V300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[2]Elproduktion!$N$306</f>
        <v>0</v>
      </c>
      <c r="D10" s="122">
        <f>[2]Elproduktion!$N$307</f>
        <v>0</v>
      </c>
      <c r="E10" s="122">
        <f>[2]Elproduktion!$Q$308</f>
        <v>0</v>
      </c>
      <c r="F10" s="122">
        <f>[2]Elproduktion!$N$309</f>
        <v>0</v>
      </c>
      <c r="G10" s="122">
        <f>[2]Elproduktion!$R$310</f>
        <v>0</v>
      </c>
      <c r="H10" s="122">
        <f>[2]Elproduktion!$S$311</f>
        <v>0</v>
      </c>
      <c r="I10" s="122">
        <f>[2]Elproduktion!$N$312</f>
        <v>0</v>
      </c>
      <c r="J10" s="122">
        <f>[2]Elproduktion!$T$310</f>
        <v>0</v>
      </c>
      <c r="K10" s="122">
        <f>[2]Elproduktion!U308</f>
        <v>0</v>
      </c>
      <c r="L10" s="122">
        <f>[2]Elproduktion!V308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1187.5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>SUM(D11:O11)</f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0126 Huddinge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36">
        <f>[2]Fjärrvärmeproduktion!$N$394</f>
        <v>0</v>
      </c>
      <c r="C18" s="137"/>
      <c r="D18" s="137">
        <f>[2]Fjärrvärmeproduktion!$N$395</f>
        <v>0</v>
      </c>
      <c r="E18" s="137">
        <f>[2]Fjärrvärmeproduktion!$Q$396</f>
        <v>0</v>
      </c>
      <c r="F18" s="137">
        <f>[2]Fjärrvärmeproduktion!$N$397</f>
        <v>0</v>
      </c>
      <c r="G18" s="137">
        <f>[2]Fjärrvärmeproduktion!$R$398</f>
        <v>0</v>
      </c>
      <c r="H18" s="137">
        <f>[2]Fjärrvärmeproduktion!$S$399</f>
        <v>0</v>
      </c>
      <c r="I18" s="137">
        <f>[2]Fjärrvärmeproduktion!$N$400</f>
        <v>0</v>
      </c>
      <c r="J18" s="137">
        <f>[2]Fjärrvärmeproduktion!$T$398</f>
        <v>0</v>
      </c>
      <c r="K18" s="137">
        <f>[2]Fjärrvärmeproduktion!U396</f>
        <v>0</v>
      </c>
      <c r="L18" s="137">
        <f>[2]Fjärrvärmeproduktion!V396</f>
        <v>0</v>
      </c>
      <c r="M18" s="137">
        <f>[2]Fjärrvärmeproduktion!W399</f>
        <v>0</v>
      </c>
      <c r="N18" s="137">
        <f>[2]Fjärrvärmeproduktion!X399</f>
        <v>0</v>
      </c>
      <c r="O18" s="137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36">
        <f>[2]Fjärrvärmeproduktion!$N$402</f>
        <v>67831</v>
      </c>
      <c r="C19" s="137"/>
      <c r="D19" s="137">
        <f>[2]Fjärrvärmeproduktion!$N$403</f>
        <v>586</v>
      </c>
      <c r="E19" s="137">
        <f>[2]Fjärrvärmeproduktion!$Q$404</f>
        <v>0</v>
      </c>
      <c r="F19" s="137">
        <f>[2]Fjärrvärmeproduktion!$N$405</f>
        <v>0</v>
      </c>
      <c r="G19" s="137">
        <f>[2]Fjärrvärmeproduktion!$R$406</f>
        <v>78252</v>
      </c>
      <c r="H19" s="137">
        <f>[2]Fjärrvärmeproduktion!$S$407</f>
        <v>0</v>
      </c>
      <c r="I19" s="137">
        <f>[2]Fjärrvärmeproduktion!$N$408</f>
        <v>4133</v>
      </c>
      <c r="J19" s="137">
        <f>[2]Fjärrvärmeproduktion!$T$406</f>
        <v>0</v>
      </c>
      <c r="K19" s="137">
        <f>[2]Fjärrvärmeproduktion!U404</f>
        <v>0</v>
      </c>
      <c r="L19" s="137">
        <f>[2]Fjärrvärmeproduktion!V404</f>
        <v>0</v>
      </c>
      <c r="M19" s="137">
        <f>[2]Fjärrvärmeproduktion!W407</f>
        <v>0</v>
      </c>
      <c r="N19" s="137">
        <f>[2]Fjärrvärmeproduktion!X407</f>
        <v>0</v>
      </c>
      <c r="O19" s="137"/>
      <c r="P19" s="122">
        <f t="shared" ref="P19:P24" si="2">SUM(C19:O19)</f>
        <v>82971</v>
      </c>
      <c r="Q19" s="4"/>
      <c r="R19" s="4"/>
      <c r="S19" s="4"/>
      <c r="T19" s="4"/>
    </row>
    <row r="20" spans="1:34" ht="15.75">
      <c r="A20" s="5" t="s">
        <v>20</v>
      </c>
      <c r="B20" s="166">
        <f>[2]Fjärrvärmeproduktion!$N$410</f>
        <v>0</v>
      </c>
      <c r="C20" s="137"/>
      <c r="D20" s="137">
        <f>[2]Fjärrvärmeproduktion!$N$411</f>
        <v>0</v>
      </c>
      <c r="E20" s="137">
        <f>[2]Fjärrvärmeproduktion!$Q$412</f>
        <v>0</v>
      </c>
      <c r="F20" s="137">
        <f>[2]Fjärrvärmeproduktion!$N$413</f>
        <v>0</v>
      </c>
      <c r="G20" s="137">
        <f>[2]Fjärrvärmeproduktion!$R$414</f>
        <v>0</v>
      </c>
      <c r="H20" s="137">
        <f>[2]Fjärrvärmeproduktion!$S$415</f>
        <v>0</v>
      </c>
      <c r="I20" s="137">
        <f>[2]Fjärrvärmeproduktion!$N$416</f>
        <v>0</v>
      </c>
      <c r="J20" s="137">
        <f>[2]Fjärrvärmeproduktion!$T$414</f>
        <v>0</v>
      </c>
      <c r="K20" s="137">
        <f>[2]Fjärrvärmeproduktion!U412</f>
        <v>0</v>
      </c>
      <c r="L20" s="137">
        <f>[2]Fjärrvärmeproduktion!V412</f>
        <v>0</v>
      </c>
      <c r="M20" s="137">
        <f>[2]Fjärrvärmeproduktion!W415</f>
        <v>0</v>
      </c>
      <c r="N20" s="137">
        <f>[2]Fjärrvärmeproduktion!X415</f>
        <v>0</v>
      </c>
      <c r="O20" s="137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66">
        <f>[2]Fjärrvärmeproduktion!$N$418</f>
        <v>0</v>
      </c>
      <c r="C21" s="137"/>
      <c r="D21" s="137">
        <f>[2]Fjärrvärmeproduktion!$N$419</f>
        <v>0</v>
      </c>
      <c r="E21" s="137">
        <f>[2]Fjärrvärmeproduktion!$Q$420</f>
        <v>0</v>
      </c>
      <c r="F21" s="137">
        <f>[2]Fjärrvärmeproduktion!$N$421</f>
        <v>0</v>
      </c>
      <c r="G21" s="137">
        <f>[2]Fjärrvärmeproduktion!$R$422</f>
        <v>0</v>
      </c>
      <c r="H21" s="137">
        <f>[2]Fjärrvärmeproduktion!$S$423</f>
        <v>0</v>
      </c>
      <c r="I21" s="137">
        <f>[2]Fjärrvärmeproduktion!$N$424</f>
        <v>0</v>
      </c>
      <c r="J21" s="137">
        <f>[2]Fjärrvärmeproduktion!$T$422</f>
        <v>0</v>
      </c>
      <c r="K21" s="137">
        <f>[2]Fjärrvärmeproduktion!U420</f>
        <v>0</v>
      </c>
      <c r="L21" s="137">
        <f>[2]Fjärrvärmeproduktion!V420</f>
        <v>0</v>
      </c>
      <c r="M21" s="137">
        <f>[2]Fjärrvärmeproduktion!W423</f>
        <v>0</v>
      </c>
      <c r="N21" s="137">
        <f>[2]Fjärrvärmeproduktion!X423</f>
        <v>0</v>
      </c>
      <c r="O21" s="137"/>
      <c r="P21" s="122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66">
        <f>[2]Fjärrvärmeproduktion!$N$426</f>
        <v>0</v>
      </c>
      <c r="C22" s="137"/>
      <c r="D22" s="137">
        <f>[2]Fjärrvärmeproduktion!$N$427</f>
        <v>0</v>
      </c>
      <c r="E22" s="137">
        <f>[2]Fjärrvärmeproduktion!$Q$428</f>
        <v>0</v>
      </c>
      <c r="F22" s="137">
        <f>[2]Fjärrvärmeproduktion!$N$429</f>
        <v>0</v>
      </c>
      <c r="G22" s="137">
        <f>[2]Fjärrvärmeproduktion!$R$430</f>
        <v>0</v>
      </c>
      <c r="H22" s="137">
        <f>[2]Fjärrvärmeproduktion!$S$431</f>
        <v>0</v>
      </c>
      <c r="I22" s="137">
        <f>[2]Fjärrvärmeproduktion!$N$432</f>
        <v>0</v>
      </c>
      <c r="J22" s="137">
        <f>[2]Fjärrvärmeproduktion!$T$430</f>
        <v>0</v>
      </c>
      <c r="K22" s="137">
        <f>[2]Fjärrvärmeproduktion!U428</f>
        <v>0</v>
      </c>
      <c r="L22" s="137">
        <f>[2]Fjärrvärmeproduktion!V428</f>
        <v>0</v>
      </c>
      <c r="M22" s="137">
        <f>[2]Fjärrvärmeproduktion!W431</f>
        <v>0</v>
      </c>
      <c r="N22" s="137">
        <f>[2]Fjärrvärmeproduktion!X431</f>
        <v>0</v>
      </c>
      <c r="O22" s="137"/>
      <c r="P22" s="122">
        <f t="shared" si="2"/>
        <v>0</v>
      </c>
      <c r="Q22" s="31"/>
      <c r="R22" s="43" t="s">
        <v>24</v>
      </c>
      <c r="S22" s="88" t="str">
        <f>P43/1000 &amp;" GWh"</f>
        <v>1730,1104776008 GWh</v>
      </c>
      <c r="T22" s="38"/>
      <c r="U22" s="36"/>
    </row>
    <row r="23" spans="1:34" ht="15.75">
      <c r="A23" s="5" t="s">
        <v>23</v>
      </c>
      <c r="B23" s="166">
        <f>[2]Fjärrvärmeproduktion!$N$434</f>
        <v>0</v>
      </c>
      <c r="C23" s="137"/>
      <c r="D23" s="137">
        <f>[2]Fjärrvärmeproduktion!$N$435</f>
        <v>0</v>
      </c>
      <c r="E23" s="137">
        <f>[2]Fjärrvärmeproduktion!$Q$436</f>
        <v>0</v>
      </c>
      <c r="F23" s="137">
        <f>[2]Fjärrvärmeproduktion!$N$437</f>
        <v>0</v>
      </c>
      <c r="G23" s="137">
        <f>[2]Fjärrvärmeproduktion!$R$438</f>
        <v>0</v>
      </c>
      <c r="H23" s="137">
        <f>[2]Fjärrvärmeproduktion!$S$439</f>
        <v>0</v>
      </c>
      <c r="I23" s="137">
        <f>[2]Fjärrvärmeproduktion!$N$440</f>
        <v>0</v>
      </c>
      <c r="J23" s="137">
        <f>[2]Fjärrvärmeproduktion!$T$438</f>
        <v>0</v>
      </c>
      <c r="K23" s="137">
        <f>[2]Fjärrvärmeproduktion!U436</f>
        <v>0</v>
      </c>
      <c r="L23" s="137">
        <f>[2]Fjärrvärmeproduktion!V436</f>
        <v>0</v>
      </c>
      <c r="M23" s="137">
        <f>[2]Fjärrvärmeproduktion!W439</f>
        <v>0</v>
      </c>
      <c r="N23" s="137">
        <f>[2]Fjärrvärmeproduktion!X439</f>
        <v>0</v>
      </c>
      <c r="O23" s="137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37">
        <f>SUM(B18:B23)</f>
        <v>67831</v>
      </c>
      <c r="C24" s="137">
        <f t="shared" ref="C24:O24" si="3">SUM(C18:C23)</f>
        <v>0</v>
      </c>
      <c r="D24" s="137">
        <f t="shared" si="3"/>
        <v>586</v>
      </c>
      <c r="E24" s="137">
        <f t="shared" si="3"/>
        <v>0</v>
      </c>
      <c r="F24" s="137">
        <f t="shared" si="3"/>
        <v>0</v>
      </c>
      <c r="G24" s="137">
        <f t="shared" si="3"/>
        <v>78252</v>
      </c>
      <c r="H24" s="137">
        <f t="shared" si="3"/>
        <v>0</v>
      </c>
      <c r="I24" s="137">
        <f t="shared" si="3"/>
        <v>4133</v>
      </c>
      <c r="J24" s="137">
        <f t="shared" si="3"/>
        <v>0</v>
      </c>
      <c r="K24" s="137">
        <f t="shared" si="3"/>
        <v>0</v>
      </c>
      <c r="L24" s="137">
        <f t="shared" si="3"/>
        <v>0</v>
      </c>
      <c r="M24" s="137">
        <f t="shared" si="3"/>
        <v>0</v>
      </c>
      <c r="N24" s="137">
        <f t="shared" si="3"/>
        <v>0</v>
      </c>
      <c r="O24" s="137">
        <f t="shared" si="3"/>
        <v>0</v>
      </c>
      <c r="P24" s="122">
        <f t="shared" si="2"/>
        <v>82971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31"/>
      <c r="R25" s="85" t="str">
        <f>C30</f>
        <v>El</v>
      </c>
      <c r="S25" s="60" t="str">
        <f>C43/1000 &amp;" GWh"</f>
        <v>815,581947610756 GWh</v>
      </c>
      <c r="T25" s="42">
        <f>C$44</f>
        <v>0.47140454795797293</v>
      </c>
      <c r="U25" s="36"/>
    </row>
    <row r="26" spans="1:34" ht="15.75">
      <c r="A26" s="6" t="s">
        <v>103</v>
      </c>
      <c r="B26" s="136">
        <f>'FV imp-exp'!B4</f>
        <v>470000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31"/>
      <c r="R26" s="86" t="str">
        <f>D30</f>
        <v>Oljeprodukter</v>
      </c>
      <c r="S26" s="60" t="str">
        <f>D43/1000 &amp;" GWh"</f>
        <v>662,645 GWh</v>
      </c>
      <c r="T26" s="42">
        <f>D$44</f>
        <v>0.38300733310332435</v>
      </c>
      <c r="U26" s="36"/>
    </row>
    <row r="27" spans="1:34" ht="15.75"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11,97657524754 GWh</v>
      </c>
      <c r="T28" s="42">
        <f>F$44</f>
        <v>6.9224337998046942E-3</v>
      </c>
      <c r="U28" s="36"/>
    </row>
    <row r="29" spans="1:34" ht="15.75">
      <c r="A29" s="79" t="str">
        <f>A2</f>
        <v>0126 Huddinge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210,479954742501 GWh</v>
      </c>
      <c r="T29" s="42">
        <f>G$44</f>
        <v>0.12165694472550694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25,294 GWh</v>
      </c>
      <c r="T30" s="42">
        <f>H$44</f>
        <v>1.4619875624980927E-2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4,133 GWh</v>
      </c>
      <c r="T31" s="42">
        <f>I$44</f>
        <v>2.3888647884101437E-3</v>
      </c>
      <c r="U31" s="35"/>
      <c r="AG31" s="30"/>
      <c r="AH31" s="30"/>
    </row>
    <row r="32" spans="1:34" ht="15.75">
      <c r="A32" s="5" t="s">
        <v>30</v>
      </c>
      <c r="B32" s="122">
        <f>[2]Slutanvändning!$N$575</f>
        <v>0</v>
      </c>
      <c r="C32" s="100">
        <f>[2]Slutanvändning!$N$576</f>
        <v>679</v>
      </c>
      <c r="D32" s="122">
        <f>[2]Slutanvändning!$N$569</f>
        <v>490</v>
      </c>
      <c r="E32" s="122">
        <f>[2]Slutanvändning!$Q$570</f>
        <v>0</v>
      </c>
      <c r="F32" s="100">
        <f>[2]Slutanvändning!$N$571</f>
        <v>0</v>
      </c>
      <c r="G32" s="100">
        <f>[2]Slutanvändning!$N$572</f>
        <v>101</v>
      </c>
      <c r="H32" s="122">
        <f>[2]Slutanvändning!$N$573</f>
        <v>0</v>
      </c>
      <c r="I32" s="122">
        <f>[2]Slutanvändning!$N$574</f>
        <v>0</v>
      </c>
      <c r="J32" s="122"/>
      <c r="K32" s="122">
        <f>[2]Slutanvändning!T570</f>
        <v>0</v>
      </c>
      <c r="L32" s="122">
        <f>[2]Slutanvändning!U570</f>
        <v>0</v>
      </c>
      <c r="M32" s="122"/>
      <c r="N32" s="122"/>
      <c r="O32" s="122"/>
      <c r="P32" s="122">
        <f t="shared" ref="P32:P38" si="4">SUM(B32:N32)</f>
        <v>1270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2">
        <f>[2]Slutanvändning!$N$584</f>
        <v>59731</v>
      </c>
      <c r="C33" s="130">
        <f>[2]Slutanvändning!$N$585</f>
        <v>33692.470009959536</v>
      </c>
      <c r="D33" s="122">
        <f>[2]Slutanvändning!$N$578</f>
        <v>2931</v>
      </c>
      <c r="E33" s="122">
        <f>[2]Slutanvändning!$Q$579</f>
        <v>0</v>
      </c>
      <c r="F33" s="130">
        <f>[2]Slutanvändning!$N$580</f>
        <v>11976.575247539999</v>
      </c>
      <c r="G33" s="100">
        <f>[2]Slutanvändning!$N$581</f>
        <v>0</v>
      </c>
      <c r="H33" s="122">
        <f>[2]Slutanvändning!$N$582</f>
        <v>6</v>
      </c>
      <c r="I33" s="122">
        <f>[2]Slutanvändning!$N$583</f>
        <v>0</v>
      </c>
      <c r="J33" s="122"/>
      <c r="K33" s="122">
        <f>[2]Slutanvändning!T579</f>
        <v>0</v>
      </c>
      <c r="L33" s="122">
        <f>[2]Slutanvändning!U579</f>
        <v>0</v>
      </c>
      <c r="M33" s="122"/>
      <c r="N33" s="122"/>
      <c r="O33" s="122"/>
      <c r="P33" s="145">
        <f t="shared" si="4"/>
        <v>108337.04525749953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2">
        <f>[2]Slutanvändning!$N$593</f>
        <v>101730</v>
      </c>
      <c r="C34" s="100">
        <f>[2]Slutanvändning!$N$594</f>
        <v>77152</v>
      </c>
      <c r="D34" s="122">
        <f>[2]Slutanvändning!$N$587</f>
        <v>5065</v>
      </c>
      <c r="E34" s="122">
        <f>[2]Slutanvändning!$Q$588</f>
        <v>0</v>
      </c>
      <c r="F34" s="100">
        <f>[2]Slutanvändning!$N$589</f>
        <v>0</v>
      </c>
      <c r="G34" s="100">
        <f>[2]Slutanvändning!$N$590</f>
        <v>0</v>
      </c>
      <c r="H34" s="122">
        <f>[2]Slutanvändning!$N$591</f>
        <v>0</v>
      </c>
      <c r="I34" s="122">
        <f>[2]Slutanvändning!$N$592</f>
        <v>0</v>
      </c>
      <c r="J34" s="122"/>
      <c r="K34" s="122">
        <f>[2]Slutanvändning!T588</f>
        <v>0</v>
      </c>
      <c r="L34" s="122">
        <f>[2]Slutanvändning!U588</f>
        <v>0</v>
      </c>
      <c r="M34" s="122"/>
      <c r="N34" s="122"/>
      <c r="O34" s="122"/>
      <c r="P34" s="122">
        <f t="shared" si="4"/>
        <v>183947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[2]Slutanvändning!$N$602</f>
        <v>0</v>
      </c>
      <c r="C35" s="100">
        <f>[2]Slutanvändning!$N$603</f>
        <v>2026</v>
      </c>
      <c r="D35" s="122">
        <f>[2]Slutanvändning!$N$596</f>
        <v>649077</v>
      </c>
      <c r="E35" s="122">
        <f>[2]Slutanvändning!$Q$597</f>
        <v>0</v>
      </c>
      <c r="F35" s="100">
        <f>[2]Slutanvändning!$N$598</f>
        <v>0</v>
      </c>
      <c r="G35" s="130">
        <f>[2]Slutanvändning!$N$599</f>
        <v>132126.95474250056</v>
      </c>
      <c r="H35" s="122">
        <f>[2]Slutanvändning!$N$600</f>
        <v>0</v>
      </c>
      <c r="I35" s="122">
        <f>[2]Slutanvändning!$N$601</f>
        <v>0</v>
      </c>
      <c r="J35" s="122"/>
      <c r="K35" s="122">
        <f>[2]Slutanvändning!T597</f>
        <v>0</v>
      </c>
      <c r="L35" s="122">
        <f>[2]Slutanvändning!U597</f>
        <v>0</v>
      </c>
      <c r="M35" s="122"/>
      <c r="N35" s="122"/>
      <c r="O35" s="122"/>
      <c r="P35" s="145">
        <f>SUM(B35:N35)</f>
        <v>783229.95474250056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2">
        <f>[2]Slutanvändning!$N$611</f>
        <v>37153</v>
      </c>
      <c r="C36" s="100">
        <f>[2]Slutanvändning!$N$612</f>
        <v>275721</v>
      </c>
      <c r="D36" s="122">
        <f>[2]Slutanvändning!$N$605</f>
        <v>2817</v>
      </c>
      <c r="E36" s="122">
        <f>[2]Slutanvändning!$Q$606</f>
        <v>0</v>
      </c>
      <c r="F36" s="100">
        <f>[2]Slutanvändning!$N$607</f>
        <v>0</v>
      </c>
      <c r="G36" s="100">
        <f>[2]Slutanvändning!$N$608</f>
        <v>0</v>
      </c>
      <c r="H36" s="122">
        <f>[2]Slutanvändning!$N$609</f>
        <v>0</v>
      </c>
      <c r="I36" s="122">
        <f>[2]Slutanvändning!$N$610</f>
        <v>0</v>
      </c>
      <c r="J36" s="122"/>
      <c r="K36" s="122">
        <f>[2]Slutanvändning!T606</f>
        <v>0</v>
      </c>
      <c r="L36" s="122">
        <f>[2]Slutanvändning!U606</f>
        <v>0</v>
      </c>
      <c r="M36" s="122"/>
      <c r="N36" s="122"/>
      <c r="O36" s="122"/>
      <c r="P36" s="122">
        <f t="shared" si="4"/>
        <v>315691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2">
        <f>[2]Slutanvändning!$N$620</f>
        <v>48720</v>
      </c>
      <c r="C37" s="100">
        <f>[2]Slutanvändning!$N$621</f>
        <v>307874</v>
      </c>
      <c r="D37" s="122">
        <f>[2]Slutanvändning!$N$614</f>
        <v>1649</v>
      </c>
      <c r="E37" s="122">
        <f>[2]Slutanvändning!$Q$615</f>
        <v>0</v>
      </c>
      <c r="F37" s="100">
        <f>[2]Slutanvändning!$N$616</f>
        <v>0</v>
      </c>
      <c r="G37" s="100">
        <f>[2]Slutanvändning!$N$617</f>
        <v>0</v>
      </c>
      <c r="H37" s="122">
        <f>[2]Slutanvändning!$N$618</f>
        <v>25288</v>
      </c>
      <c r="I37" s="122">
        <f>[2]Slutanvändning!$N$619</f>
        <v>0</v>
      </c>
      <c r="J37" s="122"/>
      <c r="K37" s="122">
        <f>[2]Slutanvändning!T615</f>
        <v>0</v>
      </c>
      <c r="L37" s="122">
        <f>[2]Slutanvändning!U615</f>
        <v>0</v>
      </c>
      <c r="M37" s="122"/>
      <c r="N37" s="122"/>
      <c r="O37" s="122"/>
      <c r="P37" s="122">
        <f t="shared" si="4"/>
        <v>383531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2">
        <f>[2]Slutanvändning!$N$629</f>
        <v>248955</v>
      </c>
      <c r="C38" s="100">
        <f>[2]Slutanvändning!$N$630</f>
        <v>37746</v>
      </c>
      <c r="D38" s="122">
        <f>[2]Slutanvändning!$N$623</f>
        <v>30</v>
      </c>
      <c r="E38" s="122">
        <f>[2]Slutanvändning!$Q$624</f>
        <v>0</v>
      </c>
      <c r="F38" s="100">
        <f>[2]Slutanvändning!$N$625</f>
        <v>0</v>
      </c>
      <c r="G38" s="100">
        <f>[2]Slutanvändning!$N$626</f>
        <v>0</v>
      </c>
      <c r="H38" s="122">
        <f>[2]Slutanvändning!$N$627</f>
        <v>0</v>
      </c>
      <c r="I38" s="122">
        <f>[2]Slutanvändning!$N$628</f>
        <v>0</v>
      </c>
      <c r="J38" s="122"/>
      <c r="K38" s="122">
        <f>[2]Slutanvändning!T624</f>
        <v>0</v>
      </c>
      <c r="L38" s="122">
        <f>[2]Slutanvändning!U624</f>
        <v>0</v>
      </c>
      <c r="M38" s="122"/>
      <c r="N38" s="122"/>
      <c r="O38" s="122"/>
      <c r="P38" s="122">
        <f t="shared" si="4"/>
        <v>286731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[2]Slutanvändning!$N$638</f>
        <v>0</v>
      </c>
      <c r="C39" s="100">
        <f>[2]Slutanvändning!$N$639</f>
        <v>20278</v>
      </c>
      <c r="D39" s="122">
        <f>[2]Slutanvändning!$N$632</f>
        <v>0</v>
      </c>
      <c r="E39" s="122">
        <f>[2]Slutanvändning!$Q$633</f>
        <v>0</v>
      </c>
      <c r="F39" s="100">
        <f>[2]Slutanvändning!$N$634</f>
        <v>0</v>
      </c>
      <c r="G39" s="100">
        <f>[2]Slutanvändning!$N$635</f>
        <v>0</v>
      </c>
      <c r="H39" s="122">
        <f>[2]Slutanvändning!$N$636</f>
        <v>0</v>
      </c>
      <c r="I39" s="122">
        <f>[2]Slutanvändning!$N$637</f>
        <v>0</v>
      </c>
      <c r="J39" s="122"/>
      <c r="K39" s="122">
        <f>[2]Slutanvändning!T633</f>
        <v>0</v>
      </c>
      <c r="L39" s="122">
        <f>[2]Slutanvändning!U633</f>
        <v>0</v>
      </c>
      <c r="M39" s="122"/>
      <c r="N39" s="122"/>
      <c r="O39" s="122"/>
      <c r="P39" s="122">
        <f>SUM(B39:N39)</f>
        <v>20278</v>
      </c>
      <c r="Q39" s="33"/>
      <c r="R39" s="41"/>
      <c r="S39" s="10"/>
      <c r="T39" s="64"/>
    </row>
    <row r="40" spans="1:47" ht="15.75">
      <c r="A40" s="5" t="s">
        <v>14</v>
      </c>
      <c r="B40" s="122">
        <f>SUM(B32:B39)</f>
        <v>496289</v>
      </c>
      <c r="C40" s="145">
        <f t="shared" ref="C40:O40" si="5">SUM(C32:C39)</f>
        <v>755168.47000995954</v>
      </c>
      <c r="D40" s="122">
        <f t="shared" si="5"/>
        <v>662059</v>
      </c>
      <c r="E40" s="122">
        <f t="shared" si="5"/>
        <v>0</v>
      </c>
      <c r="F40" s="145">
        <f>SUM(F32:F39)</f>
        <v>11976.575247539999</v>
      </c>
      <c r="G40" s="145">
        <f t="shared" si="5"/>
        <v>132227.95474250056</v>
      </c>
      <c r="H40" s="122">
        <f t="shared" si="5"/>
        <v>25294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22">
        <f>SUM(B40:N40)</f>
        <v>2083015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101,955477600797 GWh</v>
      </c>
      <c r="T41" s="121"/>
    </row>
    <row r="42" spans="1:47">
      <c r="A42" s="46" t="s">
        <v>43</v>
      </c>
      <c r="B42" s="95">
        <f>B39+B38+B37</f>
        <v>297675</v>
      </c>
      <c r="C42" s="95">
        <f>C39+C38+C37</f>
        <v>365898</v>
      </c>
      <c r="D42" s="95">
        <f>D39+D38+D37</f>
        <v>1679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25288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690540</v>
      </c>
      <c r="Q42" s="34"/>
      <c r="R42" s="41" t="s">
        <v>41</v>
      </c>
      <c r="S42" s="11" t="str">
        <f>P42/1000 &amp;" GWh"</f>
        <v>690,54 GWh</v>
      </c>
      <c r="T42" s="42">
        <f>P42/P40</f>
        <v>0.33150985470579902</v>
      </c>
    </row>
    <row r="43" spans="1:47">
      <c r="A43" s="47" t="s">
        <v>45</v>
      </c>
      <c r="B43" s="117"/>
      <c r="C43" s="97">
        <f>C40+C24-C7+C46</f>
        <v>815581.94761075627</v>
      </c>
      <c r="D43" s="97">
        <f t="shared" ref="D43:O43" si="7">D11+D24+D40</f>
        <v>662645</v>
      </c>
      <c r="E43" s="97">
        <f t="shared" si="7"/>
        <v>0</v>
      </c>
      <c r="F43" s="97">
        <f t="shared" si="7"/>
        <v>11976.575247539999</v>
      </c>
      <c r="G43" s="97">
        <f t="shared" si="7"/>
        <v>210479.95474250056</v>
      </c>
      <c r="H43" s="97">
        <f t="shared" si="7"/>
        <v>25294</v>
      </c>
      <c r="I43" s="97">
        <f t="shared" si="7"/>
        <v>4133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1730110.4776007968</v>
      </c>
      <c r="Q43" s="34"/>
      <c r="R43" s="41" t="s">
        <v>42</v>
      </c>
      <c r="S43" s="11" t="str">
        <f>P36/1000 &amp;" GWh"</f>
        <v>315,691 GWh</v>
      </c>
      <c r="T43" s="62">
        <f>P36/P40</f>
        <v>0.15155483757918209</v>
      </c>
    </row>
    <row r="44" spans="1:47">
      <c r="A44" s="47" t="s">
        <v>46</v>
      </c>
      <c r="B44" s="99"/>
      <c r="C44" s="99">
        <f>C43/$P$43</f>
        <v>0.47140454795797293</v>
      </c>
      <c r="D44" s="99">
        <f t="shared" ref="D44:P44" si="8">D43/$P$43</f>
        <v>0.38300733310332435</v>
      </c>
      <c r="E44" s="99">
        <f t="shared" si="8"/>
        <v>0</v>
      </c>
      <c r="F44" s="99">
        <f t="shared" si="8"/>
        <v>6.9224337998046942E-3</v>
      </c>
      <c r="G44" s="99">
        <f t="shared" si="8"/>
        <v>0.12165694472550694</v>
      </c>
      <c r="H44" s="99">
        <f t="shared" si="8"/>
        <v>1.4619875624980927E-2</v>
      </c>
      <c r="I44" s="99">
        <f t="shared" si="8"/>
        <v>2.3888647884101437E-3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183,947 GWh</v>
      </c>
      <c r="T44" s="42">
        <f>P34/P40</f>
        <v>8.8308053470570302E-2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1,27 GWh</v>
      </c>
      <c r="T45" s="42">
        <f>P32/P40</f>
        <v>6.0969316111501837E-4</v>
      </c>
      <c r="U45" s="36"/>
    </row>
    <row r="46" spans="1:47">
      <c r="A46" s="48" t="s">
        <v>49</v>
      </c>
      <c r="B46" s="68">
        <f>B24+B26-B40</f>
        <v>41542</v>
      </c>
      <c r="C46" s="68">
        <f>(C40+C24)*0.08</f>
        <v>60413.477600796767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108,3370452575 GWh</v>
      </c>
      <c r="T46" s="62">
        <f>P33/P40</f>
        <v>5.2009728810161963E-2</v>
      </c>
      <c r="U46" s="36"/>
    </row>
    <row r="47" spans="1:47">
      <c r="A47" s="48" t="s">
        <v>51</v>
      </c>
      <c r="B47" s="123">
        <f>B46/(B24+B26)</f>
        <v>7.7239876466771162E-2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783,229954742501 GWh</v>
      </c>
      <c r="T47" s="62">
        <f>P35/P40</f>
        <v>0.37600783227317158</v>
      </c>
    </row>
    <row r="48" spans="1:47" ht="15.75" thickBot="1">
      <c r="A48" s="13"/>
      <c r="B48" s="124"/>
      <c r="C48" s="125"/>
      <c r="D48" s="126"/>
      <c r="E48" s="126"/>
      <c r="F48" s="127"/>
      <c r="G48" s="126"/>
      <c r="H48" s="126"/>
      <c r="I48" s="127"/>
      <c r="J48" s="126"/>
      <c r="K48" s="126"/>
      <c r="L48" s="126"/>
      <c r="M48" s="125"/>
      <c r="N48" s="128"/>
      <c r="O48" s="128"/>
      <c r="P48" s="128"/>
      <c r="Q48" s="87"/>
      <c r="R48" s="69" t="s">
        <v>50</v>
      </c>
      <c r="S48" s="70" t="str">
        <f>P40/1000 &amp;" GWh"</f>
        <v>2083,015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24"/>
      <c r="C49" s="125"/>
      <c r="D49" s="126"/>
      <c r="E49" s="126"/>
      <c r="F49" s="127"/>
      <c r="G49" s="126"/>
      <c r="H49" s="126"/>
      <c r="I49" s="127"/>
      <c r="J49" s="126"/>
      <c r="K49" s="126"/>
      <c r="L49" s="126"/>
      <c r="M49" s="125"/>
      <c r="N49" s="128"/>
      <c r="O49" s="128"/>
      <c r="P49" s="128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24"/>
      <c r="C50" s="139"/>
      <c r="D50" s="126"/>
      <c r="E50" s="126"/>
      <c r="F50" s="127"/>
      <c r="G50" s="126"/>
      <c r="H50" s="126"/>
      <c r="I50" s="127"/>
      <c r="J50" s="126"/>
      <c r="K50" s="126"/>
      <c r="L50" s="126"/>
      <c r="M50" s="125"/>
      <c r="N50" s="128"/>
      <c r="O50" s="128"/>
      <c r="P50" s="128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24"/>
      <c r="C51" s="125"/>
      <c r="D51" s="126"/>
      <c r="E51" s="126"/>
      <c r="F51" s="127"/>
      <c r="G51" s="126"/>
      <c r="H51" s="126"/>
      <c r="I51" s="127"/>
      <c r="J51" s="126"/>
      <c r="K51" s="126"/>
      <c r="L51" s="126"/>
      <c r="M51" s="125"/>
      <c r="N51" s="128"/>
      <c r="O51" s="128"/>
      <c r="P51" s="128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24"/>
      <c r="C52" s="125"/>
      <c r="D52" s="126"/>
      <c r="E52" s="126"/>
      <c r="F52" s="127"/>
      <c r="G52" s="126"/>
      <c r="H52" s="126"/>
      <c r="I52" s="127"/>
      <c r="J52" s="126"/>
      <c r="K52" s="126"/>
      <c r="L52" s="126"/>
      <c r="M52" s="125"/>
      <c r="N52" s="128"/>
      <c r="O52" s="128"/>
      <c r="P52" s="128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24"/>
      <c r="C53" s="125"/>
      <c r="D53" s="126"/>
      <c r="E53" s="126"/>
      <c r="F53" s="127"/>
      <c r="G53" s="126"/>
      <c r="H53" s="126"/>
      <c r="I53" s="127"/>
      <c r="J53" s="126"/>
      <c r="K53" s="126"/>
      <c r="L53" s="126"/>
      <c r="M53" s="125"/>
      <c r="N53" s="128"/>
      <c r="O53" s="128"/>
      <c r="P53" s="128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24"/>
      <c r="C54" s="125"/>
      <c r="D54" s="126"/>
      <c r="E54" s="126"/>
      <c r="F54" s="127"/>
      <c r="G54" s="126"/>
      <c r="H54" s="126"/>
      <c r="I54" s="127"/>
      <c r="J54" s="126"/>
      <c r="K54" s="126"/>
      <c r="L54" s="126"/>
      <c r="M54" s="125"/>
      <c r="N54" s="128"/>
      <c r="O54" s="128"/>
      <c r="P54" s="128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6" zoomScale="70" zoomScaleNormal="70" workbookViewId="0">
      <selection activeCell="P42" sqref="P42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9" t="s">
        <v>81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5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1" t="s">
        <v>60</v>
      </c>
      <c r="C4" s="80" t="s">
        <v>58</v>
      </c>
      <c r="D4" s="80" t="s">
        <v>59</v>
      </c>
      <c r="E4" s="27"/>
      <c r="F4" s="80" t="s">
        <v>61</v>
      </c>
      <c r="G4" s="27"/>
      <c r="H4" s="27"/>
      <c r="I4" s="80" t="s">
        <v>62</v>
      </c>
      <c r="J4" s="27"/>
      <c r="K4" s="27"/>
      <c r="L4" s="27"/>
      <c r="M4" s="27"/>
      <c r="N4" s="28"/>
      <c r="O4" s="28"/>
      <c r="P4" s="82" t="s">
        <v>66</v>
      </c>
      <c r="Q4" s="30"/>
      <c r="AG4" s="30"/>
      <c r="AH4" s="30"/>
    </row>
    <row r="5" spans="1:34" ht="15.75">
      <c r="A5" s="5" t="s">
        <v>53</v>
      </c>
      <c r="B5" s="59"/>
      <c r="C5" s="129">
        <f>[2]Solceller!$C$8</f>
        <v>1415.5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>
        <f>SUM(D5:O5)</f>
        <v>0</v>
      </c>
      <c r="Q5" s="53"/>
      <c r="AG5" s="53"/>
      <c r="AH5" s="53"/>
    </row>
    <row r="6" spans="1:34" ht="15.75">
      <c r="A6" s="5"/>
      <c r="B6" s="5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[2]Elproduktion!$N$202</f>
        <v>0</v>
      </c>
      <c r="D7" s="122">
        <f>[2]Elproduktion!$N$203</f>
        <v>0</v>
      </c>
      <c r="E7" s="122">
        <f>[2]Elproduktion!$Q$204</f>
        <v>0</v>
      </c>
      <c r="F7" s="122">
        <f>[2]Elproduktion!$N$205</f>
        <v>0</v>
      </c>
      <c r="G7" s="122">
        <f>[2]Elproduktion!$R$206</f>
        <v>0</v>
      </c>
      <c r="H7" s="122">
        <f>[2]Elproduktion!$S$207</f>
        <v>0</v>
      </c>
      <c r="I7" s="122">
        <f>[2]Elproduktion!$N$208</f>
        <v>0</v>
      </c>
      <c r="J7" s="122">
        <f>[2]Elproduktion!$T$206</f>
        <v>0</v>
      </c>
      <c r="K7" s="122">
        <f>[2]Elproduktion!U204</f>
        <v>0</v>
      </c>
      <c r="L7" s="122">
        <f>[2]Elproduktion!V204</f>
        <v>0</v>
      </c>
      <c r="M7" s="122"/>
      <c r="N7" s="122"/>
      <c r="O7" s="122"/>
      <c r="P7" s="122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122">
        <f>[2]Elproduktion!$N$210</f>
        <v>0</v>
      </c>
      <c r="D8" s="122">
        <f>[2]Elproduktion!$N$211</f>
        <v>0</v>
      </c>
      <c r="E8" s="122">
        <f>[2]Elproduktion!$Q$212</f>
        <v>0</v>
      </c>
      <c r="F8" s="122">
        <f>[2]Elproduktion!$N$213</f>
        <v>0</v>
      </c>
      <c r="G8" s="122">
        <f>[2]Elproduktion!$R$214</f>
        <v>0</v>
      </c>
      <c r="H8" s="122">
        <f>[2]Elproduktion!$S$215</f>
        <v>0</v>
      </c>
      <c r="I8" s="122">
        <f>[2]Elproduktion!$N$216</f>
        <v>0</v>
      </c>
      <c r="J8" s="122">
        <f>[2]Elproduktion!$T$214</f>
        <v>0</v>
      </c>
      <c r="K8" s="122">
        <f>[2]Elproduktion!U212</f>
        <v>0</v>
      </c>
      <c r="L8" s="122">
        <f>[2]Elproduktion!V212</f>
        <v>0</v>
      </c>
      <c r="M8" s="122"/>
      <c r="N8" s="122"/>
      <c r="O8" s="122"/>
      <c r="P8" s="122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2">
        <f>[2]Elproduktion!$N$218</f>
        <v>0</v>
      </c>
      <c r="D9" s="122">
        <f>[2]Elproduktion!$N$219</f>
        <v>0</v>
      </c>
      <c r="E9" s="122">
        <f>[2]Elproduktion!$Q$220</f>
        <v>0</v>
      </c>
      <c r="F9" s="122">
        <f>[2]Elproduktion!$N$221</f>
        <v>0</v>
      </c>
      <c r="G9" s="122">
        <f>[2]Elproduktion!$R$222</f>
        <v>0</v>
      </c>
      <c r="H9" s="122">
        <f>[2]Elproduktion!$S$223</f>
        <v>0</v>
      </c>
      <c r="I9" s="122">
        <f>[2]Elproduktion!$N$224</f>
        <v>0</v>
      </c>
      <c r="J9" s="122">
        <f>[2]Elproduktion!$T$222</f>
        <v>0</v>
      </c>
      <c r="K9" s="122">
        <f>[2]Elproduktion!U220</f>
        <v>0</v>
      </c>
      <c r="L9" s="122">
        <f>[2]Elproduktion!V220</f>
        <v>0</v>
      </c>
      <c r="M9" s="122"/>
      <c r="N9" s="122"/>
      <c r="O9" s="122"/>
      <c r="P9" s="122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22">
        <f>[2]Elproduktion!$N$226</f>
        <v>0</v>
      </c>
      <c r="D10" s="122">
        <f>[2]Elproduktion!$N$227</f>
        <v>0</v>
      </c>
      <c r="E10" s="122">
        <f>[2]Elproduktion!$Q$228</f>
        <v>0</v>
      </c>
      <c r="F10" s="122">
        <f>[2]Elproduktion!$N$229</f>
        <v>0</v>
      </c>
      <c r="G10" s="122">
        <f>[2]Elproduktion!$R$230</f>
        <v>0</v>
      </c>
      <c r="H10" s="122">
        <f>[2]Elproduktion!$S$231</f>
        <v>0</v>
      </c>
      <c r="I10" s="122">
        <f>[2]Elproduktion!$N$232</f>
        <v>0</v>
      </c>
      <c r="J10" s="122">
        <f>[2]Elproduktion!$T$230</f>
        <v>0</v>
      </c>
      <c r="K10" s="122">
        <f>[2]Elproduktion!U228</f>
        <v>0</v>
      </c>
      <c r="L10" s="122">
        <f>[2]Elproduktion!V228</f>
        <v>0</v>
      </c>
      <c r="M10" s="122"/>
      <c r="N10" s="122"/>
      <c r="O10" s="122"/>
      <c r="P10" s="122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9">
        <f>SUM(C5:C10)</f>
        <v>1415.5</v>
      </c>
      <c r="D11" s="122">
        <f t="shared" ref="D11:O11" si="1">SUM(D5:D10)</f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9" t="str">
        <f>A2</f>
        <v>0123 Järfälla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7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5" t="s">
        <v>71</v>
      </c>
      <c r="N16" s="55" t="s">
        <v>73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1" t="s">
        <v>60</v>
      </c>
      <c r="B17" s="80" t="s">
        <v>63</v>
      </c>
      <c r="C17" s="49"/>
      <c r="D17" s="80" t="s">
        <v>59</v>
      </c>
      <c r="E17" s="27"/>
      <c r="F17" s="80" t="s">
        <v>61</v>
      </c>
      <c r="G17" s="27"/>
      <c r="H17" s="27"/>
      <c r="I17" s="80" t="s">
        <v>62</v>
      </c>
      <c r="J17" s="27"/>
      <c r="K17" s="27"/>
      <c r="L17" s="27"/>
      <c r="M17" s="27"/>
      <c r="N17" s="28"/>
      <c r="O17" s="28"/>
      <c r="P17" s="82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[2]Fjärrvärmeproduktion!$N$282</f>
        <v>0</v>
      </c>
      <c r="C18" s="122"/>
      <c r="D18" s="122">
        <f>[2]Fjärrvärmeproduktion!$N$283</f>
        <v>0</v>
      </c>
      <c r="E18" s="122">
        <f>[2]Fjärrvärmeproduktion!$Q$284</f>
        <v>0</v>
      </c>
      <c r="F18" s="122">
        <f>[2]Fjärrvärmeproduktion!$N$285</f>
        <v>0</v>
      </c>
      <c r="G18" s="122">
        <f>[2]Fjärrvärmeproduktion!$R$286</f>
        <v>0</v>
      </c>
      <c r="H18" s="122">
        <f>[2]Fjärrvärmeproduktion!$S$287</f>
        <v>0</v>
      </c>
      <c r="I18" s="122">
        <f>[2]Fjärrvärmeproduktion!$N$288</f>
        <v>0</v>
      </c>
      <c r="J18" s="122">
        <f>[2]Fjärrvärmeproduktion!$T$286</f>
        <v>0</v>
      </c>
      <c r="K18" s="122">
        <f>[2]Fjärrvärmeproduktion!U284</f>
        <v>0</v>
      </c>
      <c r="L18" s="122">
        <f>[2]Fjärrvärmeproduktion!V284</f>
        <v>0</v>
      </c>
      <c r="M18" s="122">
        <f>[2]Fjärrvärmeproduktion!W287</f>
        <v>0</v>
      </c>
      <c r="N18" s="122">
        <f>[2]Fjärrvärmeproduktion!X287</f>
        <v>0</v>
      </c>
      <c r="O18" s="122"/>
      <c r="P18" s="122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2">
        <f>[2]Fjärrvärmeproduktion!$N$290</f>
        <v>39350</v>
      </c>
      <c r="C19" s="122"/>
      <c r="D19" s="122">
        <f>[2]Fjärrvärmeproduktion!$N$291</f>
        <v>0</v>
      </c>
      <c r="E19" s="122">
        <f>[2]Fjärrvärmeproduktion!$Q$292</f>
        <v>0</v>
      </c>
      <c r="F19" s="122">
        <f>[2]Fjärrvärmeproduktion!$N$293</f>
        <v>0</v>
      </c>
      <c r="G19" s="122">
        <f>[2]Fjärrvärmeproduktion!$R$294</f>
        <v>23820</v>
      </c>
      <c r="H19" s="122">
        <f>[2]Fjärrvärmeproduktion!$S$295</f>
        <v>18744</v>
      </c>
      <c r="I19" s="122">
        <f>[2]Fjärrvärmeproduktion!$N$296</f>
        <v>0</v>
      </c>
      <c r="J19" s="122">
        <f>[2]Fjärrvärmeproduktion!$T$294</f>
        <v>0</v>
      </c>
      <c r="K19" s="122">
        <f>[2]Fjärrvärmeproduktion!U292</f>
        <v>0</v>
      </c>
      <c r="L19" s="122">
        <f>[2]Fjärrvärmeproduktion!V292</f>
        <v>0</v>
      </c>
      <c r="M19" s="122">
        <f>[2]Fjärrvärmeproduktion!W295</f>
        <v>0</v>
      </c>
      <c r="N19" s="122">
        <f>[2]Fjärrvärmeproduktion!X295</f>
        <v>0</v>
      </c>
      <c r="O19" s="122"/>
      <c r="P19" s="122">
        <f t="shared" ref="P19:P24" si="2">SUM(C19:O19)</f>
        <v>42564</v>
      </c>
      <c r="Q19" s="4"/>
      <c r="R19" s="4"/>
      <c r="S19" s="4"/>
      <c r="T19" s="4"/>
    </row>
    <row r="20" spans="1:34" ht="15.75">
      <c r="A20" s="5" t="s">
        <v>20</v>
      </c>
      <c r="B20" s="122">
        <f>[2]Fjärrvärmeproduktion!$N$298</f>
        <v>0</v>
      </c>
      <c r="C20" s="122"/>
      <c r="D20" s="122">
        <f>[2]Fjärrvärmeproduktion!$N$299</f>
        <v>0</v>
      </c>
      <c r="E20" s="122">
        <f>[2]Fjärrvärmeproduktion!$Q$300</f>
        <v>0</v>
      </c>
      <c r="F20" s="122">
        <f>[2]Fjärrvärmeproduktion!$N$301</f>
        <v>0</v>
      </c>
      <c r="G20" s="122">
        <f>[2]Fjärrvärmeproduktion!$R$302</f>
        <v>0</v>
      </c>
      <c r="H20" s="122">
        <f>[2]Fjärrvärmeproduktion!$S$303</f>
        <v>0</v>
      </c>
      <c r="I20" s="122">
        <f>[2]Fjärrvärmeproduktion!$N$304</f>
        <v>0</v>
      </c>
      <c r="J20" s="122">
        <f>[2]Fjärrvärmeproduktion!$T$302</f>
        <v>0</v>
      </c>
      <c r="K20" s="122">
        <f>[2]Fjärrvärmeproduktion!U300</f>
        <v>0</v>
      </c>
      <c r="L20" s="122">
        <f>[2]Fjärrvärmeproduktion!V300</f>
        <v>0</v>
      </c>
      <c r="M20" s="122">
        <f>[2]Fjärrvärmeproduktion!W303</f>
        <v>0</v>
      </c>
      <c r="N20" s="122">
        <f>[2]Fjärrvärmeproduktion!X303</f>
        <v>0</v>
      </c>
      <c r="O20" s="122"/>
      <c r="P20" s="122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2">
        <f>[2]Fjärrvärmeproduktion!$N$306</f>
        <v>177499</v>
      </c>
      <c r="C21" s="145">
        <f>B21*0.33</f>
        <v>58574.670000000006</v>
      </c>
      <c r="D21" s="122">
        <f>[2]Fjärrvärmeproduktion!$N$307</f>
        <v>0</v>
      </c>
      <c r="E21" s="122">
        <f>[2]Fjärrvärmeproduktion!$Q$308</f>
        <v>0</v>
      </c>
      <c r="F21" s="122">
        <f>[2]Fjärrvärmeproduktion!$N$309</f>
        <v>0</v>
      </c>
      <c r="G21" s="122">
        <f>[2]Fjärrvärmeproduktion!$R$310</f>
        <v>0</v>
      </c>
      <c r="H21" s="122">
        <f>[2]Fjärrvärmeproduktion!$S$311</f>
        <v>0</v>
      </c>
      <c r="I21" s="122">
        <f>[2]Fjärrvärmeproduktion!$N$312</f>
        <v>0</v>
      </c>
      <c r="J21" s="122">
        <f>[2]Fjärrvärmeproduktion!$T$310</f>
        <v>0</v>
      </c>
      <c r="K21" s="122">
        <f>[2]Fjärrvärmeproduktion!U308</f>
        <v>0</v>
      </c>
      <c r="L21" s="122">
        <f>[2]Fjärrvärmeproduktion!V308</f>
        <v>0</v>
      </c>
      <c r="M21" s="122">
        <f>[2]Fjärrvärmeproduktion!W311</f>
        <v>0</v>
      </c>
      <c r="N21" s="122">
        <f>[2]Fjärrvärmeproduktion!X311</f>
        <v>0</v>
      </c>
      <c r="O21" s="122"/>
      <c r="P21" s="122">
        <f t="shared" si="2"/>
        <v>58574.670000000006</v>
      </c>
      <c r="Q21" s="4"/>
      <c r="R21" s="37"/>
      <c r="S21" s="37"/>
      <c r="T21" s="37"/>
    </row>
    <row r="22" spans="1:34" ht="15.75">
      <c r="A22" s="5" t="s">
        <v>22</v>
      </c>
      <c r="B22" s="122">
        <f>[2]Fjärrvärmeproduktion!$N$314</f>
        <v>0</v>
      </c>
      <c r="C22" s="122"/>
      <c r="D22" s="122">
        <f>[2]Fjärrvärmeproduktion!$N$315</f>
        <v>0</v>
      </c>
      <c r="E22" s="122">
        <f>[2]Fjärrvärmeproduktion!$Q$316</f>
        <v>0</v>
      </c>
      <c r="F22" s="122">
        <f>[2]Fjärrvärmeproduktion!$N$317</f>
        <v>0</v>
      </c>
      <c r="G22" s="122">
        <f>[2]Fjärrvärmeproduktion!$R$318</f>
        <v>0</v>
      </c>
      <c r="H22" s="122">
        <f>[2]Fjärrvärmeproduktion!$S$319</f>
        <v>0</v>
      </c>
      <c r="I22" s="122">
        <f>[2]Fjärrvärmeproduktion!$N$320</f>
        <v>0</v>
      </c>
      <c r="J22" s="122">
        <f>[2]Fjärrvärmeproduktion!$T$318</f>
        <v>0</v>
      </c>
      <c r="K22" s="122">
        <f>[2]Fjärrvärmeproduktion!U316</f>
        <v>0</v>
      </c>
      <c r="L22" s="122">
        <f>[2]Fjärrvärmeproduktion!V316</f>
        <v>0</v>
      </c>
      <c r="M22" s="122">
        <f>[2]Fjärrvärmeproduktion!W319</f>
        <v>0</v>
      </c>
      <c r="N22" s="122">
        <f>[2]Fjärrvärmeproduktion!X319</f>
        <v>0</v>
      </c>
      <c r="O22" s="122"/>
      <c r="P22" s="122">
        <f t="shared" si="2"/>
        <v>0</v>
      </c>
      <c r="Q22" s="31"/>
      <c r="R22" s="43" t="s">
        <v>24</v>
      </c>
      <c r="S22" s="88" t="str">
        <f>P43/1000 &amp;" GWh"</f>
        <v>1426,9408836 GWh</v>
      </c>
      <c r="T22" s="38"/>
      <c r="U22" s="36"/>
    </row>
    <row r="23" spans="1:34" ht="15.75">
      <c r="A23" s="5" t="s">
        <v>23</v>
      </c>
      <c r="B23" s="122">
        <f>[2]Fjärrvärmeproduktion!$N$322</f>
        <v>0</v>
      </c>
      <c r="C23" s="122"/>
      <c r="D23" s="122">
        <f>[2]Fjärrvärmeproduktion!$N$323</f>
        <v>0</v>
      </c>
      <c r="E23" s="122">
        <f>[2]Fjärrvärmeproduktion!$Q$324</f>
        <v>0</v>
      </c>
      <c r="F23" s="122">
        <f>[2]Fjärrvärmeproduktion!$N$325</f>
        <v>0</v>
      </c>
      <c r="G23" s="122">
        <f>[2]Fjärrvärmeproduktion!$R$326</f>
        <v>0</v>
      </c>
      <c r="H23" s="122">
        <f>[2]Fjärrvärmeproduktion!$S$327</f>
        <v>0</v>
      </c>
      <c r="I23" s="122">
        <f>[2]Fjärrvärmeproduktion!$N$328</f>
        <v>0</v>
      </c>
      <c r="J23" s="122">
        <f>[2]Fjärrvärmeproduktion!$T$326</f>
        <v>0</v>
      </c>
      <c r="K23" s="122">
        <f>[2]Fjärrvärmeproduktion!U324</f>
        <v>0</v>
      </c>
      <c r="L23" s="122">
        <f>[2]Fjärrvärmeproduktion!V324</f>
        <v>0</v>
      </c>
      <c r="M23" s="122">
        <f>[2]Fjärrvärmeproduktion!W327</f>
        <v>0</v>
      </c>
      <c r="N23" s="122">
        <f>[2]Fjärrvärmeproduktion!X327</f>
        <v>0</v>
      </c>
      <c r="O23" s="122"/>
      <c r="P23" s="122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2">
        <f>SUM(B18:B23)</f>
        <v>216849</v>
      </c>
      <c r="C24" s="145">
        <f t="shared" ref="C24:O24" si="3">SUM(C18:C23)</f>
        <v>58574.670000000006</v>
      </c>
      <c r="D24" s="122">
        <f t="shared" si="3"/>
        <v>0</v>
      </c>
      <c r="E24" s="122">
        <f t="shared" si="3"/>
        <v>0</v>
      </c>
      <c r="F24" s="122">
        <f t="shared" si="3"/>
        <v>0</v>
      </c>
      <c r="G24" s="122">
        <f t="shared" si="3"/>
        <v>23820</v>
      </c>
      <c r="H24" s="122">
        <f t="shared" si="3"/>
        <v>18744</v>
      </c>
      <c r="I24" s="122">
        <f t="shared" si="3"/>
        <v>0</v>
      </c>
      <c r="J24" s="122">
        <f t="shared" si="3"/>
        <v>0</v>
      </c>
      <c r="K24" s="122">
        <f t="shared" si="3"/>
        <v>0</v>
      </c>
      <c r="L24" s="122">
        <f t="shared" si="3"/>
        <v>0</v>
      </c>
      <c r="M24" s="122">
        <f t="shared" si="3"/>
        <v>0</v>
      </c>
      <c r="N24" s="122">
        <f t="shared" si="3"/>
        <v>0</v>
      </c>
      <c r="O24" s="122">
        <f t="shared" si="3"/>
        <v>0</v>
      </c>
      <c r="P24" s="122">
        <f t="shared" si="2"/>
        <v>101138.67000000001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5" t="str">
        <f>C30</f>
        <v>El</v>
      </c>
      <c r="S25" s="60" t="str">
        <f>C43/1000 &amp;" GWh"</f>
        <v>750,0898836 GWh</v>
      </c>
      <c r="T25" s="42">
        <f>C$44</f>
        <v>0.52566290041926167</v>
      </c>
      <c r="U25" s="36"/>
    </row>
    <row r="26" spans="1:34" ht="15.75">
      <c r="A26" s="6" t="s">
        <v>103</v>
      </c>
      <c r="B26" s="100">
        <f>'FV imp-exp'!B11</f>
        <v>85063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6" t="str">
        <f>D30</f>
        <v>Oljeprodukter</v>
      </c>
      <c r="S26" s="60" t="str">
        <f>D43/1000 &amp;" GWh"</f>
        <v>458,681 GWh</v>
      </c>
      <c r="T26" s="42">
        <f>D$44</f>
        <v>0.32144358976021703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6" t="str">
        <f>E30</f>
        <v>Kol och koks</v>
      </c>
      <c r="S27" s="12" t="str">
        <f>E43/1000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6" t="str">
        <f>F30</f>
        <v>Gasol/naturgas</v>
      </c>
      <c r="S28" s="63" t="str">
        <f>F43/1000 &amp;" GWh"</f>
        <v>0 GWh</v>
      </c>
      <c r="T28" s="42">
        <f>F$44</f>
        <v>0</v>
      </c>
      <c r="U28" s="36"/>
    </row>
    <row r="29" spans="1:34" ht="15.75">
      <c r="A29" s="79" t="str">
        <f>A2</f>
        <v>0123 Järfälla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6" t="str">
        <f>G30</f>
        <v>Biodrivmedel</v>
      </c>
      <c r="S29" s="60" t="str">
        <f>G43/1000&amp;" GWh"</f>
        <v>186,98 GWh</v>
      </c>
      <c r="T29" s="42">
        <f>G$44</f>
        <v>0.13103556156318963</v>
      </c>
      <c r="U29" s="36"/>
    </row>
    <row r="30" spans="1:34" ht="30">
      <c r="A30" s="6">
        <v>2017</v>
      </c>
      <c r="B30" s="67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74</v>
      </c>
      <c r="K30" s="54" t="s">
        <v>6</v>
      </c>
      <c r="L30" s="54" t="s">
        <v>7</v>
      </c>
      <c r="M30" s="54" t="s">
        <v>71</v>
      </c>
      <c r="N30" s="54" t="s">
        <v>73</v>
      </c>
      <c r="O30" s="55" t="s">
        <v>75</v>
      </c>
      <c r="P30" s="57" t="s">
        <v>29</v>
      </c>
      <c r="Q30" s="31"/>
      <c r="R30" s="85" t="str">
        <f>H30</f>
        <v>Biobränslen</v>
      </c>
      <c r="S30" s="60" t="str">
        <f>H43/1000&amp;" GWh"</f>
        <v>31,19 GWh</v>
      </c>
      <c r="T30" s="42">
        <f>H$44</f>
        <v>2.1857948257331717E-2</v>
      </c>
      <c r="U30" s="36"/>
    </row>
    <row r="31" spans="1:34" s="29" customFormat="1">
      <c r="A31" s="26"/>
      <c r="B31" s="80" t="s">
        <v>65</v>
      </c>
      <c r="C31" s="83" t="s">
        <v>64</v>
      </c>
      <c r="D31" s="80" t="s">
        <v>59</v>
      </c>
      <c r="E31" s="27"/>
      <c r="F31" s="80" t="s">
        <v>61</v>
      </c>
      <c r="G31" s="80" t="s">
        <v>102</v>
      </c>
      <c r="H31" s="80" t="s">
        <v>69</v>
      </c>
      <c r="I31" s="80" t="s">
        <v>62</v>
      </c>
      <c r="J31" s="27"/>
      <c r="K31" s="27"/>
      <c r="L31" s="27"/>
      <c r="M31" s="27"/>
      <c r="N31" s="28"/>
      <c r="O31" s="28"/>
      <c r="P31" s="82" t="s">
        <v>67</v>
      </c>
      <c r="Q31" s="32"/>
      <c r="R31" s="85" t="str">
        <f>I30</f>
        <v>Biogas</v>
      </c>
      <c r="S31" s="60" t="str">
        <f>I43/1000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22">
        <f>[2]Slutanvändning!$N$413</f>
        <v>0</v>
      </c>
      <c r="C32" s="122">
        <f>[2]Slutanvändning!$N$414</f>
        <v>758</v>
      </c>
      <c r="D32" s="100">
        <f>[2]Slutanvändning!$N$407</f>
        <v>266</v>
      </c>
      <c r="E32" s="122">
        <f>[2]Slutanvändning!$Q$408</f>
        <v>0</v>
      </c>
      <c r="F32" s="100">
        <f>[2]Slutanvändning!$N$409</f>
        <v>0</v>
      </c>
      <c r="G32" s="122">
        <f>[2]Slutanvändning!$N$410</f>
        <v>62</v>
      </c>
      <c r="H32" s="122">
        <f>[2]Slutanvändning!$N$411</f>
        <v>0</v>
      </c>
      <c r="I32" s="122">
        <f>[2]Slutanvändning!$N$412</f>
        <v>0</v>
      </c>
      <c r="J32" s="122"/>
      <c r="K32" s="122">
        <f>[2]Slutanvändning!T408</f>
        <v>0</v>
      </c>
      <c r="L32" s="122">
        <f>[2]Slutanvändning!U408</f>
        <v>0</v>
      </c>
      <c r="M32" s="122"/>
      <c r="N32" s="122"/>
      <c r="O32" s="122"/>
      <c r="P32" s="122">
        <f t="shared" ref="P32:P38" si="4">SUM(B32:N32)</f>
        <v>1086</v>
      </c>
      <c r="Q32" s="33"/>
      <c r="R32" s="86" t="str">
        <f>J30</f>
        <v>Bränslegas</v>
      </c>
      <c r="S32" s="60" t="str">
        <f>J43/1000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22">
        <f>[2]Slutanvändning!$N$422</f>
        <v>32676</v>
      </c>
      <c r="C33" s="122">
        <f>[2]Slutanvändning!$N$423</f>
        <v>84345</v>
      </c>
      <c r="D33" s="130">
        <f>[2]Slutanvändning!$N$416</f>
        <v>731</v>
      </c>
      <c r="E33" s="122">
        <f>[2]Slutanvändning!$Q$417</f>
        <v>0</v>
      </c>
      <c r="F33" s="130">
        <f>[2]Slutanvändning!$N$418</f>
        <v>0</v>
      </c>
      <c r="G33" s="122">
        <f>[2]Slutanvändning!$N$419</f>
        <v>0</v>
      </c>
      <c r="H33" s="122">
        <f>[2]Slutanvändning!$N$420</f>
        <v>36</v>
      </c>
      <c r="I33" s="122">
        <f>[2]Slutanvändning!$N$421</f>
        <v>0</v>
      </c>
      <c r="J33" s="122"/>
      <c r="K33" s="122">
        <f>[2]Slutanvändning!T417</f>
        <v>0</v>
      </c>
      <c r="L33" s="122">
        <f>[2]Slutanvändning!U417</f>
        <v>0</v>
      </c>
      <c r="M33" s="122"/>
      <c r="N33" s="122"/>
      <c r="O33" s="122"/>
      <c r="P33" s="122">
        <f t="shared" si="4"/>
        <v>117788</v>
      </c>
      <c r="Q33" s="33"/>
      <c r="R33" s="85" t="str">
        <f>K30</f>
        <v>Torv</v>
      </c>
      <c r="S33" s="60" t="str">
        <f>K43/1000&amp;" GWh"</f>
        <v>0 GWh</v>
      </c>
      <c r="T33" s="42">
        <f>K$44</f>
        <v>0</v>
      </c>
      <c r="U33" s="36"/>
    </row>
    <row r="34" spans="1:47" ht="15.75">
      <c r="A34" s="5" t="s">
        <v>34</v>
      </c>
      <c r="B34" s="122">
        <f>[2]Slutanvändning!$N$431</f>
        <v>37851</v>
      </c>
      <c r="C34" s="122">
        <f>[2]Slutanvändning!$N$432</f>
        <v>64904</v>
      </c>
      <c r="D34" s="100">
        <f>[2]Slutanvändning!$N$425</f>
        <v>133</v>
      </c>
      <c r="E34" s="122">
        <f>[2]Slutanvändning!$Q$426</f>
        <v>0</v>
      </c>
      <c r="F34" s="100">
        <f>[2]Slutanvändning!$N$427</f>
        <v>0</v>
      </c>
      <c r="G34" s="122">
        <f>[2]Slutanvändning!$N$428</f>
        <v>0</v>
      </c>
      <c r="H34" s="122">
        <f>[2]Slutanvändning!$N$429</f>
        <v>0</v>
      </c>
      <c r="I34" s="122">
        <f>[2]Slutanvändning!$N$430</f>
        <v>0</v>
      </c>
      <c r="J34" s="122"/>
      <c r="K34" s="122">
        <f>[2]Slutanvändning!T426</f>
        <v>0</v>
      </c>
      <c r="L34" s="122">
        <f>[2]Slutanvändning!U426</f>
        <v>0</v>
      </c>
      <c r="M34" s="122"/>
      <c r="N34" s="122"/>
      <c r="O34" s="122"/>
      <c r="P34" s="122">
        <f t="shared" si="4"/>
        <v>102888</v>
      </c>
      <c r="Q34" s="33"/>
      <c r="R34" s="86" t="str">
        <f>L30</f>
        <v>Avfall</v>
      </c>
      <c r="S34" s="60" t="str">
        <f>L43/1000&amp;"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22">
        <f>[2]Slutanvändning!$N$440</f>
        <v>0</v>
      </c>
      <c r="C35" s="122">
        <f>[2]Slutanvändning!$N$441</f>
        <v>1118</v>
      </c>
      <c r="D35" s="100">
        <f>[2]Slutanvändning!$N$434</f>
        <v>442416</v>
      </c>
      <c r="E35" s="122">
        <f>[2]Slutanvändning!$Q$435</f>
        <v>0</v>
      </c>
      <c r="F35" s="100">
        <f>[2]Slutanvändning!$N$436</f>
        <v>0</v>
      </c>
      <c r="G35" s="122">
        <f>[2]Slutanvändning!$N$437</f>
        <v>163098</v>
      </c>
      <c r="H35" s="122">
        <f>[2]Slutanvändning!$N$438</f>
        <v>0</v>
      </c>
      <c r="I35" s="122">
        <f>[2]Slutanvändning!$N$439</f>
        <v>0</v>
      </c>
      <c r="J35" s="122"/>
      <c r="K35" s="122">
        <f>[2]Slutanvändning!T435</f>
        <v>0</v>
      </c>
      <c r="L35" s="122">
        <f>[2]Slutanvändning!U435</f>
        <v>0</v>
      </c>
      <c r="M35" s="122"/>
      <c r="N35" s="122"/>
      <c r="O35" s="122"/>
      <c r="P35" s="122">
        <f>SUM(B35:N35)</f>
        <v>606632</v>
      </c>
      <c r="Q35" s="33"/>
      <c r="R35" s="85" t="str">
        <f>M30</f>
        <v>RT-flis</v>
      </c>
      <c r="S35" s="60" t="str">
        <f>M43/1000&amp;" GWh"</f>
        <v>0 GWh</v>
      </c>
      <c r="T35" s="42">
        <f>M$44</f>
        <v>0</v>
      </c>
      <c r="U35" s="36"/>
    </row>
    <row r="36" spans="1:47" ht="15.75">
      <c r="A36" s="5" t="s">
        <v>36</v>
      </c>
      <c r="B36" s="122">
        <f>[2]Slutanvändning!$N$449</f>
        <v>32786</v>
      </c>
      <c r="C36" s="122">
        <f>[2]Slutanvändning!$N$450</f>
        <v>247936</v>
      </c>
      <c r="D36" s="100">
        <f>[2]Slutanvändning!$N$443</f>
        <v>14254</v>
      </c>
      <c r="E36" s="122">
        <f>[2]Slutanvändning!$Q$444</f>
        <v>0</v>
      </c>
      <c r="F36" s="100">
        <f>[2]Slutanvändning!$N$445</f>
        <v>0</v>
      </c>
      <c r="G36" s="122">
        <f>[2]Slutanvändning!$N$446</f>
        <v>0</v>
      </c>
      <c r="H36" s="122">
        <f>[2]Slutanvändning!$N$447</f>
        <v>0</v>
      </c>
      <c r="I36" s="122">
        <f>[2]Slutanvändning!$N$448</f>
        <v>0</v>
      </c>
      <c r="J36" s="122"/>
      <c r="K36" s="122">
        <f>[2]Slutanvändning!T444</f>
        <v>0</v>
      </c>
      <c r="L36" s="122">
        <f>[2]Slutanvändning!U444</f>
        <v>0</v>
      </c>
      <c r="M36" s="122"/>
      <c r="N36" s="122"/>
      <c r="O36" s="122"/>
      <c r="P36" s="122">
        <f t="shared" si="4"/>
        <v>294976</v>
      </c>
      <c r="Q36" s="33"/>
      <c r="R36" s="85" t="str">
        <f>N30</f>
        <v>Olivkärnekross</v>
      </c>
      <c r="S36" s="60" t="str">
        <f>N43/1000&amp;" GWh"</f>
        <v>0 GWh</v>
      </c>
      <c r="T36" s="42">
        <f>N$44</f>
        <v>0</v>
      </c>
      <c r="U36" s="36"/>
    </row>
    <row r="37" spans="1:47" ht="15.75">
      <c r="A37" s="5" t="s">
        <v>37</v>
      </c>
      <c r="B37" s="122">
        <f>[2]Slutanvändning!$N$458</f>
        <v>4913</v>
      </c>
      <c r="C37" s="122">
        <f>[2]Slutanvändning!$N$459</f>
        <v>196069</v>
      </c>
      <c r="D37" s="100">
        <f>[2]Slutanvändning!$N$452</f>
        <v>543</v>
      </c>
      <c r="E37" s="122">
        <f>[2]Slutanvändning!$Q$453</f>
        <v>0</v>
      </c>
      <c r="F37" s="100">
        <f>[2]Slutanvändning!$N$454</f>
        <v>0</v>
      </c>
      <c r="G37" s="122">
        <f>[2]Slutanvändning!$N$455</f>
        <v>0</v>
      </c>
      <c r="H37" s="122">
        <f>[2]Slutanvändning!$N$456</f>
        <v>12410</v>
      </c>
      <c r="I37" s="122">
        <f>[2]Slutanvändning!$N$457</f>
        <v>0</v>
      </c>
      <c r="J37" s="122"/>
      <c r="K37" s="122">
        <f>[2]Slutanvändning!T453</f>
        <v>0</v>
      </c>
      <c r="L37" s="122">
        <f>[2]Slutanvändning!U453</f>
        <v>0</v>
      </c>
      <c r="M37" s="122"/>
      <c r="N37" s="122"/>
      <c r="O37" s="122"/>
      <c r="P37" s="122">
        <f t="shared" si="4"/>
        <v>213935</v>
      </c>
      <c r="Q37" s="33"/>
      <c r="R37" s="86" t="str">
        <f>O30</f>
        <v>Ånga</v>
      </c>
      <c r="S37" s="60" t="str">
        <f>O43/1000&amp;" GWh"</f>
        <v>0 GWh</v>
      </c>
      <c r="T37" s="42">
        <f>O$44</f>
        <v>0</v>
      </c>
      <c r="U37" s="36"/>
    </row>
    <row r="38" spans="1:47" ht="15.75">
      <c r="A38" s="5" t="s">
        <v>38</v>
      </c>
      <c r="B38" s="122">
        <f>[2]Slutanvändning!$N$467</f>
        <v>184832</v>
      </c>
      <c r="C38" s="122">
        <f>[2]Slutanvändning!$N$468</f>
        <v>40768</v>
      </c>
      <c r="D38" s="100">
        <f>[2]Slutanvändning!$N$461</f>
        <v>338</v>
      </c>
      <c r="E38" s="122">
        <f>[2]Slutanvändning!$Q$462</f>
        <v>0</v>
      </c>
      <c r="F38" s="100">
        <f>[2]Slutanvändning!$N$463</f>
        <v>0</v>
      </c>
      <c r="G38" s="122">
        <f>[2]Slutanvändning!$N$464</f>
        <v>0</v>
      </c>
      <c r="H38" s="122">
        <f>[2]Slutanvändning!$N$465</f>
        <v>0</v>
      </c>
      <c r="I38" s="122">
        <f>[2]Slutanvändning!$N$466</f>
        <v>0</v>
      </c>
      <c r="J38" s="122"/>
      <c r="K38" s="122">
        <f>[2]Slutanvändning!T462</f>
        <v>0</v>
      </c>
      <c r="L38" s="122">
        <f>[2]Slutanvändning!U462</f>
        <v>0</v>
      </c>
      <c r="M38" s="122"/>
      <c r="N38" s="122"/>
      <c r="O38" s="122"/>
      <c r="P38" s="122">
        <f t="shared" si="4"/>
        <v>225938</v>
      </c>
      <c r="Q38" s="33"/>
      <c r="R38" s="44"/>
      <c r="S38" s="29"/>
      <c r="T38" s="40"/>
      <c r="U38" s="36"/>
    </row>
    <row r="39" spans="1:47" ht="15.75">
      <c r="A39" s="5" t="s">
        <v>39</v>
      </c>
      <c r="B39" s="122">
        <f>[2]Slutanvändning!$N$476</f>
        <v>0</v>
      </c>
      <c r="C39" s="122">
        <f>[2]Slutanvändning!$N$477</f>
        <v>55</v>
      </c>
      <c r="D39" s="100">
        <f>[2]Slutanvändning!$N$470</f>
        <v>0</v>
      </c>
      <c r="E39" s="122">
        <f>[2]Slutanvändning!$Q$471</f>
        <v>0</v>
      </c>
      <c r="F39" s="100">
        <f>[2]Slutanvändning!$N$472</f>
        <v>0</v>
      </c>
      <c r="G39" s="122">
        <f>[2]Slutanvändning!$N$473</f>
        <v>0</v>
      </c>
      <c r="H39" s="122">
        <f>[2]Slutanvändning!$N$474</f>
        <v>0</v>
      </c>
      <c r="I39" s="122">
        <f>[2]Slutanvändning!$N$475</f>
        <v>0</v>
      </c>
      <c r="J39" s="122"/>
      <c r="K39" s="122">
        <f>[2]Slutanvändning!T471</f>
        <v>0</v>
      </c>
      <c r="L39" s="122">
        <f>[2]Slutanvändning!U471</f>
        <v>0</v>
      </c>
      <c r="M39" s="122"/>
      <c r="N39" s="122"/>
      <c r="O39" s="122"/>
      <c r="P39" s="122">
        <f>SUM(B39:N39)</f>
        <v>55</v>
      </c>
      <c r="Q39" s="33"/>
      <c r="R39" s="41"/>
      <c r="S39" s="10"/>
      <c r="T39" s="64"/>
    </row>
    <row r="40" spans="1:47" ht="15.75">
      <c r="A40" s="5" t="s">
        <v>14</v>
      </c>
      <c r="B40" s="122">
        <f>SUM(B32:B39)</f>
        <v>293058</v>
      </c>
      <c r="C40" s="122">
        <f t="shared" ref="C40:O40" si="5">SUM(C32:C39)</f>
        <v>635953</v>
      </c>
      <c r="D40" s="145">
        <f t="shared" si="5"/>
        <v>458681</v>
      </c>
      <c r="E40" s="122">
        <f t="shared" si="5"/>
        <v>0</v>
      </c>
      <c r="F40" s="145">
        <f>SUM(F32:F39)</f>
        <v>0</v>
      </c>
      <c r="G40" s="122">
        <f t="shared" si="5"/>
        <v>163160</v>
      </c>
      <c r="H40" s="122">
        <f t="shared" si="5"/>
        <v>12446</v>
      </c>
      <c r="I40" s="122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22">
        <f>SUM(B40:N40)</f>
        <v>1563298</v>
      </c>
      <c r="Q40" s="33"/>
      <c r="R40" s="41"/>
      <c r="S40" s="10" t="s">
        <v>25</v>
      </c>
      <c r="T40" s="6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6"/>
      <c r="R41" s="41" t="s">
        <v>40</v>
      </c>
      <c r="S41" s="65" t="str">
        <f>(B46+C46)/1000 &amp;" GWh"</f>
        <v>64,4162136 GWh</v>
      </c>
      <c r="T41" s="121"/>
    </row>
    <row r="42" spans="1:47">
      <c r="A42" s="46" t="s">
        <v>43</v>
      </c>
      <c r="B42" s="95">
        <f>B39+B38+B37</f>
        <v>189745</v>
      </c>
      <c r="C42" s="95">
        <f>C39+C38+C37</f>
        <v>236892</v>
      </c>
      <c r="D42" s="95">
        <f>D39+D38+D37</f>
        <v>881</v>
      </c>
      <c r="E42" s="95">
        <f t="shared" ref="E42:P42" si="6">E39+E38+E37</f>
        <v>0</v>
      </c>
      <c r="F42" s="96">
        <f t="shared" si="6"/>
        <v>0</v>
      </c>
      <c r="G42" s="95">
        <f t="shared" si="6"/>
        <v>0</v>
      </c>
      <c r="H42" s="95">
        <f t="shared" si="6"/>
        <v>12410</v>
      </c>
      <c r="I42" s="96">
        <f t="shared" si="6"/>
        <v>0</v>
      </c>
      <c r="J42" s="95">
        <f t="shared" si="6"/>
        <v>0</v>
      </c>
      <c r="K42" s="95">
        <f t="shared" si="6"/>
        <v>0</v>
      </c>
      <c r="L42" s="95">
        <f t="shared" si="6"/>
        <v>0</v>
      </c>
      <c r="M42" s="95">
        <f t="shared" si="6"/>
        <v>0</v>
      </c>
      <c r="N42" s="95">
        <f t="shared" si="6"/>
        <v>0</v>
      </c>
      <c r="O42" s="95">
        <f t="shared" si="6"/>
        <v>0</v>
      </c>
      <c r="P42" s="95">
        <f t="shared" si="6"/>
        <v>439928</v>
      </c>
      <c r="Q42" s="34"/>
      <c r="R42" s="41" t="s">
        <v>41</v>
      </c>
      <c r="S42" s="11" t="str">
        <f>P42/1000 &amp;" GWh"</f>
        <v>439,928 GWh</v>
      </c>
      <c r="T42" s="42">
        <f>P42/P40</f>
        <v>0.2814101981835837</v>
      </c>
    </row>
    <row r="43" spans="1:47">
      <c r="A43" s="47" t="s">
        <v>45</v>
      </c>
      <c r="B43" s="96"/>
      <c r="C43" s="97">
        <f>C40+C24-C7+C46</f>
        <v>750089.88360000006</v>
      </c>
      <c r="D43" s="97">
        <f t="shared" ref="D43:O43" si="7">D11+D24+D40</f>
        <v>458681</v>
      </c>
      <c r="E43" s="97">
        <f t="shared" si="7"/>
        <v>0</v>
      </c>
      <c r="F43" s="97">
        <f t="shared" si="7"/>
        <v>0</v>
      </c>
      <c r="G43" s="97">
        <f t="shared" si="7"/>
        <v>186980</v>
      </c>
      <c r="H43" s="97">
        <f t="shared" si="7"/>
        <v>31190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98">
        <f>SUM(C43:O43)</f>
        <v>1426940.8836000001</v>
      </c>
      <c r="Q43" s="34"/>
      <c r="R43" s="41" t="s">
        <v>42</v>
      </c>
      <c r="S43" s="11" t="str">
        <f>P36/1000 &amp;" GWh"</f>
        <v>294,976 GWh</v>
      </c>
      <c r="T43" s="62">
        <f>P36/P40</f>
        <v>0.18868827312514952</v>
      </c>
    </row>
    <row r="44" spans="1:47">
      <c r="A44" s="47" t="s">
        <v>46</v>
      </c>
      <c r="B44" s="99"/>
      <c r="C44" s="99">
        <f>C43/$P$43</f>
        <v>0.52566290041926167</v>
      </c>
      <c r="D44" s="99">
        <f t="shared" ref="D44:P44" si="8">D43/$P$43</f>
        <v>0.32144358976021703</v>
      </c>
      <c r="E44" s="99">
        <f t="shared" si="8"/>
        <v>0</v>
      </c>
      <c r="F44" s="99">
        <f t="shared" si="8"/>
        <v>0</v>
      </c>
      <c r="G44" s="99">
        <f t="shared" si="8"/>
        <v>0.13103556156318963</v>
      </c>
      <c r="H44" s="99">
        <f t="shared" si="8"/>
        <v>2.1857948257331717E-2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4"/>
      <c r="R44" s="41" t="s">
        <v>44</v>
      </c>
      <c r="S44" s="11" t="str">
        <f>P34/1000 &amp;" GWh"</f>
        <v>102,888 GWh</v>
      </c>
      <c r="T44" s="42">
        <f>P34/P40</f>
        <v>6.5814707112783366E-2</v>
      </c>
      <c r="U44" s="36"/>
    </row>
    <row r="45" spans="1:47">
      <c r="A45" s="48"/>
      <c r="B45" s="100"/>
      <c r="C45" s="56"/>
      <c r="D45" s="56"/>
      <c r="E45" s="56"/>
      <c r="F45" s="67"/>
      <c r="G45" s="56"/>
      <c r="H45" s="56"/>
      <c r="I45" s="67"/>
      <c r="J45" s="56"/>
      <c r="K45" s="56"/>
      <c r="L45" s="56"/>
      <c r="M45" s="56"/>
      <c r="N45" s="67"/>
      <c r="O45" s="67"/>
      <c r="P45" s="67"/>
      <c r="Q45" s="34"/>
      <c r="R45" s="41" t="s">
        <v>31</v>
      </c>
      <c r="S45" s="11" t="str">
        <f>P32/1000 &amp;" GWh"</f>
        <v>1,086 GWh</v>
      </c>
      <c r="T45" s="42">
        <f>P32/P40</f>
        <v>6.9468521036936018E-4</v>
      </c>
      <c r="U45" s="36"/>
    </row>
    <row r="46" spans="1:47">
      <c r="A46" s="48" t="s">
        <v>49</v>
      </c>
      <c r="B46" s="68">
        <f>B24+B26-B40</f>
        <v>8854</v>
      </c>
      <c r="C46" s="68">
        <f>(C40+C24)*0.08</f>
        <v>55562.213600000003</v>
      </c>
      <c r="D46" s="56"/>
      <c r="E46" s="56"/>
      <c r="F46" s="67"/>
      <c r="G46" s="56"/>
      <c r="H46" s="56"/>
      <c r="I46" s="67"/>
      <c r="J46" s="56"/>
      <c r="K46" s="56"/>
      <c r="L46" s="56"/>
      <c r="M46" s="56"/>
      <c r="N46" s="67"/>
      <c r="O46" s="67"/>
      <c r="P46" s="52"/>
      <c r="Q46" s="34"/>
      <c r="R46" s="41" t="s">
        <v>47</v>
      </c>
      <c r="S46" s="11" t="str">
        <f>P33/1000 &amp;" GWh"</f>
        <v>117,788 GWh</v>
      </c>
      <c r="T46" s="62">
        <f>P33/P40</f>
        <v>7.534583937291546E-2</v>
      </c>
      <c r="U46" s="36"/>
    </row>
    <row r="47" spans="1:47">
      <c r="A47" s="48" t="s">
        <v>51</v>
      </c>
      <c r="B47" s="123">
        <f>B46/(B24+B26)</f>
        <v>2.9326426243408674E-2</v>
      </c>
      <c r="C47" s="123">
        <f>C46/(C40+C24)</f>
        <v>0.08</v>
      </c>
      <c r="D47" s="56"/>
      <c r="E47" s="56"/>
      <c r="F47" s="67"/>
      <c r="G47" s="56"/>
      <c r="H47" s="56"/>
      <c r="I47" s="67"/>
      <c r="J47" s="56"/>
      <c r="K47" s="56"/>
      <c r="L47" s="56"/>
      <c r="M47" s="56"/>
      <c r="N47" s="67"/>
      <c r="O47" s="67"/>
      <c r="P47" s="67"/>
      <c r="Q47" s="34"/>
      <c r="R47" s="41" t="s">
        <v>48</v>
      </c>
      <c r="S47" s="11" t="str">
        <f>P35/1000 &amp;" GWh"</f>
        <v>606,632 GWh</v>
      </c>
      <c r="T47" s="62">
        <f>P35/P40</f>
        <v>0.3880462969951986</v>
      </c>
    </row>
    <row r="48" spans="1:47" ht="15.75" thickBot="1">
      <c r="A48" s="13"/>
      <c r="B48" s="124"/>
      <c r="C48" s="125"/>
      <c r="D48" s="126"/>
      <c r="E48" s="126"/>
      <c r="F48" s="127"/>
      <c r="G48" s="126"/>
      <c r="H48" s="126"/>
      <c r="I48" s="127"/>
      <c r="J48" s="126"/>
      <c r="K48" s="126"/>
      <c r="L48" s="126"/>
      <c r="M48" s="125"/>
      <c r="N48" s="128"/>
      <c r="O48" s="128"/>
      <c r="P48" s="128"/>
      <c r="Q48" s="87"/>
      <c r="R48" s="69" t="s">
        <v>50</v>
      </c>
      <c r="S48" s="70" t="str">
        <f>P40/1000 &amp;" GWh"</f>
        <v>1563,298 GWh</v>
      </c>
      <c r="T48" s="71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89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89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2"/>
      <c r="C58" s="19"/>
      <c r="D58" s="73"/>
      <c r="E58" s="73"/>
      <c r="F58" s="74"/>
      <c r="G58" s="73"/>
      <c r="H58" s="73"/>
      <c r="I58" s="74"/>
      <c r="J58" s="73"/>
      <c r="K58" s="73"/>
      <c r="L58" s="73"/>
      <c r="M58" s="45"/>
      <c r="N58" s="84"/>
      <c r="O58" s="84"/>
      <c r="P58" s="75"/>
      <c r="Q58" s="10"/>
      <c r="R58" s="10"/>
      <c r="S58" s="45"/>
      <c r="T58" s="50"/>
    </row>
    <row r="59" spans="1:47" ht="15.75">
      <c r="A59" s="10"/>
      <c r="B59" s="72"/>
      <c r="C59" s="19"/>
      <c r="D59" s="73"/>
      <c r="E59" s="73"/>
      <c r="F59" s="74"/>
      <c r="G59" s="73"/>
      <c r="H59" s="73"/>
      <c r="I59" s="74"/>
      <c r="J59" s="73"/>
      <c r="K59" s="73"/>
      <c r="L59" s="73"/>
      <c r="M59" s="45"/>
      <c r="N59" s="84"/>
      <c r="O59" s="84"/>
      <c r="P59" s="75"/>
      <c r="Q59" s="10"/>
      <c r="R59" s="10"/>
      <c r="S59" s="20"/>
      <c r="T59" s="21"/>
    </row>
    <row r="60" spans="1:47" ht="15.75">
      <c r="A60" s="10"/>
      <c r="B60" s="72"/>
      <c r="C60" s="19"/>
      <c r="D60" s="73"/>
      <c r="E60" s="73"/>
      <c r="F60" s="74"/>
      <c r="G60" s="73"/>
      <c r="H60" s="73"/>
      <c r="I60" s="74"/>
      <c r="J60" s="73"/>
      <c r="K60" s="73"/>
      <c r="L60" s="73"/>
      <c r="M60" s="45"/>
      <c r="N60" s="84"/>
      <c r="O60" s="84"/>
      <c r="P60" s="75"/>
      <c r="Q60" s="10"/>
      <c r="R60" s="10"/>
      <c r="S60" s="10"/>
      <c r="T60" s="45"/>
    </row>
    <row r="61" spans="1:47" ht="15.75">
      <c r="A61" s="9"/>
      <c r="B61" s="72"/>
      <c r="C61" s="19"/>
      <c r="D61" s="73"/>
      <c r="E61" s="73"/>
      <c r="F61" s="74"/>
      <c r="G61" s="73"/>
      <c r="H61" s="73"/>
      <c r="I61" s="74"/>
      <c r="J61" s="73"/>
      <c r="K61" s="73"/>
      <c r="L61" s="73"/>
      <c r="M61" s="45"/>
      <c r="N61" s="84"/>
      <c r="O61" s="84"/>
      <c r="P61" s="75"/>
      <c r="Q61" s="10"/>
      <c r="R61" s="10"/>
      <c r="S61" s="77"/>
      <c r="T61" s="78"/>
    </row>
    <row r="62" spans="1:47" ht="15.75">
      <c r="A62" s="10"/>
      <c r="B62" s="72"/>
      <c r="C62" s="19"/>
      <c r="D62" s="72"/>
      <c r="E62" s="72"/>
      <c r="F62" s="76"/>
      <c r="G62" s="72"/>
      <c r="H62" s="72"/>
      <c r="I62" s="76"/>
      <c r="J62" s="72"/>
      <c r="K62" s="72"/>
      <c r="L62" s="72"/>
      <c r="M62" s="45"/>
      <c r="N62" s="84"/>
      <c r="O62" s="84"/>
      <c r="P62" s="75"/>
      <c r="Q62" s="10"/>
      <c r="R62" s="10"/>
      <c r="S62" s="45"/>
      <c r="T62" s="50"/>
    </row>
    <row r="63" spans="1:47" ht="15.75">
      <c r="A63" s="10"/>
      <c r="B63" s="72"/>
      <c r="C63" s="10"/>
      <c r="D63" s="72"/>
      <c r="E63" s="72"/>
      <c r="F63" s="76"/>
      <c r="G63" s="72"/>
      <c r="H63" s="72"/>
      <c r="I63" s="76"/>
      <c r="J63" s="72"/>
      <c r="K63" s="72"/>
      <c r="L63" s="72"/>
      <c r="M63" s="10"/>
      <c r="N63" s="75"/>
      <c r="O63" s="75"/>
      <c r="P63" s="75"/>
      <c r="Q63" s="10"/>
      <c r="R63" s="10"/>
      <c r="S63" s="45"/>
      <c r="T63" s="50"/>
    </row>
    <row r="64" spans="1:47" ht="15.75">
      <c r="A64" s="10"/>
      <c r="B64" s="72"/>
      <c r="C64" s="10"/>
      <c r="D64" s="72"/>
      <c r="E64" s="72"/>
      <c r="F64" s="76"/>
      <c r="G64" s="72"/>
      <c r="H64" s="72"/>
      <c r="I64" s="76"/>
      <c r="J64" s="72"/>
      <c r="K64" s="72"/>
      <c r="L64" s="72"/>
      <c r="M64" s="10"/>
      <c r="N64" s="75"/>
      <c r="O64" s="75"/>
      <c r="P64" s="75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7"/>
      <c r="G65" s="56"/>
      <c r="H65" s="56"/>
      <c r="I65" s="67"/>
      <c r="J65" s="56"/>
      <c r="K65" s="72"/>
      <c r="L65" s="72"/>
      <c r="M65" s="10"/>
      <c r="N65" s="75"/>
      <c r="O65" s="75"/>
      <c r="P65" s="75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7"/>
      <c r="G66" s="56"/>
      <c r="H66" s="56"/>
      <c r="I66" s="67"/>
      <c r="J66" s="56"/>
      <c r="K66" s="72"/>
      <c r="L66" s="72"/>
      <c r="M66" s="10"/>
      <c r="N66" s="75"/>
      <c r="O66" s="75"/>
      <c r="P66" s="75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7"/>
      <c r="G67" s="56"/>
      <c r="H67" s="56"/>
      <c r="I67" s="67"/>
      <c r="J67" s="56"/>
      <c r="K67" s="72"/>
      <c r="L67" s="72"/>
      <c r="M67" s="10"/>
      <c r="N67" s="75"/>
      <c r="O67" s="75"/>
      <c r="P67" s="75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7"/>
      <c r="G68" s="56"/>
      <c r="H68" s="56"/>
      <c r="I68" s="67"/>
      <c r="J68" s="56"/>
      <c r="K68" s="72"/>
      <c r="L68" s="72"/>
      <c r="M68" s="10"/>
      <c r="N68" s="75"/>
      <c r="O68" s="75"/>
      <c r="P68" s="75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7"/>
      <c r="G69" s="56"/>
      <c r="H69" s="56"/>
      <c r="I69" s="67"/>
      <c r="J69" s="56"/>
      <c r="K69" s="72"/>
      <c r="L69" s="72"/>
      <c r="M69" s="10"/>
      <c r="N69" s="75"/>
      <c r="O69" s="75"/>
      <c r="P69" s="75"/>
      <c r="Q69" s="10"/>
    </row>
    <row r="70" spans="1:20">
      <c r="A70" s="10"/>
      <c r="B70" s="56"/>
      <c r="C70" s="10"/>
      <c r="D70" s="56"/>
      <c r="E70" s="56"/>
      <c r="F70" s="67"/>
      <c r="G70" s="56"/>
      <c r="H70" s="56"/>
      <c r="I70" s="67"/>
      <c r="J70" s="56"/>
      <c r="K70" s="72"/>
      <c r="L70" s="72"/>
      <c r="M70" s="10"/>
      <c r="N70" s="75"/>
      <c r="O70" s="75"/>
      <c r="P70" s="75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2"/>
      <c r="L71" s="72"/>
      <c r="M71" s="10"/>
      <c r="N71" s="75"/>
      <c r="O71" s="75"/>
      <c r="P71" s="75"/>
      <c r="Q71" s="10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242afe56b86c01acef31207d8be0389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bd2847b9bd8b948a15fb83a70db4bc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671CCF634687448DEC526603310536" ma:contentTypeVersion="1" ma:contentTypeDescription="Skapa ett nytt dokument." ma:contentTypeScope="" ma:versionID="f617f05334a7fc63b31667a5c32e9cb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3bb40938d256bc12f87662b528d19e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7D7E67-1C4A-402F-9F98-8C69774F237D}"/>
</file>

<file path=customXml/itemProps2.xml><?xml version="1.0" encoding="utf-8"?>
<ds:datastoreItem xmlns:ds="http://schemas.openxmlformats.org/officeDocument/2006/customXml" ds:itemID="{70738083-536C-48E5-B091-E0B18A553C06}"/>
</file>

<file path=customXml/itemProps3.xml><?xml version="1.0" encoding="utf-8"?>
<ds:datastoreItem xmlns:ds="http://schemas.openxmlformats.org/officeDocument/2006/customXml" ds:itemID="{26775692-EEB9-457C-9F41-4018AE6E29BE}"/>
</file>

<file path=customXml/itemProps4.xml><?xml version="1.0" encoding="utf-8"?>
<ds:datastoreItem xmlns:ds="http://schemas.openxmlformats.org/officeDocument/2006/customXml" ds:itemID="{E936F9F1-380D-4208-992F-4A8790CC46E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INSTRUKTIONER</vt:lpstr>
      <vt:lpstr>FV imp-exp</vt:lpstr>
      <vt:lpstr>Stockholms län</vt:lpstr>
      <vt:lpstr>Botkyrka</vt:lpstr>
      <vt:lpstr>Danderyd</vt:lpstr>
      <vt:lpstr>Ekerö</vt:lpstr>
      <vt:lpstr>Haninge</vt:lpstr>
      <vt:lpstr>Huddinge</vt:lpstr>
      <vt:lpstr>Järfälla</vt:lpstr>
      <vt:lpstr>Lidingö</vt:lpstr>
      <vt:lpstr>Nacka</vt:lpstr>
      <vt:lpstr>Norrtälje</vt:lpstr>
      <vt:lpstr>Nykvarn</vt:lpstr>
      <vt:lpstr>Nynäshamn</vt:lpstr>
      <vt:lpstr>Salem</vt:lpstr>
      <vt:lpstr>Sigtuna</vt:lpstr>
      <vt:lpstr>Sollentuna</vt:lpstr>
      <vt:lpstr>Solna</vt:lpstr>
      <vt:lpstr>Stockholm</vt:lpstr>
      <vt:lpstr>Sundbyberg</vt:lpstr>
      <vt:lpstr>Södertälje</vt:lpstr>
      <vt:lpstr>Tyresö</vt:lpstr>
      <vt:lpstr>Täby</vt:lpstr>
      <vt:lpstr>Upplands Väsby</vt:lpstr>
      <vt:lpstr>Upplands-Bro</vt:lpstr>
      <vt:lpstr>Vallentuna</vt:lpstr>
      <vt:lpstr>Vaxholm</vt:lpstr>
      <vt:lpstr>Värmdö</vt:lpstr>
      <vt:lpstr>Österåker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Beijer Englund, Ronja</cp:lastModifiedBy>
  <dcterms:created xsi:type="dcterms:W3CDTF">2016-02-06T11:09:18Z</dcterms:created>
  <dcterms:modified xsi:type="dcterms:W3CDTF">2019-11-18T13:24:11Z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0x010100B3671CCF634687448DEC526603310536</vt:lpwstr>
  </property>
</Properties>
</file>