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Uppsala län (8 kommuner)\"/>
    </mc:Choice>
  </mc:AlternateContent>
  <bookViews>
    <workbookView xWindow="0" yWindow="0" windowWidth="12765" windowHeight="2265" tabRatio="842" activeTab="1"/>
  </bookViews>
  <sheets>
    <sheet name="INSTRUKTIONER" sheetId="40" r:id="rId1"/>
    <sheet name="Uppsala län" sheetId="37" r:id="rId2"/>
    <sheet name="Enköping" sheetId="2" r:id="rId3"/>
    <sheet name="Heby" sheetId="3" r:id="rId4"/>
    <sheet name="Håbo" sheetId="51" r:id="rId5"/>
    <sheet name="Knivsta" sheetId="41" r:id="rId6"/>
    <sheet name="Tierp" sheetId="42" r:id="rId7"/>
    <sheet name="Uppsala" sheetId="43" r:id="rId8"/>
    <sheet name="Älvkarleby" sheetId="44" r:id="rId9"/>
    <sheet name="Östhammar" sheetId="50" r:id="rId10"/>
  </sheets>
  <externalReferences>
    <externalReference r:id="rId11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2" i="2" l="1"/>
  <c r="I32" i="3"/>
  <c r="I32" i="51"/>
  <c r="I32" i="41"/>
  <c r="I32" i="42"/>
  <c r="I32" i="43"/>
  <c r="I32" i="44"/>
  <c r="I32" i="50"/>
  <c r="I32" i="37"/>
  <c r="I33" i="2"/>
  <c r="I33" i="3"/>
  <c r="I33" i="51"/>
  <c r="I33" i="41"/>
  <c r="I33" i="42"/>
  <c r="I33" i="43"/>
  <c r="I33" i="44"/>
  <c r="I33" i="50"/>
  <c r="I33" i="37"/>
  <c r="I34" i="2"/>
  <c r="I34" i="3"/>
  <c r="I34" i="51"/>
  <c r="I34" i="41"/>
  <c r="I34" i="42"/>
  <c r="I34" i="43"/>
  <c r="I34" i="44"/>
  <c r="I34" i="50"/>
  <c r="I34" i="37"/>
  <c r="I35" i="2"/>
  <c r="I35" i="3"/>
  <c r="I35" i="51"/>
  <c r="I35" i="41"/>
  <c r="I35" i="42"/>
  <c r="I35" i="43"/>
  <c r="I35" i="44"/>
  <c r="I35" i="50"/>
  <c r="I35" i="37"/>
  <c r="I36" i="2"/>
  <c r="I36" i="3"/>
  <c r="I36" i="51"/>
  <c r="I36" i="41"/>
  <c r="I36" i="42"/>
  <c r="I36" i="43"/>
  <c r="I36" i="44"/>
  <c r="I36" i="50"/>
  <c r="I36" i="37"/>
  <c r="I37" i="2"/>
  <c r="I37" i="3"/>
  <c r="I37" i="51"/>
  <c r="I37" i="41"/>
  <c r="I37" i="42"/>
  <c r="I37" i="43"/>
  <c r="I37" i="44"/>
  <c r="I37" i="50"/>
  <c r="I37" i="37"/>
  <c r="I38" i="2"/>
  <c r="I38" i="3"/>
  <c r="I38" i="51"/>
  <c r="I38" i="41"/>
  <c r="I38" i="42"/>
  <c r="I38" i="43"/>
  <c r="I38" i="44"/>
  <c r="I38" i="50"/>
  <c r="I38" i="37"/>
  <c r="I39" i="2"/>
  <c r="I39" i="3"/>
  <c r="I39" i="51"/>
  <c r="I39" i="41"/>
  <c r="I39" i="42"/>
  <c r="I39" i="43"/>
  <c r="I39" i="44"/>
  <c r="I39" i="50"/>
  <c r="I39" i="37"/>
  <c r="I40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0"/>
  <c r="I19" i="50"/>
  <c r="I20" i="50"/>
  <c r="I21" i="50"/>
  <c r="I22" i="50"/>
  <c r="I23" i="50"/>
  <c r="I24" i="50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0"/>
  <c r="I8" i="50"/>
  <c r="I9" i="50"/>
  <c r="I10" i="50"/>
  <c r="I11" i="50"/>
  <c r="I11" i="37"/>
  <c r="I43" i="37"/>
  <c r="I46" i="37"/>
  <c r="C32" i="2"/>
  <c r="C33" i="2"/>
  <c r="C34" i="2"/>
  <c r="C35" i="2"/>
  <c r="C36" i="2"/>
  <c r="C37" i="2"/>
  <c r="C38" i="2"/>
  <c r="C39" i="2"/>
  <c r="C40" i="2"/>
  <c r="B20" i="2"/>
  <c r="C20" i="2"/>
  <c r="C24" i="2"/>
  <c r="C46" i="2"/>
  <c r="C32" i="3"/>
  <c r="C33" i="3"/>
  <c r="C34" i="3"/>
  <c r="C35" i="3"/>
  <c r="C36" i="3"/>
  <c r="C37" i="3"/>
  <c r="C38" i="3"/>
  <c r="C39" i="3"/>
  <c r="C40" i="3"/>
  <c r="B20" i="3"/>
  <c r="C20" i="3"/>
  <c r="C24" i="3"/>
  <c r="C46" i="3"/>
  <c r="C32" i="51"/>
  <c r="C33" i="51"/>
  <c r="C34" i="51"/>
  <c r="C35" i="51"/>
  <c r="C36" i="51"/>
  <c r="C37" i="51"/>
  <c r="C38" i="51"/>
  <c r="C39" i="51"/>
  <c r="C40" i="51"/>
  <c r="B20" i="51"/>
  <c r="C20" i="51"/>
  <c r="B21" i="51"/>
  <c r="C21" i="51"/>
  <c r="C24" i="51"/>
  <c r="C46" i="51"/>
  <c r="C32" i="41"/>
  <c r="C33" i="41"/>
  <c r="C34" i="41"/>
  <c r="C35" i="41"/>
  <c r="C36" i="41"/>
  <c r="C37" i="41"/>
  <c r="C38" i="41"/>
  <c r="C39" i="41"/>
  <c r="C40" i="41"/>
  <c r="C46" i="41"/>
  <c r="C32" i="42"/>
  <c r="C33" i="42"/>
  <c r="C34" i="42"/>
  <c r="C35" i="42"/>
  <c r="C36" i="42"/>
  <c r="C37" i="42"/>
  <c r="C38" i="42"/>
  <c r="C39" i="42"/>
  <c r="C40" i="42"/>
  <c r="C46" i="42"/>
  <c r="C32" i="43"/>
  <c r="C33" i="43"/>
  <c r="C34" i="43"/>
  <c r="C35" i="43"/>
  <c r="C36" i="43"/>
  <c r="C37" i="43"/>
  <c r="C38" i="43"/>
  <c r="C39" i="43"/>
  <c r="C40" i="43"/>
  <c r="B20" i="43"/>
  <c r="C20" i="43"/>
  <c r="B21" i="43"/>
  <c r="C21" i="43"/>
  <c r="C24" i="43"/>
  <c r="C46" i="43"/>
  <c r="C32" i="44"/>
  <c r="C33" i="44"/>
  <c r="C34" i="44"/>
  <c r="C35" i="44"/>
  <c r="C36" i="44"/>
  <c r="C37" i="44"/>
  <c r="C38" i="44"/>
  <c r="C39" i="44"/>
  <c r="C40" i="44"/>
  <c r="C46" i="44"/>
  <c r="C32" i="50"/>
  <c r="C33" i="50"/>
  <c r="C34" i="50"/>
  <c r="C35" i="50"/>
  <c r="C36" i="50"/>
  <c r="C37" i="50"/>
  <c r="C38" i="50"/>
  <c r="C39" i="50"/>
  <c r="C40" i="50"/>
  <c r="B20" i="50"/>
  <c r="C20" i="50"/>
  <c r="C24" i="50"/>
  <c r="C46" i="50"/>
  <c r="C46" i="37"/>
  <c r="B18" i="2"/>
  <c r="B19" i="2"/>
  <c r="B21" i="2"/>
  <c r="B22" i="2"/>
  <c r="B24" i="2"/>
  <c r="B32" i="2"/>
  <c r="B33" i="2"/>
  <c r="B34" i="2"/>
  <c r="B35" i="2"/>
  <c r="B36" i="2"/>
  <c r="B37" i="2"/>
  <c r="B38" i="2"/>
  <c r="B39" i="2"/>
  <c r="B40" i="2"/>
  <c r="B46" i="2"/>
  <c r="B18" i="3"/>
  <c r="B19" i="3"/>
  <c r="B21" i="3"/>
  <c r="B22" i="3"/>
  <c r="B24" i="3"/>
  <c r="B32" i="3"/>
  <c r="B33" i="3"/>
  <c r="B34" i="3"/>
  <c r="B35" i="3"/>
  <c r="B36" i="3"/>
  <c r="B37" i="3"/>
  <c r="B38" i="3"/>
  <c r="B39" i="3"/>
  <c r="B40" i="3"/>
  <c r="B46" i="3"/>
  <c r="B18" i="51"/>
  <c r="B19" i="51"/>
  <c r="B22" i="51"/>
  <c r="B23" i="51"/>
  <c r="B24" i="51"/>
  <c r="B32" i="51"/>
  <c r="B33" i="51"/>
  <c r="B34" i="51"/>
  <c r="B35" i="51"/>
  <c r="B36" i="51"/>
  <c r="B37" i="51"/>
  <c r="B38" i="51"/>
  <c r="B39" i="51"/>
  <c r="B40" i="51"/>
  <c r="B46" i="51"/>
  <c r="B18" i="41"/>
  <c r="B19" i="41"/>
  <c r="B20" i="41"/>
  <c r="B21" i="41"/>
  <c r="B22" i="41"/>
  <c r="B23" i="41"/>
  <c r="B24" i="41"/>
  <c r="B32" i="41"/>
  <c r="B33" i="41"/>
  <c r="B34" i="41"/>
  <c r="B35" i="41"/>
  <c r="B36" i="41"/>
  <c r="B37" i="41"/>
  <c r="B38" i="41"/>
  <c r="B39" i="41"/>
  <c r="B40" i="41"/>
  <c r="B46" i="41"/>
  <c r="B18" i="42"/>
  <c r="B19" i="42"/>
  <c r="B20" i="42"/>
  <c r="B21" i="42"/>
  <c r="B22" i="42"/>
  <c r="B23" i="42"/>
  <c r="B24" i="42"/>
  <c r="B32" i="42"/>
  <c r="B33" i="42"/>
  <c r="B34" i="42"/>
  <c r="B35" i="42"/>
  <c r="B36" i="42"/>
  <c r="B37" i="42"/>
  <c r="B38" i="42"/>
  <c r="B39" i="42"/>
  <c r="B40" i="42"/>
  <c r="B46" i="42"/>
  <c r="B18" i="43"/>
  <c r="B19" i="43"/>
  <c r="B22" i="43"/>
  <c r="B23" i="43"/>
  <c r="B24" i="43"/>
  <c r="B32" i="43"/>
  <c r="B33" i="43"/>
  <c r="B34" i="43"/>
  <c r="B35" i="43"/>
  <c r="B36" i="43"/>
  <c r="B37" i="43"/>
  <c r="B38" i="43"/>
  <c r="B39" i="43"/>
  <c r="B40" i="43"/>
  <c r="B46" i="43"/>
  <c r="B18" i="44"/>
  <c r="B19" i="44"/>
  <c r="B20" i="44"/>
  <c r="B21" i="44"/>
  <c r="B22" i="44"/>
  <c r="B23" i="44"/>
  <c r="B24" i="44"/>
  <c r="B32" i="44"/>
  <c r="B33" i="44"/>
  <c r="B34" i="44"/>
  <c r="B35" i="44"/>
  <c r="B36" i="44"/>
  <c r="B37" i="44"/>
  <c r="B38" i="44"/>
  <c r="B39" i="44"/>
  <c r="B40" i="44"/>
  <c r="B46" i="44"/>
  <c r="B18" i="50"/>
  <c r="B19" i="50"/>
  <c r="B21" i="50"/>
  <c r="B22" i="50"/>
  <c r="B24" i="50"/>
  <c r="B32" i="50"/>
  <c r="B33" i="50"/>
  <c r="B34" i="50"/>
  <c r="B35" i="50"/>
  <c r="B36" i="50"/>
  <c r="B37" i="50"/>
  <c r="B38" i="50"/>
  <c r="B39" i="50"/>
  <c r="B40" i="50"/>
  <c r="B46" i="50"/>
  <c r="B46" i="37"/>
  <c r="B49" i="37"/>
  <c r="B24" i="37"/>
  <c r="B47" i="37"/>
  <c r="D39" i="2"/>
  <c r="E39" i="2"/>
  <c r="F39" i="2"/>
  <c r="G39" i="2"/>
  <c r="H39" i="2"/>
  <c r="K39" i="2"/>
  <c r="L39" i="2"/>
  <c r="P39" i="2"/>
  <c r="D38" i="2"/>
  <c r="E38" i="2"/>
  <c r="F38" i="2"/>
  <c r="G38" i="2"/>
  <c r="H38" i="2"/>
  <c r="K38" i="2"/>
  <c r="L38" i="2"/>
  <c r="P38" i="2"/>
  <c r="D37" i="2"/>
  <c r="E37" i="2"/>
  <c r="F37" i="2"/>
  <c r="G37" i="2"/>
  <c r="H37" i="2"/>
  <c r="K37" i="2"/>
  <c r="L37" i="2"/>
  <c r="P37" i="2"/>
  <c r="P42" i="2"/>
  <c r="D39" i="3"/>
  <c r="E39" i="3"/>
  <c r="F39" i="3"/>
  <c r="G39" i="3"/>
  <c r="H39" i="3"/>
  <c r="K39" i="3"/>
  <c r="L39" i="3"/>
  <c r="P39" i="3"/>
  <c r="D38" i="3"/>
  <c r="E38" i="3"/>
  <c r="F38" i="3"/>
  <c r="G38" i="3"/>
  <c r="H38" i="3"/>
  <c r="K38" i="3"/>
  <c r="L38" i="3"/>
  <c r="P38" i="3"/>
  <c r="D37" i="3"/>
  <c r="E37" i="3"/>
  <c r="F37" i="3"/>
  <c r="G37" i="3"/>
  <c r="H37" i="3"/>
  <c r="K37" i="3"/>
  <c r="L37" i="3"/>
  <c r="P37" i="3"/>
  <c r="P42" i="3"/>
  <c r="D39" i="51"/>
  <c r="E39" i="51"/>
  <c r="F39" i="51"/>
  <c r="G39" i="51"/>
  <c r="H39" i="51"/>
  <c r="K39" i="51"/>
  <c r="L39" i="51"/>
  <c r="P39" i="51"/>
  <c r="D38" i="51"/>
  <c r="E38" i="51"/>
  <c r="F38" i="51"/>
  <c r="G38" i="51"/>
  <c r="H38" i="51"/>
  <c r="K38" i="51"/>
  <c r="L38" i="51"/>
  <c r="P38" i="51"/>
  <c r="D37" i="51"/>
  <c r="E37" i="51"/>
  <c r="F37" i="51"/>
  <c r="G37" i="51"/>
  <c r="H37" i="51"/>
  <c r="K37" i="51"/>
  <c r="L37" i="51"/>
  <c r="P37" i="51"/>
  <c r="P42" i="51"/>
  <c r="D39" i="41"/>
  <c r="E39" i="41"/>
  <c r="F39" i="41"/>
  <c r="G39" i="41"/>
  <c r="H39" i="41"/>
  <c r="K39" i="41"/>
  <c r="L39" i="41"/>
  <c r="P39" i="41"/>
  <c r="D38" i="41"/>
  <c r="E38" i="41"/>
  <c r="F38" i="41"/>
  <c r="G38" i="41"/>
  <c r="H38" i="41"/>
  <c r="K38" i="41"/>
  <c r="L38" i="41"/>
  <c r="P38" i="41"/>
  <c r="D37" i="41"/>
  <c r="E37" i="41"/>
  <c r="F37" i="41"/>
  <c r="G37" i="41"/>
  <c r="H37" i="41"/>
  <c r="K37" i="41"/>
  <c r="L37" i="41"/>
  <c r="P37" i="41"/>
  <c r="P42" i="41"/>
  <c r="D39" i="42"/>
  <c r="E39" i="42"/>
  <c r="G39" i="42"/>
  <c r="H39" i="42"/>
  <c r="K39" i="42"/>
  <c r="L39" i="42"/>
  <c r="P39" i="42"/>
  <c r="D38" i="42"/>
  <c r="E38" i="42"/>
  <c r="G38" i="42"/>
  <c r="H38" i="42"/>
  <c r="K38" i="42"/>
  <c r="L38" i="42"/>
  <c r="P38" i="42"/>
  <c r="D37" i="42"/>
  <c r="E37" i="42"/>
  <c r="G37" i="42"/>
  <c r="H37" i="42"/>
  <c r="K37" i="42"/>
  <c r="L37" i="42"/>
  <c r="P37" i="42"/>
  <c r="P42" i="42"/>
  <c r="D39" i="43"/>
  <c r="E39" i="43"/>
  <c r="F39" i="43"/>
  <c r="G39" i="43"/>
  <c r="H39" i="43"/>
  <c r="K39" i="43"/>
  <c r="L39" i="43"/>
  <c r="P39" i="43"/>
  <c r="D38" i="43"/>
  <c r="E38" i="43"/>
  <c r="F38" i="43"/>
  <c r="G38" i="43"/>
  <c r="H38" i="43"/>
  <c r="K38" i="43"/>
  <c r="L38" i="43"/>
  <c r="P38" i="43"/>
  <c r="D37" i="43"/>
  <c r="E37" i="43"/>
  <c r="F37" i="43"/>
  <c r="G37" i="43"/>
  <c r="H37" i="43"/>
  <c r="K37" i="43"/>
  <c r="L37" i="43"/>
  <c r="P37" i="43"/>
  <c r="P42" i="43"/>
  <c r="D39" i="44"/>
  <c r="E39" i="44"/>
  <c r="F39" i="44"/>
  <c r="G39" i="44"/>
  <c r="H39" i="44"/>
  <c r="K39" i="44"/>
  <c r="L39" i="44"/>
  <c r="P39" i="44"/>
  <c r="D38" i="44"/>
  <c r="E38" i="44"/>
  <c r="F38" i="44"/>
  <c r="G38" i="44"/>
  <c r="H38" i="44"/>
  <c r="K38" i="44"/>
  <c r="L38" i="44"/>
  <c r="P38" i="44"/>
  <c r="D37" i="44"/>
  <c r="E37" i="44"/>
  <c r="F37" i="44"/>
  <c r="G37" i="44"/>
  <c r="H37" i="44"/>
  <c r="K37" i="44"/>
  <c r="L37" i="44"/>
  <c r="P37" i="44"/>
  <c r="P42" i="44"/>
  <c r="D39" i="50"/>
  <c r="E39" i="50"/>
  <c r="F39" i="50"/>
  <c r="G39" i="50"/>
  <c r="H39" i="50"/>
  <c r="K39" i="50"/>
  <c r="L39" i="50"/>
  <c r="P39" i="50"/>
  <c r="D38" i="50"/>
  <c r="E38" i="50"/>
  <c r="F38" i="50"/>
  <c r="G38" i="50"/>
  <c r="H38" i="50"/>
  <c r="K38" i="50"/>
  <c r="L38" i="50"/>
  <c r="P38" i="50"/>
  <c r="D37" i="50"/>
  <c r="E37" i="50"/>
  <c r="F37" i="50"/>
  <c r="G37" i="50"/>
  <c r="H37" i="50"/>
  <c r="K37" i="50"/>
  <c r="L37" i="50"/>
  <c r="P37" i="50"/>
  <c r="P42" i="50"/>
  <c r="P42" i="37"/>
  <c r="B40" i="37"/>
  <c r="C40" i="37"/>
  <c r="D32" i="2"/>
  <c r="D33" i="2"/>
  <c r="D34" i="2"/>
  <c r="D35" i="2"/>
  <c r="D36" i="2"/>
  <c r="D40" i="2"/>
  <c r="D32" i="3"/>
  <c r="D33" i="3"/>
  <c r="D34" i="3"/>
  <c r="D35" i="3"/>
  <c r="D36" i="3"/>
  <c r="D40" i="3"/>
  <c r="D32" i="51"/>
  <c r="D33" i="51"/>
  <c r="D34" i="51"/>
  <c r="D35" i="51"/>
  <c r="D36" i="51"/>
  <c r="D40" i="51"/>
  <c r="D32" i="41"/>
  <c r="D33" i="41"/>
  <c r="D34" i="41"/>
  <c r="D35" i="41"/>
  <c r="D36" i="41"/>
  <c r="D40" i="41"/>
  <c r="D32" i="42"/>
  <c r="D33" i="42"/>
  <c r="D34" i="42"/>
  <c r="D35" i="42"/>
  <c r="D36" i="42"/>
  <c r="D40" i="42"/>
  <c r="D32" i="43"/>
  <c r="D33" i="43"/>
  <c r="D34" i="43"/>
  <c r="D35" i="43"/>
  <c r="D36" i="43"/>
  <c r="D40" i="43"/>
  <c r="D32" i="44"/>
  <c r="D33" i="44"/>
  <c r="D34" i="44"/>
  <c r="D35" i="44"/>
  <c r="D36" i="44"/>
  <c r="D40" i="44"/>
  <c r="D32" i="50"/>
  <c r="D33" i="50"/>
  <c r="D34" i="50"/>
  <c r="D35" i="50"/>
  <c r="D36" i="50"/>
  <c r="D40" i="50"/>
  <c r="D40" i="37"/>
  <c r="E32" i="2"/>
  <c r="E33" i="2"/>
  <c r="E34" i="2"/>
  <c r="E35" i="2"/>
  <c r="E36" i="2"/>
  <c r="E40" i="2"/>
  <c r="E32" i="3"/>
  <c r="E33" i="3"/>
  <c r="E34" i="3"/>
  <c r="E35" i="3"/>
  <c r="E36" i="3"/>
  <c r="E40" i="3"/>
  <c r="E32" i="51"/>
  <c r="E33" i="51"/>
  <c r="E34" i="51"/>
  <c r="E35" i="51"/>
  <c r="E36" i="51"/>
  <c r="E40" i="51"/>
  <c r="E32" i="41"/>
  <c r="E33" i="41"/>
  <c r="E34" i="41"/>
  <c r="E35" i="41"/>
  <c r="E36" i="41"/>
  <c r="E40" i="41"/>
  <c r="E32" i="42"/>
  <c r="E33" i="42"/>
  <c r="E34" i="42"/>
  <c r="E35" i="42"/>
  <c r="E36" i="42"/>
  <c r="E40" i="42"/>
  <c r="E32" i="43"/>
  <c r="E33" i="43"/>
  <c r="E34" i="43"/>
  <c r="E35" i="43"/>
  <c r="E36" i="43"/>
  <c r="E40" i="43"/>
  <c r="E32" i="44"/>
  <c r="E33" i="44"/>
  <c r="E34" i="44"/>
  <c r="E35" i="44"/>
  <c r="E36" i="44"/>
  <c r="E40" i="44"/>
  <c r="E32" i="50"/>
  <c r="E33" i="50"/>
  <c r="E34" i="50"/>
  <c r="E35" i="50"/>
  <c r="E36" i="50"/>
  <c r="E40" i="50"/>
  <c r="E40" i="37"/>
  <c r="F32" i="2"/>
  <c r="F32" i="3"/>
  <c r="F32" i="51"/>
  <c r="F32" i="41"/>
  <c r="F32" i="43"/>
  <c r="F32" i="44"/>
  <c r="F32" i="50"/>
  <c r="F32" i="37"/>
  <c r="F33" i="2"/>
  <c r="F33" i="3"/>
  <c r="F33" i="51"/>
  <c r="F33" i="41"/>
  <c r="F33" i="42"/>
  <c r="F33" i="43"/>
  <c r="F33" i="44"/>
  <c r="F33" i="50"/>
  <c r="F33" i="37"/>
  <c r="F34" i="2"/>
  <c r="F34" i="3"/>
  <c r="F34" i="51"/>
  <c r="F34" i="41"/>
  <c r="F34" i="43"/>
  <c r="F34" i="44"/>
  <c r="F34" i="50"/>
  <c r="F34" i="37"/>
  <c r="F35" i="2"/>
  <c r="F35" i="3"/>
  <c r="F35" i="51"/>
  <c r="F35" i="41"/>
  <c r="F35" i="43"/>
  <c r="F35" i="44"/>
  <c r="F35" i="50"/>
  <c r="F35" i="37"/>
  <c r="F36" i="2"/>
  <c r="F36" i="3"/>
  <c r="F36" i="51"/>
  <c r="F36" i="41"/>
  <c r="F36" i="43"/>
  <c r="F36" i="44"/>
  <c r="F36" i="50"/>
  <c r="F36" i="37"/>
  <c r="F37" i="37"/>
  <c r="F38" i="37"/>
  <c r="F39" i="37"/>
  <c r="F40" i="37"/>
  <c r="G32" i="2"/>
  <c r="G33" i="2"/>
  <c r="G34" i="2"/>
  <c r="G35" i="2"/>
  <c r="G36" i="2"/>
  <c r="G40" i="2"/>
  <c r="G32" i="3"/>
  <c r="G33" i="3"/>
  <c r="G34" i="3"/>
  <c r="G35" i="3"/>
  <c r="G36" i="3"/>
  <c r="G40" i="3"/>
  <c r="G32" i="51"/>
  <c r="G33" i="51"/>
  <c r="G34" i="51"/>
  <c r="G35" i="51"/>
  <c r="G36" i="51"/>
  <c r="G40" i="51"/>
  <c r="G32" i="41"/>
  <c r="G33" i="41"/>
  <c r="G34" i="41"/>
  <c r="G35" i="41"/>
  <c r="G36" i="41"/>
  <c r="G40" i="41"/>
  <c r="G32" i="42"/>
  <c r="G33" i="42"/>
  <c r="G34" i="42"/>
  <c r="G35" i="42"/>
  <c r="G36" i="42"/>
  <c r="G40" i="42"/>
  <c r="G32" i="43"/>
  <c r="G33" i="43"/>
  <c r="G34" i="43"/>
  <c r="G35" i="43"/>
  <c r="G36" i="43"/>
  <c r="G40" i="43"/>
  <c r="G32" i="44"/>
  <c r="J33" i="44"/>
  <c r="M33" i="44"/>
  <c r="N33" i="44"/>
  <c r="G33" i="44"/>
  <c r="G34" i="44"/>
  <c r="G35" i="44"/>
  <c r="G36" i="44"/>
  <c r="G40" i="44"/>
  <c r="G32" i="50"/>
  <c r="G33" i="50"/>
  <c r="G34" i="50"/>
  <c r="G35" i="50"/>
  <c r="G36" i="50"/>
  <c r="G40" i="50"/>
  <c r="G40" i="37"/>
  <c r="H32" i="2"/>
  <c r="H33" i="2"/>
  <c r="H34" i="2"/>
  <c r="H35" i="2"/>
  <c r="H36" i="2"/>
  <c r="H40" i="2"/>
  <c r="H32" i="3"/>
  <c r="H33" i="3"/>
  <c r="H34" i="3"/>
  <c r="H35" i="3"/>
  <c r="H36" i="3"/>
  <c r="H40" i="3"/>
  <c r="H32" i="51"/>
  <c r="H33" i="51"/>
  <c r="H34" i="51"/>
  <c r="H35" i="51"/>
  <c r="H36" i="51"/>
  <c r="H40" i="51"/>
  <c r="H32" i="41"/>
  <c r="H33" i="41"/>
  <c r="H34" i="41"/>
  <c r="H35" i="41"/>
  <c r="H36" i="41"/>
  <c r="H40" i="41"/>
  <c r="H32" i="42"/>
  <c r="H33" i="42"/>
  <c r="H34" i="42"/>
  <c r="H35" i="42"/>
  <c r="H36" i="42"/>
  <c r="H40" i="42"/>
  <c r="H32" i="43"/>
  <c r="H33" i="43"/>
  <c r="H34" i="43"/>
  <c r="H35" i="43"/>
  <c r="H36" i="43"/>
  <c r="H40" i="43"/>
  <c r="H32" i="44"/>
  <c r="H33" i="44"/>
  <c r="H34" i="44"/>
  <c r="H35" i="44"/>
  <c r="H36" i="44"/>
  <c r="H40" i="44"/>
  <c r="H32" i="50"/>
  <c r="H33" i="50"/>
  <c r="H34" i="50"/>
  <c r="H35" i="50"/>
  <c r="H36" i="50"/>
  <c r="H40" i="50"/>
  <c r="H40" i="37"/>
  <c r="J40" i="44"/>
  <c r="J40" i="37"/>
  <c r="K32" i="2"/>
  <c r="K33" i="2"/>
  <c r="K34" i="2"/>
  <c r="K35" i="2"/>
  <c r="K36" i="2"/>
  <c r="K40" i="2"/>
  <c r="K32" i="3"/>
  <c r="K33" i="3"/>
  <c r="K34" i="3"/>
  <c r="K35" i="3"/>
  <c r="K36" i="3"/>
  <c r="K40" i="3"/>
  <c r="K32" i="51"/>
  <c r="K33" i="51"/>
  <c r="K34" i="51"/>
  <c r="K35" i="51"/>
  <c r="K36" i="51"/>
  <c r="K40" i="51"/>
  <c r="K32" i="41"/>
  <c r="K33" i="41"/>
  <c r="K34" i="41"/>
  <c r="K35" i="41"/>
  <c r="K36" i="41"/>
  <c r="K40" i="41"/>
  <c r="K32" i="42"/>
  <c r="K33" i="42"/>
  <c r="K34" i="42"/>
  <c r="K35" i="42"/>
  <c r="K36" i="42"/>
  <c r="K40" i="42"/>
  <c r="K32" i="43"/>
  <c r="K33" i="43"/>
  <c r="K34" i="43"/>
  <c r="K35" i="43"/>
  <c r="K36" i="43"/>
  <c r="K40" i="43"/>
  <c r="K32" i="44"/>
  <c r="K33" i="44"/>
  <c r="K34" i="44"/>
  <c r="K35" i="44"/>
  <c r="K36" i="44"/>
  <c r="K40" i="44"/>
  <c r="K32" i="50"/>
  <c r="K33" i="50"/>
  <c r="K34" i="50"/>
  <c r="K35" i="50"/>
  <c r="K36" i="50"/>
  <c r="K40" i="50"/>
  <c r="K40" i="37"/>
  <c r="L32" i="2"/>
  <c r="L33" i="2"/>
  <c r="L34" i="2"/>
  <c r="L35" i="2"/>
  <c r="L36" i="2"/>
  <c r="L40" i="2"/>
  <c r="L32" i="3"/>
  <c r="L33" i="3"/>
  <c r="L34" i="3"/>
  <c r="L35" i="3"/>
  <c r="L36" i="3"/>
  <c r="L40" i="3"/>
  <c r="L32" i="51"/>
  <c r="L33" i="51"/>
  <c r="L34" i="51"/>
  <c r="L35" i="51"/>
  <c r="L36" i="51"/>
  <c r="L40" i="51"/>
  <c r="L32" i="41"/>
  <c r="L33" i="41"/>
  <c r="L34" i="41"/>
  <c r="L35" i="41"/>
  <c r="L36" i="41"/>
  <c r="L40" i="41"/>
  <c r="L32" i="42"/>
  <c r="L33" i="42"/>
  <c r="L34" i="42"/>
  <c r="L35" i="42"/>
  <c r="L36" i="42"/>
  <c r="L40" i="42"/>
  <c r="L32" i="43"/>
  <c r="L33" i="43"/>
  <c r="L34" i="43"/>
  <c r="L35" i="43"/>
  <c r="L36" i="43"/>
  <c r="L40" i="43"/>
  <c r="L32" i="44"/>
  <c r="L33" i="44"/>
  <c r="L34" i="44"/>
  <c r="L35" i="44"/>
  <c r="L36" i="44"/>
  <c r="L40" i="44"/>
  <c r="L32" i="50"/>
  <c r="L33" i="50"/>
  <c r="L34" i="50"/>
  <c r="L35" i="50"/>
  <c r="L36" i="50"/>
  <c r="L40" i="50"/>
  <c r="L40" i="37"/>
  <c r="M40" i="44"/>
  <c r="M40" i="37"/>
  <c r="N40" i="44"/>
  <c r="N40" i="37"/>
  <c r="P40" i="37"/>
  <c r="T42" i="37"/>
  <c r="P36" i="2"/>
  <c r="P36" i="3"/>
  <c r="P36" i="51"/>
  <c r="P36" i="41"/>
  <c r="P36" i="42"/>
  <c r="P36" i="43"/>
  <c r="P36" i="44"/>
  <c r="P36" i="50"/>
  <c r="P36" i="37"/>
  <c r="T43" i="37"/>
  <c r="P34" i="2"/>
  <c r="P34" i="3"/>
  <c r="P34" i="51"/>
  <c r="P34" i="41"/>
  <c r="P34" i="42"/>
  <c r="P34" i="43"/>
  <c r="P34" i="44"/>
  <c r="P34" i="50"/>
  <c r="P34" i="37"/>
  <c r="T44" i="37"/>
  <c r="P32" i="2"/>
  <c r="P32" i="3"/>
  <c r="P32" i="51"/>
  <c r="P32" i="41"/>
  <c r="P32" i="42"/>
  <c r="P32" i="43"/>
  <c r="P32" i="44"/>
  <c r="P32" i="50"/>
  <c r="P32" i="37"/>
  <c r="T45" i="37"/>
  <c r="P33" i="2"/>
  <c r="P33" i="3"/>
  <c r="P33" i="51"/>
  <c r="P33" i="41"/>
  <c r="P33" i="42"/>
  <c r="P33" i="43"/>
  <c r="P33" i="44"/>
  <c r="P33" i="50"/>
  <c r="P33" i="37"/>
  <c r="T46" i="37"/>
  <c r="B35" i="37"/>
  <c r="C35" i="37"/>
  <c r="D35" i="37"/>
  <c r="E35" i="37"/>
  <c r="G35" i="37"/>
  <c r="H35" i="37"/>
  <c r="K35" i="37"/>
  <c r="L35" i="37"/>
  <c r="P35" i="37"/>
  <c r="T47" i="37"/>
  <c r="T48" i="37"/>
  <c r="F40" i="2"/>
  <c r="I40" i="2"/>
  <c r="P40" i="2"/>
  <c r="T42" i="2"/>
  <c r="T43" i="2"/>
  <c r="T44" i="2"/>
  <c r="T45" i="2"/>
  <c r="T46" i="2"/>
  <c r="P35" i="2"/>
  <c r="T47" i="2"/>
  <c r="T48" i="2"/>
  <c r="F40" i="3"/>
  <c r="I40" i="3"/>
  <c r="P40" i="3"/>
  <c r="T42" i="3"/>
  <c r="T43" i="3"/>
  <c r="T44" i="3"/>
  <c r="T45" i="3"/>
  <c r="T46" i="3"/>
  <c r="P35" i="3"/>
  <c r="T47" i="3"/>
  <c r="T48" i="3"/>
  <c r="F40" i="51"/>
  <c r="I40" i="51"/>
  <c r="P40" i="51"/>
  <c r="T42" i="51"/>
  <c r="T43" i="51"/>
  <c r="T44" i="51"/>
  <c r="T45" i="51"/>
  <c r="T46" i="51"/>
  <c r="P35" i="51"/>
  <c r="T47" i="51"/>
  <c r="T48" i="51"/>
  <c r="F40" i="41"/>
  <c r="I40" i="41"/>
  <c r="P40" i="41"/>
  <c r="T42" i="41"/>
  <c r="T43" i="41"/>
  <c r="T44" i="41"/>
  <c r="T45" i="41"/>
  <c r="T46" i="41"/>
  <c r="P35" i="41"/>
  <c r="T47" i="41"/>
  <c r="T48" i="41"/>
  <c r="F40" i="42"/>
  <c r="I40" i="42"/>
  <c r="P40" i="42"/>
  <c r="T42" i="42"/>
  <c r="T43" i="42"/>
  <c r="T44" i="42"/>
  <c r="T45" i="42"/>
  <c r="T46" i="42"/>
  <c r="P35" i="42"/>
  <c r="T47" i="42"/>
  <c r="T48" i="42"/>
  <c r="F40" i="43"/>
  <c r="I40" i="43"/>
  <c r="P40" i="43"/>
  <c r="T42" i="43"/>
  <c r="T43" i="43"/>
  <c r="T44" i="43"/>
  <c r="T45" i="43"/>
  <c r="T46" i="43"/>
  <c r="P35" i="43"/>
  <c r="T47" i="43"/>
  <c r="T48" i="43"/>
  <c r="F40" i="44"/>
  <c r="I40" i="44"/>
  <c r="P40" i="44"/>
  <c r="T42" i="44"/>
  <c r="T43" i="44"/>
  <c r="T44" i="44"/>
  <c r="T45" i="44"/>
  <c r="T46" i="44"/>
  <c r="P35" i="44"/>
  <c r="T47" i="44"/>
  <c r="T48" i="44"/>
  <c r="F40" i="50"/>
  <c r="I40" i="50"/>
  <c r="P40" i="50"/>
  <c r="T42" i="50"/>
  <c r="T43" i="50"/>
  <c r="T44" i="50"/>
  <c r="T45" i="50"/>
  <c r="T46" i="50"/>
  <c r="P35" i="50"/>
  <c r="T47" i="50"/>
  <c r="T48" i="50"/>
  <c r="C7" i="2"/>
  <c r="C43" i="2"/>
  <c r="C7" i="3"/>
  <c r="C43" i="3"/>
  <c r="C7" i="51"/>
  <c r="C43" i="51"/>
  <c r="C7" i="41"/>
  <c r="C43" i="41"/>
  <c r="C7" i="42"/>
  <c r="C43" i="42"/>
  <c r="C7" i="43"/>
  <c r="C43" i="43"/>
  <c r="C43" i="44"/>
  <c r="C7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0"/>
  <c r="F19" i="50"/>
  <c r="F20" i="50"/>
  <c r="F21" i="50"/>
  <c r="F22" i="50"/>
  <c r="F23" i="50"/>
  <c r="F24" i="50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0"/>
  <c r="F8" i="50"/>
  <c r="F9" i="50"/>
  <c r="F10" i="50"/>
  <c r="F11" i="50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43" i="44"/>
  <c r="M43" i="37"/>
  <c r="N43" i="44"/>
  <c r="N43" i="37"/>
  <c r="P43" i="37"/>
  <c r="F43" i="2"/>
  <c r="I43" i="2"/>
  <c r="P43" i="2"/>
  <c r="F43" i="3"/>
  <c r="I43" i="3"/>
  <c r="P43" i="3"/>
  <c r="F43" i="51"/>
  <c r="I43" i="51"/>
  <c r="P43" i="51"/>
  <c r="F43" i="41"/>
  <c r="I43" i="41"/>
  <c r="P43" i="41"/>
  <c r="F43" i="42"/>
  <c r="I43" i="42"/>
  <c r="P43" i="42"/>
  <c r="F43" i="43"/>
  <c r="I43" i="43"/>
  <c r="P43" i="43"/>
  <c r="F43" i="44"/>
  <c r="I43" i="44"/>
  <c r="P43" i="44"/>
  <c r="F43" i="50"/>
  <c r="I43" i="50"/>
  <c r="P43" i="50"/>
  <c r="S41" i="37"/>
  <c r="D6" i="37"/>
  <c r="E6" i="37"/>
  <c r="F6" i="37"/>
  <c r="G6" i="37"/>
  <c r="H6" i="37"/>
  <c r="I6" i="37"/>
  <c r="J6" i="37"/>
  <c r="K6" i="37"/>
  <c r="L6" i="37"/>
  <c r="M6" i="37"/>
  <c r="N6" i="37"/>
  <c r="O6" i="37"/>
  <c r="C6" i="44"/>
  <c r="C6" i="37"/>
  <c r="C39" i="37"/>
  <c r="C38" i="37"/>
  <c r="C37" i="37"/>
  <c r="C42" i="37"/>
  <c r="C36" i="37"/>
  <c r="C34" i="37"/>
  <c r="C33" i="37"/>
  <c r="C32" i="37"/>
  <c r="J40" i="2"/>
  <c r="M40" i="2"/>
  <c r="N40" i="2"/>
  <c r="J40" i="3"/>
  <c r="M40" i="3"/>
  <c r="N40" i="3"/>
  <c r="J40" i="51"/>
  <c r="M40" i="51"/>
  <c r="N40" i="51"/>
  <c r="J40" i="41"/>
  <c r="M40" i="41"/>
  <c r="N40" i="41"/>
  <c r="J40" i="42"/>
  <c r="M40" i="42"/>
  <c r="N40" i="42"/>
  <c r="J40" i="43"/>
  <c r="M40" i="43"/>
  <c r="N40" i="43"/>
  <c r="J40" i="50"/>
  <c r="M40" i="50"/>
  <c r="N40" i="50"/>
  <c r="I18" i="37"/>
  <c r="P19" i="50"/>
  <c r="P20" i="50"/>
  <c r="P21" i="50"/>
  <c r="P22" i="50"/>
  <c r="P23" i="50"/>
  <c r="M24" i="50"/>
  <c r="N24" i="50"/>
  <c r="O24" i="50"/>
  <c r="P24" i="50"/>
  <c r="P19" i="44"/>
  <c r="P20" i="44"/>
  <c r="P21" i="44"/>
  <c r="P22" i="44"/>
  <c r="P23" i="44"/>
  <c r="C24" i="44"/>
  <c r="M24" i="44"/>
  <c r="N24" i="44"/>
  <c r="O24" i="44"/>
  <c r="P24" i="44"/>
  <c r="P19" i="43"/>
  <c r="P20" i="43"/>
  <c r="P21" i="43"/>
  <c r="P22" i="43"/>
  <c r="P23" i="43"/>
  <c r="M24" i="43"/>
  <c r="N24" i="43"/>
  <c r="O24" i="43"/>
  <c r="P24" i="43"/>
  <c r="P19" i="42"/>
  <c r="P20" i="42"/>
  <c r="P21" i="42"/>
  <c r="P22" i="42"/>
  <c r="P23" i="42"/>
  <c r="C24" i="42"/>
  <c r="M24" i="42"/>
  <c r="N24" i="42"/>
  <c r="O24" i="42"/>
  <c r="P24" i="42"/>
  <c r="P19" i="41"/>
  <c r="P20" i="41"/>
  <c r="P21" i="41"/>
  <c r="P22" i="41"/>
  <c r="P23" i="41"/>
  <c r="C24" i="41"/>
  <c r="M24" i="41"/>
  <c r="N24" i="41"/>
  <c r="O24" i="41"/>
  <c r="P24" i="41"/>
  <c r="P19" i="51"/>
  <c r="P20" i="51"/>
  <c r="P21" i="51"/>
  <c r="P22" i="51"/>
  <c r="P23" i="51"/>
  <c r="M24" i="51"/>
  <c r="N24" i="51"/>
  <c r="O24" i="51"/>
  <c r="P24" i="51"/>
  <c r="P19" i="3"/>
  <c r="P20" i="3"/>
  <c r="P21" i="3"/>
  <c r="P22" i="3"/>
  <c r="P23" i="3"/>
  <c r="M24" i="3"/>
  <c r="N24" i="3"/>
  <c r="O24" i="3"/>
  <c r="P24" i="3"/>
  <c r="P19" i="2"/>
  <c r="P20" i="2"/>
  <c r="P21" i="2"/>
  <c r="P22" i="2"/>
  <c r="P23" i="2"/>
  <c r="M24" i="2"/>
  <c r="N24" i="2"/>
  <c r="O24" i="2"/>
  <c r="P24" i="2"/>
  <c r="P18" i="50"/>
  <c r="P18" i="44"/>
  <c r="P18" i="43"/>
  <c r="P18" i="42"/>
  <c r="P18" i="41"/>
  <c r="P18" i="51"/>
  <c r="P18" i="3"/>
  <c r="P18" i="2"/>
  <c r="P6" i="50"/>
  <c r="P7" i="50"/>
  <c r="P8" i="50"/>
  <c r="P9" i="50"/>
  <c r="P10" i="50"/>
  <c r="M11" i="50"/>
  <c r="N11" i="50"/>
  <c r="O11" i="50"/>
  <c r="P11" i="50"/>
  <c r="P6" i="44"/>
  <c r="P7" i="44"/>
  <c r="P8" i="44"/>
  <c r="P9" i="44"/>
  <c r="P10" i="44"/>
  <c r="M11" i="44"/>
  <c r="N11" i="44"/>
  <c r="O11" i="44"/>
  <c r="P11" i="44"/>
  <c r="P6" i="43"/>
  <c r="P7" i="43"/>
  <c r="P8" i="43"/>
  <c r="P9" i="43"/>
  <c r="P10" i="43"/>
  <c r="M11" i="43"/>
  <c r="N11" i="43"/>
  <c r="O11" i="43"/>
  <c r="P11" i="43"/>
  <c r="M11" i="42"/>
  <c r="N11" i="42"/>
  <c r="O11" i="42"/>
  <c r="P11" i="42"/>
  <c r="P10" i="42"/>
  <c r="P6" i="42"/>
  <c r="P7" i="42"/>
  <c r="P8" i="42"/>
  <c r="P9" i="42"/>
  <c r="P6" i="41"/>
  <c r="P7" i="41"/>
  <c r="P8" i="41"/>
  <c r="P9" i="41"/>
  <c r="P10" i="41"/>
  <c r="M11" i="41"/>
  <c r="N11" i="41"/>
  <c r="O11" i="41"/>
  <c r="P11" i="41"/>
  <c r="M11" i="51"/>
  <c r="N11" i="51"/>
  <c r="O11" i="51"/>
  <c r="P11" i="51"/>
  <c r="P6" i="51"/>
  <c r="P7" i="51"/>
  <c r="P8" i="51"/>
  <c r="P9" i="51"/>
  <c r="P10" i="51"/>
  <c r="P6" i="3"/>
  <c r="P7" i="3"/>
  <c r="P8" i="3"/>
  <c r="P9" i="3"/>
  <c r="P10" i="3"/>
  <c r="M11" i="3"/>
  <c r="N11" i="3"/>
  <c r="O11" i="3"/>
  <c r="P11" i="3"/>
  <c r="P6" i="2"/>
  <c r="P7" i="2"/>
  <c r="P8" i="2"/>
  <c r="P9" i="2"/>
  <c r="P10" i="2"/>
  <c r="M11" i="2"/>
  <c r="N11" i="2"/>
  <c r="O11" i="2"/>
  <c r="P11" i="2"/>
  <c r="P5" i="50"/>
  <c r="P5" i="44"/>
  <c r="P5" i="43"/>
  <c r="P5" i="42"/>
  <c r="P5" i="41"/>
  <c r="P5" i="51"/>
  <c r="P5" i="3"/>
  <c r="P5" i="2"/>
  <c r="B47" i="3"/>
  <c r="S48" i="50"/>
  <c r="S47" i="50"/>
  <c r="S46" i="50"/>
  <c r="S45" i="50"/>
  <c r="S44" i="50"/>
  <c r="S43" i="50"/>
  <c r="S42" i="50"/>
  <c r="S41" i="50"/>
  <c r="O40" i="50"/>
  <c r="O43" i="50"/>
  <c r="S37" i="50"/>
  <c r="N43" i="50"/>
  <c r="S36" i="50"/>
  <c r="M43" i="50"/>
  <c r="S35" i="50"/>
  <c r="S34" i="50"/>
  <c r="S33" i="50"/>
  <c r="S32" i="50"/>
  <c r="S31" i="50"/>
  <c r="S30" i="50"/>
  <c r="S29" i="50"/>
  <c r="S28" i="50"/>
  <c r="S27" i="50"/>
  <c r="S26" i="50"/>
  <c r="S25" i="50"/>
  <c r="S22" i="50"/>
  <c r="S48" i="44"/>
  <c r="S47" i="44"/>
  <c r="S46" i="44"/>
  <c r="S45" i="44"/>
  <c r="S44" i="44"/>
  <c r="S43" i="44"/>
  <c r="S42" i="44"/>
  <c r="S41" i="44"/>
  <c r="O40" i="44"/>
  <c r="O43" i="44"/>
  <c r="S37" i="44"/>
  <c r="S36" i="44"/>
  <c r="S35" i="44"/>
  <c r="S34" i="44"/>
  <c r="S33" i="44"/>
  <c r="S32" i="44"/>
  <c r="S31" i="44"/>
  <c r="S30" i="44"/>
  <c r="S29" i="44"/>
  <c r="S28" i="44"/>
  <c r="S27" i="44"/>
  <c r="S26" i="44"/>
  <c r="S25" i="44"/>
  <c r="S22" i="44"/>
  <c r="S48" i="43"/>
  <c r="S47" i="43"/>
  <c r="S46" i="43"/>
  <c r="S45" i="43"/>
  <c r="S44" i="43"/>
  <c r="S43" i="43"/>
  <c r="S42" i="43"/>
  <c r="S41" i="43"/>
  <c r="O40" i="43"/>
  <c r="O43" i="43"/>
  <c r="S37" i="43"/>
  <c r="N43" i="43"/>
  <c r="S36" i="43"/>
  <c r="M43" i="43"/>
  <c r="S35" i="43"/>
  <c r="S34" i="43"/>
  <c r="S33" i="43"/>
  <c r="S32" i="43"/>
  <c r="S31" i="43"/>
  <c r="S30" i="43"/>
  <c r="S29" i="43"/>
  <c r="S28" i="43"/>
  <c r="S27" i="43"/>
  <c r="S26" i="43"/>
  <c r="S25" i="43"/>
  <c r="S22" i="43"/>
  <c r="S48" i="42"/>
  <c r="S47" i="42"/>
  <c r="S46" i="42"/>
  <c r="S45" i="42"/>
  <c r="S44" i="42"/>
  <c r="S43" i="42"/>
  <c r="S42" i="42"/>
  <c r="S41" i="42"/>
  <c r="O40" i="42"/>
  <c r="O43" i="42"/>
  <c r="S37" i="42"/>
  <c r="N43" i="42"/>
  <c r="S36" i="42"/>
  <c r="M43" i="42"/>
  <c r="S35" i="42"/>
  <c r="S34" i="42"/>
  <c r="S33" i="42"/>
  <c r="S32" i="42"/>
  <c r="S31" i="42"/>
  <c r="S30" i="42"/>
  <c r="S29" i="42"/>
  <c r="S28" i="42"/>
  <c r="S27" i="42"/>
  <c r="S26" i="42"/>
  <c r="S25" i="42"/>
  <c r="S22" i="42"/>
  <c r="S48" i="41"/>
  <c r="S47" i="41"/>
  <c r="S46" i="41"/>
  <c r="S45" i="41"/>
  <c r="S44" i="41"/>
  <c r="S43" i="41"/>
  <c r="S42" i="41"/>
  <c r="S41" i="41"/>
  <c r="O40" i="41"/>
  <c r="O43" i="41"/>
  <c r="S37" i="41"/>
  <c r="N43" i="41"/>
  <c r="S36" i="41"/>
  <c r="M43" i="41"/>
  <c r="S35" i="41"/>
  <c r="S34" i="41"/>
  <c r="S33" i="41"/>
  <c r="S32" i="41"/>
  <c r="S31" i="41"/>
  <c r="S30" i="41"/>
  <c r="S29" i="41"/>
  <c r="S28" i="41"/>
  <c r="S27" i="41"/>
  <c r="S26" i="41"/>
  <c r="S25" i="41"/>
  <c r="S22" i="41"/>
  <c r="S48" i="51"/>
  <c r="S47" i="51"/>
  <c r="S46" i="51"/>
  <c r="S45" i="51"/>
  <c r="S44" i="51"/>
  <c r="S43" i="51"/>
  <c r="S42" i="51"/>
  <c r="S41" i="51"/>
  <c r="O40" i="51"/>
  <c r="O43" i="51"/>
  <c r="S37" i="51"/>
  <c r="N43" i="51"/>
  <c r="S36" i="51"/>
  <c r="M43" i="51"/>
  <c r="S35" i="51"/>
  <c r="S34" i="51"/>
  <c r="S33" i="51"/>
  <c r="S32" i="51"/>
  <c r="S31" i="51"/>
  <c r="S30" i="51"/>
  <c r="S29" i="51"/>
  <c r="S28" i="51"/>
  <c r="S27" i="51"/>
  <c r="S26" i="51"/>
  <c r="S25" i="51"/>
  <c r="S22" i="51"/>
  <c r="S48" i="3"/>
  <c r="S47" i="3"/>
  <c r="S46" i="3"/>
  <c r="S45" i="3"/>
  <c r="S44" i="3"/>
  <c r="S43" i="3"/>
  <c r="S42" i="3"/>
  <c r="S41" i="3"/>
  <c r="O40" i="3"/>
  <c r="O43" i="3"/>
  <c r="S37" i="3"/>
  <c r="N43" i="3"/>
  <c r="S36" i="3"/>
  <c r="M43" i="3"/>
  <c r="S35" i="3"/>
  <c r="S34" i="3"/>
  <c r="S33" i="3"/>
  <c r="S32" i="3"/>
  <c r="S31" i="3"/>
  <c r="S30" i="3"/>
  <c r="S29" i="3"/>
  <c r="S28" i="3"/>
  <c r="S27" i="3"/>
  <c r="S26" i="3"/>
  <c r="S25" i="3"/>
  <c r="S22" i="3"/>
  <c r="M43" i="2"/>
  <c r="N43" i="2"/>
  <c r="O40" i="2"/>
  <c r="O43" i="2"/>
  <c r="S22" i="2"/>
  <c r="S25" i="2"/>
  <c r="S30" i="2"/>
  <c r="S48" i="2"/>
  <c r="S47" i="2"/>
  <c r="S46" i="2"/>
  <c r="S45" i="2"/>
  <c r="S44" i="2"/>
  <c r="S43" i="2"/>
  <c r="S42" i="2"/>
  <c r="S41" i="2"/>
  <c r="S37" i="2"/>
  <c r="S36" i="2"/>
  <c r="S35" i="2"/>
  <c r="S34" i="2"/>
  <c r="S33" i="2"/>
  <c r="S32" i="2"/>
  <c r="S31" i="2"/>
  <c r="S29" i="2"/>
  <c r="S28" i="2"/>
  <c r="S27" i="2"/>
  <c r="S26" i="2"/>
  <c r="B47" i="2"/>
  <c r="O43" i="37"/>
  <c r="S37" i="37"/>
  <c r="S36" i="37"/>
  <c r="S35" i="37"/>
  <c r="C5" i="50"/>
  <c r="C5" i="44"/>
  <c r="C5" i="43"/>
  <c r="C5" i="42"/>
  <c r="C5" i="41"/>
  <c r="C5" i="51"/>
  <c r="C5" i="3"/>
  <c r="C5" i="2"/>
  <c r="C10" i="50"/>
  <c r="C9" i="50"/>
  <c r="C8" i="50"/>
  <c r="C10" i="44"/>
  <c r="C8" i="44"/>
  <c r="C10" i="43"/>
  <c r="C8" i="43"/>
  <c r="C10" i="42"/>
  <c r="C9" i="42"/>
  <c r="C8" i="42"/>
  <c r="C10" i="41"/>
  <c r="C9" i="41"/>
  <c r="C8" i="41"/>
  <c r="C10" i="51"/>
  <c r="C9" i="51"/>
  <c r="C8" i="51"/>
  <c r="C10" i="3"/>
  <c r="C9" i="3"/>
  <c r="C8" i="3"/>
  <c r="C10" i="2"/>
  <c r="C9" i="2"/>
  <c r="C8" i="2"/>
  <c r="C9" i="43"/>
  <c r="C9" i="44"/>
  <c r="C11" i="44"/>
  <c r="C47" i="50"/>
  <c r="C11" i="50"/>
  <c r="O42" i="50"/>
  <c r="N42" i="50"/>
  <c r="M42" i="50"/>
  <c r="L42" i="50"/>
  <c r="K42" i="50"/>
  <c r="J42" i="50"/>
  <c r="I42" i="50"/>
  <c r="H42" i="50"/>
  <c r="G42" i="50"/>
  <c r="F42" i="50"/>
  <c r="E42" i="50"/>
  <c r="D42" i="50"/>
  <c r="C42" i="50"/>
  <c r="B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C47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C47" i="43"/>
  <c r="C11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C42" i="43"/>
  <c r="B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C47" i="42"/>
  <c r="C11" i="42"/>
  <c r="O42" i="42"/>
  <c r="N42" i="42"/>
  <c r="M42" i="42"/>
  <c r="L42" i="42"/>
  <c r="K42" i="42"/>
  <c r="J42" i="42"/>
  <c r="I42" i="42"/>
  <c r="H42" i="42"/>
  <c r="G42" i="42"/>
  <c r="F42" i="42"/>
  <c r="E42" i="42"/>
  <c r="D42" i="42"/>
  <c r="C42" i="42"/>
  <c r="B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C11" i="41"/>
  <c r="O42" i="41"/>
  <c r="N42" i="41"/>
  <c r="M42" i="41"/>
  <c r="L42" i="41"/>
  <c r="K42" i="41"/>
  <c r="J42" i="41"/>
  <c r="I42" i="41"/>
  <c r="H42" i="41"/>
  <c r="G42" i="41"/>
  <c r="F42" i="41"/>
  <c r="E42" i="41"/>
  <c r="D42" i="41"/>
  <c r="C42" i="41"/>
  <c r="B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C11" i="51"/>
  <c r="C24" i="37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C47" i="3"/>
  <c r="C11" i="3"/>
  <c r="N24" i="37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C11" i="2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B33" i="37"/>
  <c r="E33" i="37"/>
  <c r="G33" i="37"/>
  <c r="H33" i="37"/>
  <c r="J33" i="37"/>
  <c r="K33" i="37"/>
  <c r="L33" i="37"/>
  <c r="M33" i="37"/>
  <c r="N33" i="37"/>
  <c r="O33" i="37"/>
  <c r="B34" i="37"/>
  <c r="D34" i="37"/>
  <c r="E34" i="37"/>
  <c r="G34" i="37"/>
  <c r="H34" i="37"/>
  <c r="J34" i="37"/>
  <c r="K34" i="37"/>
  <c r="L34" i="37"/>
  <c r="M34" i="37"/>
  <c r="N34" i="37"/>
  <c r="O34" i="37"/>
  <c r="J35" i="37"/>
  <c r="M35" i="37"/>
  <c r="N35" i="37"/>
  <c r="O35" i="37"/>
  <c r="B36" i="37"/>
  <c r="D36" i="37"/>
  <c r="E36" i="37"/>
  <c r="G36" i="37"/>
  <c r="H36" i="37"/>
  <c r="J36" i="37"/>
  <c r="K36" i="37"/>
  <c r="L36" i="37"/>
  <c r="M36" i="37"/>
  <c r="N36" i="37"/>
  <c r="O36" i="37"/>
  <c r="B37" i="37"/>
  <c r="D37" i="37"/>
  <c r="E37" i="37"/>
  <c r="G37" i="37"/>
  <c r="H37" i="37"/>
  <c r="J37" i="37"/>
  <c r="K37" i="37"/>
  <c r="L37" i="37"/>
  <c r="M37" i="37"/>
  <c r="B38" i="37"/>
  <c r="D38" i="37"/>
  <c r="E38" i="37"/>
  <c r="G38" i="37"/>
  <c r="H38" i="37"/>
  <c r="J38" i="37"/>
  <c r="K38" i="37"/>
  <c r="L38" i="37"/>
  <c r="M38" i="37"/>
  <c r="B39" i="37"/>
  <c r="D39" i="37"/>
  <c r="D42" i="37"/>
  <c r="E39" i="37"/>
  <c r="F42" i="37"/>
  <c r="G39" i="37"/>
  <c r="G42" i="37"/>
  <c r="H39" i="37"/>
  <c r="J39" i="37"/>
  <c r="K39" i="37"/>
  <c r="K42" i="37"/>
  <c r="L39" i="37"/>
  <c r="L42" i="37"/>
  <c r="M39" i="37"/>
  <c r="E32" i="37"/>
  <c r="G32" i="37"/>
  <c r="H32" i="37"/>
  <c r="J32" i="37"/>
  <c r="K32" i="37"/>
  <c r="L32" i="37"/>
  <c r="M32" i="37"/>
  <c r="N32" i="37"/>
  <c r="O32" i="37"/>
  <c r="B32" i="37"/>
  <c r="B19" i="37"/>
  <c r="C19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B20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B21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B22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B23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M24" i="37"/>
  <c r="C18" i="37"/>
  <c r="D18" i="37"/>
  <c r="E18" i="37"/>
  <c r="F18" i="37"/>
  <c r="G18" i="37"/>
  <c r="H18" i="37"/>
  <c r="J18" i="37"/>
  <c r="K18" i="37"/>
  <c r="L18" i="37"/>
  <c r="M18" i="37"/>
  <c r="N18" i="37"/>
  <c r="O18" i="37"/>
  <c r="B18" i="37"/>
  <c r="E7" i="37"/>
  <c r="F7" i="37"/>
  <c r="G7" i="37"/>
  <c r="H7" i="37"/>
  <c r="I7" i="37"/>
  <c r="J7" i="37"/>
  <c r="K7" i="37"/>
  <c r="L7" i="37"/>
  <c r="M7" i="37"/>
  <c r="N7" i="37"/>
  <c r="O7" i="37"/>
  <c r="E8" i="37"/>
  <c r="F8" i="37"/>
  <c r="G8" i="37"/>
  <c r="H8" i="37"/>
  <c r="I8" i="37"/>
  <c r="J8" i="37"/>
  <c r="K8" i="37"/>
  <c r="L8" i="37"/>
  <c r="M8" i="37"/>
  <c r="N8" i="37"/>
  <c r="O8" i="37"/>
  <c r="E9" i="37"/>
  <c r="F9" i="37"/>
  <c r="G9" i="37"/>
  <c r="H9" i="37"/>
  <c r="I9" i="37"/>
  <c r="J9" i="37"/>
  <c r="K9" i="37"/>
  <c r="L9" i="37"/>
  <c r="M9" i="37"/>
  <c r="N9" i="37"/>
  <c r="O9" i="37"/>
  <c r="E10" i="37"/>
  <c r="F10" i="37"/>
  <c r="G10" i="37"/>
  <c r="H10" i="37"/>
  <c r="I10" i="37"/>
  <c r="J10" i="37"/>
  <c r="K10" i="37"/>
  <c r="L10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7" i="37"/>
  <c r="D8" i="37"/>
  <c r="D9" i="37"/>
  <c r="D10" i="37"/>
  <c r="D5" i="37"/>
  <c r="C7" i="37"/>
  <c r="C8" i="37"/>
  <c r="C10" i="37"/>
  <c r="C5" i="37"/>
  <c r="C42" i="2"/>
  <c r="B42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C47" i="2"/>
  <c r="O42" i="2"/>
  <c r="N42" i="2"/>
  <c r="M42" i="2"/>
  <c r="A29" i="2"/>
  <c r="A15" i="2"/>
  <c r="L42" i="2"/>
  <c r="K42" i="2"/>
  <c r="J42" i="2"/>
  <c r="I42" i="2"/>
  <c r="H42" i="2"/>
  <c r="G42" i="2"/>
  <c r="F42" i="2"/>
  <c r="E42" i="2"/>
  <c r="D42" i="2"/>
  <c r="M42" i="37"/>
  <c r="A29" i="37"/>
  <c r="A15" i="37"/>
  <c r="J42" i="37"/>
  <c r="I42" i="37"/>
  <c r="O11" i="37"/>
  <c r="C9" i="37"/>
  <c r="P9" i="37"/>
  <c r="P5" i="37"/>
  <c r="O40" i="37"/>
  <c r="M11" i="37"/>
  <c r="O24" i="37"/>
  <c r="N11" i="37"/>
  <c r="H42" i="37"/>
  <c r="B47" i="50"/>
  <c r="B47" i="44"/>
  <c r="B47" i="43"/>
  <c r="E42" i="37"/>
  <c r="B47" i="41"/>
  <c r="C47" i="51"/>
  <c r="B42" i="37"/>
  <c r="P38" i="37"/>
  <c r="J24" i="37"/>
  <c r="L24" i="37"/>
  <c r="B47" i="51"/>
  <c r="P37" i="37"/>
  <c r="P21" i="37"/>
  <c r="P18" i="37"/>
  <c r="P23" i="37"/>
  <c r="P19" i="37"/>
  <c r="P8" i="37"/>
  <c r="E11" i="37"/>
  <c r="K24" i="37"/>
  <c r="S47" i="37"/>
  <c r="S43" i="37"/>
  <c r="G24" i="37"/>
  <c r="E24" i="37"/>
  <c r="P20" i="37"/>
  <c r="H24" i="37"/>
  <c r="P22" i="37"/>
  <c r="P10" i="37"/>
  <c r="H11" i="37"/>
  <c r="C11" i="37"/>
  <c r="P7" i="37"/>
  <c r="K11" i="37"/>
  <c r="P39" i="37"/>
  <c r="D24" i="37"/>
  <c r="G11" i="37"/>
  <c r="J11" i="37"/>
  <c r="L11" i="37"/>
  <c r="D11" i="37"/>
  <c r="S42" i="37"/>
  <c r="C47" i="41"/>
  <c r="O44" i="44"/>
  <c r="T37" i="44"/>
  <c r="B47" i="42"/>
  <c r="S44" i="37"/>
  <c r="D32" i="37"/>
  <c r="D33" i="37"/>
  <c r="S30" i="37"/>
  <c r="S33" i="37"/>
  <c r="S34" i="37"/>
  <c r="S27" i="37"/>
  <c r="P24" i="37"/>
  <c r="P11" i="37"/>
  <c r="S29" i="37"/>
  <c r="S32" i="37"/>
  <c r="L44" i="3"/>
  <c r="T34" i="3"/>
  <c r="S31" i="37"/>
  <c r="M44" i="50"/>
  <c r="T35" i="50"/>
  <c r="D44" i="43"/>
  <c r="T26" i="43"/>
  <c r="L44" i="44"/>
  <c r="T34" i="44"/>
  <c r="E44" i="44"/>
  <c r="T27" i="44"/>
  <c r="F44" i="44"/>
  <c r="T28" i="44"/>
  <c r="D44" i="44"/>
  <c r="T26" i="44"/>
  <c r="H44" i="44"/>
  <c r="T30" i="44"/>
  <c r="I44" i="44"/>
  <c r="T31" i="44"/>
  <c r="J44" i="44"/>
  <c r="T32" i="44"/>
  <c r="P44" i="44"/>
  <c r="M44" i="44"/>
  <c r="T35" i="44"/>
  <c r="N44" i="44"/>
  <c r="T36" i="44"/>
  <c r="C44" i="44"/>
  <c r="T25" i="44"/>
  <c r="G44" i="44"/>
  <c r="T29" i="44"/>
  <c r="K44" i="44"/>
  <c r="T33" i="44"/>
  <c r="S28" i="37"/>
  <c r="P44" i="42"/>
  <c r="S45" i="37"/>
  <c r="S46" i="37"/>
  <c r="M44" i="3"/>
  <c r="T35" i="3"/>
  <c r="N44" i="3"/>
  <c r="T36" i="3"/>
  <c r="O44" i="3"/>
  <c r="T37" i="3"/>
  <c r="P44" i="3"/>
  <c r="D44" i="3"/>
  <c r="T26" i="3"/>
  <c r="E44" i="3"/>
  <c r="T27" i="3"/>
  <c r="F44" i="3"/>
  <c r="T28" i="3"/>
  <c r="G44" i="3"/>
  <c r="T29" i="3"/>
  <c r="H44" i="3"/>
  <c r="T30" i="3"/>
  <c r="C44" i="3"/>
  <c r="T25" i="3"/>
  <c r="I44" i="3"/>
  <c r="T31" i="3"/>
  <c r="J44" i="3"/>
  <c r="T32" i="3"/>
  <c r="K44" i="3"/>
  <c r="T33" i="3"/>
  <c r="C47" i="37"/>
  <c r="E44" i="50"/>
  <c r="T27" i="50"/>
  <c r="H44" i="50"/>
  <c r="T30" i="50"/>
  <c r="P44" i="50"/>
  <c r="C44" i="50"/>
  <c r="T25" i="50"/>
  <c r="O44" i="50"/>
  <c r="T37" i="50"/>
  <c r="G44" i="50"/>
  <c r="T29" i="50"/>
  <c r="S25" i="37"/>
  <c r="L44" i="43"/>
  <c r="T34" i="43"/>
  <c r="D44" i="50"/>
  <c r="T26" i="50"/>
  <c r="N44" i="50"/>
  <c r="T36" i="50"/>
  <c r="K44" i="50"/>
  <c r="T33" i="50"/>
  <c r="L44" i="50"/>
  <c r="T34" i="50"/>
  <c r="J44" i="50"/>
  <c r="T32" i="50"/>
  <c r="I44" i="50"/>
  <c r="T31" i="50"/>
  <c r="F44" i="50"/>
  <c r="T28" i="50"/>
  <c r="M44" i="43"/>
  <c r="T35" i="43"/>
  <c r="N44" i="43"/>
  <c r="T36" i="43"/>
  <c r="H44" i="43"/>
  <c r="T30" i="43"/>
  <c r="P44" i="43"/>
  <c r="F44" i="43"/>
  <c r="T28" i="43"/>
  <c r="I44" i="43"/>
  <c r="T31" i="43"/>
  <c r="J44" i="43"/>
  <c r="T32" i="43"/>
  <c r="K44" i="43"/>
  <c r="T33" i="43"/>
  <c r="O44" i="43"/>
  <c r="T37" i="43"/>
  <c r="G44" i="43"/>
  <c r="T29" i="43"/>
  <c r="E44" i="43"/>
  <c r="T27" i="43"/>
  <c r="C44" i="43"/>
  <c r="T25" i="43"/>
  <c r="G44" i="42"/>
  <c r="T29" i="42"/>
  <c r="L44" i="42"/>
  <c r="T34" i="42"/>
  <c r="D44" i="42"/>
  <c r="T26" i="42"/>
  <c r="O44" i="42"/>
  <c r="T37" i="42"/>
  <c r="F44" i="42"/>
  <c r="T28" i="42"/>
  <c r="J44" i="42"/>
  <c r="T32" i="42"/>
  <c r="H44" i="42"/>
  <c r="T30" i="42"/>
  <c r="K44" i="42"/>
  <c r="T33" i="42"/>
  <c r="M44" i="42"/>
  <c r="T35" i="42"/>
  <c r="N44" i="42"/>
  <c r="T36" i="42"/>
  <c r="E44" i="42"/>
  <c r="T27" i="42"/>
  <c r="I44" i="42"/>
  <c r="T31" i="42"/>
  <c r="C44" i="42"/>
  <c r="T25" i="42"/>
  <c r="S26" i="37"/>
  <c r="S48" i="37"/>
  <c r="I44" i="41"/>
  <c r="T31" i="41"/>
  <c r="E44" i="51"/>
  <c r="T27" i="51"/>
  <c r="P44" i="51"/>
  <c r="O44" i="51"/>
  <c r="T37" i="51"/>
  <c r="N44" i="51"/>
  <c r="T36" i="51"/>
  <c r="L44" i="51"/>
  <c r="T34" i="51"/>
  <c r="K44" i="51"/>
  <c r="T33" i="51"/>
  <c r="J44" i="51"/>
  <c r="T32" i="51"/>
  <c r="M44" i="51"/>
  <c r="T35" i="51"/>
  <c r="G44" i="51"/>
  <c r="T29" i="51"/>
  <c r="F44" i="51"/>
  <c r="T28" i="51"/>
  <c r="I44" i="51"/>
  <c r="T31" i="51"/>
  <c r="H44" i="51"/>
  <c r="T30" i="51"/>
  <c r="D44" i="51"/>
  <c r="T26" i="51"/>
  <c r="C44" i="51"/>
  <c r="T25" i="51"/>
  <c r="O44" i="2"/>
  <c r="T37" i="2"/>
  <c r="J44" i="2"/>
  <c r="T32" i="2"/>
  <c r="L44" i="2"/>
  <c r="T34" i="2"/>
  <c r="G44" i="2"/>
  <c r="T29" i="2"/>
  <c r="P44" i="2"/>
  <c r="D44" i="2"/>
  <c r="T26" i="2"/>
  <c r="C44" i="2"/>
  <c r="T25" i="2"/>
  <c r="M44" i="2"/>
  <c r="T35" i="2"/>
  <c r="F44" i="2"/>
  <c r="T28" i="2"/>
  <c r="N44" i="2"/>
  <c r="T36" i="2"/>
  <c r="I44" i="2"/>
  <c r="T31" i="2"/>
  <c r="E44" i="2"/>
  <c r="T27" i="2"/>
  <c r="K44" i="2"/>
  <c r="T33" i="2"/>
  <c r="H44" i="2"/>
  <c r="T30" i="2"/>
  <c r="J44" i="41"/>
  <c r="T32" i="41"/>
  <c r="E44" i="41"/>
  <c r="T27" i="41"/>
  <c r="M44" i="41"/>
  <c r="T35" i="41"/>
  <c r="K44" i="41"/>
  <c r="T33" i="41"/>
  <c r="P44" i="41"/>
  <c r="C44" i="41"/>
  <c r="T25" i="41"/>
  <c r="L44" i="41"/>
  <c r="T34" i="41"/>
  <c r="D44" i="41"/>
  <c r="T26" i="41"/>
  <c r="F44" i="41"/>
  <c r="T28" i="41"/>
  <c r="G44" i="41"/>
  <c r="T29" i="41"/>
  <c r="O44" i="41"/>
  <c r="T37" i="41"/>
  <c r="N44" i="41"/>
  <c r="T36" i="41"/>
  <c r="H44" i="41"/>
  <c r="T30" i="41"/>
  <c r="C44" i="37"/>
  <c r="T25" i="37"/>
  <c r="S22" i="37"/>
  <c r="L44" i="37"/>
  <c r="T34" i="37"/>
  <c r="N44" i="37"/>
  <c r="T36" i="37"/>
  <c r="M44" i="37"/>
  <c r="T35" i="37"/>
  <c r="G44" i="37"/>
  <c r="T29" i="37"/>
  <c r="F44" i="37"/>
  <c r="T28" i="37"/>
  <c r="K44" i="37"/>
  <c r="T33" i="37"/>
  <c r="H44" i="37"/>
  <c r="T30" i="37"/>
  <c r="D44" i="37"/>
  <c r="T26" i="37"/>
  <c r="O44" i="37"/>
  <c r="T37" i="37"/>
  <c r="E44" i="37"/>
  <c r="T27" i="37"/>
  <c r="I44" i="37"/>
  <c r="T31" i="37"/>
  <c r="J44" i="37"/>
  <c r="T32" i="37"/>
  <c r="P44" i="37"/>
</calcChain>
</file>

<file path=xl/comments1.xml><?xml version="1.0" encoding="utf-8"?>
<comments xmlns="http://schemas.openxmlformats.org/spreadsheetml/2006/main">
  <authors>
    <author>Beijer Englund, Ronja</author>
    <author>www.statistikdatabasen.scb.se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Deponigas i Enköping</t>
        </r>
      </text>
    </comment>
    <comment ref="A20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Fordonsgasanvändning (naturgas) enligt SCB. Ingår ej i KRE. 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Fordonsgasanvändning (biogas) enligt SCB. Ingår ej i KRE. 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Räknar biogasproduktionen som tillförsel istället för den användning som är känd.</t>
        </r>
      </text>
    </comment>
  </commentList>
</comments>
</file>

<file path=xl/comments2.xml><?xml version="1.0" encoding="utf-8"?>
<comments xmlns="http://schemas.openxmlformats.org/spreadsheetml/2006/main">
  <authors>
    <author>Beijer Englund, Ronja</author>
    <author>www.statistikdatabasen.scb.se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210 000 MWh från KVV + RGK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Deponigas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Inkluderar fjv från elpannor</t>
        </r>
      </text>
    </comment>
    <comment ref="A20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Spillvärme från Gyproc/stGobain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<sst xmlns="http://schemas.openxmlformats.org/spreadsheetml/2006/main" count="998" uniqueCount="97">
  <si>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</si>
  <si>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</si>
  <si>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</si>
  <si>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</si>
  <si>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</si>
  <si>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</si>
  <si>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</si>
  <si>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</si>
  <si>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</si>
  <si>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</si>
  <si>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</si>
  <si>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</si>
  <si>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</si>
  <si>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</si>
  <si>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</si>
  <si>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</si>
  <si>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</si>
  <si>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</si>
  <si>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</si>
  <si>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</si>
  <si>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</si>
  <si>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</si>
  <si>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</si>
  <si>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</si>
  <si>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</si>
  <si>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</si>
  <si>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</si>
  <si>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</si>
  <si>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</si>
  <si>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</si>
  <si>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</si>
  <si>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</si>
  <si>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</si>
  <si>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</si>
  <si>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</si>
  <si>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</si>
  <si>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</si>
  <si>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</si>
  <si>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</si>
  <si>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</si>
  <si>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</si>
  <si>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</si>
  <si>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</si>
  <si>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</si>
  <si>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</si>
  <si>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</si>
  <si>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</si>
  <si>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</si>
  <si>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</si>
  <si>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</si>
  <si>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</si>
  <si>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</si>
  <si>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</si>
  <si>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</si>
  <si>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</si>
  <si>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</si>
  <si>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</si>
  <si>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</si>
  <si>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</si>
  <si>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</si>
  <si>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</si>
  <si>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</si>
  <si>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</si>
  <si>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</si>
  <si>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</si>
  <si>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Uppsala län</t>
  </si>
  <si>
    <t>0381 Enköping</t>
  </si>
  <si>
    <t>0331 Heby</t>
  </si>
  <si>
    <t>0305 Håbo</t>
  </si>
  <si>
    <t>0330 Knivsta</t>
  </si>
  <si>
    <t>0360 Tierp</t>
  </si>
  <si>
    <t>0380 Uppsala</t>
  </si>
  <si>
    <t>0319 Älvkarleby</t>
  </si>
  <si>
    <t>0382 Östhammar</t>
  </si>
  <si>
    <t>flytande (förnybara)</t>
  </si>
  <si>
    <t>Beckolja</t>
  </si>
  <si>
    <t>Metanol</t>
  </si>
  <si>
    <t>Industriellt mottryck</t>
  </si>
  <si>
    <t>Kraftvärmeverk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</si>
  <si>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</si>
  <si>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</si>
  <si>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</si>
  <si>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</si>
  <si>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</si>
  <si>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</si>
  <si>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</si>
  <si>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</si>
  <si>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</si>
  <si>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</si>
  <si>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</si>
  <si>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</si>
  <si>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Anna C Karlsson</t>
  </si>
  <si>
    <t>anna.c.karlsson@lansstyrelsen.se</t>
  </si>
  <si>
    <t>Biodrivmedel/Bioolja</t>
  </si>
  <si>
    <t>BIOGASPRODUKTION (MWh)</t>
  </si>
  <si>
    <t>Distributionsförluster el, fjärrvärme och biogas</t>
  </si>
  <si>
    <t>Totala förluster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</si>
</sst>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_(* #,##0.00_);_(* \(#,##0.00\);_(* &quot;-&quot;??_);_(@_)"/>
  </numFmts>
  <fonts count="6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color rgb="FFFF0000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u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i/>
      <u/>
      <sz val="11"/>
      <color rgb="FFFF0000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5">
    <xf numFmtId="0" fontId="0" fillId="0" borderId="0" xfId="0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6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4" fontId="12" fillId="0" borderId="1" xfId="2" applyNumberFormat="1" applyFont="1" applyBorder="1"/>
    <xf numFmtId="3" fontId="13" fillId="0" borderId="1" xfId="1" applyNumberFormat="1" applyFont="1" applyBorder="1"/>
    <xf numFmtId="9" fontId="13" fillId="0" borderId="1" xfId="2" applyFont="1" applyBorder="1"/>
    <xf numFmtId="3" fontId="13" fillId="0" borderId="1" xfId="1" applyNumberFormat="1" applyFont="1" applyBorder="1" applyAlignment="1">
      <alignment horizontal="center"/>
    </xf>
    <xf numFmtId="9" fontId="13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0" fontId="23" fillId="0" borderId="1" xfId="1" applyFont="1" applyFill="1" applyBorder="1" applyProtection="1"/>
    <xf numFmtId="3" fontId="22" fillId="0" borderId="1" xfId="1" applyNumberFormat="1" applyFont="1" applyBorder="1" applyAlignment="1">
      <alignment horizontal="center" wrapText="1"/>
    </xf>
    <xf numFmtId="3" fontId="22" fillId="0" borderId="1" xfId="1" applyNumberFormat="1" applyFont="1" applyFill="1" applyBorder="1" applyAlignment="1">
      <alignment horizontal="center" wrapText="1"/>
    </xf>
    <xf numFmtId="0" fontId="22" fillId="0" borderId="1" xfId="1" applyFont="1" applyFill="1" applyBorder="1" applyProtection="1"/>
    <xf numFmtId="0" fontId="24" fillId="0" borderId="1" xfId="0" applyFont="1" applyFill="1" applyBorder="1" applyProtection="1"/>
    <xf numFmtId="0" fontId="7" fillId="0" borderId="2" xfId="1" applyFont="1" applyBorder="1"/>
    <xf numFmtId="0" fontId="24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2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2" fillId="0" borderId="9" xfId="1" applyFont="1" applyFill="1" applyBorder="1" applyProtection="1"/>
    <xf numFmtId="0" fontId="5" fillId="0" borderId="8" xfId="1" applyFont="1" applyBorder="1"/>
    <xf numFmtId="164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5" fillId="0" borderId="1" xfId="1" applyFont="1" applyBorder="1"/>
    <xf numFmtId="3" fontId="25" fillId="0" borderId="1" xfId="1" applyNumberFormat="1" applyFont="1" applyBorder="1"/>
    <xf numFmtId="3" fontId="9" fillId="0" borderId="1" xfId="1" applyNumberFormat="1" applyFont="1" applyBorder="1"/>
    <xf numFmtId="3" fontId="22" fillId="0" borderId="1" xfId="1" applyNumberFormat="1" applyFont="1" applyBorder="1" applyAlignment="1">
      <alignment horizontal="center"/>
    </xf>
    <xf numFmtId="164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0" fontId="5" fillId="0" borderId="9" xfId="1" applyFont="1" applyBorder="1"/>
    <xf numFmtId="165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164" fontId="5" fillId="0" borderId="11" xfId="1" applyNumberFormat="1" applyFont="1" applyBorder="1"/>
    <xf numFmtId="9" fontId="18" fillId="3" borderId="1" xfId="233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1" fillId="0" borderId="1" xfId="0" applyFont="1" applyFill="1" applyBorder="1" applyProtection="1"/>
    <xf numFmtId="3" fontId="22" fillId="4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Alignment="1" applyProtection="1">
      <alignment horizontal="right"/>
    </xf>
    <xf numFmtId="0" fontId="22" fillId="4" borderId="1" xfId="1" applyFont="1" applyFill="1" applyBorder="1" applyAlignment="1">
      <alignment horizontal="center" wrapText="1"/>
    </xf>
    <xf numFmtId="3" fontId="22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3" fontId="5" fillId="0" borderId="3" xfId="1" applyNumberFormat="1" applyFont="1" applyFill="1" applyBorder="1" applyProtection="1"/>
    <xf numFmtId="3" fontId="5" fillId="0" borderId="3" xfId="1" applyNumberFormat="1" applyFont="1" applyBorder="1"/>
    <xf numFmtId="0" fontId="5" fillId="0" borderId="3" xfId="1" applyFont="1" applyBorder="1"/>
    <xf numFmtId="3" fontId="7" fillId="0" borderId="1" xfId="1" applyNumberFormat="1" applyFont="1" applyBorder="1" applyAlignment="1">
      <alignment horizontal="center"/>
    </xf>
    <xf numFmtId="0" fontId="7" fillId="0" borderId="3" xfId="1" applyFont="1" applyBorder="1"/>
    <xf numFmtId="0" fontId="7" fillId="0" borderId="12" xfId="1" applyFont="1" applyBorder="1"/>
    <xf numFmtId="0" fontId="5" fillId="0" borderId="13" xfId="1" applyFont="1" applyBorder="1"/>
    <xf numFmtId="0" fontId="7" fillId="0" borderId="1" xfId="1" applyFont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 applyProtection="1">
      <alignment horizontal="center"/>
    </xf>
    <xf numFmtId="3" fontId="36" fillId="0" borderId="1" xfId="1" applyNumberFormat="1" applyFont="1" applyBorder="1" applyAlignment="1">
      <alignment horizontal="center"/>
    </xf>
    <xf numFmtId="3" fontId="36" fillId="0" borderId="1" xfId="1" applyNumberFormat="1" applyFont="1" applyFill="1" applyBorder="1" applyAlignment="1">
      <alignment horizontal="center"/>
    </xf>
    <xf numFmtId="3" fontId="37" fillId="0" borderId="1" xfId="1" applyNumberFormat="1" applyFont="1" applyBorder="1" applyAlignment="1">
      <alignment horizontal="center"/>
    </xf>
    <xf numFmtId="3" fontId="34" fillId="0" borderId="1" xfId="1" applyNumberFormat="1" applyFont="1" applyFill="1" applyBorder="1" applyAlignment="1" applyProtection="1">
      <alignment horizontal="center"/>
    </xf>
    <xf numFmtId="9" fontId="38" fillId="3" borderId="1" xfId="233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36" fillId="0" borderId="1" xfId="1" applyNumberFormat="1" applyFont="1" applyBorder="1" applyAlignment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3" fontId="42" fillId="0" borderId="1" xfId="0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1" fillId="0" borderId="1" xfId="1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43" fillId="0" borderId="1" xfId="1" applyNumberFormat="1" applyFont="1" applyBorder="1" applyAlignment="1">
      <alignment horizontal="center"/>
    </xf>
    <xf numFmtId="3" fontId="43" fillId="0" borderId="1" xfId="1" applyNumberFormat="1" applyFont="1" applyFill="1" applyBorder="1" applyAlignment="1">
      <alignment horizontal="center"/>
    </xf>
    <xf numFmtId="3" fontId="43" fillId="5" borderId="1" xfId="1" applyNumberFormat="1" applyFont="1" applyFill="1" applyBorder="1" applyAlignment="1">
      <alignment horizontal="center"/>
    </xf>
    <xf numFmtId="3" fontId="43" fillId="2" borderId="1" xfId="1" applyNumberFormat="1" applyFont="1" applyFill="1" applyBorder="1" applyAlignment="1">
      <alignment horizontal="center"/>
    </xf>
    <xf numFmtId="3" fontId="44" fillId="0" borderId="1" xfId="1" applyNumberFormat="1" applyFont="1" applyFill="1" applyBorder="1" applyAlignment="1">
      <alignment horizontal="center"/>
    </xf>
    <xf numFmtId="3" fontId="35" fillId="0" borderId="1" xfId="0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3" fontId="36" fillId="5" borderId="1" xfId="1" applyNumberFormat="1" applyFont="1" applyFill="1" applyBorder="1" applyAlignment="1">
      <alignment horizontal="center"/>
    </xf>
    <xf numFmtId="3" fontId="36" fillId="2" borderId="1" xfId="1" applyNumberFormat="1" applyFont="1" applyFill="1" applyBorder="1" applyAlignment="1">
      <alignment horizontal="center"/>
    </xf>
    <xf numFmtId="3" fontId="25" fillId="0" borderId="1" xfId="1" applyNumberFormat="1" applyFont="1" applyFill="1" applyBorder="1" applyAlignment="1">
      <alignment horizontal="center"/>
    </xf>
    <xf numFmtId="3" fontId="30" fillId="0" borderId="1" xfId="1" applyNumberFormat="1" applyFont="1" applyFill="1" applyBorder="1" applyAlignment="1" applyProtection="1">
      <alignment horizontal="center"/>
    </xf>
    <xf numFmtId="3" fontId="30" fillId="0" borderId="1" xfId="0" applyNumberFormat="1" applyFont="1" applyFill="1" applyBorder="1" applyAlignment="1" applyProtection="1">
      <alignment horizontal="center"/>
    </xf>
    <xf numFmtId="3" fontId="10" fillId="0" borderId="1" xfId="1" applyNumberFormat="1" applyFont="1" applyBorder="1" applyAlignment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45" fillId="0" borderId="1" xfId="1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14" fontId="0" fillId="0" borderId="15" xfId="0" applyNumberFormat="1" applyBorder="1" applyAlignment="1">
      <alignment horizontal="left"/>
    </xf>
    <xf numFmtId="0" fontId="40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14" fillId="0" borderId="17" xfId="243" applyBorder="1" applyAlignment="1">
      <alignment horizontal="left"/>
    </xf>
    <xf numFmtId="0" fontId="0" fillId="0" borderId="18" xfId="0" applyFill="1" applyBorder="1" applyAlignment="1">
      <alignment horizontal="right"/>
    </xf>
    <xf numFmtId="0" fontId="0" fillId="5" borderId="16" xfId="0" applyFill="1" applyBorder="1"/>
    <xf numFmtId="0" fontId="0" fillId="5" borderId="17" xfId="0" applyFill="1" applyBorder="1"/>
    <xf numFmtId="0" fontId="55" fillId="5" borderId="16" xfId="0" applyFont="1" applyFill="1" applyBorder="1"/>
    <xf numFmtId="0" fontId="14" fillId="5" borderId="18" xfId="243" applyFill="1" applyBorder="1"/>
    <xf numFmtId="0" fontId="0" fillId="5" borderId="19" xfId="0" applyFill="1" applyBorder="1"/>
    <xf numFmtId="0" fontId="14" fillId="0" borderId="0" xfId="243"/>
    <xf numFmtId="0" fontId="60" fillId="0" borderId="0" xfId="0" applyFont="1" applyAlignment="1">
      <alignment vertical="center"/>
    </xf>
    <xf numFmtId="0" fontId="0" fillId="0" borderId="17" xfId="0" applyFill="1" applyBorder="1" applyAlignment="1">
      <alignment horizontal="left"/>
    </xf>
    <xf numFmtId="0" fontId="14" fillId="0" borderId="19" xfId="243" applyFill="1" applyBorder="1"/>
    <xf numFmtId="14" fontId="0" fillId="0" borderId="17" xfId="0" applyNumberFormat="1" applyFill="1" applyBorder="1" applyAlignment="1">
      <alignment horizontal="left"/>
    </xf>
    <xf numFmtId="3" fontId="5" fillId="0" borderId="1" xfId="0" applyNumberFormat="1" applyFont="1" applyFill="1" applyBorder="1" applyAlignment="1" applyProtection="1">
      <alignment horizontal="center"/>
    </xf>
    <xf numFmtId="3" fontId="61" fillId="0" borderId="1" xfId="1" applyNumberFormat="1" applyFont="1" applyFill="1" applyBorder="1" applyAlignment="1" applyProtection="1">
      <alignment horizontal="center"/>
    </xf>
    <xf numFmtId="3" fontId="62" fillId="0" borderId="1" xfId="0" applyNumberFormat="1" applyFont="1" applyFill="1" applyBorder="1" applyAlignment="1" applyProtection="1">
      <alignment horizontal="center"/>
    </xf>
    <xf numFmtId="9" fontId="5" fillId="0" borderId="1" xfId="244" applyFont="1" applyFill="1" applyBorder="1" applyAlignment="1" applyProtection="1">
      <alignment horizontal="center"/>
    </xf>
    <xf numFmtId="3" fontId="9" fillId="6" borderId="1" xfId="1" applyNumberFormat="1" applyFont="1" applyFill="1" applyBorder="1" applyAlignment="1">
      <alignment horizontal="center"/>
    </xf>
    <xf numFmtId="3" fontId="5" fillId="6" borderId="1" xfId="1" applyNumberFormat="1" applyFont="1" applyFill="1" applyBorder="1" applyAlignment="1">
      <alignment horizontal="center"/>
    </xf>
    <xf numFmtId="0" fontId="53" fillId="5" borderId="14" xfId="0" applyFont="1" applyFill="1" applyBorder="1" applyAlignment="1">
      <alignment vertical="center" wrapText="1"/>
    </xf>
    <xf numFmtId="0" fontId="53" fillId="5" borderId="15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53" fillId="0" borderId="22" xfId="0" applyFont="1" applyBorder="1" applyAlignment="1">
      <alignment vertical="center" wrapText="1"/>
    </xf>
    <xf numFmtId="0" fontId="53" fillId="0" borderId="23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4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Uppsala%20l&#228;n%20(8%20kommuner)/L&#228;nsdata%20Uppsala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ord"/>
      <sheetName val="Elproduktion"/>
      <sheetName val="Fjärrvärmeproduktion"/>
      <sheetName val="Slutanvändning"/>
      <sheetName val="Solceller"/>
      <sheetName val="Vindkraftproduktion"/>
      <sheetName val="Småskalig vattenkraft"/>
      <sheetName val="Biogasproduktion och fordonsgas"/>
      <sheetName val="Länsstyrelsen"/>
      <sheetName val="KVV miljörapport"/>
      <sheetName val="Miljörapporter"/>
      <sheetName val="Energiföretagen KVV Elprod"/>
      <sheetName val="Energiföretagen Värmeprod"/>
    </sheetNames>
    <sheetDataSet>
      <sheetData sheetId="0"/>
      <sheetData sheetId="1">
        <row r="42">
          <cell r="N42">
            <v>0</v>
          </cell>
        </row>
        <row r="43">
          <cell r="N43">
            <v>0</v>
          </cell>
        </row>
        <row r="44">
          <cell r="Q44">
            <v>0</v>
          </cell>
          <cell r="U44">
            <v>0</v>
          </cell>
          <cell r="V44">
            <v>0</v>
          </cell>
        </row>
        <row r="45">
          <cell r="N45">
            <v>0</v>
          </cell>
        </row>
        <row r="46">
          <cell r="R46">
            <v>0</v>
          </cell>
          <cell r="T46">
            <v>0</v>
          </cell>
        </row>
        <row r="47">
          <cell r="S47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275167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>
            <v>0</v>
          </cell>
          <cell r="U92">
            <v>0</v>
          </cell>
          <cell r="V92">
            <v>0</v>
          </cell>
        </row>
        <row r="93">
          <cell r="N93">
            <v>0</v>
          </cell>
        </row>
        <row r="95">
          <cell r="S95">
            <v>0</v>
          </cell>
        </row>
        <row r="96">
          <cell r="N96">
            <v>0</v>
          </cell>
        </row>
        <row r="98">
          <cell r="N98">
            <v>550992.18181818421</v>
          </cell>
        </row>
        <row r="99">
          <cell r="N99">
            <v>0</v>
          </cell>
        </row>
        <row r="100">
          <cell r="Q100">
            <v>0</v>
          </cell>
          <cell r="U100">
            <v>0</v>
          </cell>
          <cell r="V100">
            <v>0</v>
          </cell>
        </row>
        <row r="101">
          <cell r="N101">
            <v>0</v>
          </cell>
        </row>
        <row r="103">
          <cell r="S103">
            <v>0</v>
          </cell>
        </row>
        <row r="104">
          <cell r="N104">
            <v>0</v>
          </cell>
        </row>
        <row r="106">
          <cell r="N106">
            <v>28181.81818181818</v>
          </cell>
        </row>
        <row r="107">
          <cell r="N107">
            <v>0</v>
          </cell>
        </row>
        <row r="108">
          <cell r="Q108">
            <v>0</v>
          </cell>
          <cell r="U108">
            <v>0</v>
          </cell>
          <cell r="V108">
            <v>0</v>
          </cell>
        </row>
        <row r="109">
          <cell r="N109">
            <v>0</v>
          </cell>
        </row>
        <row r="111">
          <cell r="S111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>
            <v>0</v>
          </cell>
          <cell r="U124">
            <v>0</v>
          </cell>
          <cell r="V124">
            <v>0</v>
          </cell>
        </row>
        <row r="125">
          <cell r="N125">
            <v>0</v>
          </cell>
        </row>
        <row r="126">
          <cell r="R126">
            <v>0</v>
          </cell>
          <cell r="T126">
            <v>0</v>
          </cell>
        </row>
        <row r="127">
          <cell r="S127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>
            <v>0</v>
          </cell>
          <cell r="U164">
            <v>0</v>
          </cell>
          <cell r="V164">
            <v>0</v>
          </cell>
        </row>
        <row r="165">
          <cell r="N165">
            <v>0</v>
          </cell>
        </row>
        <row r="166">
          <cell r="R166">
            <v>0</v>
          </cell>
          <cell r="T166">
            <v>0</v>
          </cell>
        </row>
        <row r="167">
          <cell r="S167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>
            <v>0</v>
          </cell>
          <cell r="U204">
            <v>0</v>
          </cell>
          <cell r="V204">
            <v>0</v>
          </cell>
        </row>
        <row r="205">
          <cell r="N205">
            <v>0</v>
          </cell>
        </row>
        <row r="206">
          <cell r="R206">
            <v>0</v>
          </cell>
          <cell r="T206">
            <v>0</v>
          </cell>
        </row>
        <row r="207">
          <cell r="S207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293635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91121</v>
          </cell>
        </row>
        <row r="243">
          <cell r="N243">
            <v>0</v>
          </cell>
        </row>
        <row r="244">
          <cell r="U244"/>
          <cell r="V244"/>
        </row>
        <row r="245">
          <cell r="N245">
            <v>0</v>
          </cell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381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68573.05</v>
          </cell>
        </row>
        <row r="283">
          <cell r="N283">
            <v>0</v>
          </cell>
        </row>
        <row r="285">
          <cell r="N285">
            <v>0</v>
          </cell>
        </row>
        <row r="286">
          <cell r="R286">
            <v>0</v>
          </cell>
          <cell r="T286">
            <v>0</v>
          </cell>
        </row>
        <row r="287">
          <cell r="S287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980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130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6">
          <cell r="R326">
            <v>0</v>
          </cell>
          <cell r="T326">
            <v>0</v>
          </cell>
        </row>
        <row r="327">
          <cell r="S327">
            <v>0</v>
          </cell>
        </row>
        <row r="328">
          <cell r="N328">
            <v>0</v>
          </cell>
        </row>
        <row r="330">
          <cell r="N330">
            <v>24019000</v>
          </cell>
        </row>
        <row r="331">
          <cell r="N331">
            <v>7810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</sheetData>
      <sheetData sheetId="2">
        <row r="58">
          <cell r="N58">
            <v>0</v>
          </cell>
        </row>
        <row r="59">
          <cell r="N59">
            <v>0</v>
          </cell>
        </row>
        <row r="60">
          <cell r="Q60">
            <v>0</v>
          </cell>
          <cell r="U60">
            <v>0</v>
          </cell>
          <cell r="V60">
            <v>0</v>
          </cell>
        </row>
        <row r="61">
          <cell r="N61">
            <v>0</v>
          </cell>
        </row>
        <row r="62">
          <cell r="R62">
            <v>0</v>
          </cell>
          <cell r="T62">
            <v>0</v>
          </cell>
        </row>
        <row r="64">
          <cell r="N64">
            <v>0</v>
          </cell>
        </row>
        <row r="66">
          <cell r="N66">
            <v>28594</v>
          </cell>
        </row>
        <row r="67">
          <cell r="N67">
            <v>239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69">
          <cell r="N69">
            <v>0</v>
          </cell>
        </row>
        <row r="70">
          <cell r="R70">
            <v>1560</v>
          </cell>
          <cell r="T70">
            <v>0</v>
          </cell>
        </row>
        <row r="71">
          <cell r="S71">
            <v>31662</v>
          </cell>
        </row>
        <row r="72">
          <cell r="N72">
            <v>0</v>
          </cell>
        </row>
        <row r="74">
          <cell r="N74">
            <v>652</v>
          </cell>
        </row>
        <row r="75">
          <cell r="N75">
            <v>0</v>
          </cell>
        </row>
        <row r="76">
          <cell r="Q76">
            <v>0</v>
          </cell>
          <cell r="U76">
            <v>0</v>
          </cell>
          <cell r="V76">
            <v>0</v>
          </cell>
        </row>
        <row r="77">
          <cell r="N77">
            <v>0</v>
          </cell>
        </row>
        <row r="78">
          <cell r="R78">
            <v>0</v>
          </cell>
          <cell r="T78">
            <v>0</v>
          </cell>
        </row>
        <row r="79">
          <cell r="S79">
            <v>0</v>
          </cell>
        </row>
        <row r="80">
          <cell r="N80">
            <v>0</v>
          </cell>
        </row>
        <row r="82">
          <cell r="N82">
            <v>739</v>
          </cell>
        </row>
        <row r="83">
          <cell r="N83">
            <v>0</v>
          </cell>
        </row>
        <row r="84">
          <cell r="Q84">
            <v>0</v>
          </cell>
          <cell r="U84">
            <v>0</v>
          </cell>
          <cell r="V84">
            <v>0</v>
          </cell>
        </row>
        <row r="85">
          <cell r="N85">
            <v>0</v>
          </cell>
        </row>
        <row r="86">
          <cell r="R86">
            <v>0</v>
          </cell>
          <cell r="T86">
            <v>0</v>
          </cell>
        </row>
        <row r="87">
          <cell r="S87">
            <v>0</v>
          </cell>
        </row>
        <row r="88">
          <cell r="N88">
            <v>0</v>
          </cell>
        </row>
        <row r="90">
          <cell r="N90">
            <v>8851</v>
          </cell>
        </row>
        <row r="91">
          <cell r="N91">
            <v>0</v>
          </cell>
        </row>
        <row r="92">
          <cell r="Q92">
            <v>0</v>
          </cell>
          <cell r="U92">
            <v>0</v>
          </cell>
          <cell r="V92">
            <v>0</v>
          </cell>
        </row>
        <row r="93">
          <cell r="N93">
            <v>0</v>
          </cell>
        </row>
        <row r="94">
          <cell r="R94">
            <v>0</v>
          </cell>
          <cell r="T94">
            <v>0</v>
          </cell>
        </row>
        <row r="95">
          <cell r="S95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>
            <v>0</v>
          </cell>
          <cell r="U100">
            <v>0</v>
          </cell>
          <cell r="V100">
            <v>0</v>
          </cell>
        </row>
        <row r="101">
          <cell r="N101">
            <v>0</v>
          </cell>
        </row>
        <row r="102">
          <cell r="R102">
            <v>0</v>
          </cell>
          <cell r="T102">
            <v>0</v>
          </cell>
        </row>
        <row r="103">
          <cell r="S103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7300</v>
          </cell>
        </row>
        <row r="123">
          <cell r="N123">
            <v>3800</v>
          </cell>
        </row>
        <row r="125">
          <cell r="N125">
            <v>0</v>
          </cell>
        </row>
        <row r="127">
          <cell r="S127">
            <v>3700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23300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>
            <v>0</v>
          </cell>
          <cell r="U172">
            <v>0</v>
          </cell>
          <cell r="V172">
            <v>0</v>
          </cell>
        </row>
        <row r="173">
          <cell r="N173">
            <v>0</v>
          </cell>
        </row>
        <row r="174">
          <cell r="R174">
            <v>0</v>
          </cell>
          <cell r="T174">
            <v>0</v>
          </cell>
        </row>
        <row r="176">
          <cell r="N176">
            <v>0</v>
          </cell>
        </row>
        <row r="178">
          <cell r="N178">
            <v>63400</v>
          </cell>
        </row>
        <row r="179">
          <cell r="N179">
            <v>700</v>
          </cell>
        </row>
        <row r="180">
          <cell r="Q180">
            <v>0</v>
          </cell>
          <cell r="U180">
            <v>0</v>
          </cell>
          <cell r="V180">
            <v>0</v>
          </cell>
        </row>
        <row r="181">
          <cell r="N181">
            <v>0</v>
          </cell>
        </row>
        <row r="182">
          <cell r="R182">
            <v>0</v>
          </cell>
          <cell r="T182">
            <v>0</v>
          </cell>
        </row>
        <row r="183">
          <cell r="S183">
            <v>77299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>
            <v>0</v>
          </cell>
          <cell r="U188">
            <v>0</v>
          </cell>
          <cell r="V188">
            <v>0</v>
          </cell>
        </row>
        <row r="189">
          <cell r="N189">
            <v>0</v>
          </cell>
        </row>
        <row r="190">
          <cell r="R190">
            <v>0</v>
          </cell>
          <cell r="T190">
            <v>0</v>
          </cell>
        </row>
        <row r="191">
          <cell r="S191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>
            <v>0</v>
          </cell>
          <cell r="U196">
            <v>0</v>
          </cell>
          <cell r="V196">
            <v>0</v>
          </cell>
        </row>
        <row r="197">
          <cell r="N197">
            <v>0</v>
          </cell>
        </row>
        <row r="198">
          <cell r="R198">
            <v>0</v>
          </cell>
          <cell r="T198">
            <v>0</v>
          </cell>
        </row>
        <row r="199">
          <cell r="S199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>
            <v>0</v>
          </cell>
          <cell r="U204">
            <v>0</v>
          </cell>
          <cell r="V204">
            <v>0</v>
          </cell>
        </row>
        <row r="205">
          <cell r="N205">
            <v>0</v>
          </cell>
        </row>
        <row r="206">
          <cell r="R206">
            <v>0</v>
          </cell>
          <cell r="T206">
            <v>0</v>
          </cell>
        </row>
        <row r="207">
          <cell r="S207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>
            <v>0</v>
          </cell>
          <cell r="U212">
            <v>0</v>
          </cell>
          <cell r="V212">
            <v>0</v>
          </cell>
        </row>
        <row r="213">
          <cell r="N213">
            <v>0</v>
          </cell>
        </row>
        <row r="214">
          <cell r="R214">
            <v>0</v>
          </cell>
          <cell r="T214">
            <v>0</v>
          </cell>
        </row>
        <row r="215">
          <cell r="S215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>
            <v>0</v>
          </cell>
          <cell r="U228">
            <v>0</v>
          </cell>
          <cell r="V228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32715</v>
          </cell>
        </row>
        <row r="235">
          <cell r="N235">
            <v>0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0</v>
          </cell>
        </row>
        <row r="238">
          <cell r="R238">
            <v>1070</v>
          </cell>
          <cell r="T238">
            <v>0</v>
          </cell>
        </row>
        <row r="239">
          <cell r="S239">
            <v>38510</v>
          </cell>
        </row>
        <row r="240">
          <cell r="N240">
            <v>0</v>
          </cell>
        </row>
        <row r="242">
          <cell r="N242">
            <v>5</v>
          </cell>
        </row>
        <row r="243">
          <cell r="N243">
            <v>0</v>
          </cell>
        </row>
        <row r="244">
          <cell r="Q244">
            <v>0</v>
          </cell>
          <cell r="U244">
            <v>0</v>
          </cell>
          <cell r="V244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>
            <v>0</v>
          </cell>
          <cell r="U252">
            <v>0</v>
          </cell>
          <cell r="V252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>
            <v>0</v>
          </cell>
          <cell r="U260">
            <v>0</v>
          </cell>
          <cell r="V260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470</v>
          </cell>
        </row>
        <row r="267">
          <cell r="N267">
            <v>0</v>
          </cell>
        </row>
        <row r="268">
          <cell r="Q268">
            <v>0</v>
          </cell>
          <cell r="U268">
            <v>0</v>
          </cell>
          <cell r="V268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>
            <v>0</v>
          </cell>
          <cell r="U284">
            <v>0</v>
          </cell>
          <cell r="V284">
            <v>0</v>
          </cell>
        </row>
        <row r="285">
          <cell r="N285">
            <v>0</v>
          </cell>
        </row>
        <row r="286">
          <cell r="R286">
            <v>0</v>
          </cell>
        </row>
        <row r="287">
          <cell r="S287">
            <v>0</v>
          </cell>
        </row>
        <row r="288">
          <cell r="N288">
            <v>0</v>
          </cell>
        </row>
        <row r="290">
          <cell r="N290">
            <v>69500</v>
          </cell>
        </row>
        <row r="291">
          <cell r="N291">
            <v>800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0</v>
          </cell>
        </row>
        <row r="294">
          <cell r="R294">
            <v>0</v>
          </cell>
        </row>
        <row r="295">
          <cell r="S295">
            <v>68700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>
            <v>0</v>
          </cell>
          <cell r="U300">
            <v>0</v>
          </cell>
          <cell r="V300">
            <v>0</v>
          </cell>
        </row>
        <row r="301">
          <cell r="N301">
            <v>0</v>
          </cell>
        </row>
        <row r="302">
          <cell r="R302">
            <v>0</v>
          </cell>
        </row>
        <row r="303">
          <cell r="S303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>
            <v>0</v>
          </cell>
          <cell r="U308">
            <v>0</v>
          </cell>
          <cell r="V308">
            <v>0</v>
          </cell>
        </row>
        <row r="309">
          <cell r="N309">
            <v>0</v>
          </cell>
        </row>
        <row r="310">
          <cell r="R310">
            <v>0</v>
          </cell>
        </row>
        <row r="311">
          <cell r="S311">
            <v>0</v>
          </cell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>
            <v>0</v>
          </cell>
          <cell r="U316">
            <v>0</v>
          </cell>
          <cell r="V316">
            <v>0</v>
          </cell>
        </row>
        <row r="317">
          <cell r="N317">
            <v>0</v>
          </cell>
        </row>
        <row r="318">
          <cell r="R318">
            <v>0</v>
          </cell>
        </row>
        <row r="319">
          <cell r="S319">
            <v>0</v>
          </cell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>
            <v>0</v>
          </cell>
          <cell r="U324">
            <v>0</v>
          </cell>
          <cell r="V324">
            <v>0</v>
          </cell>
        </row>
        <row r="325">
          <cell r="N325">
            <v>0</v>
          </cell>
        </row>
        <row r="326">
          <cell r="R326">
            <v>0</v>
          </cell>
        </row>
        <row r="327">
          <cell r="S327">
            <v>0</v>
          </cell>
        </row>
        <row r="328">
          <cell r="N328">
            <v>0</v>
          </cell>
        </row>
        <row r="338">
          <cell r="N338">
            <v>158521</v>
          </cell>
        </row>
        <row r="339">
          <cell r="N339">
            <v>9587</v>
          </cell>
        </row>
        <row r="340">
          <cell r="Q340">
            <v>0</v>
          </cell>
          <cell r="U340">
            <v>185203</v>
          </cell>
          <cell r="V340">
            <v>0</v>
          </cell>
        </row>
        <row r="341">
          <cell r="N341">
            <v>0</v>
          </cell>
        </row>
        <row r="343">
          <cell r="S343">
            <v>63378</v>
          </cell>
        </row>
        <row r="344">
          <cell r="N344">
            <v>0</v>
          </cell>
        </row>
        <row r="346">
          <cell r="N346">
            <v>1703319</v>
          </cell>
        </row>
        <row r="347">
          <cell r="N347">
            <v>27475</v>
          </cell>
        </row>
        <row r="348">
          <cell r="Q348">
            <v>0</v>
          </cell>
          <cell r="U348">
            <v>185703</v>
          </cell>
          <cell r="V348">
            <v>1153100</v>
          </cell>
        </row>
        <row r="349">
          <cell r="N349">
            <v>0</v>
          </cell>
        </row>
        <row r="351">
          <cell r="S351">
            <v>84476</v>
          </cell>
        </row>
        <row r="352">
          <cell r="N352">
            <v>0</v>
          </cell>
        </row>
        <row r="354">
          <cell r="N354">
            <v>78000</v>
          </cell>
        </row>
        <row r="355">
          <cell r="N355">
            <v>0</v>
          </cell>
        </row>
        <row r="356">
          <cell r="Q356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109412</v>
          </cell>
        </row>
        <row r="363">
          <cell r="N363">
            <v>0</v>
          </cell>
        </row>
        <row r="364">
          <cell r="Q364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79654</v>
          </cell>
        </row>
        <row r="371">
          <cell r="N371">
            <v>0</v>
          </cell>
        </row>
        <row r="372">
          <cell r="Q372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212000</v>
          </cell>
        </row>
        <row r="395">
          <cell r="N395">
            <v>1000</v>
          </cell>
        </row>
        <row r="396">
          <cell r="Q396">
            <v>0</v>
          </cell>
          <cell r="U396">
            <v>0</v>
          </cell>
          <cell r="V396">
            <v>0</v>
          </cell>
        </row>
        <row r="397">
          <cell r="N397">
            <v>0</v>
          </cell>
        </row>
        <row r="398">
          <cell r="R398">
            <v>0</v>
          </cell>
          <cell r="T398">
            <v>0</v>
          </cell>
        </row>
        <row r="399">
          <cell r="S399">
            <v>353000</v>
          </cell>
        </row>
        <row r="400">
          <cell r="W400">
            <v>2500</v>
          </cell>
        </row>
        <row r="402">
          <cell r="N402">
            <v>13100</v>
          </cell>
        </row>
        <row r="403">
          <cell r="N403">
            <v>100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6">
          <cell r="R406">
            <v>0</v>
          </cell>
          <cell r="T406">
            <v>0</v>
          </cell>
        </row>
        <row r="407">
          <cell r="S407">
            <v>6100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>
            <v>0</v>
          </cell>
          <cell r="U412">
            <v>0</v>
          </cell>
          <cell r="V412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>
            <v>0</v>
          </cell>
          <cell r="U420">
            <v>0</v>
          </cell>
          <cell r="V420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>
            <v>0</v>
          </cell>
          <cell r="U428">
            <v>0</v>
          </cell>
          <cell r="V428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28000</v>
          </cell>
        </row>
        <row r="435">
          <cell r="N435">
            <v>0</v>
          </cell>
        </row>
        <row r="436">
          <cell r="Q436">
            <v>0</v>
          </cell>
          <cell r="U436">
            <v>0</v>
          </cell>
          <cell r="V436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27377</v>
          </cell>
        </row>
        <row r="459">
          <cell r="N459">
            <v>866</v>
          </cell>
        </row>
        <row r="461">
          <cell r="N461">
            <v>0</v>
          </cell>
        </row>
        <row r="463">
          <cell r="S463">
            <v>33254</v>
          </cell>
        </row>
        <row r="464">
          <cell r="N464">
            <v>0</v>
          </cell>
        </row>
        <row r="466">
          <cell r="N466">
            <v>405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644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</sheetData>
      <sheetData sheetId="3">
        <row r="83">
          <cell r="N83">
            <v>3059</v>
          </cell>
        </row>
        <row r="85">
          <cell r="N85">
            <v>0</v>
          </cell>
        </row>
        <row r="86">
          <cell r="N86">
            <v>658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2420.7151404983715</v>
          </cell>
        </row>
        <row r="92">
          <cell r="N92">
            <v>9924</v>
          </cell>
        </row>
        <row r="94">
          <cell r="N94">
            <v>104110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485.65044852769529</v>
          </cell>
        </row>
        <row r="99">
          <cell r="N99">
            <v>34095</v>
          </cell>
        </row>
        <row r="101">
          <cell r="N101">
            <v>1488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8285.5904225164231</v>
          </cell>
        </row>
        <row r="108">
          <cell r="N108">
            <v>19583.367111022922</v>
          </cell>
        </row>
        <row r="110">
          <cell r="N110">
            <v>225131</v>
          </cell>
        </row>
        <row r="112">
          <cell r="N112">
            <v>0</v>
          </cell>
        </row>
        <row r="113">
          <cell r="N113">
            <v>42919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2489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3805.3556541167836</v>
          </cell>
        </row>
        <row r="126">
          <cell r="N126">
            <v>30899</v>
          </cell>
        </row>
        <row r="128">
          <cell r="N128">
            <v>229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14204</v>
          </cell>
        </row>
        <row r="133">
          <cell r="N133">
            <v>0</v>
          </cell>
        </row>
        <row r="134">
          <cell r="N134">
            <v>222.04288525027513</v>
          </cell>
        </row>
        <row r="135">
          <cell r="N135">
            <v>102649</v>
          </cell>
        </row>
        <row r="137">
          <cell r="N137">
            <v>348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20001.360589588821</v>
          </cell>
        </row>
        <row r="144">
          <cell r="N144">
            <v>6317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8985.9177484787015</v>
          </cell>
        </row>
        <row r="164">
          <cell r="N164">
            <v>118</v>
          </cell>
        </row>
        <row r="166">
          <cell r="N166">
            <v>0</v>
          </cell>
        </row>
        <row r="167">
          <cell r="N167">
            <v>27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666</v>
          </cell>
        </row>
        <row r="173">
          <cell r="N173">
            <v>1174</v>
          </cell>
        </row>
        <row r="175">
          <cell r="N175">
            <v>0</v>
          </cell>
        </row>
        <row r="176">
          <cell r="N176">
            <v>2829708.3382286849</v>
          </cell>
          <cell r="T176">
            <v>2034000</v>
          </cell>
          <cell r="W176">
            <v>225900</v>
          </cell>
          <cell r="X176">
            <v>27500</v>
          </cell>
        </row>
        <row r="177">
          <cell r="N177">
            <v>348494.88849172974</v>
          </cell>
        </row>
        <row r="178">
          <cell r="N178">
            <v>0</v>
          </cell>
        </row>
        <row r="179">
          <cell r="N179">
            <v>2659.2937992494012</v>
          </cell>
        </row>
        <row r="180">
          <cell r="N180">
            <v>233162.47948033584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5967.7267204147602</v>
          </cell>
        </row>
        <row r="189">
          <cell r="N189">
            <v>10999</v>
          </cell>
        </row>
        <row r="191">
          <cell r="N191">
            <v>81161</v>
          </cell>
        </row>
        <row r="193">
          <cell r="N193">
            <v>0</v>
          </cell>
        </row>
        <row r="194">
          <cell r="N194">
            <v>15665.66177131515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1.75</v>
          </cell>
        </row>
        <row r="200">
          <cell r="N200">
            <v>1095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1896.9794803358382</v>
          </cell>
        </row>
        <row r="207">
          <cell r="N207">
            <v>16065.020519664162</v>
          </cell>
        </row>
        <row r="209">
          <cell r="N209">
            <v>313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12309</v>
          </cell>
        </row>
        <row r="214">
          <cell r="N214">
            <v>0</v>
          </cell>
        </row>
        <row r="215">
          <cell r="N215">
            <v>3400</v>
          </cell>
        </row>
        <row r="216">
          <cell r="N216">
            <v>40559</v>
          </cell>
        </row>
        <row r="218">
          <cell r="N218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14600</v>
          </cell>
        </row>
        <row r="225">
          <cell r="N225">
            <v>3384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4855</v>
          </cell>
        </row>
        <row r="245">
          <cell r="N245">
            <v>5407.2848595016294</v>
          </cell>
        </row>
        <row r="247">
          <cell r="N247">
            <v>0</v>
          </cell>
        </row>
        <row r="248">
          <cell r="N248">
            <v>1118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6160</v>
          </cell>
        </row>
        <row r="254">
          <cell r="N254">
            <v>5530.7151404983706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908</v>
          </cell>
        </row>
        <row r="261">
          <cell r="N261">
            <v>10924.284859501629</v>
          </cell>
        </row>
        <row r="263">
          <cell r="N263">
            <v>149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6263.7521440823321</v>
          </cell>
        </row>
        <row r="270">
          <cell r="N270">
            <v>8009</v>
          </cell>
        </row>
        <row r="272">
          <cell r="N272">
            <v>100348</v>
          </cell>
        </row>
        <row r="274">
          <cell r="N274">
            <v>0</v>
          </cell>
        </row>
        <row r="275">
          <cell r="N275">
            <v>15719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1">
          <cell r="N281">
            <v>1214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6128.2478559176679</v>
          </cell>
        </row>
        <row r="288">
          <cell r="N288">
            <v>18588.715140498371</v>
          </cell>
        </row>
        <row r="290">
          <cell r="N290">
            <v>279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10140</v>
          </cell>
        </row>
        <row r="295">
          <cell r="N295">
            <v>0</v>
          </cell>
        </row>
        <row r="296">
          <cell r="N296">
            <v>15500</v>
          </cell>
        </row>
        <row r="297">
          <cell r="N297">
            <v>60321</v>
          </cell>
        </row>
        <row r="299">
          <cell r="N299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24900</v>
          </cell>
        </row>
        <row r="306">
          <cell r="N306">
            <v>4697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5102</v>
          </cell>
        </row>
        <row r="326">
          <cell r="N326">
            <v>12801</v>
          </cell>
        </row>
        <row r="328">
          <cell r="N328">
            <v>0</v>
          </cell>
        </row>
        <row r="329">
          <cell r="N329">
            <v>2894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14542</v>
          </cell>
        </row>
        <row r="335">
          <cell r="N335">
            <v>8822</v>
          </cell>
        </row>
        <row r="337">
          <cell r="N337">
            <v>18086</v>
          </cell>
        </row>
        <row r="338">
          <cell r="N338">
            <v>0</v>
          </cell>
        </row>
        <row r="339">
          <cell r="N339">
            <v>66247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24425</v>
          </cell>
        </row>
        <row r="344">
          <cell r="N344">
            <v>60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9435.5502921206389</v>
          </cell>
        </row>
        <row r="351">
          <cell r="N351">
            <v>10484</v>
          </cell>
        </row>
        <row r="353">
          <cell r="N353">
            <v>129954</v>
          </cell>
        </row>
        <row r="355">
          <cell r="N355">
            <v>0</v>
          </cell>
        </row>
        <row r="356">
          <cell r="N356">
            <v>23972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76</v>
          </cell>
        </row>
        <row r="362">
          <cell r="N362">
            <v>2863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5815.8360966366654</v>
          </cell>
        </row>
        <row r="369">
          <cell r="N369">
            <v>20289</v>
          </cell>
        </row>
        <row r="371">
          <cell r="N371">
            <v>277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53149</v>
          </cell>
        </row>
        <row r="376">
          <cell r="N376">
            <v>0</v>
          </cell>
        </row>
        <row r="377">
          <cell r="N377">
            <v>2118.383072793305</v>
          </cell>
        </row>
        <row r="378">
          <cell r="N378">
            <v>53130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13400.230538449392</v>
          </cell>
        </row>
        <row r="387">
          <cell r="N387">
            <v>3534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10144</v>
          </cell>
        </row>
        <row r="407">
          <cell r="N407">
            <v>9881</v>
          </cell>
        </row>
        <row r="410">
          <cell r="N410">
            <v>2147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14390</v>
          </cell>
        </row>
        <row r="416">
          <cell r="N416">
            <v>4739</v>
          </cell>
        </row>
        <row r="418">
          <cell r="N418">
            <v>32034</v>
          </cell>
        </row>
        <row r="419">
          <cell r="N419">
            <v>0</v>
          </cell>
        </row>
        <row r="420">
          <cell r="N420">
            <v>2078</v>
          </cell>
        </row>
        <row r="421">
          <cell r="N421">
            <v>0</v>
          </cell>
        </row>
        <row r="422">
          <cell r="N422">
            <v>2401.3152212319892</v>
          </cell>
        </row>
        <row r="423">
          <cell r="N423">
            <v>77864</v>
          </cell>
        </row>
        <row r="425">
          <cell r="N425">
            <v>2282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17775.949118605473</v>
          </cell>
        </row>
        <row r="432">
          <cell r="N432">
            <v>21042</v>
          </cell>
        </row>
        <row r="434">
          <cell r="N434">
            <v>185808</v>
          </cell>
        </row>
        <row r="437">
          <cell r="N437">
            <v>49009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15</v>
          </cell>
        </row>
        <row r="443">
          <cell r="N443">
            <v>2990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122.73566016253778</v>
          </cell>
        </row>
        <row r="450">
          <cell r="N450">
            <v>28679.264339837464</v>
          </cell>
        </row>
        <row r="452">
          <cell r="N452">
            <v>595</v>
          </cell>
        </row>
        <row r="455">
          <cell r="N455">
            <v>0</v>
          </cell>
        </row>
        <row r="456">
          <cell r="N456">
            <v>74697</v>
          </cell>
        </row>
        <row r="457">
          <cell r="N457">
            <v>0</v>
          </cell>
        </row>
        <row r="458">
          <cell r="N458">
            <v>11700</v>
          </cell>
        </row>
        <row r="459">
          <cell r="N459">
            <v>72547</v>
          </cell>
        </row>
        <row r="461">
          <cell r="N461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35800</v>
          </cell>
        </row>
        <row r="468">
          <cell r="N468">
            <v>8078</v>
          </cell>
        </row>
        <row r="470">
          <cell r="N470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15515</v>
          </cell>
        </row>
        <row r="488">
          <cell r="N488">
            <v>47770</v>
          </cell>
        </row>
        <row r="490">
          <cell r="N490">
            <v>0</v>
          </cell>
        </row>
        <row r="491">
          <cell r="N491">
            <v>10520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37462</v>
          </cell>
        </row>
        <row r="497">
          <cell r="N497">
            <v>6559</v>
          </cell>
        </row>
        <row r="499">
          <cell r="N499">
            <v>1700</v>
          </cell>
        </row>
        <row r="500">
          <cell r="N500">
            <v>0</v>
          </cell>
        </row>
        <row r="501">
          <cell r="N501">
            <v>622.25</v>
          </cell>
        </row>
        <row r="502">
          <cell r="N502">
            <v>0</v>
          </cell>
        </row>
        <row r="503">
          <cell r="N503">
            <v>170997</v>
          </cell>
        </row>
        <row r="504">
          <cell r="N504">
            <v>182516.55000000005</v>
          </cell>
        </row>
        <row r="506">
          <cell r="N506">
            <v>44738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154399</v>
          </cell>
        </row>
        <row r="513">
          <cell r="N513">
            <v>175221</v>
          </cell>
        </row>
        <row r="515">
          <cell r="N515">
            <v>1174211</v>
          </cell>
        </row>
        <row r="517">
          <cell r="N517">
            <v>0</v>
          </cell>
        </row>
        <row r="518">
          <cell r="N518">
            <v>266801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4402.2</v>
          </cell>
        </row>
        <row r="524">
          <cell r="N524">
            <v>17549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309640</v>
          </cell>
        </row>
        <row r="531">
          <cell r="N531">
            <v>788039</v>
          </cell>
        </row>
        <row r="533">
          <cell r="N533">
            <v>2335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74107</v>
          </cell>
        </row>
        <row r="538">
          <cell r="N538">
            <v>0</v>
          </cell>
        </row>
        <row r="539">
          <cell r="N539">
            <v>141302</v>
          </cell>
        </row>
        <row r="540">
          <cell r="N540">
            <v>362834</v>
          </cell>
        </row>
        <row r="542">
          <cell r="N542">
            <v>20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680969</v>
          </cell>
        </row>
        <row r="549">
          <cell r="N549">
            <v>134457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33838</v>
          </cell>
        </row>
        <row r="569">
          <cell r="N569">
            <v>33253</v>
          </cell>
        </row>
        <row r="571">
          <cell r="N571">
            <v>0</v>
          </cell>
        </row>
        <row r="572">
          <cell r="N572">
            <v>6963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34310</v>
          </cell>
        </row>
        <row r="578">
          <cell r="N578">
            <v>1554</v>
          </cell>
        </row>
        <row r="580">
          <cell r="N580">
            <v>17500</v>
          </cell>
        </row>
        <row r="581">
          <cell r="N581">
            <v>0</v>
          </cell>
        </row>
        <row r="582">
          <cell r="N582">
            <v>198</v>
          </cell>
        </row>
        <row r="583">
          <cell r="N583">
            <v>0</v>
          </cell>
        </row>
        <row r="584">
          <cell r="N584">
            <v>4000</v>
          </cell>
        </row>
        <row r="585">
          <cell r="N585">
            <v>20667</v>
          </cell>
        </row>
        <row r="587">
          <cell r="N587">
            <v>563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65200</v>
          </cell>
        </row>
        <row r="594">
          <cell r="N594">
            <v>37831.632888977067</v>
          </cell>
        </row>
        <row r="596">
          <cell r="N596">
            <v>418592</v>
          </cell>
        </row>
        <row r="598">
          <cell r="N598">
            <v>0</v>
          </cell>
        </row>
        <row r="599">
          <cell r="N599">
            <v>85512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2434.3671110229334</v>
          </cell>
        </row>
        <row r="605">
          <cell r="N605">
            <v>18063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32000</v>
          </cell>
        </row>
        <row r="612">
          <cell r="N612">
            <v>101352</v>
          </cell>
        </row>
        <row r="614">
          <cell r="N614">
            <v>660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56275</v>
          </cell>
        </row>
        <row r="619">
          <cell r="N619">
            <v>0</v>
          </cell>
        </row>
        <row r="620">
          <cell r="N620">
            <v>29400</v>
          </cell>
        </row>
        <row r="621">
          <cell r="N621">
            <v>129978</v>
          </cell>
        </row>
        <row r="623">
          <cell r="N623">
            <v>0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86800</v>
          </cell>
        </row>
        <row r="630">
          <cell r="N630">
            <v>17907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19341</v>
          </cell>
        </row>
        <row r="650">
          <cell r="N650">
            <v>11854.715140498371</v>
          </cell>
        </row>
        <row r="652">
          <cell r="N652">
            <v>0</v>
          </cell>
        </row>
        <row r="653">
          <cell r="N653">
            <v>2792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12493.284859501629</v>
          </cell>
        </row>
        <row r="659">
          <cell r="N659">
            <v>9064.2848595016294</v>
          </cell>
        </row>
        <row r="661">
          <cell r="N661">
            <v>5333.1384917297419</v>
          </cell>
        </row>
        <row r="662">
          <cell r="N662">
            <v>0</v>
          </cell>
        </row>
        <row r="663">
          <cell r="N663">
            <v>773.8615082702546</v>
          </cell>
        </row>
        <row r="664">
          <cell r="N664">
            <v>0</v>
          </cell>
        </row>
        <row r="665">
          <cell r="N665">
            <v>0</v>
          </cell>
        </row>
        <row r="666">
          <cell r="N666">
            <v>87280.632888977081</v>
          </cell>
        </row>
        <row r="668">
          <cell r="N668">
            <v>6148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11298</v>
          </cell>
        </row>
        <row r="675">
          <cell r="N675">
            <v>28934</v>
          </cell>
        </row>
        <row r="677">
          <cell r="N677">
            <v>172159</v>
          </cell>
        </row>
        <row r="679">
          <cell r="N679">
            <v>0</v>
          </cell>
        </row>
        <row r="680">
          <cell r="N680">
            <v>27470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409</v>
          </cell>
        </row>
        <row r="686">
          <cell r="N686">
            <v>1416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1219</v>
          </cell>
        </row>
        <row r="693">
          <cell r="N693">
            <v>44774</v>
          </cell>
        </row>
        <row r="695">
          <cell r="N695">
            <v>244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56129</v>
          </cell>
        </row>
        <row r="700">
          <cell r="N700">
            <v>0</v>
          </cell>
        </row>
        <row r="701">
          <cell r="N701">
            <v>110</v>
          </cell>
        </row>
        <row r="702">
          <cell r="N702">
            <v>91080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13442</v>
          </cell>
        </row>
        <row r="711">
          <cell r="N711">
            <v>9626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34213.0822515213</v>
          </cell>
        </row>
      </sheetData>
      <sheetData sheetId="4">
        <row r="4">
          <cell r="C4">
            <v>684</v>
          </cell>
        </row>
        <row r="5">
          <cell r="C5">
            <v>57</v>
          </cell>
        </row>
        <row r="6">
          <cell r="C6">
            <v>627</v>
          </cell>
        </row>
        <row r="7">
          <cell r="C7">
            <v>902.5</v>
          </cell>
        </row>
        <row r="8">
          <cell r="C8">
            <v>475</v>
          </cell>
        </row>
        <row r="9">
          <cell r="C9">
            <v>6669</v>
          </cell>
        </row>
        <row r="10">
          <cell r="C10">
            <v>1282.5</v>
          </cell>
        </row>
        <row r="11">
          <cell r="C11">
            <v>902.5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nna.c.karlsson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3" sqref="C3"/>
    </sheetView>
  </sheetViews>
  <sheetFormatPr defaultRowHeight="15.75"/>
  <cols>
    <col min="2" max="2" width="35.5" bestFit="1" customWidth="1"/>
    <col min="3" max="3" width="48" bestFit="1" customWidth="1"/>
    <col min="5" max="5" width="85.375" customWidth="1"/>
  </cols>
  <sheetData>
    <row r="1" spans="2:5" ht="16.5" thickBot="1">
      <c r="C1" s="144"/>
    </row>
    <row r="2" spans="2:5">
      <c r="B2" s="145" t="s">
        <v>79</v>
      </c>
      <c r="C2" s="146">
        <v>43626</v>
      </c>
    </row>
    <row r="3" spans="2:5">
      <c r="B3" s="147" t="s">
        <v>80</v>
      </c>
      <c r="C3" s="161">
        <v>43794</v>
      </c>
    </row>
    <row r="4" spans="2:5">
      <c r="B4" s="148" t="s">
        <v>81</v>
      </c>
      <c r="C4" s="149" t="s">
        <v>82</v>
      </c>
    </row>
    <row r="5" spans="2:5">
      <c r="B5" s="148" t="s">
        <v>83</v>
      </c>
      <c r="C5" s="150" t="s">
        <v>84</v>
      </c>
    </row>
    <row r="6" spans="2:5">
      <c r="B6" s="147" t="s">
        <v>85</v>
      </c>
      <c r="C6" s="159" t="s">
        <v>91</v>
      </c>
    </row>
    <row r="7" spans="2:5" ht="16.5" thickBot="1">
      <c r="B7" s="151" t="s">
        <v>83</v>
      </c>
      <c r="C7" s="160" t="s">
        <v>92</v>
      </c>
    </row>
    <row r="10" spans="2:5" ht="16.5" thickBot="1"/>
    <row r="11" spans="2:5" ht="155.25" customHeight="1">
      <c r="B11" s="168" t="s">
        <v>86</v>
      </c>
      <c r="C11" s="169"/>
      <c r="E11" s="170" t="s">
        <v>87</v>
      </c>
    </row>
    <row r="12" spans="2:5">
      <c r="B12" s="152"/>
      <c r="C12" s="153"/>
      <c r="E12" s="171"/>
    </row>
    <row r="13" spans="2:5">
      <c r="B13" s="154" t="s">
        <v>88</v>
      </c>
      <c r="C13" s="153"/>
      <c r="E13" s="171"/>
    </row>
    <row r="14" spans="2:5" ht="16.5" thickBot="1">
      <c r="B14" s="155" t="s">
        <v>89</v>
      </c>
      <c r="C14" s="156"/>
      <c r="E14" s="171"/>
    </row>
    <row r="15" spans="2:5">
      <c r="E15" s="171"/>
    </row>
    <row r="16" spans="2:5" ht="16.5" thickBot="1">
      <c r="B16" s="157"/>
      <c r="E16" s="171"/>
    </row>
    <row r="17" spans="2:5" ht="147" customHeight="1" thickBot="1">
      <c r="B17" s="173" t="s">
        <v>90</v>
      </c>
      <c r="C17" s="174"/>
      <c r="E17" s="171"/>
    </row>
    <row r="18" spans="2:5">
      <c r="B18" s="158"/>
      <c r="E18" s="171"/>
    </row>
    <row r="19" spans="2:5">
      <c r="E19" s="171"/>
    </row>
    <row r="20" spans="2:5">
      <c r="E20" s="171"/>
    </row>
    <row r="21" spans="2:5">
      <c r="E21" s="171"/>
    </row>
    <row r="22" spans="2:5">
      <c r="E22" s="171"/>
    </row>
    <row r="23" spans="2:5" ht="16.5" thickBot="1">
      <c r="E23" s="172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J17" zoomScale="90" zoomScaleNormal="90" workbookViewId="0">
      <selection activeCell="T49" sqref="T49"/>
    </sheetView>
  </sheetViews>
  <sheetFormatPr defaultColWidth="8.625" defaultRowHeight="15"/>
  <cols>
    <col min="1" max="1" width="37" style="10" customWidth="1"/>
    <col min="2" max="2" width="17.625" style="50" customWidth="1"/>
    <col min="3" max="3" width="17.625" style="10" customWidth="1"/>
    <col min="4" max="6" width="17.625" style="50" customWidth="1"/>
    <col min="7" max="7" width="19.25" style="50" bestFit="1" customWidth="1"/>
    <col min="8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73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[1]Solceller!$C$11</f>
        <v>902.5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99">
        <f>[1]Elproduktion!$N$322</f>
        <v>0</v>
      </c>
      <c r="D7" s="99">
        <f>[1]Elproduktion!$N$323</f>
        <v>0</v>
      </c>
      <c r="E7" s="99">
        <f>[1]Elproduktion!$Q$324</f>
        <v>0</v>
      </c>
      <c r="F7" s="99">
        <f>[1]Elproduktion!$N$325</f>
        <v>0</v>
      </c>
      <c r="G7" s="99">
        <f>[1]Elproduktion!$R$326</f>
        <v>0</v>
      </c>
      <c r="H7" s="99">
        <f>[1]Elproduktion!$S$327</f>
        <v>0</v>
      </c>
      <c r="I7" s="99">
        <f>[1]Elproduktion!$N$328</f>
        <v>0</v>
      </c>
      <c r="J7" s="99">
        <f>[1]Elproduktion!$T$326</f>
        <v>0</v>
      </c>
      <c r="K7" s="99">
        <f>[1]Elproduktion!$U$324</f>
        <v>0</v>
      </c>
      <c r="L7" s="99">
        <f>[1]Elproduktion!$V$324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112">
        <f>[1]Elproduktion!$N$330</f>
        <v>24019000</v>
      </c>
      <c r="D8" s="112">
        <f>[1]Elproduktion!$N$331</f>
        <v>7810</v>
      </c>
      <c r="E8" s="99">
        <f>[1]Elproduktion!$Q$332</f>
        <v>0</v>
      </c>
      <c r="F8" s="99">
        <f>[1]Elproduktion!$N$333</f>
        <v>0</v>
      </c>
      <c r="G8" s="99">
        <f>[1]Elproduktion!$R$334</f>
        <v>0</v>
      </c>
      <c r="H8" s="99">
        <f>[1]Elproduktion!$S$335</f>
        <v>0</v>
      </c>
      <c r="I8" s="99">
        <f>[1]Elproduktion!$N$336</f>
        <v>0</v>
      </c>
      <c r="J8" s="99">
        <f>[1]Elproduktion!$T$334</f>
        <v>0</v>
      </c>
      <c r="K8" s="99">
        <f>[1]Elproduktion!$U$332</f>
        <v>0</v>
      </c>
      <c r="L8" s="99">
        <f>[1]Elproduktion!$V$332</f>
        <v>0</v>
      </c>
      <c r="M8" s="99"/>
      <c r="N8" s="99"/>
      <c r="O8" s="99"/>
      <c r="P8" s="112">
        <f t="shared" si="0"/>
        <v>7810</v>
      </c>
      <c r="Q8" s="51"/>
      <c r="AG8" s="51"/>
      <c r="AH8" s="51"/>
    </row>
    <row r="9" spans="1:34" ht="15.75">
      <c r="A9" s="3" t="s">
        <v>11</v>
      </c>
      <c r="B9" s="57"/>
      <c r="C9" s="99">
        <f>[1]Elproduktion!$N$338</f>
        <v>0</v>
      </c>
      <c r="D9" s="99">
        <f>[1]Elproduktion!$N$339</f>
        <v>0</v>
      </c>
      <c r="E9" s="99">
        <f>[1]Elproduktion!$Q$340</f>
        <v>0</v>
      </c>
      <c r="F9" s="99">
        <f>[1]Elproduktion!$N$341</f>
        <v>0</v>
      </c>
      <c r="G9" s="99">
        <f>[1]Elproduktion!$R$342</f>
        <v>0</v>
      </c>
      <c r="H9" s="99">
        <f>[1]Elproduktion!$S$343</f>
        <v>0</v>
      </c>
      <c r="I9" s="99">
        <f>[1]Elproduktion!$N$344</f>
        <v>0</v>
      </c>
      <c r="J9" s="99">
        <f>[1]Elproduktion!$T$342</f>
        <v>0</v>
      </c>
      <c r="K9" s="99">
        <f>[1]Elproduktion!$U$340</f>
        <v>0</v>
      </c>
      <c r="L9" s="99">
        <f>[1]Elproduktion!$V$340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9">
        <f>[1]Elproduktion!$N$346</f>
        <v>0</v>
      </c>
      <c r="D10" s="99">
        <f>[1]Elproduktion!$N$347</f>
        <v>0</v>
      </c>
      <c r="E10" s="99">
        <f>[1]Elproduktion!$Q$348</f>
        <v>0</v>
      </c>
      <c r="F10" s="99">
        <f>[1]Elproduktion!$N$349</f>
        <v>0</v>
      </c>
      <c r="G10" s="131">
        <f>[1]Elproduktion!$R$350</f>
        <v>0</v>
      </c>
      <c r="H10" s="99">
        <f>[1]Elproduktion!$S$351</f>
        <v>0</v>
      </c>
      <c r="I10" s="99">
        <f>[1]Elproduktion!$N$352</f>
        <v>0</v>
      </c>
      <c r="J10" s="99">
        <f>[1]Elproduktion!$T$350</f>
        <v>0</v>
      </c>
      <c r="K10" s="99">
        <f>[1]Elproduktion!$U$348</f>
        <v>0</v>
      </c>
      <c r="L10" s="99">
        <f>[1]Elproduktion!$V$348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12">
        <f>SUM(C5:C10)</f>
        <v>24019902.5</v>
      </c>
      <c r="D11" s="112">
        <f t="shared" ref="D11:O11" si="1">SUM(D5:D10)</f>
        <v>7810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112">
        <f t="shared" si="0"/>
        <v>7810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0382 Östhammar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[1]Fjärrvärmeproduktion!$N$450</f>
        <v>0</v>
      </c>
      <c r="C18" s="116"/>
      <c r="D18" s="116">
        <f>[1]Fjärrvärmeproduktion!$N$451</f>
        <v>0</v>
      </c>
      <c r="E18" s="116">
        <f>[1]Fjärrvärmeproduktion!$Q$452</f>
        <v>0</v>
      </c>
      <c r="F18" s="116">
        <f>[1]Fjärrvärmeproduktion!$N$453</f>
        <v>0</v>
      </c>
      <c r="G18" s="116">
        <f>[1]Fjärrvärmeproduktion!$R$454</f>
        <v>0</v>
      </c>
      <c r="H18" s="116">
        <f>[1]Fjärrvärmeproduktion!$S$455</f>
        <v>0</v>
      </c>
      <c r="I18" s="116">
        <f>[1]Fjärrvärmeproduktion!$N$456</f>
        <v>0</v>
      </c>
      <c r="J18" s="116">
        <f>[1]Fjärrvärmeproduktion!$T$454</f>
        <v>0</v>
      </c>
      <c r="K18" s="116">
        <f>[1]Fjärrvärmeproduktion!$U$452</f>
        <v>0</v>
      </c>
      <c r="L18" s="116">
        <f>[1]Fjärrvärmeproduktion!$V$452</f>
        <v>0</v>
      </c>
      <c r="M18" s="116"/>
      <c r="N18" s="116"/>
      <c r="O18" s="116"/>
      <c r="P18" s="116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115">
        <f>[1]Fjärrvärmeproduktion!$N$458+[1]Fjärrvärmeproduktion!$N$490</f>
        <v>28021</v>
      </c>
      <c r="C19" s="116"/>
      <c r="D19" s="116">
        <f>[1]Fjärrvärmeproduktion!$N$459</f>
        <v>866</v>
      </c>
      <c r="E19" s="116">
        <f>[1]Fjärrvärmeproduktion!$Q$460</f>
        <v>0</v>
      </c>
      <c r="F19" s="116">
        <f>[1]Fjärrvärmeproduktion!$N$461</f>
        <v>0</v>
      </c>
      <c r="G19" s="116">
        <f>[1]Fjärrvärmeproduktion!$R$462</f>
        <v>0</v>
      </c>
      <c r="H19" s="116">
        <f>[1]Fjärrvärmeproduktion!$S$463</f>
        <v>33254</v>
      </c>
      <c r="I19" s="116">
        <f>[1]Fjärrvärmeproduktion!$N$464</f>
        <v>0</v>
      </c>
      <c r="J19" s="116">
        <f>[1]Fjärrvärmeproduktion!$T$462</f>
        <v>0</v>
      </c>
      <c r="K19" s="116">
        <f>[1]Fjärrvärmeproduktion!$U$460</f>
        <v>0</v>
      </c>
      <c r="L19" s="116">
        <f>[1]Fjärrvärmeproduktion!$V$460</f>
        <v>0</v>
      </c>
      <c r="M19" s="116"/>
      <c r="N19" s="116"/>
      <c r="O19" s="116"/>
      <c r="P19" s="116">
        <f t="shared" ref="P19:P24" si="2">SUM(C19:O19)</f>
        <v>34120</v>
      </c>
      <c r="Q19" s="2"/>
      <c r="R19" s="2"/>
      <c r="S19" s="2"/>
      <c r="T19" s="2"/>
    </row>
    <row r="20" spans="1:34" ht="15.75">
      <c r="A20" s="3" t="s">
        <v>19</v>
      </c>
      <c r="B20" s="115">
        <f>[1]Fjärrvärmeproduktion!$N$466</f>
        <v>405</v>
      </c>
      <c r="C20" s="127">
        <f>B20*1.015</f>
        <v>411.07499999999999</v>
      </c>
      <c r="D20" s="116">
        <f>[1]Fjärrvärmeproduktion!$N$467</f>
        <v>0</v>
      </c>
      <c r="E20" s="116">
        <f>[1]Fjärrvärmeproduktion!$Q$468</f>
        <v>0</v>
      </c>
      <c r="F20" s="116">
        <f>[1]Fjärrvärmeproduktion!$N$469</f>
        <v>0</v>
      </c>
      <c r="G20" s="116">
        <f>[1]Fjärrvärmeproduktion!$R$470</f>
        <v>0</v>
      </c>
      <c r="H20" s="116">
        <f>[1]Fjärrvärmeproduktion!$S$471</f>
        <v>0</v>
      </c>
      <c r="I20" s="116">
        <f>[1]Fjärrvärmeproduktion!$N$472</f>
        <v>0</v>
      </c>
      <c r="J20" s="116">
        <f>[1]Fjärrvärmeproduktion!$T$470</f>
        <v>0</v>
      </c>
      <c r="K20" s="116">
        <f>[1]Fjärrvärmeproduktion!$U$468</f>
        <v>0</v>
      </c>
      <c r="L20" s="116">
        <f>[1]Fjärrvärmeproduktion!$V$468</f>
        <v>0</v>
      </c>
      <c r="M20" s="116"/>
      <c r="N20" s="116"/>
      <c r="O20" s="116"/>
      <c r="P20" s="116">
        <f t="shared" si="2"/>
        <v>411.07499999999999</v>
      </c>
      <c r="Q20" s="2"/>
      <c r="R20" s="2"/>
      <c r="S20" s="2"/>
      <c r="T20" s="2"/>
    </row>
    <row r="21" spans="1:34" ht="16.5" thickBot="1">
      <c r="A21" s="3" t="s">
        <v>20</v>
      </c>
      <c r="B21" s="126">
        <f>[1]Fjärrvärmeproduktion!$N$474</f>
        <v>0</v>
      </c>
      <c r="C21" s="116"/>
      <c r="D21" s="116">
        <f>[1]Fjärrvärmeproduktion!$N$475</f>
        <v>0</v>
      </c>
      <c r="E21" s="116">
        <f>[1]Fjärrvärmeproduktion!$Q$476</f>
        <v>0</v>
      </c>
      <c r="F21" s="116">
        <f>[1]Fjärrvärmeproduktion!$N$477</f>
        <v>0</v>
      </c>
      <c r="G21" s="116">
        <f>[1]Fjärrvärmeproduktion!$R$478</f>
        <v>0</v>
      </c>
      <c r="H21" s="116">
        <f>[1]Fjärrvärmeproduktion!$S$479</f>
        <v>0</v>
      </c>
      <c r="I21" s="116">
        <f>[1]Fjärrvärmeproduktion!$N$480</f>
        <v>0</v>
      </c>
      <c r="J21" s="116">
        <f>[1]Fjärrvärmeproduktion!$T$478</f>
        <v>0</v>
      </c>
      <c r="K21" s="116">
        <f>[1]Fjärrvärmeproduktion!$U$476</f>
        <v>0</v>
      </c>
      <c r="L21" s="116">
        <f>[1]Fjärrvärmeproduktion!$V$476</f>
        <v>0</v>
      </c>
      <c r="M21" s="116"/>
      <c r="N21" s="116"/>
      <c r="O21" s="116"/>
      <c r="P21" s="116">
        <f t="shared" si="2"/>
        <v>0</v>
      </c>
      <c r="Q21" s="2"/>
      <c r="R21" s="35"/>
      <c r="S21" s="35"/>
      <c r="T21" s="35"/>
    </row>
    <row r="22" spans="1:34" ht="15.75">
      <c r="A22" s="3" t="s">
        <v>21</v>
      </c>
      <c r="B22" s="126">
        <f>[1]Fjärrvärmeproduktion!$N$482</f>
        <v>0</v>
      </c>
      <c r="C22" s="116"/>
      <c r="D22" s="116">
        <f>[1]Fjärrvärmeproduktion!$N$483</f>
        <v>0</v>
      </c>
      <c r="E22" s="116">
        <f>[1]Fjärrvärmeproduktion!$Q$484</f>
        <v>0</v>
      </c>
      <c r="F22" s="116">
        <f>[1]Fjärrvärmeproduktion!$N$485</f>
        <v>0</v>
      </c>
      <c r="G22" s="116">
        <f>[1]Fjärrvärmeproduktion!$R$486</f>
        <v>0</v>
      </c>
      <c r="H22" s="116">
        <f>[1]Fjärrvärmeproduktion!$S$487</f>
        <v>0</v>
      </c>
      <c r="I22" s="116">
        <f>[1]Fjärrvärmeproduktion!$N$488</f>
        <v>0</v>
      </c>
      <c r="J22" s="116">
        <f>[1]Fjärrvärmeproduktion!$T$486</f>
        <v>0</v>
      </c>
      <c r="K22" s="116">
        <f>[1]Fjärrvärmeproduktion!$U$484</f>
        <v>0</v>
      </c>
      <c r="L22" s="116">
        <f>[1]Fjärrvärmeproduktion!$V$484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669 GWh</v>
      </c>
      <c r="T22" s="36"/>
      <c r="U22" s="34"/>
    </row>
    <row r="23" spans="1:34" ht="15.75">
      <c r="A23" s="3" t="s">
        <v>22</v>
      </c>
      <c r="B23" s="115">
        <v>0</v>
      </c>
      <c r="C23" s="116"/>
      <c r="D23" s="116">
        <f>[1]Fjärrvärmeproduktion!$N$491</f>
        <v>0</v>
      </c>
      <c r="E23" s="116">
        <f>[1]Fjärrvärmeproduktion!$Q$492</f>
        <v>0</v>
      </c>
      <c r="F23" s="116">
        <f>[1]Fjärrvärmeproduktion!$N$493</f>
        <v>0</v>
      </c>
      <c r="G23" s="116">
        <f>[1]Fjärrvärmeproduktion!$R$494</f>
        <v>0</v>
      </c>
      <c r="H23" s="116">
        <f>[1]Fjärrvärmeproduktion!$S$495</f>
        <v>0</v>
      </c>
      <c r="I23" s="116">
        <f>[1]Fjärrvärmeproduktion!$N$496</f>
        <v>0</v>
      </c>
      <c r="J23" s="116">
        <f>[1]Fjärrvärmeproduktion!$T$494</f>
        <v>0</v>
      </c>
      <c r="K23" s="116">
        <f>[1]Fjärrvärmeproduktion!$U$492</f>
        <v>0</v>
      </c>
      <c r="L23" s="116">
        <f>[1]Fjärrvärmeproduktion!$V$492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16">
        <f>SUM(B18:B23)</f>
        <v>28426</v>
      </c>
      <c r="C24" s="127">
        <f t="shared" ref="C24:O24" si="3">SUM(C18:C23)</f>
        <v>411.07499999999999</v>
      </c>
      <c r="D24" s="116">
        <f t="shared" si="3"/>
        <v>866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6">
        <f t="shared" si="3"/>
        <v>33254</v>
      </c>
      <c r="I24" s="116">
        <f t="shared" si="3"/>
        <v>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6">
        <f t="shared" si="2"/>
        <v>34531.074999999997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29"/>
      <c r="R25" s="82" t="str">
        <f>C30</f>
        <v>El</v>
      </c>
      <c r="S25" s="58" t="str">
        <f>ROUND(C43/1000,0) &amp;" GWh"</f>
        <v>334 GWh</v>
      </c>
      <c r="T25" s="40">
        <f>C$44</f>
        <v>0.49898752864379614</v>
      </c>
      <c r="U25" s="34"/>
    </row>
    <row r="26" spans="1:34" ht="15.75">
      <c r="B26" s="115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29"/>
      <c r="R26" s="83" t="str">
        <f>D30</f>
        <v>Oljeprodukter</v>
      </c>
      <c r="S26" s="58" t="str">
        <f>ROUND(D43/1000,0) &amp;" GWh"</f>
        <v>210 GWh</v>
      </c>
      <c r="T26" s="40">
        <f>D$44</f>
        <v>0.31311897362576213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5 GWh</v>
      </c>
      <c r="T28" s="40">
        <f>F$44</f>
        <v>7.9685575187031146E-3</v>
      </c>
      <c r="U28" s="34"/>
    </row>
    <row r="29" spans="1:34" ht="15.75">
      <c r="A29" s="76" t="str">
        <f>A2</f>
        <v>0382 Östhammar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30 GWh</v>
      </c>
      <c r="T29" s="40">
        <f>G$44</f>
        <v>4.5216243306815236E-2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90 GWh</v>
      </c>
      <c r="T30" s="40">
        <f>H$44</f>
        <v>0.13470869690492343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99">
        <f>[1]Slutanvändning!$N$656</f>
        <v>0</v>
      </c>
      <c r="C32" s="132">
        <f>[1]Slutanvändning!$N$657</f>
        <v>12493.284859501629</v>
      </c>
      <c r="D32" s="132">
        <f>[1]Slutanvändning!$N$650</f>
        <v>11854.715140498371</v>
      </c>
      <c r="E32" s="99">
        <f>[1]Slutanvändning!$Q$651</f>
        <v>0</v>
      </c>
      <c r="F32" s="111">
        <f>[1]Slutanvändning!$N$652</f>
        <v>0</v>
      </c>
      <c r="G32" s="99">
        <f>[1]Slutanvändning!$N$653</f>
        <v>2792</v>
      </c>
      <c r="H32" s="111">
        <f>[1]Slutanvändning!$N$654</f>
        <v>0</v>
      </c>
      <c r="I32" s="99">
        <f>[1]Slutanvändning!$N$655</f>
        <v>0</v>
      </c>
      <c r="J32" s="99">
        <v>0</v>
      </c>
      <c r="K32" s="99">
        <f>[1]Slutanvändning!$U$651</f>
        <v>0</v>
      </c>
      <c r="L32" s="99">
        <f>[1]Slutanvändning!$V$651</f>
        <v>0</v>
      </c>
      <c r="M32" s="99"/>
      <c r="N32" s="99"/>
      <c r="O32" s="99"/>
      <c r="P32" s="99">
        <f t="shared" ref="P32:P38" si="4">SUM(B32:N32)</f>
        <v>27140</v>
      </c>
      <c r="Q32" s="31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99">
        <f>[1]Slutanvändning!$N$665</f>
        <v>0</v>
      </c>
      <c r="C33" s="132">
        <f>[1]Slutanvändning!$N$666</f>
        <v>87280.632888977081</v>
      </c>
      <c r="D33" s="132">
        <f>[1]Slutanvändning!$N$659</f>
        <v>9064.2848595016294</v>
      </c>
      <c r="E33" s="99">
        <f>[1]Slutanvändning!$Q$660</f>
        <v>0</v>
      </c>
      <c r="F33" s="132">
        <f>[1]Slutanvändning!$N$661</f>
        <v>5333.1384917297419</v>
      </c>
      <c r="G33" s="99">
        <f>[1]Slutanvändning!$N$662</f>
        <v>0</v>
      </c>
      <c r="H33" s="132">
        <f>[1]Slutanvändning!$N$663</f>
        <v>773.8615082702546</v>
      </c>
      <c r="I33" s="99">
        <f>[1]Slutanvändning!$N$664</f>
        <v>0</v>
      </c>
      <c r="J33" s="99">
        <v>0</v>
      </c>
      <c r="K33" s="99">
        <f>[1]Slutanvändning!$U$660</f>
        <v>0</v>
      </c>
      <c r="L33" s="99">
        <f>[1]Slutanvändning!$V$660</f>
        <v>0</v>
      </c>
      <c r="M33" s="99"/>
      <c r="N33" s="99"/>
      <c r="O33" s="99"/>
      <c r="P33" s="131">
        <f t="shared" si="4"/>
        <v>102451.91774847871</v>
      </c>
      <c r="Q33" s="31"/>
      <c r="R33" s="82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99">
        <f>[1]Slutanvändning!$N$674</f>
        <v>11298</v>
      </c>
      <c r="C34" s="111">
        <f>[1]Slutanvändning!$N$675</f>
        <v>28934</v>
      </c>
      <c r="D34" s="111">
        <f>[1]Slutanvändning!$N$668</f>
        <v>6148</v>
      </c>
      <c r="E34" s="99">
        <f>[1]Slutanvändning!$Q$669</f>
        <v>0</v>
      </c>
      <c r="F34" s="111">
        <f>[1]Slutanvändning!$N$670</f>
        <v>0</v>
      </c>
      <c r="G34" s="99">
        <f>[1]Slutanvändning!$N$671</f>
        <v>0</v>
      </c>
      <c r="H34" s="111">
        <f>[1]Slutanvändning!$N$672</f>
        <v>0</v>
      </c>
      <c r="I34" s="99">
        <f>[1]Slutanvändning!$N$673</f>
        <v>0</v>
      </c>
      <c r="J34" s="99">
        <v>0</v>
      </c>
      <c r="K34" s="99">
        <f>[1]Slutanvändning!$U$669</f>
        <v>0</v>
      </c>
      <c r="L34" s="99">
        <f>[1]Slutanvändning!$V$669</f>
        <v>0</v>
      </c>
      <c r="M34" s="99"/>
      <c r="N34" s="99"/>
      <c r="O34" s="99"/>
      <c r="P34" s="99">
        <f t="shared" si="4"/>
        <v>46380</v>
      </c>
      <c r="Q34" s="31"/>
      <c r="R34" s="83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99">
        <f>[1]Slutanvändning!$N$683</f>
        <v>0</v>
      </c>
      <c r="C35" s="132">
        <f>[1]Slutanvändning!$N$684</f>
        <v>409</v>
      </c>
      <c r="D35" s="111">
        <f>[1]Slutanvändning!$N$677</f>
        <v>172159</v>
      </c>
      <c r="E35" s="99">
        <f>[1]Slutanvändning!$Q$678</f>
        <v>0</v>
      </c>
      <c r="F35" s="111">
        <f>[1]Slutanvändning!$N$679</f>
        <v>0</v>
      </c>
      <c r="G35" s="99">
        <f>[1]Slutanvändning!$N$680</f>
        <v>27470</v>
      </c>
      <c r="H35" s="111">
        <f>[1]Slutanvändning!$N$681</f>
        <v>0</v>
      </c>
      <c r="I35" s="99">
        <f>[1]Slutanvändning!$N$682</f>
        <v>0</v>
      </c>
      <c r="J35" s="99">
        <v>0</v>
      </c>
      <c r="K35" s="99">
        <f>[1]Slutanvändning!$U$678</f>
        <v>0</v>
      </c>
      <c r="L35" s="99">
        <f>[1]Slutanvändning!$V$678</f>
        <v>0</v>
      </c>
      <c r="M35" s="99"/>
      <c r="N35" s="99"/>
      <c r="O35" s="99"/>
      <c r="P35" s="131">
        <f>SUM(B35:N35)</f>
        <v>200038</v>
      </c>
      <c r="Q35" s="31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99">
        <f>[1]Slutanvändning!$N$692</f>
        <v>1219</v>
      </c>
      <c r="C36" s="111">
        <f>[1]Slutanvändning!$N$693</f>
        <v>44774</v>
      </c>
      <c r="D36" s="111">
        <f>[1]Slutanvändning!$N$686</f>
        <v>1416</v>
      </c>
      <c r="E36" s="99">
        <f>[1]Slutanvändning!$Q$687</f>
        <v>0</v>
      </c>
      <c r="F36" s="111">
        <f>[1]Slutanvändning!$N$688</f>
        <v>0</v>
      </c>
      <c r="G36" s="99">
        <f>[1]Slutanvändning!$N$689</f>
        <v>0</v>
      </c>
      <c r="H36" s="111">
        <f>[1]Slutanvändning!$N$690</f>
        <v>0</v>
      </c>
      <c r="I36" s="99">
        <f>[1]Slutanvändning!$N$691</f>
        <v>0</v>
      </c>
      <c r="J36" s="99">
        <v>0</v>
      </c>
      <c r="K36" s="99">
        <f>[1]Slutanvändning!$U$687</f>
        <v>0</v>
      </c>
      <c r="L36" s="99">
        <f>[1]Slutanvändning!$V$687</f>
        <v>0</v>
      </c>
      <c r="M36" s="99"/>
      <c r="N36" s="99"/>
      <c r="O36" s="99"/>
      <c r="P36" s="99">
        <f t="shared" si="4"/>
        <v>47409</v>
      </c>
      <c r="Q36" s="31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99">
        <f>[1]Slutanvändning!$N$701</f>
        <v>110</v>
      </c>
      <c r="C37" s="111">
        <f>[1]Slutanvändning!$N$702</f>
        <v>91080</v>
      </c>
      <c r="D37" s="111">
        <f>[1]Slutanvändning!$N$695</f>
        <v>244</v>
      </c>
      <c r="E37" s="99">
        <f>[1]Slutanvändning!$Q$696</f>
        <v>0</v>
      </c>
      <c r="F37" s="111">
        <f>[1]Slutanvändning!$N$697</f>
        <v>0</v>
      </c>
      <c r="G37" s="99">
        <f>[1]Slutanvändning!$N$698</f>
        <v>0</v>
      </c>
      <c r="H37" s="111">
        <f>[1]Slutanvändning!$N$699</f>
        <v>56129</v>
      </c>
      <c r="I37" s="99">
        <f>[1]Slutanvändning!$N$700</f>
        <v>0</v>
      </c>
      <c r="J37" s="99">
        <v>0</v>
      </c>
      <c r="K37" s="99">
        <f>[1]Slutanvändning!$U$696</f>
        <v>0</v>
      </c>
      <c r="L37" s="99">
        <f>[1]Slutanvändning!$V$696</f>
        <v>0</v>
      </c>
      <c r="M37" s="99"/>
      <c r="N37" s="99"/>
      <c r="O37" s="99"/>
      <c r="P37" s="99">
        <f t="shared" si="4"/>
        <v>147563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99">
        <f>[1]Slutanvändning!$N$710</f>
        <v>13442</v>
      </c>
      <c r="C38" s="111">
        <f>[1]Slutanvändning!$N$711</f>
        <v>9626</v>
      </c>
      <c r="D38" s="111">
        <f>[1]Slutanvändning!$N$704</f>
        <v>0</v>
      </c>
      <c r="E38" s="99">
        <f>[1]Slutanvändning!$Q$705</f>
        <v>0</v>
      </c>
      <c r="F38" s="111">
        <f>[1]Slutanvändning!$N$706</f>
        <v>0</v>
      </c>
      <c r="G38" s="99">
        <f>[1]Slutanvändning!$N$707</f>
        <v>0</v>
      </c>
      <c r="H38" s="111">
        <f>[1]Slutanvändning!$N$708</f>
        <v>0</v>
      </c>
      <c r="I38" s="99">
        <f>[1]Slutanvändning!$N$709</f>
        <v>0</v>
      </c>
      <c r="J38" s="99">
        <v>0</v>
      </c>
      <c r="K38" s="99">
        <f>[1]Slutanvändning!$U$705</f>
        <v>0</v>
      </c>
      <c r="L38" s="99">
        <f>[1]Slutanvändning!$V$705</f>
        <v>0</v>
      </c>
      <c r="M38" s="99"/>
      <c r="N38" s="99"/>
      <c r="O38" s="99"/>
      <c r="P38" s="99">
        <f t="shared" si="4"/>
        <v>23068</v>
      </c>
      <c r="Q38" s="31"/>
      <c r="R38" s="42"/>
      <c r="S38" s="27"/>
      <c r="T38" s="38"/>
      <c r="U38" s="34"/>
    </row>
    <row r="39" spans="1:47" ht="15.75">
      <c r="A39" s="3" t="s">
        <v>37</v>
      </c>
      <c r="B39" s="99">
        <f>[1]Slutanvändning!$N$719</f>
        <v>0</v>
      </c>
      <c r="C39" s="132">
        <f>[1]Slutanvändning!$N$720</f>
        <v>34213.0822515213</v>
      </c>
      <c r="D39" s="111">
        <f>[1]Slutanvändning!$N$713</f>
        <v>0</v>
      </c>
      <c r="E39" s="99">
        <f>[1]Slutanvändning!$Q$714</f>
        <v>0</v>
      </c>
      <c r="F39" s="111">
        <f>[1]Slutanvändning!$N$715</f>
        <v>0</v>
      </c>
      <c r="G39" s="99">
        <f>[1]Slutanvändning!$N$716</f>
        <v>0</v>
      </c>
      <c r="H39" s="111">
        <f>[1]Slutanvändning!$N$717</f>
        <v>0</v>
      </c>
      <c r="I39" s="99">
        <f>[1]Slutanvändning!$N$718</f>
        <v>0</v>
      </c>
      <c r="J39" s="99">
        <v>0</v>
      </c>
      <c r="K39" s="99">
        <f>[1]Slutanvändning!$U$714</f>
        <v>0</v>
      </c>
      <c r="L39" s="99">
        <f>[1]Slutanvändning!$V$714</f>
        <v>0</v>
      </c>
      <c r="M39" s="99"/>
      <c r="N39" s="99"/>
      <c r="O39" s="99"/>
      <c r="P39" s="131">
        <f>SUM(B39:N39)</f>
        <v>34213.0822515213</v>
      </c>
      <c r="Q39" s="31"/>
      <c r="R39" s="39"/>
      <c r="S39" s="8"/>
      <c r="T39" s="61"/>
    </row>
    <row r="40" spans="1:47" ht="15.75">
      <c r="A40" s="3" t="s">
        <v>13</v>
      </c>
      <c r="B40" s="99">
        <f>SUM(B32:B39)</f>
        <v>26069</v>
      </c>
      <c r="C40" s="99">
        <f t="shared" ref="C40:O40" si="5">SUM(C32:C39)</f>
        <v>308810</v>
      </c>
      <c r="D40" s="99">
        <f t="shared" si="5"/>
        <v>200886</v>
      </c>
      <c r="E40" s="99">
        <f t="shared" si="5"/>
        <v>0</v>
      </c>
      <c r="F40" s="131">
        <f>SUM(F32:F39)</f>
        <v>5333.1384917297419</v>
      </c>
      <c r="G40" s="99">
        <f t="shared" si="5"/>
        <v>30262</v>
      </c>
      <c r="H40" s="131">
        <f t="shared" si="5"/>
        <v>56902.861508270253</v>
      </c>
      <c r="I40" s="99">
        <f t="shared" si="5"/>
        <v>0</v>
      </c>
      <c r="J40" s="99">
        <f t="shared" si="5"/>
        <v>0</v>
      </c>
      <c r="K40" s="99">
        <f t="shared" si="5"/>
        <v>0</v>
      </c>
      <c r="L40" s="99">
        <f t="shared" si="5"/>
        <v>0</v>
      </c>
      <c r="M40" s="99">
        <f t="shared" si="5"/>
        <v>0</v>
      </c>
      <c r="N40" s="99">
        <f t="shared" si="5"/>
        <v>0</v>
      </c>
      <c r="O40" s="99">
        <f t="shared" si="5"/>
        <v>0</v>
      </c>
      <c r="P40" s="99">
        <f>SUM(B40:N40)</f>
        <v>628263</v>
      </c>
      <c r="Q40" s="31"/>
      <c r="R40" s="39"/>
      <c r="S40" s="8" t="s">
        <v>24</v>
      </c>
      <c r="T40" s="61" t="s">
        <v>25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3"/>
      <c r="R41" s="39" t="s">
        <v>38</v>
      </c>
      <c r="S41" s="62" t="str">
        <f>ROUND((B46+C46)/1000,0) &amp;" GWh"</f>
        <v>27 GWh</v>
      </c>
      <c r="T41" s="61"/>
    </row>
    <row r="42" spans="1:47">
      <c r="A42" s="44" t="s">
        <v>41</v>
      </c>
      <c r="B42" s="100">
        <f>B39+B38+B37</f>
        <v>13552</v>
      </c>
      <c r="C42" s="100">
        <f>C39+C38+C37</f>
        <v>134919.08225152129</v>
      </c>
      <c r="D42" s="100">
        <f>D39+D38+D37</f>
        <v>244</v>
      </c>
      <c r="E42" s="100">
        <f t="shared" ref="E42:P42" si="6">E39+E38+E37</f>
        <v>0</v>
      </c>
      <c r="F42" s="101">
        <f t="shared" si="6"/>
        <v>0</v>
      </c>
      <c r="G42" s="100">
        <f t="shared" si="6"/>
        <v>0</v>
      </c>
      <c r="H42" s="100">
        <f t="shared" si="6"/>
        <v>56129</v>
      </c>
      <c r="I42" s="101">
        <f t="shared" si="6"/>
        <v>0</v>
      </c>
      <c r="J42" s="100">
        <f t="shared" si="6"/>
        <v>0</v>
      </c>
      <c r="K42" s="100">
        <f t="shared" si="6"/>
        <v>0</v>
      </c>
      <c r="L42" s="100">
        <f t="shared" si="6"/>
        <v>0</v>
      </c>
      <c r="M42" s="100">
        <f t="shared" si="6"/>
        <v>0</v>
      </c>
      <c r="N42" s="100">
        <f t="shared" si="6"/>
        <v>0</v>
      </c>
      <c r="O42" s="100">
        <f t="shared" si="6"/>
        <v>0</v>
      </c>
      <c r="P42" s="100">
        <f t="shared" si="6"/>
        <v>204844.08225152129</v>
      </c>
      <c r="Q42" s="32"/>
      <c r="R42" s="39" t="s">
        <v>39</v>
      </c>
      <c r="S42" s="9" t="str">
        <f>ROUND(P42/1000,0) &amp;" GWh"</f>
        <v>205 GWh</v>
      </c>
      <c r="T42" s="40">
        <f>P42/P40</f>
        <v>0.32604829864486895</v>
      </c>
    </row>
    <row r="43" spans="1:47">
      <c r="A43" s="45" t="s">
        <v>43</v>
      </c>
      <c r="B43" s="128"/>
      <c r="C43" s="129">
        <f>C40+C24-C7+C46</f>
        <v>333958.761</v>
      </c>
      <c r="D43" s="129">
        <f t="shared" ref="D43:O43" si="7">D11+D24+D40</f>
        <v>209562</v>
      </c>
      <c r="E43" s="129">
        <f t="shared" si="7"/>
        <v>0</v>
      </c>
      <c r="F43" s="129">
        <f t="shared" si="7"/>
        <v>5333.1384917297419</v>
      </c>
      <c r="G43" s="129">
        <f t="shared" si="7"/>
        <v>30262</v>
      </c>
      <c r="H43" s="129">
        <f t="shared" si="7"/>
        <v>90156.86150827026</v>
      </c>
      <c r="I43" s="129">
        <f t="shared" si="7"/>
        <v>0</v>
      </c>
      <c r="J43" s="129">
        <f t="shared" si="7"/>
        <v>0</v>
      </c>
      <c r="K43" s="129">
        <f t="shared" si="7"/>
        <v>0</v>
      </c>
      <c r="L43" s="129">
        <f t="shared" si="7"/>
        <v>0</v>
      </c>
      <c r="M43" s="129">
        <f t="shared" si="7"/>
        <v>0</v>
      </c>
      <c r="N43" s="129">
        <f t="shared" si="7"/>
        <v>0</v>
      </c>
      <c r="O43" s="129">
        <f t="shared" si="7"/>
        <v>0</v>
      </c>
      <c r="P43" s="130">
        <f>SUM(C43:O43)</f>
        <v>669272.76099999994</v>
      </c>
      <c r="Q43" s="32"/>
      <c r="R43" s="39" t="s">
        <v>40</v>
      </c>
      <c r="S43" s="9" t="str">
        <f>ROUND(P36/1000,0) &amp;" GWh"</f>
        <v>47 GWh</v>
      </c>
      <c r="T43" s="60">
        <f>P36/P40</f>
        <v>7.5460436154922386E-2</v>
      </c>
    </row>
    <row r="44" spans="1:47">
      <c r="A44" s="45" t="s">
        <v>44</v>
      </c>
      <c r="B44" s="102"/>
      <c r="C44" s="110">
        <f>C43/$P$43</f>
        <v>0.49898752864379614</v>
      </c>
      <c r="D44" s="110">
        <f t="shared" ref="D44:P44" si="8">D43/$P$43</f>
        <v>0.31311897362576213</v>
      </c>
      <c r="E44" s="110">
        <f t="shared" si="8"/>
        <v>0</v>
      </c>
      <c r="F44" s="110">
        <f t="shared" si="8"/>
        <v>7.9685575187031146E-3</v>
      </c>
      <c r="G44" s="110">
        <f t="shared" si="8"/>
        <v>4.5216243306815236E-2</v>
      </c>
      <c r="H44" s="110">
        <f t="shared" si="8"/>
        <v>0.13470869690492343</v>
      </c>
      <c r="I44" s="110">
        <f t="shared" si="8"/>
        <v>0</v>
      </c>
      <c r="J44" s="110">
        <f t="shared" si="8"/>
        <v>0</v>
      </c>
      <c r="K44" s="110">
        <f t="shared" si="8"/>
        <v>0</v>
      </c>
      <c r="L44" s="110">
        <f t="shared" si="8"/>
        <v>0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32"/>
      <c r="R44" s="39" t="s">
        <v>42</v>
      </c>
      <c r="S44" s="9" t="str">
        <f>ROUND(P34/1000,0) &amp;" GWh"</f>
        <v>46 GWh</v>
      </c>
      <c r="T44" s="40">
        <f>P34/P40</f>
        <v>7.3822587037594131E-2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27 GWh</v>
      </c>
      <c r="T45" s="40">
        <f>P32/P40</f>
        <v>4.3198469430795701E-2</v>
      </c>
      <c r="U45" s="34"/>
    </row>
    <row r="46" spans="1:47">
      <c r="A46" s="46" t="s">
        <v>47</v>
      </c>
      <c r="B46" s="65">
        <f>B24-B40</f>
        <v>2357</v>
      </c>
      <c r="C46" s="65">
        <f>(C40+C24)*0.08</f>
        <v>24737.686000000002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102 GWh</v>
      </c>
      <c r="T46" s="60">
        <f>P33/P40</f>
        <v>0.16307170364716481</v>
      </c>
      <c r="U46" s="34"/>
    </row>
    <row r="47" spans="1:47">
      <c r="A47" s="46" t="s">
        <v>49</v>
      </c>
      <c r="B47" s="104">
        <f>B46/B24</f>
        <v>8.2917047773165414E-2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200 GWh</v>
      </c>
      <c r="T47" s="60">
        <f>P35/P40</f>
        <v>0.31839850508465406</v>
      </c>
    </row>
    <row r="48" spans="1:47" ht="15.75" thickBot="1">
      <c r="A48" s="11"/>
      <c r="B48" s="105"/>
      <c r="C48" s="106"/>
      <c r="D48" s="107"/>
      <c r="E48" s="107"/>
      <c r="F48" s="108"/>
      <c r="G48" s="107"/>
      <c r="H48" s="107"/>
      <c r="I48" s="108"/>
      <c r="J48" s="107"/>
      <c r="K48" s="107"/>
      <c r="L48" s="107"/>
      <c r="M48" s="106"/>
      <c r="N48" s="109"/>
      <c r="O48" s="109"/>
      <c r="P48" s="109"/>
      <c r="Q48" s="84"/>
      <c r="R48" s="66" t="s">
        <v>48</v>
      </c>
      <c r="S48" s="9" t="str">
        <f>ROUND(P40/1000,0) &amp;" GWh"</f>
        <v>628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topLeftCell="A15" zoomScale="80" zoomScaleNormal="80" workbookViewId="0">
      <selection activeCell="B52" sqref="B52"/>
    </sheetView>
  </sheetViews>
  <sheetFormatPr defaultColWidth="8.625" defaultRowHeight="15"/>
  <cols>
    <col min="1" max="1" width="49.5" style="10" customWidth="1"/>
    <col min="2" max="2" width="19.625" style="50" bestFit="1" customWidth="1"/>
    <col min="3" max="3" width="17.625" style="10" customWidth="1"/>
    <col min="4" max="6" width="17.625" style="50" customWidth="1"/>
    <col min="7" max="7" width="19.625" style="50" bestFit="1" customWidth="1"/>
    <col min="8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65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2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5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SUM(Enköping:Östhammar!C5)</f>
        <v>11599.5</v>
      </c>
      <c r="D5" s="99">
        <f>SUM(Enköping:Östhammar!D5)</f>
        <v>0</v>
      </c>
      <c r="E5" s="99">
        <f>SUM(Enköping:Östhammar!E5)</f>
        <v>0</v>
      </c>
      <c r="F5" s="99">
        <f>SUM(Enköping:Östhammar!F5)</f>
        <v>0</v>
      </c>
      <c r="G5" s="99">
        <f>SUM(Enköping:Östhammar!G5)</f>
        <v>0</v>
      </c>
      <c r="H5" s="99">
        <f>SUM(Enköping:Östhammar!H5)</f>
        <v>0</v>
      </c>
      <c r="I5" s="99">
        <f>SUM(Enköping:Östhammar!I5)</f>
        <v>0</v>
      </c>
      <c r="J5" s="99">
        <f>SUM(Enköping:Östhammar!J5)</f>
        <v>0</v>
      </c>
      <c r="K5" s="99">
        <f>SUM(Enköping:Östhammar!K5)</f>
        <v>0</v>
      </c>
      <c r="L5" s="99">
        <f>SUM(Enköping:Östhammar!L5)</f>
        <v>0</v>
      </c>
      <c r="M5" s="99">
        <f>SUM(Enköping:Östhammar!M5)</f>
        <v>0</v>
      </c>
      <c r="N5" s="99">
        <f>SUM(Enköping:Östhammar!N5)</f>
        <v>0</v>
      </c>
      <c r="O5" s="99">
        <f>SUM(Enköping:Östhammar!O5)</f>
        <v>0</v>
      </c>
      <c r="P5" s="99">
        <f>SUM(Enköping:Östhammar!P5)</f>
        <v>0</v>
      </c>
      <c r="Q5" s="51"/>
      <c r="AG5" s="51"/>
      <c r="AH5" s="51"/>
    </row>
    <row r="6" spans="1:34" ht="15.75">
      <c r="A6" s="3" t="s">
        <v>77</v>
      </c>
      <c r="B6" s="57"/>
      <c r="C6" s="99">
        <f>SUM(Enköping:Östhammar!C6)</f>
        <v>275167</v>
      </c>
      <c r="D6" s="112">
        <f>SUM(Enköping:Östhammar!D6)</f>
        <v>0</v>
      </c>
      <c r="E6" s="112">
        <f>SUM(Enköping:Östhammar!E6)</f>
        <v>0</v>
      </c>
      <c r="F6" s="112">
        <f>SUM(Enköping:Östhammar!F6)</f>
        <v>0</v>
      </c>
      <c r="G6" s="112">
        <f>SUM(Enköping:Östhammar!G6)</f>
        <v>0</v>
      </c>
      <c r="H6" s="112">
        <f>SUM(Enköping:Östhammar!H6)</f>
        <v>0</v>
      </c>
      <c r="I6" s="112">
        <f>SUM(Enköping:Östhammar!I6)</f>
        <v>0</v>
      </c>
      <c r="J6" s="112">
        <f>SUM(Enköping:Östhammar!J6)</f>
        <v>0</v>
      </c>
      <c r="K6" s="112">
        <f>SUM(Enköping:Östhammar!K6)</f>
        <v>0</v>
      </c>
      <c r="L6" s="112">
        <f>SUM(Enköping:Östhammar!L6)</f>
        <v>0</v>
      </c>
      <c r="M6" s="112">
        <f>SUM(Enköping:Östhammar!M6)</f>
        <v>0</v>
      </c>
      <c r="N6" s="112">
        <f>SUM(Enköping:Östhammar!N6)</f>
        <v>0</v>
      </c>
      <c r="O6" s="112">
        <f>SUM(Enköping:Östhammar!O6)</f>
        <v>0</v>
      </c>
      <c r="P6" s="99"/>
      <c r="Q6" s="51"/>
      <c r="AG6" s="51"/>
      <c r="AH6" s="51"/>
    </row>
    <row r="7" spans="1:34" ht="15.75">
      <c r="A7" s="3" t="s">
        <v>78</v>
      </c>
      <c r="B7" s="57"/>
      <c r="C7" s="112">
        <f>SUM(Enköping:Östhammar!C7)</f>
        <v>159694.04999999999</v>
      </c>
      <c r="D7" s="99">
        <f>SUM(Enköping:Östhammar!D7)</f>
        <v>0</v>
      </c>
      <c r="E7" s="99">
        <f>SUM(Enköping:Östhammar!E7)</f>
        <v>0</v>
      </c>
      <c r="F7" s="99">
        <f>SUM(Enköping:Östhammar!F7)</f>
        <v>0</v>
      </c>
      <c r="G7" s="99">
        <f>SUM(Enköping:Östhammar!G7)</f>
        <v>0</v>
      </c>
      <c r="H7" s="99">
        <f>SUM(Enköping:Östhammar!H7)</f>
        <v>0</v>
      </c>
      <c r="I7" s="99">
        <f>SUM(Enköping:Östhammar!I7)</f>
        <v>0</v>
      </c>
      <c r="J7" s="99">
        <f>SUM(Enköping:Östhammar!J7)</f>
        <v>0</v>
      </c>
      <c r="K7" s="99">
        <f>SUM(Enköping:Östhammar!K7)</f>
        <v>0</v>
      </c>
      <c r="L7" s="99">
        <f>SUM(Enköping:Östhammar!L7)</f>
        <v>0</v>
      </c>
      <c r="M7" s="99">
        <f>SUM(Enköping:Östhammar!M7)</f>
        <v>0</v>
      </c>
      <c r="N7" s="99">
        <f>SUM(Enköping:Östhammar!N7)</f>
        <v>0</v>
      </c>
      <c r="O7" s="99">
        <f>SUM(Enköping:Östhammar!O7)</f>
        <v>0</v>
      </c>
      <c r="P7" s="99">
        <f>SUM(Enköping:Östhammar!P7)</f>
        <v>0</v>
      </c>
      <c r="Q7" s="51"/>
      <c r="AG7" s="51"/>
      <c r="AH7" s="51"/>
    </row>
    <row r="8" spans="1:34" ht="15.75">
      <c r="A8" s="3" t="s">
        <v>10</v>
      </c>
      <c r="B8" s="57"/>
      <c r="C8" s="112">
        <f>SUM(Enköping:Östhammar!C8)</f>
        <v>24019000</v>
      </c>
      <c r="D8" s="112">
        <f>SUM(Enköping:Östhammar!D8)</f>
        <v>7810</v>
      </c>
      <c r="E8" s="99">
        <f>SUM(Enköping:Östhammar!E8)</f>
        <v>0</v>
      </c>
      <c r="F8" s="99">
        <f>SUM(Enköping:Östhammar!F8)</f>
        <v>0</v>
      </c>
      <c r="G8" s="99">
        <f>SUM(Enköping:Östhammar!G8)</f>
        <v>0</v>
      </c>
      <c r="H8" s="99">
        <f>SUM(Enköping:Östhammar!H8)</f>
        <v>0</v>
      </c>
      <c r="I8" s="99">
        <f>SUM(Enköping:Östhammar!I8)</f>
        <v>0</v>
      </c>
      <c r="J8" s="99">
        <f>SUM(Enköping:Östhammar!J8)</f>
        <v>0</v>
      </c>
      <c r="K8" s="99">
        <f>SUM(Enköping:Östhammar!K8)</f>
        <v>0</v>
      </c>
      <c r="L8" s="99">
        <f>SUM(Enköping:Östhammar!L8)</f>
        <v>0</v>
      </c>
      <c r="M8" s="99">
        <f>SUM(Enköping:Östhammar!M8)</f>
        <v>0</v>
      </c>
      <c r="N8" s="99">
        <f>SUM(Enköping:Östhammar!N8)</f>
        <v>0</v>
      </c>
      <c r="O8" s="99">
        <f>SUM(Enköping:Östhammar!O8)</f>
        <v>0</v>
      </c>
      <c r="P8" s="99">
        <f>SUM(Enköping:Östhammar!P8)</f>
        <v>7810</v>
      </c>
      <c r="Q8" s="51"/>
      <c r="AG8" s="51"/>
      <c r="AH8" s="51"/>
    </row>
    <row r="9" spans="1:34" ht="15.75">
      <c r="A9" s="3" t="s">
        <v>11</v>
      </c>
      <c r="B9" s="57"/>
      <c r="C9" s="141">
        <f>SUM(Enköping:Östhammar!C9)</f>
        <v>845988.18181818421</v>
      </c>
      <c r="D9" s="99">
        <f>SUM(Enköping:Östhammar!D9)</f>
        <v>0</v>
      </c>
      <c r="E9" s="99">
        <f>SUM(Enköping:Östhammar!E9)</f>
        <v>0</v>
      </c>
      <c r="F9" s="99">
        <f>SUM(Enköping:Östhammar!F9)</f>
        <v>0</v>
      </c>
      <c r="G9" s="99">
        <f>SUM(Enköping:Östhammar!G9)</f>
        <v>0</v>
      </c>
      <c r="H9" s="99">
        <f>SUM(Enköping:Östhammar!H9)</f>
        <v>0</v>
      </c>
      <c r="I9" s="99">
        <f>SUM(Enköping:Östhammar!I9)</f>
        <v>0</v>
      </c>
      <c r="J9" s="99">
        <f>SUM(Enköping:Östhammar!J9)</f>
        <v>0</v>
      </c>
      <c r="K9" s="99">
        <f>SUM(Enköping:Östhammar!K9)</f>
        <v>0</v>
      </c>
      <c r="L9" s="99">
        <f>SUM(Enköping:Östhammar!L9)</f>
        <v>0</v>
      </c>
      <c r="M9" s="99">
        <f>SUM(Enköping:Östhammar!M9)</f>
        <v>0</v>
      </c>
      <c r="N9" s="99">
        <f>SUM(Enköping:Östhammar!N9)</f>
        <v>0</v>
      </c>
      <c r="O9" s="99">
        <f>SUM(Enköping:Östhammar!O9)</f>
        <v>0</v>
      </c>
      <c r="P9" s="99">
        <f>SUM(Enköping:Östhammar!P9)</f>
        <v>0</v>
      </c>
      <c r="Q9" s="51"/>
      <c r="AG9" s="51"/>
      <c r="AH9" s="51"/>
    </row>
    <row r="10" spans="1:34" ht="15.75">
      <c r="A10" s="3" t="s">
        <v>12</v>
      </c>
      <c r="B10" s="57"/>
      <c r="C10" s="141">
        <f>SUM(Enköping:Östhammar!C10)</f>
        <v>28311.81818181818</v>
      </c>
      <c r="D10" s="99">
        <f>SUM(Enköping:Östhammar!D10)</f>
        <v>0</v>
      </c>
      <c r="E10" s="99">
        <f>SUM(Enköping:Östhammar!E10)</f>
        <v>0</v>
      </c>
      <c r="F10" s="99">
        <f>SUM(Enköping:Östhammar!F10)</f>
        <v>0</v>
      </c>
      <c r="G10" s="99">
        <f>SUM(Enköping:Östhammar!G10)</f>
        <v>0</v>
      </c>
      <c r="H10" s="99">
        <f>SUM(Enköping:Östhammar!H10)</f>
        <v>0</v>
      </c>
      <c r="I10" s="99">
        <f>SUM(Enköping:Östhammar!I10)</f>
        <v>0</v>
      </c>
      <c r="J10" s="99">
        <f>SUM(Enköping:Östhammar!J10)</f>
        <v>0</v>
      </c>
      <c r="K10" s="99">
        <f>SUM(Enköping:Östhammar!K10)</f>
        <v>0</v>
      </c>
      <c r="L10" s="99">
        <f>SUM(Enköping:Östhammar!L10)</f>
        <v>0</v>
      </c>
      <c r="M10" s="99">
        <f>SUM(Enköping:Östhammar!M10)</f>
        <v>0</v>
      </c>
      <c r="N10" s="99">
        <f>SUM(Enköping:Östhammar!N10)</f>
        <v>0</v>
      </c>
      <c r="O10" s="99">
        <f>SUM(Enköping:Östhammar!O10)</f>
        <v>0</v>
      </c>
      <c r="P10" s="99">
        <f>SUM(Enköping:Östhammar!P10)</f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12">
        <f>SUM(Enköping:Östhammar!C11)</f>
        <v>25339760.550000001</v>
      </c>
      <c r="D11" s="112">
        <f>SUM(Enköping:Östhammar!D11)</f>
        <v>7810</v>
      </c>
      <c r="E11" s="99">
        <f>SUM(Enköping:Östhammar!E11)</f>
        <v>0</v>
      </c>
      <c r="F11" s="99">
        <f>SUM(Enköping:Östhammar!F11)</f>
        <v>0</v>
      </c>
      <c r="G11" s="99">
        <f>SUM(Enköping:Östhammar!G11)</f>
        <v>0</v>
      </c>
      <c r="H11" s="99">
        <f>SUM(Enköping:Östhammar!H11)</f>
        <v>0</v>
      </c>
      <c r="I11" s="99">
        <f>SUM(Enköping:Östhammar!I11)</f>
        <v>0</v>
      </c>
      <c r="J11" s="99">
        <f>SUM(Enköping:Östhammar!J11)</f>
        <v>0</v>
      </c>
      <c r="K11" s="99">
        <f>SUM(Enköping:Östhammar!K11)</f>
        <v>0</v>
      </c>
      <c r="L11" s="99">
        <f>SUM(Enköping:Östhammar!L11)</f>
        <v>0</v>
      </c>
      <c r="M11" s="99">
        <f>SUM(Enköping:Östhammar!M11)</f>
        <v>0</v>
      </c>
      <c r="N11" s="99">
        <f>SUM(Enköping:Östhammar!N11)</f>
        <v>0</v>
      </c>
      <c r="O11" s="99">
        <f>SUM(Enköping:Östhammar!O11)</f>
        <v>0</v>
      </c>
      <c r="P11" s="99">
        <f>SUM(Enköping:Östhammar!P11)</f>
        <v>7810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Uppsala län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3" t="s">
        <v>62</v>
      </c>
      <c r="N16" s="52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5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99">
        <f>SUM(Enköping:Östhammar!B18)</f>
        <v>398521</v>
      </c>
      <c r="C18" s="99">
        <f>SUM(Enköping:Östhammar!C18)</f>
        <v>0</v>
      </c>
      <c r="D18" s="112">
        <f>SUM(Enköping:Östhammar!D18)</f>
        <v>10587</v>
      </c>
      <c r="E18" s="99">
        <f>SUM(Enköping:Östhammar!E18)</f>
        <v>0</v>
      </c>
      <c r="F18" s="99">
        <f>SUM(Enköping:Östhammar!F18)</f>
        <v>0</v>
      </c>
      <c r="G18" s="99">
        <f>SUM(Enköping:Östhammar!G18)</f>
        <v>0</v>
      </c>
      <c r="H18" s="112">
        <f>SUM(Enköping:Östhammar!H18)</f>
        <v>416378</v>
      </c>
      <c r="I18" s="112">
        <f>SUM(Enköping:Östhammar!I18)</f>
        <v>2500</v>
      </c>
      <c r="J18" s="99">
        <f>SUM(Enköping:Östhammar!J18)</f>
        <v>0</v>
      </c>
      <c r="K18" s="112">
        <f>SUM(Enköping:Östhammar!K18)</f>
        <v>185203</v>
      </c>
      <c r="L18" s="99">
        <f>SUM(Enköping:Östhammar!L18)</f>
        <v>0</v>
      </c>
      <c r="M18" s="99">
        <f>SUM(Enköping:Östhammar!M18)</f>
        <v>0</v>
      </c>
      <c r="N18" s="99">
        <f>SUM(Enköping:Östhammar!N18)</f>
        <v>0</v>
      </c>
      <c r="O18" s="99">
        <f>SUM(Enköping:Östhammar!O18)</f>
        <v>0</v>
      </c>
      <c r="P18" s="112">
        <f>SUM(Enköping:Östhammar!P18)</f>
        <v>614668</v>
      </c>
      <c r="Q18" s="2"/>
      <c r="R18" s="2"/>
      <c r="S18" s="2"/>
      <c r="T18" s="2"/>
    </row>
    <row r="19" spans="1:34" ht="15.75">
      <c r="A19" s="3" t="s">
        <v>18</v>
      </c>
      <c r="B19" s="112">
        <f>SUM(Enköping:Östhammar!B19)</f>
        <v>1946419</v>
      </c>
      <c r="C19" s="99">
        <f>SUM(Enköping:Östhammar!C19)</f>
        <v>0</v>
      </c>
      <c r="D19" s="99">
        <f>SUM(Enköping:Östhammar!D19)</f>
        <v>33980</v>
      </c>
      <c r="E19" s="99">
        <f>SUM(Enköping:Östhammar!E19)</f>
        <v>0</v>
      </c>
      <c r="F19" s="99">
        <f>SUM(Enköping:Östhammar!F19)</f>
        <v>0</v>
      </c>
      <c r="G19" s="112">
        <f>SUM(Enköping:Östhammar!G19)</f>
        <v>2630</v>
      </c>
      <c r="H19" s="112">
        <f>SUM(Enköping:Östhammar!H19)</f>
        <v>343701</v>
      </c>
      <c r="I19" s="99">
        <f>SUM(Enköping:Östhammar!I19)</f>
        <v>0</v>
      </c>
      <c r="J19" s="99">
        <f>SUM(Enköping:Östhammar!J19)</f>
        <v>0</v>
      </c>
      <c r="K19" s="112">
        <f>SUM(Enköping:Östhammar!K19)</f>
        <v>185703</v>
      </c>
      <c r="L19" s="112">
        <f>SUM(Enköping:Östhammar!L19)</f>
        <v>1153100</v>
      </c>
      <c r="M19" s="99">
        <f>SUM(Enköping:Östhammar!M19)</f>
        <v>0</v>
      </c>
      <c r="N19" s="99">
        <f>SUM(Enköping:Östhammar!N19)</f>
        <v>0</v>
      </c>
      <c r="O19" s="99">
        <f>SUM(Enköping:Östhammar!O19)</f>
        <v>0</v>
      </c>
      <c r="P19" s="112">
        <f>SUM(Enköping:Östhammar!P19)</f>
        <v>1719114</v>
      </c>
      <c r="Q19" s="2"/>
      <c r="R19" s="2"/>
      <c r="S19" s="2"/>
      <c r="T19" s="2"/>
    </row>
    <row r="20" spans="1:34" ht="15.75">
      <c r="A20" s="3" t="s">
        <v>19</v>
      </c>
      <c r="B20" s="112">
        <f>SUM(Enköping:Östhammar!B20)</f>
        <v>79062</v>
      </c>
      <c r="C20" s="131">
        <f>SUM(Enköping:Östhammar!C20)</f>
        <v>80247.929999999978</v>
      </c>
      <c r="D20" s="99">
        <f>SUM(Enköping:Östhammar!D20)</f>
        <v>0</v>
      </c>
      <c r="E20" s="99">
        <f>SUM(Enköping:Östhammar!E20)</f>
        <v>0</v>
      </c>
      <c r="F20" s="99">
        <f>SUM(Enköping:Östhammar!F20)</f>
        <v>0</v>
      </c>
      <c r="G20" s="99">
        <f>SUM(Enköping:Östhammar!G20)</f>
        <v>0</v>
      </c>
      <c r="H20" s="99">
        <f>SUM(Enköping:Östhammar!H20)</f>
        <v>0</v>
      </c>
      <c r="I20" s="99">
        <f>SUM(Enköping:Östhammar!I20)</f>
        <v>0</v>
      </c>
      <c r="J20" s="99">
        <f>SUM(Enköping:Östhammar!J20)</f>
        <v>0</v>
      </c>
      <c r="K20" s="99">
        <f>SUM(Enköping:Östhammar!K20)</f>
        <v>0</v>
      </c>
      <c r="L20" s="99">
        <f>SUM(Enköping:Östhammar!L20)</f>
        <v>0</v>
      </c>
      <c r="M20" s="99">
        <f>SUM(Enköping:Östhammar!M20)</f>
        <v>0</v>
      </c>
      <c r="N20" s="99">
        <f>SUM(Enköping:Östhammar!N20)</f>
        <v>0</v>
      </c>
      <c r="O20" s="99">
        <f>SUM(Enköping:Östhammar!O20)</f>
        <v>0</v>
      </c>
      <c r="P20" s="131">
        <f>SUM(Enköping:Östhammar!P20)</f>
        <v>80247.929999999978</v>
      </c>
      <c r="Q20" s="2"/>
      <c r="R20" s="2"/>
      <c r="S20" s="2"/>
      <c r="T20" s="2"/>
    </row>
    <row r="21" spans="1:34" ht="16.5" thickBot="1">
      <c r="A21" s="3" t="s">
        <v>20</v>
      </c>
      <c r="B21" s="112">
        <f>SUM(Enköping:Östhammar!B21)</f>
        <v>110151</v>
      </c>
      <c r="C21" s="131">
        <f>SUM(Enköping:Östhammar!C21)</f>
        <v>36349.83</v>
      </c>
      <c r="D21" s="99">
        <f>SUM(Enköping:Östhammar!D21)</f>
        <v>0</v>
      </c>
      <c r="E21" s="99">
        <f>SUM(Enköping:Östhammar!E21)</f>
        <v>0</v>
      </c>
      <c r="F21" s="99">
        <f>SUM(Enköping:Östhammar!F21)</f>
        <v>0</v>
      </c>
      <c r="G21" s="99">
        <f>SUM(Enköping:Östhammar!G21)</f>
        <v>0</v>
      </c>
      <c r="H21" s="99">
        <f>SUM(Enköping:Östhammar!H21)</f>
        <v>0</v>
      </c>
      <c r="I21" s="99">
        <f>SUM(Enköping:Östhammar!I21)</f>
        <v>0</v>
      </c>
      <c r="J21" s="99">
        <f>SUM(Enköping:Östhammar!J21)</f>
        <v>0</v>
      </c>
      <c r="K21" s="99">
        <f>SUM(Enköping:Östhammar!K21)</f>
        <v>0</v>
      </c>
      <c r="L21" s="99">
        <f>SUM(Enköping:Östhammar!L21)</f>
        <v>0</v>
      </c>
      <c r="M21" s="99">
        <f>SUM(Enköping:Östhammar!M21)</f>
        <v>0</v>
      </c>
      <c r="N21" s="99">
        <f>SUM(Enköping:Östhammar!N21)</f>
        <v>0</v>
      </c>
      <c r="O21" s="99">
        <f>SUM(Enköping:Östhammar!O21)</f>
        <v>0</v>
      </c>
      <c r="P21" s="131">
        <f>SUM(Enköping:Östhammar!P21)</f>
        <v>36349.83</v>
      </c>
      <c r="Q21" s="2"/>
      <c r="R21" s="35"/>
      <c r="S21" s="35"/>
      <c r="T21" s="35"/>
    </row>
    <row r="22" spans="1:34" ht="15.75">
      <c r="A22" s="3" t="s">
        <v>21</v>
      </c>
      <c r="B22" s="163">
        <f>SUM(Enköping:Östhammar!B22)</f>
        <v>111805</v>
      </c>
      <c r="C22" s="99">
        <f>SUM(Enköping:Östhammar!C22)</f>
        <v>0</v>
      </c>
      <c r="D22" s="99">
        <f>SUM(Enköping:Östhammar!D22)</f>
        <v>0</v>
      </c>
      <c r="E22" s="99">
        <f>SUM(Enköping:Östhammar!E22)</f>
        <v>0</v>
      </c>
      <c r="F22" s="99">
        <f>SUM(Enköping:Östhammar!F22)</f>
        <v>0</v>
      </c>
      <c r="G22" s="99">
        <f>SUM(Enköping:Östhammar!G22)</f>
        <v>0</v>
      </c>
      <c r="H22" s="99">
        <f>SUM(Enköping:Östhammar!H22)</f>
        <v>0</v>
      </c>
      <c r="I22" s="99">
        <f>SUM(Enköping:Östhammar!I22)</f>
        <v>0</v>
      </c>
      <c r="J22" s="99">
        <f>SUM(Enköping:Östhammar!J22)</f>
        <v>0</v>
      </c>
      <c r="K22" s="99">
        <f>SUM(Enköping:Östhammar!K22)</f>
        <v>0</v>
      </c>
      <c r="L22" s="99">
        <f>SUM(Enköping:Östhammar!L22)</f>
        <v>0</v>
      </c>
      <c r="M22" s="99">
        <f>SUM(Enköping:Östhammar!M22)</f>
        <v>0</v>
      </c>
      <c r="N22" s="99">
        <f>SUM(Enköping:Östhammar!N22)</f>
        <v>0</v>
      </c>
      <c r="O22" s="99">
        <f>SUM(Enköping:Östhammar!O22)</f>
        <v>0</v>
      </c>
      <c r="P22" s="99">
        <f>SUM(Enköping:Östhammar!P22)</f>
        <v>0</v>
      </c>
      <c r="Q22" s="29"/>
      <c r="R22" s="41" t="s">
        <v>23</v>
      </c>
      <c r="S22" s="85" t="str">
        <f>ROUND(P43/1000,0) &amp;" GWh"</f>
        <v>13131 GWh</v>
      </c>
      <c r="T22" s="36"/>
      <c r="U22" s="34"/>
    </row>
    <row r="23" spans="1:34" ht="15.75">
      <c r="A23" s="3" t="s">
        <v>22</v>
      </c>
      <c r="B23" s="99">
        <f>SUM(Enköping:Östhammar!B23)</f>
        <v>0</v>
      </c>
      <c r="C23" s="131">
        <f>SUM(Enköping:Östhammar!C23)</f>
        <v>0</v>
      </c>
      <c r="D23" s="99">
        <f>SUM(Enköping:Östhammar!D23)</f>
        <v>0</v>
      </c>
      <c r="E23" s="99">
        <f>SUM(Enköping:Östhammar!E23)</f>
        <v>0</v>
      </c>
      <c r="F23" s="99">
        <f>SUM(Enköping:Östhammar!F23)</f>
        <v>0</v>
      </c>
      <c r="G23" s="99">
        <f>SUM(Enköping:Östhammar!G23)</f>
        <v>0</v>
      </c>
      <c r="H23" s="99">
        <f>SUM(Enköping:Östhammar!H23)</f>
        <v>0</v>
      </c>
      <c r="I23" s="99">
        <f>SUM(Enköping:Östhammar!I23)</f>
        <v>0</v>
      </c>
      <c r="J23" s="99">
        <f>SUM(Enköping:Östhammar!J23)</f>
        <v>0</v>
      </c>
      <c r="K23" s="99">
        <f>SUM(Enköping:Östhammar!K23)</f>
        <v>0</v>
      </c>
      <c r="L23" s="99">
        <f>SUM(Enköping:Östhammar!L23)</f>
        <v>0</v>
      </c>
      <c r="M23" s="99">
        <f>SUM(Enköping:Östhammar!M23)</f>
        <v>0</v>
      </c>
      <c r="N23" s="99">
        <f>SUM(Enköping:Östhammar!N23)</f>
        <v>0</v>
      </c>
      <c r="O23" s="99">
        <f>SUM(Enköping:Östhammar!O23)</f>
        <v>0</v>
      </c>
      <c r="P23" s="99">
        <f>SUM(Enköping:Östhammar!P23)</f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63">
        <f>SUM(Enköping:Östhammar!B24)</f>
        <v>2645958</v>
      </c>
      <c r="C24" s="131">
        <f>SUM(Enköping:Östhammar!C24)</f>
        <v>116597.75999999999</v>
      </c>
      <c r="D24" s="112">
        <f>SUM(Enköping:Östhammar!D24)</f>
        <v>44567</v>
      </c>
      <c r="E24" s="99">
        <f>SUM(Enköping:Östhammar!E24)</f>
        <v>0</v>
      </c>
      <c r="F24" s="99">
        <f>SUM(Enköping:Östhammar!F24)</f>
        <v>0</v>
      </c>
      <c r="G24" s="112">
        <f>SUM(Enköping:Östhammar!G24)</f>
        <v>2630</v>
      </c>
      <c r="H24" s="112">
        <f>SUM(Enköping:Östhammar!H24)</f>
        <v>760079</v>
      </c>
      <c r="I24" s="112">
        <f>SUM(Enköping:Östhammar!I24)</f>
        <v>2500</v>
      </c>
      <c r="J24" s="99">
        <f>SUM(Enköping:Östhammar!J24)</f>
        <v>0</v>
      </c>
      <c r="K24" s="112">
        <f>SUM(Enköping:Östhammar!K24)</f>
        <v>370906</v>
      </c>
      <c r="L24" s="112">
        <f>SUM(Enköping:Östhammar!L24)</f>
        <v>1153100</v>
      </c>
      <c r="M24" s="99">
        <f>SUM(Enköping:Östhammar!M24)</f>
        <v>0</v>
      </c>
      <c r="N24" s="99">
        <f>SUM(Enköping:Östhammar!N24)</f>
        <v>0</v>
      </c>
      <c r="O24" s="99">
        <f>SUM(Enköping:Östhammar!O24)</f>
        <v>0</v>
      </c>
      <c r="P24" s="141">
        <f>SUM(Enköping:Östhammar!P24)</f>
        <v>2450379.7600000002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2" t="str">
        <f>C30</f>
        <v>El</v>
      </c>
      <c r="S25" s="58" t="str">
        <f>ROUND(C43/1000,0) &amp;" GWh"</f>
        <v>3632 GWh</v>
      </c>
      <c r="T25" s="40">
        <f>C$44</f>
        <v>0.27662046583390992</v>
      </c>
      <c r="U25" s="34"/>
    </row>
    <row r="26" spans="1:34" ht="18.75">
      <c r="A26" s="1" t="s">
        <v>94</v>
      </c>
      <c r="B26" s="164">
        <v>58850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2820 GWh</v>
      </c>
      <c r="T26" s="40">
        <f>D$44</f>
        <v>0.21472735861318301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180 GWh</v>
      </c>
      <c r="T28" s="40">
        <f>F$44</f>
        <v>1.3738359643438221E-2</v>
      </c>
      <c r="U28" s="34"/>
    </row>
    <row r="29" spans="1:34" ht="15.75">
      <c r="A29" s="76" t="str">
        <f>A2</f>
        <v>Uppsala län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1099 GWh</v>
      </c>
      <c r="T29" s="40">
        <f>G$44</f>
        <v>8.37023938127677E-2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1530 GWh</v>
      </c>
      <c r="T30" s="40">
        <f>H$44</f>
        <v>0.11647725458324544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5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41 GWh</v>
      </c>
      <c r="T31" s="40">
        <f>I$44</f>
        <v>3.1223001444999213E-3</v>
      </c>
      <c r="U31" s="33"/>
      <c r="AG31" s="28"/>
      <c r="AH31" s="28"/>
    </row>
    <row r="32" spans="1:34" ht="15.75">
      <c r="A32" s="3" t="s">
        <v>28</v>
      </c>
      <c r="B32" s="99">
        <f>SUM(Enköping:Östhammar!B32)</f>
        <v>0</v>
      </c>
      <c r="C32" s="99">
        <f>SUM(Enköping:Östhammar!C32)</f>
        <v>122444</v>
      </c>
      <c r="D32" s="99">
        <f>SUM(Enköping:Östhammar!D32)</f>
        <v>124144</v>
      </c>
      <c r="E32" s="99">
        <f>SUM(Enköping:Östhammar!E32)</f>
        <v>0</v>
      </c>
      <c r="F32" s="99">
        <f>SUM(Enköping:Östhammar!F32)</f>
        <v>0</v>
      </c>
      <c r="G32" s="99">
        <f>SUM(Enköping:Östhammar!G32)</f>
        <v>27119</v>
      </c>
      <c r="H32" s="99">
        <f>SUM(Enköping:Östhammar!H32)</f>
        <v>0</v>
      </c>
      <c r="I32" s="99">
        <f>SUM(Enköping:Östhammar!I32)</f>
        <v>0</v>
      </c>
      <c r="J32" s="99">
        <f>SUM(Enköping:Östhammar!J32)</f>
        <v>0</v>
      </c>
      <c r="K32" s="99">
        <f>SUM(Enköping:Östhammar!K32)</f>
        <v>0</v>
      </c>
      <c r="L32" s="99">
        <f>SUM(Enköping:Östhammar!L32)</f>
        <v>0</v>
      </c>
      <c r="M32" s="99">
        <f>SUM(Enköping:Östhammar!M32)</f>
        <v>0</v>
      </c>
      <c r="N32" s="99">
        <f>SUM(Enköping:Östhammar!N32)</f>
        <v>0</v>
      </c>
      <c r="O32" s="99">
        <f>SUM(Enköping:Östhammar!O32)</f>
        <v>0</v>
      </c>
      <c r="P32" s="99">
        <f>SUM(Enköping:Östhammar!P32)</f>
        <v>273707</v>
      </c>
      <c r="Q32" s="31"/>
      <c r="R32" s="83" t="str">
        <f>J30</f>
        <v>Avlutar</v>
      </c>
      <c r="S32" s="58" t="str">
        <f>ROUND(J43/1000,0) &amp;" GWh"</f>
        <v>2034 GWh</v>
      </c>
      <c r="T32" s="40">
        <f>J$44</f>
        <v>0.15489654863202049</v>
      </c>
      <c r="U32" s="34"/>
    </row>
    <row r="33" spans="1:47" ht="15.75">
      <c r="A33" s="3" t="s">
        <v>31</v>
      </c>
      <c r="B33" s="131">
        <f>SUM(Enköping:Östhammar!B33)</f>
        <v>181451.25946900909</v>
      </c>
      <c r="C33" s="163">
        <f>SUM(Enköping:Östhammar!C33)</f>
        <v>670934.94722881459</v>
      </c>
      <c r="D33" s="99">
        <f>SUM(Enköping:Östhammar!D33)</f>
        <v>47367</v>
      </c>
      <c r="E33" s="131">
        <f>SUM(Enköping:Östhammar!E33)</f>
        <v>0</v>
      </c>
      <c r="F33" s="99">
        <f>SUM(Enköping:Östhammar!F33)</f>
        <v>178763.13849172974</v>
      </c>
      <c r="G33" s="131">
        <f>SUM(Enköping:Östhammar!G33)</f>
        <v>542308.33822868485</v>
      </c>
      <c r="H33" s="99">
        <f>SUM(Enköping:Östhammar!H33)</f>
        <v>418414</v>
      </c>
      <c r="I33" s="99">
        <f>SUM(Enköping:Östhammar!I33)</f>
        <v>0</v>
      </c>
      <c r="J33" s="103">
        <f>SUM(Enköping:Östhammar!J33)</f>
        <v>2034000</v>
      </c>
      <c r="K33" s="99">
        <f>SUM(Enköping:Östhammar!K33)</f>
        <v>0</v>
      </c>
      <c r="L33" s="99">
        <f>SUM(Enköping:Östhammar!L33)</f>
        <v>0</v>
      </c>
      <c r="M33" s="103">
        <f>SUM(Enköping:Östhammar!M33)</f>
        <v>225900</v>
      </c>
      <c r="N33" s="103">
        <f>SUM(Enköping:Östhammar!N33)</f>
        <v>27500</v>
      </c>
      <c r="O33" s="99">
        <f>SUM(Enköping:Östhammar!O33)</f>
        <v>0</v>
      </c>
      <c r="P33" s="131">
        <f>SUM(Enköping:Östhammar!P33)</f>
        <v>4326638.6834182385</v>
      </c>
      <c r="Q33" s="31"/>
      <c r="R33" s="82" t="str">
        <f>K30</f>
        <v>Torv</v>
      </c>
      <c r="S33" s="58" t="str">
        <f>ROUND(K43/1000,0) &amp;" GWh"</f>
        <v>371 GWh</v>
      </c>
      <c r="T33" s="40">
        <f>K$44</f>
        <v>2.8245850180387506E-2</v>
      </c>
      <c r="U33" s="34"/>
    </row>
    <row r="34" spans="1:47" ht="15.75">
      <c r="A34" s="3" t="s">
        <v>32</v>
      </c>
      <c r="B34" s="141">
        <f>SUM(Enköping:Östhammar!B34)</f>
        <v>278625.56869773963</v>
      </c>
      <c r="C34" s="99">
        <f>SUM(Enköping:Östhammar!C34)</f>
        <v>312104</v>
      </c>
      <c r="D34" s="99">
        <f>SUM(Enköping:Östhammar!D34)</f>
        <v>55428</v>
      </c>
      <c r="E34" s="99">
        <f>SUM(Enköping:Östhammar!E34)</f>
        <v>0</v>
      </c>
      <c r="F34" s="99">
        <f>SUM(Enköping:Östhammar!F34)</f>
        <v>0</v>
      </c>
      <c r="G34" s="99">
        <f>SUM(Enköping:Östhammar!G34)</f>
        <v>0</v>
      </c>
      <c r="H34" s="99">
        <f>SUM(Enköping:Östhammar!H34)</f>
        <v>0</v>
      </c>
      <c r="I34" s="99">
        <f>SUM(Enköping:Östhammar!I34)</f>
        <v>0</v>
      </c>
      <c r="J34" s="99">
        <f>SUM(Enköping:Östhammar!J34)</f>
        <v>0</v>
      </c>
      <c r="K34" s="99">
        <f>SUM(Enköping:Östhammar!K34)</f>
        <v>0</v>
      </c>
      <c r="L34" s="99">
        <f>SUM(Enköping:Östhammar!L34)</f>
        <v>0</v>
      </c>
      <c r="M34" s="99">
        <f>SUM(Enköping:Östhammar!M34)</f>
        <v>0</v>
      </c>
      <c r="N34" s="99">
        <f>SUM(Enköping:Östhammar!N34)</f>
        <v>0</v>
      </c>
      <c r="O34" s="99">
        <f>SUM(Enköping:Östhammar!O34)</f>
        <v>0</v>
      </c>
      <c r="P34" s="141">
        <f>SUM(Enköping:Östhammar!P34)</f>
        <v>646157.56869773951</v>
      </c>
      <c r="Q34" s="31"/>
      <c r="R34" s="83" t="str">
        <f>L30</f>
        <v>Avfall</v>
      </c>
      <c r="S34" s="58" t="str">
        <f>ROUND(L43/1000,0) &amp;" GWh"</f>
        <v>1153 GWh</v>
      </c>
      <c r="T34" s="40">
        <f>L$44</f>
        <v>8.7812787722508764E-2</v>
      </c>
      <c r="U34" s="34"/>
      <c r="V34" s="6"/>
      <c r="W34" s="56"/>
    </row>
    <row r="35" spans="1:47" ht="15.75">
      <c r="A35" s="3" t="s">
        <v>33</v>
      </c>
      <c r="B35" s="99">
        <f>SUM(Enköping:Östhammar!B35)</f>
        <v>0</v>
      </c>
      <c r="C35" s="131">
        <f>SUM(Enköping:Östhammar!C35)</f>
        <v>7338.3171110229332</v>
      </c>
      <c r="D35" s="99">
        <f>SUM(Enköping:Östhammar!D35)</f>
        <v>2487364</v>
      </c>
      <c r="E35" s="99">
        <f>SUM(Enköping:Östhammar!E35)</f>
        <v>0</v>
      </c>
      <c r="F35" s="112">
        <f>SUM(Enköping:Östhammar!F35)+1640</f>
        <v>1640</v>
      </c>
      <c r="G35" s="131">
        <f>SUM(Enköping:Östhammar!G35)</f>
        <v>527067.66177131515</v>
      </c>
      <c r="H35" s="99">
        <f>SUM(Enköping:Östhammar!H35)</f>
        <v>0</v>
      </c>
      <c r="I35" s="112">
        <f>SUM(Enköping:Östhammar!I35)+38500</f>
        <v>38500</v>
      </c>
      <c r="J35" s="99">
        <f>SUM(Enköping:Östhammar!J35)</f>
        <v>0</v>
      </c>
      <c r="K35" s="99">
        <f>SUM(Enköping:Östhammar!K35)</f>
        <v>0</v>
      </c>
      <c r="L35" s="99">
        <f>SUM(Enköping:Östhammar!L35)</f>
        <v>0</v>
      </c>
      <c r="M35" s="99">
        <f>SUM(Enköping:Östhammar!M35)</f>
        <v>0</v>
      </c>
      <c r="N35" s="99">
        <f>SUM(Enköping:Östhammar!N35)</f>
        <v>0</v>
      </c>
      <c r="O35" s="99">
        <f>SUM(Enköping:Östhammar!O35)</f>
        <v>0</v>
      </c>
      <c r="P35" s="141">
        <f>SUM(B35:O35)</f>
        <v>3061909.9788823379</v>
      </c>
      <c r="Q35" s="31"/>
      <c r="R35" s="82" t="str">
        <f>M30</f>
        <v>Beckolja</v>
      </c>
      <c r="S35" s="58" t="str">
        <f>ROUND(M43/1000,0) &amp;" GWh"</f>
        <v>226 GWh</v>
      </c>
      <c r="T35" s="40">
        <f>M$44</f>
        <v>1.7203112259573956E-2</v>
      </c>
      <c r="U35" s="34"/>
    </row>
    <row r="36" spans="1:47" ht="15.75">
      <c r="A36" s="3" t="s">
        <v>34</v>
      </c>
      <c r="B36" s="141">
        <f>SUM(Enköping:Östhammar!B36)</f>
        <v>360628.15474716946</v>
      </c>
      <c r="C36" s="99">
        <f>SUM(Enköping:Östhammar!C36)</f>
        <v>1048686</v>
      </c>
      <c r="D36" s="99">
        <f>SUM(Enköping:Östhammar!D36)</f>
        <v>47679</v>
      </c>
      <c r="E36" s="99">
        <f>SUM(Enköping:Östhammar!E36)</f>
        <v>0</v>
      </c>
      <c r="F36" s="99">
        <f>SUM(Enköping:Östhammar!F36)</f>
        <v>0</v>
      </c>
      <c r="G36" s="99">
        <f>SUM(Enköping:Östhammar!G36)</f>
        <v>0</v>
      </c>
      <c r="H36" s="99">
        <f>SUM(Enköping:Östhammar!H36)</f>
        <v>0</v>
      </c>
      <c r="I36" s="99">
        <f>SUM(Enköping:Östhammar!I36)</f>
        <v>0</v>
      </c>
      <c r="J36" s="99">
        <f>SUM(Enköping:Östhammar!J36)</f>
        <v>0</v>
      </c>
      <c r="K36" s="99">
        <f>SUM(Enköping:Östhammar!K36)</f>
        <v>0</v>
      </c>
      <c r="L36" s="99">
        <f>SUM(Enköping:Östhammar!L36)</f>
        <v>0</v>
      </c>
      <c r="M36" s="99">
        <f>SUM(Enköping:Östhammar!M36)</f>
        <v>0</v>
      </c>
      <c r="N36" s="99">
        <f>SUM(Enköping:Östhammar!N36)</f>
        <v>0</v>
      </c>
      <c r="O36" s="99">
        <f>SUM(Enköping:Östhammar!O36)</f>
        <v>0</v>
      </c>
      <c r="P36" s="141">
        <f>SUM(Enköping:Östhammar!P36)</f>
        <v>1456993.1547471695</v>
      </c>
      <c r="Q36" s="31"/>
      <c r="R36" s="82" t="str">
        <f>N30</f>
        <v>Metanol</v>
      </c>
      <c r="S36" s="58" t="str">
        <f>ROUND(N43/1000,0) &amp;" GWh"</f>
        <v>28 GWh</v>
      </c>
      <c r="T36" s="40">
        <f>N$44</f>
        <v>2.0942257066767765E-3</v>
      </c>
      <c r="U36" s="34"/>
    </row>
    <row r="37" spans="1:47" ht="15.75">
      <c r="A37" s="3" t="s">
        <v>35</v>
      </c>
      <c r="B37" s="141">
        <f>SUM(Enköping:Östhammar!B37)</f>
        <v>203752.42595804358</v>
      </c>
      <c r="C37" s="99">
        <f>SUM(Enköping:Östhammar!C37)</f>
        <v>913098</v>
      </c>
      <c r="D37" s="99">
        <f>SUM(Enköping:Östhammar!D37)</f>
        <v>4932</v>
      </c>
      <c r="E37" s="99">
        <f>SUM(Enköping:Östhammar!E37)</f>
        <v>0</v>
      </c>
      <c r="F37" s="99">
        <f>SUM(Enköping:Östhammar!F37)</f>
        <v>0</v>
      </c>
      <c r="G37" s="99">
        <f>SUM(Enköping:Östhammar!G37)</f>
        <v>0</v>
      </c>
      <c r="H37" s="99">
        <f>SUM(Enköping:Östhammar!H37)</f>
        <v>351010</v>
      </c>
      <c r="I37" s="99">
        <f>SUM(Enköping:Östhammar!I37)</f>
        <v>0</v>
      </c>
      <c r="J37" s="99">
        <f>SUM(Enköping:Östhammar!J37)</f>
        <v>0</v>
      </c>
      <c r="K37" s="99">
        <f>SUM(Enköping:Östhammar!K37)</f>
        <v>0</v>
      </c>
      <c r="L37" s="99">
        <f>SUM(Enköping:Östhammar!L37)</f>
        <v>0</v>
      </c>
      <c r="M37" s="99">
        <f>SUM(Enköping:Östhammar!M37)</f>
        <v>0</v>
      </c>
      <c r="N37" s="99">
        <f>SUM(Enköping:Östhammar!N37)</f>
        <v>0</v>
      </c>
      <c r="O37" s="99">
        <f>SUM(Enköping:Östhammar!O37)</f>
        <v>0</v>
      </c>
      <c r="P37" s="141">
        <f>SUM(Enköping:Östhammar!P37)</f>
        <v>1472792.4259580437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41">
        <f>SUM(Enköping:Östhammar!B38)</f>
        <v>889912.59112803824</v>
      </c>
      <c r="C38" s="112">
        <f>SUM(Enköping:Östhammar!C38)</f>
        <v>188000</v>
      </c>
      <c r="D38" s="99">
        <f>SUM(Enköping:Östhammar!D38)</f>
        <v>368</v>
      </c>
      <c r="E38" s="99">
        <f>SUM(Enköping:Östhammar!E38)</f>
        <v>0</v>
      </c>
      <c r="F38" s="99">
        <f>SUM(Enköping:Östhammar!F38)</f>
        <v>0</v>
      </c>
      <c r="G38" s="99">
        <f>SUM(Enköping:Östhammar!G38)</f>
        <v>0</v>
      </c>
      <c r="H38" s="99">
        <f>SUM(Enköping:Östhammar!H38)</f>
        <v>0</v>
      </c>
      <c r="I38" s="99">
        <f>SUM(Enköping:Östhammar!I38)</f>
        <v>0</v>
      </c>
      <c r="J38" s="99">
        <f>SUM(Enköping:Östhammar!J38)</f>
        <v>0</v>
      </c>
      <c r="K38" s="99">
        <f>SUM(Enköping:Östhammar!K38)</f>
        <v>0</v>
      </c>
      <c r="L38" s="99">
        <f>SUM(Enköping:Östhammar!L38)</f>
        <v>0</v>
      </c>
      <c r="M38" s="99">
        <f>SUM(Enköping:Östhammar!M38)</f>
        <v>0</v>
      </c>
      <c r="N38" s="99">
        <f>SUM(Enköping:Östhammar!N38)</f>
        <v>0</v>
      </c>
      <c r="O38" s="99">
        <f>SUM(Enköping:Östhammar!O38)</f>
        <v>0</v>
      </c>
      <c r="P38" s="141">
        <f>SUM(Enköping:Östhammar!P38)</f>
        <v>1078280.5911280382</v>
      </c>
      <c r="Q38" s="31"/>
      <c r="R38" s="42"/>
      <c r="S38" s="27"/>
      <c r="T38" s="38"/>
      <c r="U38" s="34"/>
    </row>
    <row r="39" spans="1:47" ht="15.75">
      <c r="A39" s="3" t="s">
        <v>37</v>
      </c>
      <c r="B39" s="99">
        <f>SUM(Enköping:Östhammar!B39)</f>
        <v>0</v>
      </c>
      <c r="C39" s="99">
        <f>SUM(Enköping:Östhammar!C39)</f>
        <v>131994</v>
      </c>
      <c r="D39" s="99">
        <f>SUM(Enköping:Östhammar!D39)</f>
        <v>0</v>
      </c>
      <c r="E39" s="99">
        <f>SUM(Enköping:Östhammar!E39)</f>
        <v>0</v>
      </c>
      <c r="F39" s="99">
        <f>SUM(Enköping:Östhammar!F39)</f>
        <v>0</v>
      </c>
      <c r="G39" s="99">
        <f>SUM(Enköping:Östhammar!G39)</f>
        <v>0</v>
      </c>
      <c r="H39" s="99">
        <f>SUM(Enköping:Östhammar!H39)</f>
        <v>0</v>
      </c>
      <c r="I39" s="99">
        <f>SUM(Enköping:Östhammar!I39)</f>
        <v>0</v>
      </c>
      <c r="J39" s="99">
        <f>SUM(Enköping:Östhammar!J39)</f>
        <v>0</v>
      </c>
      <c r="K39" s="99">
        <f>SUM(Enköping:Östhammar!K39)</f>
        <v>0</v>
      </c>
      <c r="L39" s="99">
        <f>SUM(Enköping:Östhammar!L39)</f>
        <v>0</v>
      </c>
      <c r="M39" s="99">
        <f>SUM(Enköping:Östhammar!M39)</f>
        <v>0</v>
      </c>
      <c r="N39" s="99">
        <f>SUM(Enköping:Östhammar!N39)</f>
        <v>0</v>
      </c>
      <c r="O39" s="99">
        <f>SUM(Enköping:Östhammar!O39)</f>
        <v>0</v>
      </c>
      <c r="P39" s="99">
        <f>SUM(Enköping:Östhammar!P39)</f>
        <v>131994</v>
      </c>
      <c r="Q39" s="31"/>
      <c r="R39" s="39"/>
      <c r="S39" s="8"/>
      <c r="T39" s="61"/>
      <c r="U39" s="34"/>
    </row>
    <row r="40" spans="1:47" ht="15.75">
      <c r="A40" s="3" t="s">
        <v>13</v>
      </c>
      <c r="B40" s="112">
        <f>SUM(Enköping:Östhammar!B40)</f>
        <v>1914370</v>
      </c>
      <c r="C40" s="163">
        <f>SUM(Enköping:Östhammar!C40)</f>
        <v>3394599.2643398372</v>
      </c>
      <c r="D40" s="99">
        <f>SUM(Enköping:Östhammar!D40)</f>
        <v>2767282</v>
      </c>
      <c r="E40" s="131">
        <f>SUM(Enköping:Östhammar!E40)</f>
        <v>0</v>
      </c>
      <c r="F40" s="112">
        <f>SUM(F32:F39)</f>
        <v>180403.13849172974</v>
      </c>
      <c r="G40" s="131">
        <f>SUM(Enköping:Östhammar!G40)</f>
        <v>1096495</v>
      </c>
      <c r="H40" s="99">
        <f>SUM(Enköping:Östhammar!H40)</f>
        <v>769424</v>
      </c>
      <c r="I40" s="112">
        <f>SUM(I32:I39)</f>
        <v>38500</v>
      </c>
      <c r="J40" s="103">
        <f>SUM(Enköping:Östhammar!J40)</f>
        <v>2034000</v>
      </c>
      <c r="K40" s="99">
        <f>SUM(Enköping:Östhammar!K40)</f>
        <v>0</v>
      </c>
      <c r="L40" s="99">
        <f>SUM(Enköping:Östhammar!L40)</f>
        <v>0</v>
      </c>
      <c r="M40" s="103">
        <f>SUM(Enköping:Östhammar!M40)</f>
        <v>225900</v>
      </c>
      <c r="N40" s="103">
        <f>SUM(Enköping:Östhammar!N40)</f>
        <v>27500</v>
      </c>
      <c r="O40" s="99">
        <f>SUM(Enköping:Östhammar!O40)</f>
        <v>0</v>
      </c>
      <c r="P40" s="141">
        <f>SUM(B40:O40)</f>
        <v>12448473.402831567</v>
      </c>
      <c r="Q40" s="31"/>
      <c r="R40" s="39"/>
      <c r="S40" s="8" t="s">
        <v>24</v>
      </c>
      <c r="T40" s="61" t="s">
        <v>25</v>
      </c>
      <c r="U40" s="34"/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99"/>
      <c r="Q41" s="63"/>
      <c r="R41" s="39" t="s">
        <v>38</v>
      </c>
      <c r="S41" s="62" t="str">
        <f>ROUND((B46+C46+I46)/1000,0) &amp;" GWh"</f>
        <v>1030 GWh</v>
      </c>
      <c r="T41" s="61"/>
      <c r="U41" s="34"/>
    </row>
    <row r="42" spans="1:47">
      <c r="A42" s="44" t="s">
        <v>41</v>
      </c>
      <c r="B42" s="100">
        <f>B39+B38+B37</f>
        <v>1093665.0170860819</v>
      </c>
      <c r="C42" s="100">
        <f>C39+C38+C37</f>
        <v>1233092</v>
      </c>
      <c r="D42" s="100">
        <f>D39+D38+D37</f>
        <v>5300</v>
      </c>
      <c r="E42" s="100">
        <f t="shared" ref="E42:O42" si="0">E39+E38+E37</f>
        <v>0</v>
      </c>
      <c r="F42" s="101">
        <f t="shared" si="0"/>
        <v>0</v>
      </c>
      <c r="G42" s="100">
        <f t="shared" si="0"/>
        <v>0</v>
      </c>
      <c r="H42" s="100">
        <f t="shared" si="0"/>
        <v>351010</v>
      </c>
      <c r="I42" s="101">
        <f t="shared" si="0"/>
        <v>0</v>
      </c>
      <c r="J42" s="100">
        <f>J39+J38+J37</f>
        <v>0</v>
      </c>
      <c r="K42" s="100">
        <f>K39+K38+K37</f>
        <v>0</v>
      </c>
      <c r="L42" s="100">
        <f>L39+L38+L37</f>
        <v>0</v>
      </c>
      <c r="M42" s="100">
        <f t="shared" si="0"/>
        <v>0</v>
      </c>
      <c r="N42" s="100">
        <f t="shared" si="0"/>
        <v>0</v>
      </c>
      <c r="O42" s="100">
        <f t="shared" si="0"/>
        <v>0</v>
      </c>
      <c r="P42" s="99">
        <f>SUM(Enköping:Östhammar!P42)</f>
        <v>2683067.0170860817</v>
      </c>
      <c r="Q42" s="32"/>
      <c r="R42" s="39" t="s">
        <v>39</v>
      </c>
      <c r="S42" s="9" t="str">
        <f>ROUND(P42/1000,0) &amp;" GWh"</f>
        <v>2683 GWh</v>
      </c>
      <c r="T42" s="40">
        <f>P42/P40</f>
        <v>0.21553381930958562</v>
      </c>
      <c r="U42" s="34"/>
    </row>
    <row r="43" spans="1:47">
      <c r="A43" s="45" t="s">
        <v>43</v>
      </c>
      <c r="B43" s="102"/>
      <c r="C43" s="65">
        <f>SUM(Enköping:Östhammar!C43)</f>
        <v>3632398.7362870243</v>
      </c>
      <c r="D43" s="65">
        <f>SUM(Enköping:Östhammar!D43)</f>
        <v>2819659</v>
      </c>
      <c r="E43" s="65">
        <f>SUM(Enköping:Östhammar!E43)</f>
        <v>0</v>
      </c>
      <c r="F43" s="65">
        <f>F40+F24+F11</f>
        <v>180403.13849172974</v>
      </c>
      <c r="G43" s="65">
        <f>SUM(Enköping:Östhammar!G43)</f>
        <v>1099125</v>
      </c>
      <c r="H43" s="65">
        <f>SUM(Enköping:Östhammar!H43)</f>
        <v>1529503</v>
      </c>
      <c r="I43" s="65">
        <f>I40+I24+I11</f>
        <v>41000</v>
      </c>
      <c r="J43" s="65">
        <f>SUM(Enköping:Östhammar!J43)</f>
        <v>2034000</v>
      </c>
      <c r="K43" s="65">
        <f>SUM(Enköping:Östhammar!K43)</f>
        <v>370906</v>
      </c>
      <c r="L43" s="65">
        <f>SUM(Enköping:Östhammar!L43)</f>
        <v>1153100</v>
      </c>
      <c r="M43" s="65">
        <f>SUM(Enköping:Östhammar!M43)</f>
        <v>225900</v>
      </c>
      <c r="N43" s="65">
        <f>SUM(Enköping:Östhammar!N43)</f>
        <v>27500</v>
      </c>
      <c r="O43" s="65">
        <f>SUM(Enköping:Östhammar!O43)</f>
        <v>0</v>
      </c>
      <c r="P43" s="64">
        <f>SUM(C43:O43)-I43+B26</f>
        <v>13131344.874778753</v>
      </c>
      <c r="Q43" s="32"/>
      <c r="R43" s="39" t="s">
        <v>40</v>
      </c>
      <c r="S43" s="9" t="str">
        <f>ROUND(P36/1000,0) &amp;" GWh"</f>
        <v>1457 GWh</v>
      </c>
      <c r="T43" s="60">
        <f>P36/P40</f>
        <v>0.11704191410456462</v>
      </c>
      <c r="U43" s="34"/>
    </row>
    <row r="44" spans="1:47">
      <c r="A44" s="45" t="s">
        <v>44</v>
      </c>
      <c r="B44" s="102"/>
      <c r="C44" s="110">
        <f>C43/$P$43</f>
        <v>0.27662046583390992</v>
      </c>
      <c r="D44" s="110">
        <f t="shared" ref="D44:P44" si="1">D43/$P$43</f>
        <v>0.21472735861318301</v>
      </c>
      <c r="E44" s="110">
        <f t="shared" si="1"/>
        <v>0</v>
      </c>
      <c r="F44" s="110">
        <f t="shared" si="1"/>
        <v>1.3738359643438221E-2</v>
      </c>
      <c r="G44" s="110">
        <f t="shared" si="1"/>
        <v>8.37023938127677E-2</v>
      </c>
      <c r="H44" s="110">
        <f t="shared" si="1"/>
        <v>0.11647725458324544</v>
      </c>
      <c r="I44" s="110">
        <f t="shared" si="1"/>
        <v>3.1223001444999213E-3</v>
      </c>
      <c r="J44" s="110">
        <f t="shared" si="1"/>
        <v>0.15489654863202049</v>
      </c>
      <c r="K44" s="110">
        <f t="shared" si="1"/>
        <v>2.8245850180387506E-2</v>
      </c>
      <c r="L44" s="110">
        <f t="shared" si="1"/>
        <v>8.7812787722508764E-2</v>
      </c>
      <c r="M44" s="110">
        <f t="shared" si="1"/>
        <v>1.7203112259573956E-2</v>
      </c>
      <c r="N44" s="110">
        <f t="shared" si="1"/>
        <v>2.0942257066767765E-3</v>
      </c>
      <c r="O44" s="110">
        <f t="shared" si="1"/>
        <v>0</v>
      </c>
      <c r="P44" s="110">
        <f t="shared" si="1"/>
        <v>1</v>
      </c>
      <c r="Q44" s="32"/>
      <c r="R44" s="39" t="s">
        <v>42</v>
      </c>
      <c r="S44" s="9" t="str">
        <f>ROUND(P34/1000,0) &amp;" GWh"</f>
        <v>646 GWh</v>
      </c>
      <c r="T44" s="40">
        <f>P34/P40</f>
        <v>5.1906571013821061E-2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54"/>
      <c r="O45" s="64"/>
      <c r="P45" s="64"/>
      <c r="Q45" s="32"/>
      <c r="R45" s="39" t="s">
        <v>29</v>
      </c>
      <c r="S45" s="9" t="str">
        <f>ROUND(P32/1000,0) &amp;" GWh"</f>
        <v>274 GWh</v>
      </c>
      <c r="T45" s="40">
        <f>P32/P40</f>
        <v>2.1987194023143575E-2</v>
      </c>
      <c r="U45" s="34"/>
    </row>
    <row r="46" spans="1:47">
      <c r="A46" s="46" t="s">
        <v>95</v>
      </c>
      <c r="B46" s="65">
        <f>SUM(Enköping:Östhammar!B46)</f>
        <v>731588</v>
      </c>
      <c r="C46" s="65">
        <f>SUM(Enköping:Östhammar!C46)</f>
        <v>280895.76194718701</v>
      </c>
      <c r="D46" s="54"/>
      <c r="E46" s="54"/>
      <c r="F46" s="64"/>
      <c r="G46" s="54"/>
      <c r="H46" s="54"/>
      <c r="I46" s="65">
        <f>B26-I43</f>
        <v>17850</v>
      </c>
      <c r="L46" s="54"/>
      <c r="M46" s="54"/>
      <c r="N46" s="54"/>
      <c r="O46" s="64"/>
      <c r="P46" s="50"/>
      <c r="Q46" s="32"/>
      <c r="R46" s="39" t="s">
        <v>45</v>
      </c>
      <c r="S46" s="9" t="str">
        <f>ROUND(P33/1000,0) &amp;" GWh"</f>
        <v>4327 GWh</v>
      </c>
      <c r="T46" s="60">
        <f>P33/P40</f>
        <v>0.34756379705435109</v>
      </c>
      <c r="U46" s="34"/>
    </row>
    <row r="47" spans="1:47">
      <c r="A47" s="46" t="s">
        <v>49</v>
      </c>
      <c r="B47" s="104">
        <f>B46/B24</f>
        <v>0.27649267297515684</v>
      </c>
      <c r="C47" s="104">
        <f>C46/(C40+C24)</f>
        <v>8.0000000000000016E-2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54"/>
      <c r="O47" s="64"/>
      <c r="P47" s="64"/>
      <c r="Q47" s="8"/>
      <c r="R47" s="39" t="s">
        <v>46</v>
      </c>
      <c r="S47" s="9" t="str">
        <f>ROUND(P35/1000,0) &amp;" GWh"</f>
        <v>3062 GWh</v>
      </c>
      <c r="T47" s="60">
        <f>P35/P40</f>
        <v>0.24596670449453398</v>
      </c>
    </row>
    <row r="48" spans="1:47" ht="15.75" thickBot="1">
      <c r="A48" s="11"/>
      <c r="B48" s="105"/>
      <c r="C48" s="106"/>
      <c r="D48" s="107"/>
      <c r="E48" s="107"/>
      <c r="F48" s="108"/>
      <c r="G48" s="107"/>
      <c r="H48" s="107"/>
      <c r="I48" s="108"/>
      <c r="J48" s="107"/>
      <c r="K48" s="107"/>
      <c r="L48" s="107"/>
      <c r="M48" s="106"/>
      <c r="N48" s="106"/>
      <c r="O48" s="109"/>
      <c r="P48" s="109"/>
      <c r="Q48" s="11"/>
      <c r="R48" s="66" t="s">
        <v>48</v>
      </c>
      <c r="S48" s="9" t="str">
        <f>ROUND(P40/1000,0) &amp;" GWh"</f>
        <v>12448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66" t="s">
        <v>96</v>
      </c>
      <c r="B49" s="167">
        <f>I46+C46+B46</f>
        <v>1030333.761947187</v>
      </c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4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4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4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4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4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4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4"/>
      <c r="O55" s="15"/>
      <c r="P55" s="15"/>
      <c r="Q55" s="14"/>
      <c r="R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4"/>
      <c r="O56" s="15"/>
      <c r="P56" s="15"/>
      <c r="Q56" s="14"/>
      <c r="R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4"/>
      <c r="O57" s="15"/>
      <c r="P57" s="15"/>
      <c r="Q57" s="14"/>
      <c r="R57" s="11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43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43"/>
      <c r="O59" s="81"/>
      <c r="P59" s="72"/>
      <c r="Q59" s="8"/>
      <c r="R59" s="8"/>
      <c r="S59" s="43"/>
      <c r="T59" s="48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43"/>
      <c r="O60" s="81"/>
      <c r="P60" s="72"/>
      <c r="Q60" s="8"/>
      <c r="R60" s="8"/>
      <c r="S60" s="43"/>
      <c r="T60" s="48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43"/>
      <c r="O61" s="81"/>
      <c r="P61" s="72"/>
      <c r="Q61" s="8"/>
      <c r="R61" s="8"/>
      <c r="S61" s="43"/>
      <c r="T61" s="48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43"/>
      <c r="O62" s="81"/>
      <c r="P62" s="72"/>
      <c r="Q62" s="8"/>
      <c r="R62" s="8"/>
      <c r="S62" s="18"/>
      <c r="T62" s="19"/>
    </row>
    <row r="63" spans="1:47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8"/>
      <c r="O63" s="72"/>
      <c r="P63" s="72"/>
      <c r="Q63" s="8"/>
      <c r="R63" s="8"/>
      <c r="S63" s="8"/>
      <c r="T63" s="43"/>
    </row>
    <row r="64" spans="1:47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8"/>
      <c r="O64" s="72"/>
      <c r="P64" s="72"/>
      <c r="Q64" s="8"/>
      <c r="R64" s="8"/>
      <c r="S64" s="74"/>
      <c r="T64" s="75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8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8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8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8"/>
      <c r="O68" s="72"/>
      <c r="P68" s="72"/>
      <c r="Q68" s="8"/>
      <c r="R68" s="8"/>
      <c r="S68" s="43"/>
      <c r="T68" s="48"/>
    </row>
    <row r="69" spans="1:20" ht="15.75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8"/>
      <c r="O69" s="72"/>
      <c r="P69" s="72"/>
      <c r="Q69" s="8"/>
      <c r="R69" s="8"/>
      <c r="S69" s="43"/>
      <c r="T69" s="48"/>
    </row>
    <row r="70" spans="1:20" ht="15.75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8"/>
      <c r="O70" s="72"/>
      <c r="P70" s="72"/>
      <c r="Q70" s="8"/>
      <c r="R70" s="8"/>
      <c r="S70" s="43"/>
      <c r="T70" s="4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8"/>
      <c r="O71" s="72"/>
      <c r="P71" s="72"/>
      <c r="Q71" s="8"/>
      <c r="R71" s="49"/>
      <c r="S71" s="18"/>
      <c r="T71" s="21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A8" zoomScale="70" zoomScaleNormal="70" workbookViewId="0">
      <selection activeCell="D40" sqref="D40"/>
    </sheetView>
  </sheetViews>
  <sheetFormatPr defaultColWidth="8.625" defaultRowHeight="15"/>
  <cols>
    <col min="1" max="1" width="49.5" style="10" customWidth="1"/>
    <col min="2" max="2" width="19.625" style="50" bestFit="1" customWidth="1"/>
    <col min="3" max="3" width="17.625" style="10" customWidth="1"/>
    <col min="4" max="6" width="17.625" style="50" customWidth="1"/>
    <col min="7" max="7" width="19.625" style="50" bestFit="1" customWidth="1"/>
    <col min="8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66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[1]Solceller!$C$10</f>
        <v>1282.5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98">
        <f>[1]Elproduktion!$N$282</f>
        <v>68573.05</v>
      </c>
      <c r="D7" s="111">
        <f>[1]Elproduktion!$N$283</f>
        <v>0</v>
      </c>
      <c r="E7" s="99">
        <f>[1]Elproduktion!$Q$284</f>
        <v>0</v>
      </c>
      <c r="F7" s="111">
        <f>[1]Elproduktion!$N$285</f>
        <v>0</v>
      </c>
      <c r="G7" s="99">
        <f>[1]Elproduktion!$R$286</f>
        <v>0</v>
      </c>
      <c r="H7" s="98">
        <f>[1]Elproduktion!$S$287</f>
        <v>0</v>
      </c>
      <c r="I7" s="99">
        <f>[1]Elproduktion!$N$288</f>
        <v>0</v>
      </c>
      <c r="J7" s="99">
        <f>[1]Elproduktion!$T$286</f>
        <v>0</v>
      </c>
      <c r="K7" s="99">
        <f>[1]Elproduktion!$U$284</f>
        <v>0</v>
      </c>
      <c r="L7" s="99">
        <f>[1]Elproduktion!$V$284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111">
        <f>[1]Elproduktion!$N$290</f>
        <v>0</v>
      </c>
      <c r="D8" s="111">
        <f>[1]Elproduktion!$N$291</f>
        <v>0</v>
      </c>
      <c r="E8" s="99">
        <f>[1]Elproduktion!$Q$292</f>
        <v>0</v>
      </c>
      <c r="F8" s="111">
        <f>[1]Elproduktion!$N$293</f>
        <v>0</v>
      </c>
      <c r="G8" s="99">
        <f>[1]Elproduktion!$R$294</f>
        <v>0</v>
      </c>
      <c r="H8" s="111">
        <f>[1]Elproduktion!$S$295</f>
        <v>0</v>
      </c>
      <c r="I8" s="99">
        <f>[1]Elproduktion!$N$296</f>
        <v>0</v>
      </c>
      <c r="J8" s="99">
        <f>[1]Elproduktion!$T$294</f>
        <v>0</v>
      </c>
      <c r="K8" s="99">
        <f>[1]Elproduktion!$U$292</f>
        <v>0</v>
      </c>
      <c r="L8" s="99">
        <f>[1]Elproduktion!$V$292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113">
        <f>[1]Elproduktion!$N$298</f>
        <v>980</v>
      </c>
      <c r="D9" s="111">
        <f>[1]Elproduktion!$N$299</f>
        <v>0</v>
      </c>
      <c r="E9" s="99">
        <f>[1]Elproduktion!$Q$300</f>
        <v>0</v>
      </c>
      <c r="F9" s="111">
        <f>[1]Elproduktion!$N$301</f>
        <v>0</v>
      </c>
      <c r="G9" s="99">
        <f>[1]Elproduktion!$R$302</f>
        <v>0</v>
      </c>
      <c r="H9" s="111">
        <f>[1]Elproduktion!$S$303</f>
        <v>0</v>
      </c>
      <c r="I9" s="99">
        <f>[1]Elproduktion!$N$304</f>
        <v>0</v>
      </c>
      <c r="J9" s="99">
        <f>[1]Elproduktion!$T$302</f>
        <v>0</v>
      </c>
      <c r="K9" s="99">
        <f>[1]Elproduktion!$U$300</f>
        <v>0</v>
      </c>
      <c r="L9" s="99">
        <f>[1]Elproduktion!$V$300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113">
        <f>[1]Elproduktion!$N$306</f>
        <v>130</v>
      </c>
      <c r="D10" s="111">
        <f>[1]Elproduktion!$N$307</f>
        <v>0</v>
      </c>
      <c r="E10" s="99">
        <f>[1]Elproduktion!$Q$308</f>
        <v>0</v>
      </c>
      <c r="F10" s="111">
        <f>[1]Elproduktion!$N$309</f>
        <v>0</v>
      </c>
      <c r="G10" s="99">
        <f>[1]Elproduktion!$R$310</f>
        <v>0</v>
      </c>
      <c r="H10" s="111">
        <f>[1]Elproduktion!$S$311</f>
        <v>0</v>
      </c>
      <c r="I10" s="99">
        <f>[1]Elproduktion!$N$312</f>
        <v>0</v>
      </c>
      <c r="J10" s="99">
        <f>[1]Elproduktion!$T$310</f>
        <v>0</v>
      </c>
      <c r="K10" s="99">
        <f>[1]Elproduktion!$U$308</f>
        <v>0</v>
      </c>
      <c r="L10" s="99">
        <f>[1]Elproduktion!$V$308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99">
        <f>SUM(C5:C10)</f>
        <v>70965.55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0381 Enköping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3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[1]Fjärrvärmeproduktion!$N$394+[1]Fjärrvärmeproduktion!$N$434</f>
        <v>240000</v>
      </c>
      <c r="C18" s="116"/>
      <c r="D18" s="117">
        <f>[1]Fjärrvärmeproduktion!$N$395</f>
        <v>1000</v>
      </c>
      <c r="E18" s="116">
        <f>[1]Fjärrvärmeproduktion!$Q$396</f>
        <v>0</v>
      </c>
      <c r="F18" s="116">
        <f>[1]Fjärrvärmeproduktion!$N$397</f>
        <v>0</v>
      </c>
      <c r="G18" s="116">
        <f>[1]Fjärrvärmeproduktion!$R$398</f>
        <v>0</v>
      </c>
      <c r="H18" s="118">
        <f>[1]Fjärrvärmeproduktion!$S$399</f>
        <v>353000</v>
      </c>
      <c r="I18" s="117">
        <f>[1]Fjärrvärmeproduktion!$W$400</f>
        <v>2500</v>
      </c>
      <c r="J18" s="116">
        <f>[1]Fjärrvärmeproduktion!$T$398</f>
        <v>0</v>
      </c>
      <c r="K18" s="116">
        <f>[1]Fjärrvärmeproduktion!$U$396</f>
        <v>0</v>
      </c>
      <c r="L18" s="116">
        <f>[1]Fjärrvärmeproduktion!$V$396</f>
        <v>0</v>
      </c>
      <c r="M18" s="116"/>
      <c r="N18" s="116"/>
      <c r="O18" s="116"/>
      <c r="P18" s="117">
        <f>SUM(C18:O18)</f>
        <v>356500</v>
      </c>
      <c r="Q18" s="2"/>
      <c r="R18" s="2"/>
      <c r="S18" s="2"/>
      <c r="T18" s="2"/>
    </row>
    <row r="19" spans="1:34" ht="15.75">
      <c r="A19" s="3" t="s">
        <v>18</v>
      </c>
      <c r="B19" s="118">
        <f>[1]Fjärrvärmeproduktion!$N$402</f>
        <v>13100</v>
      </c>
      <c r="C19" s="116"/>
      <c r="D19" s="117">
        <f>[1]Fjärrvärmeproduktion!$N$403</f>
        <v>100</v>
      </c>
      <c r="E19" s="116">
        <f>[1]Fjärrvärmeproduktion!$Q$404</f>
        <v>0</v>
      </c>
      <c r="F19" s="116">
        <f>[1]Fjärrvärmeproduktion!$N$405</f>
        <v>0</v>
      </c>
      <c r="G19" s="116">
        <f>[1]Fjärrvärmeproduktion!$R$406</f>
        <v>0</v>
      </c>
      <c r="H19" s="114">
        <f>[1]Fjärrvärmeproduktion!$S$407</f>
        <v>6100</v>
      </c>
      <c r="I19" s="116">
        <f>[1]Fjärrvärmeproduktion!$N$408</f>
        <v>0</v>
      </c>
      <c r="J19" s="116">
        <f>[1]Fjärrvärmeproduktion!$T$406</f>
        <v>0</v>
      </c>
      <c r="K19" s="116">
        <f>[1]Fjärrvärmeproduktion!$U$404</f>
        <v>0</v>
      </c>
      <c r="L19" s="116">
        <f>[1]Fjärrvärmeproduktion!$V$404</f>
        <v>0</v>
      </c>
      <c r="M19" s="116"/>
      <c r="N19" s="116"/>
      <c r="O19" s="116"/>
      <c r="P19" s="117">
        <f t="shared" ref="P19:P24" si="2">SUM(C19:O19)</f>
        <v>6200</v>
      </c>
      <c r="Q19" s="2"/>
      <c r="R19" s="2"/>
      <c r="S19" s="2"/>
      <c r="T19" s="2"/>
    </row>
    <row r="20" spans="1:34" ht="15.75">
      <c r="A20" s="3" t="s">
        <v>19</v>
      </c>
      <c r="B20" s="118">
        <f>[1]Fjärrvärmeproduktion!$N$410</f>
        <v>0</v>
      </c>
      <c r="C20" s="127">
        <f>B20*1.015</f>
        <v>0</v>
      </c>
      <c r="D20" s="116">
        <f>[1]Fjärrvärmeproduktion!$N$411</f>
        <v>0</v>
      </c>
      <c r="E20" s="116">
        <f>[1]Fjärrvärmeproduktion!$Q$412</f>
        <v>0</v>
      </c>
      <c r="F20" s="116">
        <f>[1]Fjärrvärmeproduktion!$N$413</f>
        <v>0</v>
      </c>
      <c r="G20" s="116">
        <f>[1]Fjärrvärmeproduktion!$R$414</f>
        <v>0</v>
      </c>
      <c r="H20" s="115">
        <f>[1]Fjärrvärmeproduktion!$S$415</f>
        <v>0</v>
      </c>
      <c r="I20" s="116">
        <f>[1]Fjärrvärmeproduktion!$N$416</f>
        <v>0</v>
      </c>
      <c r="J20" s="116">
        <f>[1]Fjärrvärmeproduktion!$T$414</f>
        <v>0</v>
      </c>
      <c r="K20" s="116">
        <f>[1]Fjärrvärmeproduktion!$U$412</f>
        <v>0</v>
      </c>
      <c r="L20" s="116">
        <f>[1]Fjärrvärmeproduktion!$V$412</f>
        <v>0</v>
      </c>
      <c r="M20" s="116"/>
      <c r="N20" s="116"/>
      <c r="O20" s="116"/>
      <c r="P20" s="117">
        <f t="shared" si="2"/>
        <v>0</v>
      </c>
      <c r="Q20" s="2"/>
      <c r="R20" s="2"/>
      <c r="S20" s="2"/>
      <c r="T20" s="2"/>
    </row>
    <row r="21" spans="1:34" ht="16.5" thickBot="1">
      <c r="A21" s="3" t="s">
        <v>20</v>
      </c>
      <c r="B21" s="118">
        <f>[1]Fjärrvärmeproduktion!$N$418</f>
        <v>0</v>
      </c>
      <c r="C21" s="127"/>
      <c r="D21" s="116">
        <f>[1]Fjärrvärmeproduktion!$N$419</f>
        <v>0</v>
      </c>
      <c r="E21" s="116">
        <f>[1]Fjärrvärmeproduktion!$Q$420</f>
        <v>0</v>
      </c>
      <c r="F21" s="116">
        <f>[1]Fjärrvärmeproduktion!$N$421</f>
        <v>0</v>
      </c>
      <c r="G21" s="116">
        <f>[1]Fjärrvärmeproduktion!$R$422</f>
        <v>0</v>
      </c>
      <c r="H21" s="115">
        <f>[1]Fjärrvärmeproduktion!$S$423</f>
        <v>0</v>
      </c>
      <c r="I21" s="116">
        <f>[1]Fjärrvärmeproduktion!$N$424</f>
        <v>0</v>
      </c>
      <c r="J21" s="116">
        <f>[1]Fjärrvärmeproduktion!$T$422</f>
        <v>0</v>
      </c>
      <c r="K21" s="116">
        <f>[1]Fjärrvärmeproduktion!$U$420</f>
        <v>0</v>
      </c>
      <c r="L21" s="116">
        <f>[1]Fjärrvärmeproduktion!$V$420</f>
        <v>0</v>
      </c>
      <c r="M21" s="116"/>
      <c r="N21" s="116"/>
      <c r="O21" s="116"/>
      <c r="P21" s="116">
        <f t="shared" si="2"/>
        <v>0</v>
      </c>
      <c r="Q21" s="2"/>
      <c r="R21" s="35"/>
      <c r="S21" s="35"/>
      <c r="T21" s="35"/>
    </row>
    <row r="22" spans="1:34" ht="15.75">
      <c r="A22" s="3" t="s">
        <v>21</v>
      </c>
      <c r="B22" s="115">
        <f>[1]Fjärrvärmeproduktion!$N$426</f>
        <v>0</v>
      </c>
      <c r="C22" s="127"/>
      <c r="D22" s="116">
        <f>[1]Fjärrvärmeproduktion!$N$427</f>
        <v>0</v>
      </c>
      <c r="E22" s="116">
        <f>[1]Fjärrvärmeproduktion!$Q$428</f>
        <v>0</v>
      </c>
      <c r="F22" s="116">
        <f>[1]Fjärrvärmeproduktion!$N$429</f>
        <v>0</v>
      </c>
      <c r="G22" s="116">
        <f>[1]Fjärrvärmeproduktion!$R$430</f>
        <v>0</v>
      </c>
      <c r="H22" s="115">
        <f>[1]Fjärrvärmeproduktion!$S$431</f>
        <v>0</v>
      </c>
      <c r="I22" s="116">
        <f>[1]Fjärrvärmeproduktion!$N$432</f>
        <v>0</v>
      </c>
      <c r="J22" s="116">
        <f>[1]Fjärrvärmeproduktion!$T$430</f>
        <v>0</v>
      </c>
      <c r="K22" s="116">
        <f>[1]Fjärrvärmeproduktion!$U$428</f>
        <v>0</v>
      </c>
      <c r="L22" s="116">
        <f>[1]Fjärrvärmeproduktion!$V$428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1326 GWh</v>
      </c>
      <c r="T22" s="36"/>
      <c r="U22" s="34"/>
    </row>
    <row r="23" spans="1:34" ht="15.75">
      <c r="A23" s="3" t="s">
        <v>22</v>
      </c>
      <c r="B23" s="115">
        <v>0</v>
      </c>
      <c r="C23" s="127"/>
      <c r="D23" s="116">
        <f>[1]Fjärrvärmeproduktion!$N$435</f>
        <v>0</v>
      </c>
      <c r="E23" s="116">
        <f>[1]Fjärrvärmeproduktion!$Q$436</f>
        <v>0</v>
      </c>
      <c r="F23" s="116">
        <f>[1]Fjärrvärmeproduktion!$N$437</f>
        <v>0</v>
      </c>
      <c r="G23" s="116">
        <f>[1]Fjärrvärmeproduktion!$R$438</f>
        <v>0</v>
      </c>
      <c r="H23" s="115">
        <f>[1]Fjärrvärmeproduktion!$S$439</f>
        <v>0</v>
      </c>
      <c r="I23" s="116">
        <f>[1]Fjärrvärmeproduktion!$N$440</f>
        <v>0</v>
      </c>
      <c r="J23" s="116">
        <f>[1]Fjärrvärmeproduktion!$T$438</f>
        <v>0</v>
      </c>
      <c r="K23" s="116">
        <f>[1]Fjärrvärmeproduktion!$U$436</f>
        <v>0</v>
      </c>
      <c r="L23" s="116">
        <f>[1]Fjärrvärmeproduktion!$V$436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17">
        <f>SUM(B18:B23)</f>
        <v>253100</v>
      </c>
      <c r="C24" s="127">
        <f t="shared" ref="C24:O24" si="3">SUM(C18:C23)</f>
        <v>0</v>
      </c>
      <c r="D24" s="117">
        <f t="shared" si="3"/>
        <v>1100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7">
        <f t="shared" si="3"/>
        <v>359100</v>
      </c>
      <c r="I24" s="117">
        <f t="shared" si="3"/>
        <v>2500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7">
        <f t="shared" si="2"/>
        <v>362700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2" t="str">
        <f>C30</f>
        <v>El</v>
      </c>
      <c r="S25" s="58" t="str">
        <f>ROUND(C43/1000,0) &amp;" GWh"</f>
        <v>324 GWh</v>
      </c>
      <c r="T25" s="40">
        <f>C$44</f>
        <v>0.24457615742966737</v>
      </c>
      <c r="U25" s="34"/>
    </row>
    <row r="26" spans="1:34" ht="15.75">
      <c r="B26" s="59"/>
      <c r="C26" s="57"/>
      <c r="D26" s="57"/>
      <c r="E26" s="165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474 GWh</v>
      </c>
      <c r="T26" s="40">
        <f>D$44</f>
        <v>0.35725363933129084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18 GWh</v>
      </c>
      <c r="T28" s="40">
        <f>F$44</f>
        <v>1.3195729472857076E-2</v>
      </c>
      <c r="U28" s="34"/>
    </row>
    <row r="29" spans="1:34" ht="15.75">
      <c r="A29" s="76" t="str">
        <f>A2</f>
        <v>0381 Enköping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92 GWh</v>
      </c>
      <c r="T29" s="40">
        <f>G$44</f>
        <v>6.9730004742997606E-2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416 GWh</v>
      </c>
      <c r="T30" s="40">
        <f>H$44</f>
        <v>0.31335936481277904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3 GWh</v>
      </c>
      <c r="T31" s="40">
        <f>I$44</f>
        <v>1.8851042104081537E-3</v>
      </c>
      <c r="U31" s="33"/>
      <c r="AG31" s="28"/>
      <c r="AH31" s="28"/>
    </row>
    <row r="32" spans="1:34" ht="15.75">
      <c r="A32" s="3" t="s">
        <v>28</v>
      </c>
      <c r="B32" s="115">
        <f>[1]Slutanvändning!$N$575</f>
        <v>0</v>
      </c>
      <c r="C32" s="115">
        <f>[1]Slutanvändning!$N$576</f>
        <v>34310</v>
      </c>
      <c r="D32" s="116">
        <f>[1]Slutanvändning!$N$569</f>
        <v>33253</v>
      </c>
      <c r="E32" s="116">
        <f>[1]Slutanvändning!$Q$570</f>
        <v>0</v>
      </c>
      <c r="F32" s="115">
        <f>[1]Slutanvändning!$N$571</f>
        <v>0</v>
      </c>
      <c r="G32" s="115">
        <f>[1]Slutanvändning!$N$572</f>
        <v>6963</v>
      </c>
      <c r="H32" s="116">
        <f>[1]Slutanvändning!$N$573</f>
        <v>0</v>
      </c>
      <c r="I32" s="116">
        <f>[1]Slutanvändning!$N$574</f>
        <v>0</v>
      </c>
      <c r="J32" s="116">
        <v>0</v>
      </c>
      <c r="K32" s="116">
        <f>[1]Slutanvändning!$U$570</f>
        <v>0</v>
      </c>
      <c r="L32" s="116">
        <f>[1]Slutanvändning!$V$570</f>
        <v>0</v>
      </c>
      <c r="M32" s="116"/>
      <c r="N32" s="116"/>
      <c r="O32" s="116"/>
      <c r="P32" s="116">
        <f t="shared" ref="P32:P38" si="4">SUM(B32:N32)</f>
        <v>74526</v>
      </c>
      <c r="Q32" s="31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42">
        <f>[1]Slutanvändning!$N$584</f>
        <v>4000</v>
      </c>
      <c r="C33" s="126">
        <f>[1]Slutanvändning!$N$585</f>
        <v>20667</v>
      </c>
      <c r="D33" s="116">
        <f>[1]Slutanvändning!$N$578</f>
        <v>1554</v>
      </c>
      <c r="E33" s="116">
        <f>[1]Slutanvändning!$Q$579</f>
        <v>0</v>
      </c>
      <c r="F33" s="143">
        <f>[1]Slutanvändning!$N$580</f>
        <v>17500</v>
      </c>
      <c r="G33" s="115">
        <f>[1]Slutanvändning!$N$581</f>
        <v>0</v>
      </c>
      <c r="H33" s="116">
        <f>[1]Slutanvändning!$N$582</f>
        <v>198</v>
      </c>
      <c r="I33" s="116">
        <f>[1]Slutanvändning!$N$583</f>
        <v>0</v>
      </c>
      <c r="J33" s="116">
        <v>0</v>
      </c>
      <c r="K33" s="116">
        <f>[1]Slutanvändning!$U$579</f>
        <v>0</v>
      </c>
      <c r="L33" s="116">
        <f>[1]Slutanvändning!$V$579</f>
        <v>0</v>
      </c>
      <c r="M33" s="116"/>
      <c r="N33" s="116"/>
      <c r="O33" s="116"/>
      <c r="P33" s="127">
        <f t="shared" si="4"/>
        <v>43919</v>
      </c>
      <c r="Q33" s="31"/>
      <c r="R33" s="82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19">
        <f>[1]Slutanvändning!$N$593</f>
        <v>65200</v>
      </c>
      <c r="C34" s="126">
        <f>[1]Slutanvändning!$N$594</f>
        <v>37831.632888977067</v>
      </c>
      <c r="D34" s="116">
        <f>[1]Slutanvändning!$N$587</f>
        <v>563</v>
      </c>
      <c r="E34" s="116">
        <f>[1]Slutanvändning!$Q$588</f>
        <v>0</v>
      </c>
      <c r="F34" s="115">
        <f>[1]Slutanvändning!$N$589</f>
        <v>0</v>
      </c>
      <c r="G34" s="115">
        <f>[1]Slutanvändning!$N$590</f>
        <v>0</v>
      </c>
      <c r="H34" s="116">
        <f>[1]Slutanvändning!$N$591</f>
        <v>0</v>
      </c>
      <c r="I34" s="116">
        <f>[1]Slutanvändning!$N$592</f>
        <v>0</v>
      </c>
      <c r="J34" s="116">
        <v>0</v>
      </c>
      <c r="K34" s="116">
        <f>[1]Slutanvändning!$U$588</f>
        <v>0</v>
      </c>
      <c r="L34" s="116">
        <f>[1]Slutanvändning!$V$588</f>
        <v>0</v>
      </c>
      <c r="M34" s="116"/>
      <c r="N34" s="116"/>
      <c r="O34" s="116"/>
      <c r="P34" s="139">
        <f t="shared" si="4"/>
        <v>103594.63288897707</v>
      </c>
      <c r="Q34" s="31"/>
      <c r="R34" s="83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115">
        <f>[1]Slutanvändning!$N$602</f>
        <v>0</v>
      </c>
      <c r="C35" s="126">
        <f>[1]Slutanvändning!$N$603</f>
        <v>2434.3671110229334</v>
      </c>
      <c r="D35" s="116">
        <f>[1]Slutanvändning!$N$596</f>
        <v>418592</v>
      </c>
      <c r="E35" s="116">
        <f>[1]Slutanvändning!$Q$597</f>
        <v>0</v>
      </c>
      <c r="F35" s="115">
        <f>[1]Slutanvändning!$N$598</f>
        <v>0</v>
      </c>
      <c r="G35" s="115">
        <f>[1]Slutanvändning!$N$599</f>
        <v>85512</v>
      </c>
      <c r="H35" s="116">
        <f>[1]Slutanvändning!$N$600</f>
        <v>0</v>
      </c>
      <c r="I35" s="116">
        <f>[1]Slutanvändning!$N$601</f>
        <v>0</v>
      </c>
      <c r="J35" s="116">
        <v>0</v>
      </c>
      <c r="K35" s="116">
        <f>[1]Slutanvändning!$U$597</f>
        <v>0</v>
      </c>
      <c r="L35" s="116">
        <f>[1]Slutanvändning!$V$597</f>
        <v>0</v>
      </c>
      <c r="M35" s="116"/>
      <c r="N35" s="116"/>
      <c r="O35" s="116"/>
      <c r="P35" s="127">
        <f>SUM(B35:N35)</f>
        <v>506538.36711102293</v>
      </c>
      <c r="Q35" s="31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15">
        <f>[1]Slutanvändning!$N$611</f>
        <v>32000</v>
      </c>
      <c r="C36" s="115">
        <f>[1]Slutanvändning!$N$612</f>
        <v>101352</v>
      </c>
      <c r="D36" s="116">
        <f>[1]Slutanvändning!$N$605</f>
        <v>18063</v>
      </c>
      <c r="E36" s="116">
        <f>[1]Slutanvändning!$Q$606</f>
        <v>0</v>
      </c>
      <c r="F36" s="115">
        <f>[1]Slutanvändning!$N$607</f>
        <v>0</v>
      </c>
      <c r="G36" s="115">
        <f>[1]Slutanvändning!$N$608</f>
        <v>0</v>
      </c>
      <c r="H36" s="116">
        <f>[1]Slutanvändning!$N$609</f>
        <v>0</v>
      </c>
      <c r="I36" s="116">
        <f>[1]Slutanvändning!$N$610</f>
        <v>0</v>
      </c>
      <c r="J36" s="116">
        <v>0</v>
      </c>
      <c r="K36" s="116">
        <f>[1]Slutanvändning!$U$606</f>
        <v>0</v>
      </c>
      <c r="L36" s="116">
        <f>[1]Slutanvändning!$V$606</f>
        <v>0</v>
      </c>
      <c r="M36" s="116"/>
      <c r="N36" s="116"/>
      <c r="O36" s="116"/>
      <c r="P36" s="116">
        <f t="shared" si="4"/>
        <v>151415</v>
      </c>
      <c r="Q36" s="31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18">
        <f>[1]Slutanvändning!$N$620</f>
        <v>29400</v>
      </c>
      <c r="C37" s="115">
        <f>[1]Slutanvändning!$N$621</f>
        <v>129978</v>
      </c>
      <c r="D37" s="116">
        <f>[1]Slutanvändning!$N$614</f>
        <v>660</v>
      </c>
      <c r="E37" s="116">
        <f>[1]Slutanvändning!$Q$615</f>
        <v>0</v>
      </c>
      <c r="F37" s="115">
        <f>[1]Slutanvändning!$N$616</f>
        <v>0</v>
      </c>
      <c r="G37" s="115">
        <f>[1]Slutanvändning!$N$617</f>
        <v>0</v>
      </c>
      <c r="H37" s="116">
        <f>[1]Slutanvändning!$N$618</f>
        <v>56275</v>
      </c>
      <c r="I37" s="116">
        <f>[1]Slutanvändning!$N$619</f>
        <v>0</v>
      </c>
      <c r="J37" s="116">
        <v>0</v>
      </c>
      <c r="K37" s="116">
        <f>[1]Slutanvändning!$U$615</f>
        <v>0</v>
      </c>
      <c r="L37" s="116">
        <f>[1]Slutanvändning!$V$615</f>
        <v>0</v>
      </c>
      <c r="M37" s="116"/>
      <c r="N37" s="116"/>
      <c r="O37" s="116"/>
      <c r="P37" s="117">
        <f t="shared" si="4"/>
        <v>216313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18">
        <f>[1]Slutanvändning!$N$629</f>
        <v>86800</v>
      </c>
      <c r="C38" s="115">
        <f>[1]Slutanvändning!$N$630</f>
        <v>17907</v>
      </c>
      <c r="D38" s="116">
        <f>[1]Slutanvändning!$N$623</f>
        <v>0</v>
      </c>
      <c r="E38" s="116">
        <f>[1]Slutanvändning!$Q$624</f>
        <v>0</v>
      </c>
      <c r="F38" s="115">
        <f>[1]Slutanvändning!$N$625</f>
        <v>0</v>
      </c>
      <c r="G38" s="115">
        <f>[1]Slutanvändning!$N$626</f>
        <v>0</v>
      </c>
      <c r="H38" s="116">
        <f>[1]Slutanvändning!$N$627</f>
        <v>0</v>
      </c>
      <c r="I38" s="116">
        <f>[1]Slutanvändning!$N$628</f>
        <v>0</v>
      </c>
      <c r="J38" s="116">
        <v>0</v>
      </c>
      <c r="K38" s="116">
        <f>[1]Slutanvändning!$U$624</f>
        <v>0</v>
      </c>
      <c r="L38" s="116">
        <f>[1]Slutanvändning!$V$624</f>
        <v>0</v>
      </c>
      <c r="M38" s="116"/>
      <c r="N38" s="116"/>
      <c r="O38" s="116"/>
      <c r="P38" s="117">
        <f t="shared" si="4"/>
        <v>104707</v>
      </c>
      <c r="Q38" s="31"/>
      <c r="R38" s="42"/>
      <c r="S38" s="27"/>
      <c r="T38" s="38"/>
      <c r="U38" s="34"/>
    </row>
    <row r="39" spans="1:47" ht="15.75">
      <c r="A39" s="3" t="s">
        <v>37</v>
      </c>
      <c r="B39" s="115">
        <f>[1]Slutanvändning!$N$638</f>
        <v>0</v>
      </c>
      <c r="C39" s="115">
        <f>[1]Slutanvändning!$N$639</f>
        <v>19341</v>
      </c>
      <c r="D39" s="116">
        <f>[1]Slutanvändning!$N$632</f>
        <v>0</v>
      </c>
      <c r="E39" s="116">
        <f>[1]Slutanvändning!$Q$633</f>
        <v>0</v>
      </c>
      <c r="F39" s="115">
        <f>[1]Slutanvändning!$N$634</f>
        <v>0</v>
      </c>
      <c r="G39" s="115">
        <f>[1]Slutanvändning!$N$635</f>
        <v>0</v>
      </c>
      <c r="H39" s="116">
        <f>[1]Slutanvändning!$N$636</f>
        <v>0</v>
      </c>
      <c r="I39" s="116">
        <f>[1]Slutanvändning!$N$637</f>
        <v>0</v>
      </c>
      <c r="J39" s="116">
        <v>0</v>
      </c>
      <c r="K39" s="116">
        <f>[1]Slutanvändning!$U$633</f>
        <v>0</v>
      </c>
      <c r="L39" s="116">
        <f>[1]Slutanvändning!$V$633</f>
        <v>0</v>
      </c>
      <c r="M39" s="116"/>
      <c r="N39" s="116"/>
      <c r="O39" s="116"/>
      <c r="P39" s="116">
        <f>SUM(B39:N39)</f>
        <v>19341</v>
      </c>
      <c r="Q39" s="31"/>
      <c r="R39" s="39"/>
      <c r="S39" s="8"/>
      <c r="T39" s="61"/>
    </row>
    <row r="40" spans="1:47" ht="15.75">
      <c r="A40" s="3" t="s">
        <v>13</v>
      </c>
      <c r="B40" s="117">
        <f>SUM(B32:B39)</f>
        <v>217400</v>
      </c>
      <c r="C40" s="116">
        <f t="shared" ref="C40:O40" si="5">SUM(C32:C39)</f>
        <v>363821</v>
      </c>
      <c r="D40" s="116">
        <f t="shared" si="5"/>
        <v>472685</v>
      </c>
      <c r="E40" s="116">
        <f t="shared" si="5"/>
        <v>0</v>
      </c>
      <c r="F40" s="135">
        <f>SUM(F32:F39)</f>
        <v>17500</v>
      </c>
      <c r="G40" s="116">
        <f t="shared" si="5"/>
        <v>92475</v>
      </c>
      <c r="H40" s="116">
        <f t="shared" si="5"/>
        <v>56473</v>
      </c>
      <c r="I40" s="116">
        <f t="shared" si="5"/>
        <v>0</v>
      </c>
      <c r="J40" s="116">
        <f t="shared" si="5"/>
        <v>0</v>
      </c>
      <c r="K40" s="116">
        <f t="shared" si="5"/>
        <v>0</v>
      </c>
      <c r="L40" s="116">
        <f t="shared" si="5"/>
        <v>0</v>
      </c>
      <c r="M40" s="116">
        <f t="shared" si="5"/>
        <v>0</v>
      </c>
      <c r="N40" s="116">
        <f t="shared" si="5"/>
        <v>0</v>
      </c>
      <c r="O40" s="116">
        <f t="shared" si="5"/>
        <v>0</v>
      </c>
      <c r="P40" s="116">
        <f>SUM(B40:N40)</f>
        <v>1220354</v>
      </c>
      <c r="Q40" s="31"/>
      <c r="R40" s="39"/>
      <c r="S40" s="8" t="s">
        <v>24</v>
      </c>
      <c r="T40" s="61" t="s">
        <v>25</v>
      </c>
    </row>
    <row r="41" spans="1:47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63"/>
      <c r="R41" s="39" t="s">
        <v>38</v>
      </c>
      <c r="S41" s="62" t="str">
        <f>ROUND((B46+C46)/1000,0) &amp;" GWh"</f>
        <v>65 GWh</v>
      </c>
      <c r="T41" s="61"/>
    </row>
    <row r="42" spans="1:47">
      <c r="A42" s="44" t="s">
        <v>41</v>
      </c>
      <c r="B42" s="121">
        <f>B39+B38+B37</f>
        <v>116200</v>
      </c>
      <c r="C42" s="121">
        <f>C39+C38+C37</f>
        <v>167226</v>
      </c>
      <c r="D42" s="121">
        <f>D39+D38+D37</f>
        <v>660</v>
      </c>
      <c r="E42" s="121">
        <f t="shared" ref="E42:I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56275</v>
      </c>
      <c r="I42" s="122">
        <f t="shared" si="6"/>
        <v>0</v>
      </c>
      <c r="J42" s="121">
        <f t="shared" ref="J42:P42" si="7">J39+J38+J37</f>
        <v>0</v>
      </c>
      <c r="K42" s="121">
        <f t="shared" si="7"/>
        <v>0</v>
      </c>
      <c r="L42" s="121">
        <f t="shared" si="7"/>
        <v>0</v>
      </c>
      <c r="M42" s="121">
        <f t="shared" si="7"/>
        <v>0</v>
      </c>
      <c r="N42" s="121">
        <f t="shared" si="7"/>
        <v>0</v>
      </c>
      <c r="O42" s="121">
        <f t="shared" si="7"/>
        <v>0</v>
      </c>
      <c r="P42" s="121">
        <f t="shared" si="7"/>
        <v>340361</v>
      </c>
      <c r="Q42" s="32"/>
      <c r="R42" s="39" t="s">
        <v>39</v>
      </c>
      <c r="S42" s="9" t="str">
        <f>ROUND(P42/1000,0) &amp;" GWh"</f>
        <v>340 GWh</v>
      </c>
      <c r="T42" s="40">
        <f>P42/P40</f>
        <v>0.27890349849306023</v>
      </c>
    </row>
    <row r="43" spans="1:47">
      <c r="A43" s="45" t="s">
        <v>43</v>
      </c>
      <c r="B43" s="123"/>
      <c r="C43" s="124">
        <f>C40+C24-C7+C46</f>
        <v>324353.63</v>
      </c>
      <c r="D43" s="124">
        <f t="shared" ref="D43:O43" si="8">D11+D24+D40</f>
        <v>473785</v>
      </c>
      <c r="E43" s="124">
        <f t="shared" si="8"/>
        <v>0</v>
      </c>
      <c r="F43" s="124">
        <f t="shared" si="8"/>
        <v>17500</v>
      </c>
      <c r="G43" s="124">
        <f t="shared" si="8"/>
        <v>92475</v>
      </c>
      <c r="H43" s="124">
        <f t="shared" si="8"/>
        <v>415573</v>
      </c>
      <c r="I43" s="124">
        <f t="shared" si="8"/>
        <v>2500</v>
      </c>
      <c r="J43" s="124">
        <f t="shared" si="8"/>
        <v>0</v>
      </c>
      <c r="K43" s="124">
        <f t="shared" si="8"/>
        <v>0</v>
      </c>
      <c r="L43" s="124">
        <f t="shared" si="8"/>
        <v>0</v>
      </c>
      <c r="M43" s="124">
        <f t="shared" si="8"/>
        <v>0</v>
      </c>
      <c r="N43" s="124">
        <f t="shared" si="8"/>
        <v>0</v>
      </c>
      <c r="O43" s="124">
        <f t="shared" si="8"/>
        <v>0</v>
      </c>
      <c r="P43" s="125">
        <f>SUM(C43:O43)</f>
        <v>1326186.6299999999</v>
      </c>
      <c r="Q43" s="32"/>
      <c r="R43" s="39" t="s">
        <v>40</v>
      </c>
      <c r="S43" s="9" t="str">
        <f>ROUND(P36/1000,0) &amp;" GWh"</f>
        <v>151 GWh</v>
      </c>
      <c r="T43" s="60">
        <f>P36/P40</f>
        <v>0.12407465374801083</v>
      </c>
    </row>
    <row r="44" spans="1:47">
      <c r="A44" s="45" t="s">
        <v>44</v>
      </c>
      <c r="B44" s="102"/>
      <c r="C44" s="110">
        <f>C43/$P$43</f>
        <v>0.24457615742966737</v>
      </c>
      <c r="D44" s="110">
        <f t="shared" ref="D44:P44" si="9">D43/$P$43</f>
        <v>0.35725363933129084</v>
      </c>
      <c r="E44" s="110">
        <f t="shared" si="9"/>
        <v>0</v>
      </c>
      <c r="F44" s="110">
        <f t="shared" si="9"/>
        <v>1.3195729472857076E-2</v>
      </c>
      <c r="G44" s="110">
        <f t="shared" si="9"/>
        <v>6.9730004742997606E-2</v>
      </c>
      <c r="H44" s="110">
        <f t="shared" si="9"/>
        <v>0.31335936481277904</v>
      </c>
      <c r="I44" s="110">
        <f t="shared" si="9"/>
        <v>1.8851042104081537E-3</v>
      </c>
      <c r="J44" s="110">
        <f t="shared" si="9"/>
        <v>0</v>
      </c>
      <c r="K44" s="110">
        <f t="shared" si="9"/>
        <v>0</v>
      </c>
      <c r="L44" s="110">
        <f t="shared" si="9"/>
        <v>0</v>
      </c>
      <c r="M44" s="110">
        <f t="shared" si="9"/>
        <v>0</v>
      </c>
      <c r="N44" s="110">
        <f t="shared" si="9"/>
        <v>0</v>
      </c>
      <c r="O44" s="110">
        <f t="shared" si="9"/>
        <v>0</v>
      </c>
      <c r="P44" s="110">
        <f t="shared" si="9"/>
        <v>1</v>
      </c>
      <c r="Q44" s="32"/>
      <c r="R44" s="39" t="s">
        <v>42</v>
      </c>
      <c r="S44" s="9" t="str">
        <f>ROUND(P34/1000,0) &amp;" GWh"</f>
        <v>104 GWh</v>
      </c>
      <c r="T44" s="40">
        <f>P34/P40</f>
        <v>8.4889001788806415E-2</v>
      </c>
      <c r="U44" s="34"/>
    </row>
    <row r="45" spans="1:47">
      <c r="A45" s="46"/>
      <c r="B45" s="115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75 GWh</v>
      </c>
      <c r="T45" s="40">
        <f>P32/P40</f>
        <v>6.1069165176661853E-2</v>
      </c>
      <c r="U45" s="34"/>
    </row>
    <row r="46" spans="1:47">
      <c r="A46" s="46" t="s">
        <v>47</v>
      </c>
      <c r="B46" s="65">
        <f>B24-B40</f>
        <v>35700</v>
      </c>
      <c r="C46" s="65">
        <f>(C40+C24)*0.08</f>
        <v>29105.68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44 GWh</v>
      </c>
      <c r="T46" s="60">
        <f>P33/P40</f>
        <v>3.5988737694144485E-2</v>
      </c>
      <c r="U46" s="34"/>
    </row>
    <row r="47" spans="1:47">
      <c r="A47" s="46" t="s">
        <v>49</v>
      </c>
      <c r="B47" s="68">
        <f>B46/B24</f>
        <v>0.14105096799683919</v>
      </c>
      <c r="C47" s="68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507 GWh</v>
      </c>
      <c r="T47" s="60">
        <f>P35/P40</f>
        <v>0.4150749430993162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4"/>
      <c r="R48" s="66" t="s">
        <v>48</v>
      </c>
      <c r="S48" s="9" t="str">
        <f>ROUND(P40/1000,0) &amp;" GWh"</f>
        <v>1220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H12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6" width="17.625" style="50" customWidth="1"/>
    <col min="7" max="7" width="19.625" style="50" bestFit="1" customWidth="1"/>
    <col min="8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67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[1]Solceller!$C$7</f>
        <v>902.5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99">
        <f>[1]Elproduktion!$N$162</f>
        <v>0</v>
      </c>
      <c r="D7" s="99">
        <f>[1]Elproduktion!$N$163</f>
        <v>0</v>
      </c>
      <c r="E7" s="99">
        <f>[1]Elproduktion!$Q$164</f>
        <v>0</v>
      </c>
      <c r="F7" s="99">
        <f>[1]Elproduktion!$N$165</f>
        <v>0</v>
      </c>
      <c r="G7" s="99">
        <f>[1]Elproduktion!$R$166</f>
        <v>0</v>
      </c>
      <c r="H7" s="99">
        <f>[1]Elproduktion!$S$167</f>
        <v>0</v>
      </c>
      <c r="I7" s="99">
        <f>[1]Elproduktion!$N$168</f>
        <v>0</v>
      </c>
      <c r="J7" s="99">
        <f>[1]Elproduktion!$T$166</f>
        <v>0</v>
      </c>
      <c r="K7" s="99">
        <f>[1]Elproduktion!$U$164</f>
        <v>0</v>
      </c>
      <c r="L7" s="99">
        <f>[1]Elproduktion!$V$164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99">
        <f>[1]Elproduktion!$N$170</f>
        <v>0</v>
      </c>
      <c r="D8" s="99">
        <f>[1]Elproduktion!$N$171</f>
        <v>0</v>
      </c>
      <c r="E8" s="99">
        <f>[1]Elproduktion!$Q$172</f>
        <v>0</v>
      </c>
      <c r="F8" s="99">
        <f>[1]Elproduktion!$N$173</f>
        <v>0</v>
      </c>
      <c r="G8" s="99">
        <f>[1]Elproduktion!$R$174</f>
        <v>0</v>
      </c>
      <c r="H8" s="99">
        <f>[1]Elproduktion!$S$175</f>
        <v>0</v>
      </c>
      <c r="I8" s="99">
        <f>[1]Elproduktion!$N$176</f>
        <v>0</v>
      </c>
      <c r="J8" s="99">
        <f>[1]Elproduktion!$T$174</f>
        <v>0</v>
      </c>
      <c r="K8" s="99">
        <f>[1]Elproduktion!$U$172</f>
        <v>0</v>
      </c>
      <c r="L8" s="99">
        <f>[1]Elproduktion!$V$172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99">
        <f>[1]Elproduktion!$N$178</f>
        <v>0</v>
      </c>
      <c r="D9" s="99">
        <f>[1]Elproduktion!$N$179</f>
        <v>0</v>
      </c>
      <c r="E9" s="99">
        <f>[1]Elproduktion!$Q$180</f>
        <v>0</v>
      </c>
      <c r="F9" s="99">
        <f>[1]Elproduktion!$N$181</f>
        <v>0</v>
      </c>
      <c r="G9" s="99">
        <f>[1]Elproduktion!$R$182</f>
        <v>0</v>
      </c>
      <c r="H9" s="99">
        <f>[1]Elproduktion!$S$183</f>
        <v>0</v>
      </c>
      <c r="I9" s="99">
        <f>[1]Elproduktion!$N$184</f>
        <v>0</v>
      </c>
      <c r="J9" s="99">
        <f>[1]Elproduktion!$T$182</f>
        <v>0</v>
      </c>
      <c r="K9" s="99">
        <f>[1]Elproduktion!$U$180</f>
        <v>0</v>
      </c>
      <c r="L9" s="99">
        <f>[1]Elproduktion!$V$180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9">
        <f>[1]Elproduktion!$N$186</f>
        <v>0</v>
      </c>
      <c r="D10" s="99">
        <f>[1]Elproduktion!$N$187</f>
        <v>0</v>
      </c>
      <c r="E10" s="99">
        <f>[1]Elproduktion!$Q$188</f>
        <v>0</v>
      </c>
      <c r="F10" s="99">
        <f>[1]Elproduktion!$N$189</f>
        <v>0</v>
      </c>
      <c r="G10" s="99">
        <f>[1]Elproduktion!$R$190</f>
        <v>0</v>
      </c>
      <c r="H10" s="99">
        <f>[1]Elproduktion!$S$191</f>
        <v>0</v>
      </c>
      <c r="I10" s="99">
        <f>[1]Elproduktion!$N$192</f>
        <v>0</v>
      </c>
      <c r="J10" s="99">
        <f>[1]Elproduktion!$T$190</f>
        <v>0</v>
      </c>
      <c r="K10" s="99">
        <f>[1]Elproduktion!$U$188</f>
        <v>0</v>
      </c>
      <c r="L10" s="99">
        <f>[1]Elproduktion!$V$188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99">
        <f>SUM(C5:C10)</f>
        <v>902.5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0331 Heby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[1]Fjärrvärmeproduktion!$N$226</f>
        <v>0</v>
      </c>
      <c r="C18" s="116"/>
      <c r="D18" s="116">
        <f>[1]Fjärrvärmeproduktion!$N$227</f>
        <v>0</v>
      </c>
      <c r="E18" s="116">
        <f>[1]Fjärrvärmeproduktion!$Q$228</f>
        <v>0</v>
      </c>
      <c r="F18" s="116">
        <f>[1]Fjärrvärmeproduktion!$N$229</f>
        <v>0</v>
      </c>
      <c r="G18" s="116">
        <f>[1]Fjärrvärmeproduktion!$R$230</f>
        <v>0</v>
      </c>
      <c r="H18" s="116">
        <f>[1]Fjärrvärmeproduktion!$S$231</f>
        <v>0</v>
      </c>
      <c r="I18" s="116">
        <f>[1]Fjärrvärmeproduktion!$N$232</f>
        <v>0</v>
      </c>
      <c r="J18" s="116">
        <f>[1]Fjärrvärmeproduktion!$T$230</f>
        <v>0</v>
      </c>
      <c r="K18" s="116">
        <f>[1]Fjärrvärmeproduktion!$U$228</f>
        <v>0</v>
      </c>
      <c r="L18" s="116">
        <f>[1]Fjärrvärmeproduktion!$V$228</f>
        <v>0</v>
      </c>
      <c r="M18" s="116"/>
      <c r="N18" s="116"/>
      <c r="O18" s="116"/>
      <c r="P18" s="116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142">
        <f>[1]Fjärrvärmeproduktion!$N$234+[1]Fjärrvärmeproduktion!$N$266</f>
        <v>33185</v>
      </c>
      <c r="C19" s="116"/>
      <c r="D19" s="116">
        <f>[1]Fjärrvärmeproduktion!$N$235</f>
        <v>0</v>
      </c>
      <c r="E19" s="116">
        <f>[1]Fjärrvärmeproduktion!$Q$236</f>
        <v>0</v>
      </c>
      <c r="F19" s="116">
        <f>[1]Fjärrvärmeproduktion!$N$237</f>
        <v>0</v>
      </c>
      <c r="G19" s="116">
        <f>[1]Fjärrvärmeproduktion!$R$238</f>
        <v>1070</v>
      </c>
      <c r="H19" s="117">
        <f>[1]Fjärrvärmeproduktion!$S$239</f>
        <v>38510</v>
      </c>
      <c r="I19" s="116">
        <f>[1]Fjärrvärmeproduktion!$N$240</f>
        <v>0</v>
      </c>
      <c r="J19" s="116">
        <f>[1]Fjärrvärmeproduktion!$T$238</f>
        <v>0</v>
      </c>
      <c r="K19" s="116">
        <f>[1]Fjärrvärmeproduktion!$U$236</f>
        <v>0</v>
      </c>
      <c r="L19" s="116">
        <f>[1]Fjärrvärmeproduktion!$V$236</f>
        <v>0</v>
      </c>
      <c r="M19" s="116"/>
      <c r="N19" s="116"/>
      <c r="O19" s="116"/>
      <c r="P19" s="117">
        <f t="shared" ref="P19:P24" si="2">SUM(C19:O19)</f>
        <v>39580</v>
      </c>
      <c r="Q19" s="2"/>
      <c r="R19" s="2"/>
      <c r="S19" s="2"/>
      <c r="T19" s="2"/>
    </row>
    <row r="20" spans="1:34" ht="15.75">
      <c r="A20" s="3" t="s">
        <v>19</v>
      </c>
      <c r="B20" s="115">
        <f>[1]Fjärrvärmeproduktion!$N$242</f>
        <v>5</v>
      </c>
      <c r="C20" s="127">
        <f>B20*1.015</f>
        <v>5.0749999999999993</v>
      </c>
      <c r="D20" s="116">
        <f>[1]Fjärrvärmeproduktion!$N$243</f>
        <v>0</v>
      </c>
      <c r="E20" s="116">
        <f>[1]Fjärrvärmeproduktion!$Q$244</f>
        <v>0</v>
      </c>
      <c r="F20" s="116">
        <f>[1]Fjärrvärmeproduktion!$N$245</f>
        <v>0</v>
      </c>
      <c r="G20" s="116">
        <f>[1]Fjärrvärmeproduktion!$R$246</f>
        <v>0</v>
      </c>
      <c r="H20" s="116">
        <f>[1]Fjärrvärmeproduktion!$S$247</f>
        <v>0</v>
      </c>
      <c r="I20" s="116">
        <f>[1]Fjärrvärmeproduktion!$N$248</f>
        <v>0</v>
      </c>
      <c r="J20" s="116">
        <f>[1]Fjärrvärmeproduktion!$T$246</f>
        <v>0</v>
      </c>
      <c r="K20" s="116">
        <f>[1]Fjärrvärmeproduktion!$U$244</f>
        <v>0</v>
      </c>
      <c r="L20" s="116">
        <f>[1]Fjärrvärmeproduktion!$V$244</f>
        <v>0</v>
      </c>
      <c r="M20" s="116"/>
      <c r="N20" s="116"/>
      <c r="O20" s="116"/>
      <c r="P20" s="116">
        <f t="shared" si="2"/>
        <v>5.0749999999999993</v>
      </c>
      <c r="Q20" s="2"/>
      <c r="R20" s="2"/>
      <c r="S20" s="2"/>
      <c r="T20" s="2"/>
    </row>
    <row r="21" spans="1:34" ht="16.5" thickBot="1">
      <c r="A21" s="3" t="s">
        <v>20</v>
      </c>
      <c r="B21" s="115">
        <f>[1]Fjärrvärmeproduktion!$N$250</f>
        <v>0</v>
      </c>
      <c r="C21" s="116"/>
      <c r="D21" s="116">
        <f>[1]Fjärrvärmeproduktion!$N$251</f>
        <v>0</v>
      </c>
      <c r="E21" s="116">
        <f>[1]Fjärrvärmeproduktion!$Q$252</f>
        <v>0</v>
      </c>
      <c r="F21" s="116">
        <f>[1]Fjärrvärmeproduktion!$N$253</f>
        <v>0</v>
      </c>
      <c r="G21" s="116">
        <f>[1]Fjärrvärmeproduktion!$R$254</f>
        <v>0</v>
      </c>
      <c r="H21" s="116">
        <f>[1]Fjärrvärmeproduktion!$S$255</f>
        <v>0</v>
      </c>
      <c r="I21" s="116">
        <f>[1]Fjärrvärmeproduktion!$N$256</f>
        <v>0</v>
      </c>
      <c r="J21" s="116">
        <f>[1]Fjärrvärmeproduktion!$T$254</f>
        <v>0</v>
      </c>
      <c r="K21" s="116">
        <f>[1]Fjärrvärmeproduktion!$U$252</f>
        <v>0</v>
      </c>
      <c r="L21" s="116">
        <f>[1]Fjärrvärmeproduktion!$V$252</f>
        <v>0</v>
      </c>
      <c r="M21" s="116"/>
      <c r="N21" s="116"/>
      <c r="O21" s="116"/>
      <c r="P21" s="116">
        <f t="shared" si="2"/>
        <v>0</v>
      </c>
      <c r="Q21" s="2"/>
      <c r="R21" s="35"/>
      <c r="S21" s="35"/>
      <c r="T21" s="35"/>
    </row>
    <row r="22" spans="1:34" ht="15.75">
      <c r="A22" s="3" t="s">
        <v>21</v>
      </c>
      <c r="B22" s="126">
        <f>[1]Fjärrvärmeproduktion!$N$258</f>
        <v>0</v>
      </c>
      <c r="C22" s="116"/>
      <c r="D22" s="116">
        <f>[1]Fjärrvärmeproduktion!$N$259</f>
        <v>0</v>
      </c>
      <c r="E22" s="116">
        <f>[1]Fjärrvärmeproduktion!$Q$260</f>
        <v>0</v>
      </c>
      <c r="F22" s="116">
        <f>[1]Fjärrvärmeproduktion!$N$261</f>
        <v>0</v>
      </c>
      <c r="G22" s="116">
        <f>[1]Fjärrvärmeproduktion!$R$262</f>
        <v>0</v>
      </c>
      <c r="H22" s="116">
        <f>[1]Fjärrvärmeproduktion!$S$263</f>
        <v>0</v>
      </c>
      <c r="I22" s="116">
        <f>[1]Fjärrvärmeproduktion!$N$264</f>
        <v>0</v>
      </c>
      <c r="J22" s="116">
        <f>[1]Fjärrvärmeproduktion!$T$262</f>
        <v>0</v>
      </c>
      <c r="K22" s="116">
        <f>[1]Fjärrvärmeproduktion!$U$260</f>
        <v>0</v>
      </c>
      <c r="L22" s="116">
        <f>[1]Fjärrvärmeproduktion!$V$260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506 GWh</v>
      </c>
      <c r="T22" s="36"/>
      <c r="U22" s="34"/>
    </row>
    <row r="23" spans="1:34" ht="15.75">
      <c r="A23" s="3" t="s">
        <v>22</v>
      </c>
      <c r="B23" s="115">
        <v>0</v>
      </c>
      <c r="C23" s="116"/>
      <c r="D23" s="116">
        <f>[1]Fjärrvärmeproduktion!$N$267</f>
        <v>0</v>
      </c>
      <c r="E23" s="116">
        <f>[1]Fjärrvärmeproduktion!$Q$268</f>
        <v>0</v>
      </c>
      <c r="F23" s="116">
        <f>[1]Fjärrvärmeproduktion!$N$269</f>
        <v>0</v>
      </c>
      <c r="G23" s="116">
        <f>[1]Fjärrvärmeproduktion!$R$270</f>
        <v>0</v>
      </c>
      <c r="H23" s="116">
        <f>[1]Fjärrvärmeproduktion!$S$271</f>
        <v>0</v>
      </c>
      <c r="I23" s="116">
        <f>[1]Fjärrvärmeproduktion!$N$272</f>
        <v>0</v>
      </c>
      <c r="J23" s="116">
        <f>[1]Fjärrvärmeproduktion!$T$270</f>
        <v>0</v>
      </c>
      <c r="K23" s="116">
        <f>[1]Fjärrvärmeproduktion!$U$268</f>
        <v>0</v>
      </c>
      <c r="L23" s="116">
        <f>[1]Fjärrvärmeproduktion!$V$268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17">
        <f>SUM(B18:B23)</f>
        <v>33190</v>
      </c>
      <c r="C24" s="127">
        <f t="shared" ref="C24:O24" si="3">SUM(C18:C23)</f>
        <v>5.0749999999999993</v>
      </c>
      <c r="D24" s="116">
        <f t="shared" si="3"/>
        <v>0</v>
      </c>
      <c r="E24" s="116">
        <f t="shared" si="3"/>
        <v>0</v>
      </c>
      <c r="F24" s="116">
        <f t="shared" si="3"/>
        <v>0</v>
      </c>
      <c r="G24" s="116">
        <f t="shared" si="3"/>
        <v>1070</v>
      </c>
      <c r="H24" s="117">
        <f t="shared" si="3"/>
        <v>38510</v>
      </c>
      <c r="I24" s="116">
        <f t="shared" si="3"/>
        <v>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7">
        <f t="shared" si="2"/>
        <v>39585.074999999997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2" t="str">
        <f>C30</f>
        <v>El</v>
      </c>
      <c r="S25" s="58" t="str">
        <f>ROUND(C43/1000,0) &amp;" GWh"</f>
        <v>148 GWh</v>
      </c>
      <c r="T25" s="40">
        <f>C$44</f>
        <v>0.29146706880541656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155 GWh</v>
      </c>
      <c r="T26" s="40">
        <f>D$44</f>
        <v>0.30572364893576626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18 GWh</v>
      </c>
      <c r="T28" s="40">
        <f>F$44</f>
        <v>3.5724415867036244E-2</v>
      </c>
      <c r="U28" s="34"/>
    </row>
    <row r="29" spans="1:34" ht="15.75">
      <c r="A29" s="76" t="str">
        <f>A2</f>
        <v>0331 Heby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28 GWh</v>
      </c>
      <c r="T29" s="40">
        <f>G$44</f>
        <v>5.5180652530218095E-2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158 GWh</v>
      </c>
      <c r="T30" s="40">
        <f>H$44</f>
        <v>0.31190421386156281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99">
        <f>[1]Slutanvändning!$N$332</f>
        <v>0</v>
      </c>
      <c r="C32" s="99">
        <f>[1]Slutanvändning!$N$333</f>
        <v>14542</v>
      </c>
      <c r="D32" s="99">
        <f>[1]Slutanvändning!$N$326</f>
        <v>12801</v>
      </c>
      <c r="E32" s="99">
        <f>[1]Slutanvändning!$Q$327</f>
        <v>0</v>
      </c>
      <c r="F32" s="111">
        <f>[1]Slutanvändning!$N$328</f>
        <v>0</v>
      </c>
      <c r="G32" s="99">
        <f>[1]Slutanvändning!$N$329</f>
        <v>2894</v>
      </c>
      <c r="H32" s="111">
        <f>[1]Slutanvändning!$N$330</f>
        <v>0</v>
      </c>
      <c r="I32" s="99">
        <f>[1]Slutanvändning!$N$331</f>
        <v>0</v>
      </c>
      <c r="J32" s="99">
        <v>0</v>
      </c>
      <c r="K32" s="99">
        <f>[1]Slutanvändning!$U$327</f>
        <v>0</v>
      </c>
      <c r="L32" s="99">
        <f>[1]Slutanvändning!$V$327</f>
        <v>0</v>
      </c>
      <c r="M32" s="99"/>
      <c r="N32" s="99"/>
      <c r="O32" s="99"/>
      <c r="P32" s="99">
        <f t="shared" ref="P32:P38" si="4">SUM(B32:N32)</f>
        <v>30237</v>
      </c>
      <c r="Q32" s="31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99">
        <f>[1]Slutanvändning!$N$341</f>
        <v>0</v>
      </c>
      <c r="C33" s="99">
        <f>[1]Slutanvändning!$N$342</f>
        <v>24425</v>
      </c>
      <c r="D33" s="99">
        <f>[1]Slutanvändning!$N$335</f>
        <v>8822</v>
      </c>
      <c r="E33" s="99">
        <f>[1]Slutanvändning!$Q$336</f>
        <v>0</v>
      </c>
      <c r="F33" s="140">
        <f>[1]Slutanvändning!$N$337</f>
        <v>18086</v>
      </c>
      <c r="G33" s="99">
        <f>[1]Slutanvändning!$N$338</f>
        <v>0</v>
      </c>
      <c r="H33" s="132">
        <f>[1]Slutanvändning!$N$339</f>
        <v>66247</v>
      </c>
      <c r="I33" s="99">
        <f>[1]Slutanvändning!$N$340</f>
        <v>0</v>
      </c>
      <c r="J33" s="99">
        <v>0</v>
      </c>
      <c r="K33" s="99">
        <f>[1]Slutanvändning!$U$336</f>
        <v>0</v>
      </c>
      <c r="L33" s="99">
        <f>[1]Slutanvändning!$V$336</f>
        <v>0</v>
      </c>
      <c r="M33" s="99"/>
      <c r="N33" s="99"/>
      <c r="O33" s="99"/>
      <c r="P33" s="99">
        <f t="shared" si="4"/>
        <v>117580</v>
      </c>
      <c r="Q33" s="31"/>
      <c r="R33" s="82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41">
        <f>[1]Slutanvändning!$N$350</f>
        <v>9435.5502921206389</v>
      </c>
      <c r="C34" s="99">
        <f>[1]Slutanvändning!$N$351</f>
        <v>10484</v>
      </c>
      <c r="D34" s="99">
        <f>[1]Slutanvändning!$N$344</f>
        <v>60</v>
      </c>
      <c r="E34" s="99">
        <f>[1]Slutanvändning!$Q$345</f>
        <v>0</v>
      </c>
      <c r="F34" s="111">
        <f>[1]Slutanvändning!$N$346</f>
        <v>0</v>
      </c>
      <c r="G34" s="99">
        <f>[1]Slutanvändning!$N$347</f>
        <v>0</v>
      </c>
      <c r="H34" s="111">
        <f>[1]Slutanvändning!$N$348</f>
        <v>0</v>
      </c>
      <c r="I34" s="99">
        <f>[1]Slutanvändning!$N$349</f>
        <v>0</v>
      </c>
      <c r="J34" s="99">
        <v>0</v>
      </c>
      <c r="K34" s="99">
        <f>[1]Slutanvändning!$U$345</f>
        <v>0</v>
      </c>
      <c r="L34" s="99">
        <f>[1]Slutanvändning!$V$345</f>
        <v>0</v>
      </c>
      <c r="M34" s="99"/>
      <c r="N34" s="99"/>
      <c r="O34" s="99"/>
      <c r="P34" s="141">
        <f t="shared" si="4"/>
        <v>19979.550292120639</v>
      </c>
      <c r="Q34" s="31"/>
      <c r="R34" s="83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99">
        <f>[1]Slutanvändning!$N$359</f>
        <v>0</v>
      </c>
      <c r="C35" s="99">
        <f>[1]Slutanvändning!$N$360</f>
        <v>76</v>
      </c>
      <c r="D35" s="99">
        <f>[1]Slutanvändning!$N$353</f>
        <v>129954</v>
      </c>
      <c r="E35" s="99">
        <f>[1]Slutanvändning!$Q$354</f>
        <v>0</v>
      </c>
      <c r="F35" s="111">
        <f>[1]Slutanvändning!$N$355</f>
        <v>0</v>
      </c>
      <c r="G35" s="99">
        <f>[1]Slutanvändning!$N$356</f>
        <v>23972</v>
      </c>
      <c r="H35" s="111">
        <f>[1]Slutanvändning!$N$357</f>
        <v>0</v>
      </c>
      <c r="I35" s="99">
        <f>[1]Slutanvändning!$N$358</f>
        <v>0</v>
      </c>
      <c r="J35" s="99">
        <v>0</v>
      </c>
      <c r="K35" s="99">
        <f>[1]Slutanvändning!$U$354</f>
        <v>0</v>
      </c>
      <c r="L35" s="99">
        <f>[1]Slutanvändning!$V$354</f>
        <v>0</v>
      </c>
      <c r="M35" s="99"/>
      <c r="N35" s="99"/>
      <c r="O35" s="99"/>
      <c r="P35" s="99">
        <f>SUM(B35:N35)</f>
        <v>154002</v>
      </c>
      <c r="Q35" s="31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41">
        <f>[1]Slutanvändning!$N$368</f>
        <v>5815.8360966366654</v>
      </c>
      <c r="C36" s="99">
        <f>[1]Slutanvändning!$N$369</f>
        <v>20289</v>
      </c>
      <c r="D36" s="99">
        <f>[1]Slutanvändning!$N$362</f>
        <v>2863</v>
      </c>
      <c r="E36" s="99">
        <f>[1]Slutanvändning!$Q$363</f>
        <v>0</v>
      </c>
      <c r="F36" s="111">
        <f>[1]Slutanvändning!$N$364</f>
        <v>0</v>
      </c>
      <c r="G36" s="99">
        <f>[1]Slutanvändning!$N$365</f>
        <v>0</v>
      </c>
      <c r="H36" s="111">
        <f>[1]Slutanvändning!$N$366</f>
        <v>0</v>
      </c>
      <c r="I36" s="99">
        <f>[1]Slutanvändning!$N$367</f>
        <v>0</v>
      </c>
      <c r="J36" s="99">
        <v>0</v>
      </c>
      <c r="K36" s="99">
        <f>[1]Slutanvändning!$U$363</f>
        <v>0</v>
      </c>
      <c r="L36" s="99">
        <f>[1]Slutanvändning!$V$363</f>
        <v>0</v>
      </c>
      <c r="M36" s="99"/>
      <c r="N36" s="99"/>
      <c r="O36" s="99"/>
      <c r="P36" s="141">
        <f t="shared" si="4"/>
        <v>28967.836096636667</v>
      </c>
      <c r="Q36" s="31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41">
        <f>[1]Slutanvändning!$N$377</f>
        <v>2118.383072793305</v>
      </c>
      <c r="C37" s="99">
        <f>[1]Slutanvändning!$N$378</f>
        <v>53130</v>
      </c>
      <c r="D37" s="99">
        <f>[1]Slutanvändning!$N$371</f>
        <v>277</v>
      </c>
      <c r="E37" s="99">
        <f>[1]Slutanvändning!$Q$372</f>
        <v>0</v>
      </c>
      <c r="F37" s="111">
        <f>[1]Slutanvändning!$N$373</f>
        <v>0</v>
      </c>
      <c r="G37" s="99">
        <f>[1]Slutanvändning!$N$374</f>
        <v>0</v>
      </c>
      <c r="H37" s="111">
        <f>[1]Slutanvändning!$N$375</f>
        <v>53149</v>
      </c>
      <c r="I37" s="99">
        <f>[1]Slutanvändning!$N$376</f>
        <v>0</v>
      </c>
      <c r="J37" s="99">
        <v>0</v>
      </c>
      <c r="K37" s="99">
        <f>[1]Slutanvändning!$U$372</f>
        <v>0</v>
      </c>
      <c r="L37" s="99">
        <f>[1]Slutanvändning!$V$372</f>
        <v>0</v>
      </c>
      <c r="M37" s="99"/>
      <c r="N37" s="99"/>
      <c r="O37" s="99"/>
      <c r="P37" s="141">
        <f t="shared" si="4"/>
        <v>108674.38307279331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41">
        <f>[1]Slutanvändning!$N$386</f>
        <v>13400.230538449392</v>
      </c>
      <c r="C38" s="99">
        <f>[1]Slutanvändning!$N$387</f>
        <v>3534</v>
      </c>
      <c r="D38" s="99">
        <f>[1]Slutanvändning!$N$380</f>
        <v>0</v>
      </c>
      <c r="E38" s="99">
        <f>[1]Slutanvändning!$Q$381</f>
        <v>0</v>
      </c>
      <c r="F38" s="111">
        <f>[1]Slutanvändning!$N$382</f>
        <v>0</v>
      </c>
      <c r="G38" s="99">
        <f>[1]Slutanvändning!$N$383</f>
        <v>0</v>
      </c>
      <c r="H38" s="111">
        <f>[1]Slutanvändning!$N$384</f>
        <v>0</v>
      </c>
      <c r="I38" s="99">
        <f>[1]Slutanvändning!$N$385</f>
        <v>0</v>
      </c>
      <c r="J38" s="99">
        <v>0</v>
      </c>
      <c r="K38" s="99">
        <f>[1]Slutanvändning!$U$381</f>
        <v>0</v>
      </c>
      <c r="L38" s="99">
        <f>[1]Slutanvändning!$V$381</f>
        <v>0</v>
      </c>
      <c r="M38" s="99"/>
      <c r="N38" s="99"/>
      <c r="O38" s="99"/>
      <c r="P38" s="141">
        <f t="shared" si="4"/>
        <v>16934.230538449392</v>
      </c>
      <c r="Q38" s="31"/>
      <c r="R38" s="42"/>
      <c r="S38" s="27"/>
      <c r="T38" s="38"/>
      <c r="U38" s="34"/>
    </row>
    <row r="39" spans="1:47" ht="15.75">
      <c r="A39" s="3" t="s">
        <v>37</v>
      </c>
      <c r="B39" s="99">
        <f>[1]Slutanvändning!$N$395</f>
        <v>0</v>
      </c>
      <c r="C39" s="99">
        <f>[1]Slutanvändning!$N$396</f>
        <v>10144</v>
      </c>
      <c r="D39" s="99">
        <f>[1]Slutanvändning!$N$389</f>
        <v>0</v>
      </c>
      <c r="E39" s="99">
        <f>[1]Slutanvändning!$Q$390</f>
        <v>0</v>
      </c>
      <c r="F39" s="111">
        <f>[1]Slutanvändning!$N$391</f>
        <v>0</v>
      </c>
      <c r="G39" s="99">
        <f>[1]Slutanvändning!$N$392</f>
        <v>0</v>
      </c>
      <c r="H39" s="111">
        <f>[1]Slutanvändning!$N$393</f>
        <v>0</v>
      </c>
      <c r="I39" s="99">
        <f>[1]Slutanvändning!$N$394</f>
        <v>0</v>
      </c>
      <c r="J39" s="99">
        <v>0</v>
      </c>
      <c r="K39" s="99">
        <f>[1]Slutanvändning!$U$390</f>
        <v>0</v>
      </c>
      <c r="L39" s="99">
        <f>[1]Slutanvändning!$V$390</f>
        <v>0</v>
      </c>
      <c r="M39" s="99"/>
      <c r="N39" s="99"/>
      <c r="O39" s="99"/>
      <c r="P39" s="99">
        <f>SUM(B39:N39)</f>
        <v>10144</v>
      </c>
      <c r="Q39" s="31"/>
      <c r="R39" s="39"/>
      <c r="S39" s="8"/>
      <c r="T39" s="61"/>
    </row>
    <row r="40" spans="1:47" ht="15.75">
      <c r="A40" s="3" t="s">
        <v>13</v>
      </c>
      <c r="B40" s="112">
        <f>SUM(B32:B39)</f>
        <v>30770</v>
      </c>
      <c r="C40" s="99">
        <f t="shared" ref="C40:O40" si="5">SUM(C32:C39)</f>
        <v>136624</v>
      </c>
      <c r="D40" s="99">
        <f t="shared" si="5"/>
        <v>154777</v>
      </c>
      <c r="E40" s="99">
        <f t="shared" si="5"/>
        <v>0</v>
      </c>
      <c r="F40" s="112">
        <f>SUM(F32:F39)</f>
        <v>18086</v>
      </c>
      <c r="G40" s="99">
        <f t="shared" si="5"/>
        <v>26866</v>
      </c>
      <c r="H40" s="131">
        <f t="shared" si="5"/>
        <v>119396</v>
      </c>
      <c r="I40" s="99">
        <f t="shared" si="5"/>
        <v>0</v>
      </c>
      <c r="J40" s="99">
        <f t="shared" si="5"/>
        <v>0</v>
      </c>
      <c r="K40" s="99">
        <f t="shared" si="5"/>
        <v>0</v>
      </c>
      <c r="L40" s="99">
        <f t="shared" si="5"/>
        <v>0</v>
      </c>
      <c r="M40" s="99">
        <f t="shared" si="5"/>
        <v>0</v>
      </c>
      <c r="N40" s="99">
        <f t="shared" si="5"/>
        <v>0</v>
      </c>
      <c r="O40" s="99">
        <f t="shared" si="5"/>
        <v>0</v>
      </c>
      <c r="P40" s="141">
        <f>SUM(B40:N40)</f>
        <v>486519</v>
      </c>
      <c r="Q40" s="31"/>
      <c r="R40" s="39"/>
      <c r="S40" s="8" t="s">
        <v>24</v>
      </c>
      <c r="T40" s="61" t="s">
        <v>25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3"/>
      <c r="R41" s="39" t="s">
        <v>38</v>
      </c>
      <c r="S41" s="62" t="str">
        <f>ROUND((B46+C46)/1000,0) &amp;" GWh"</f>
        <v>13 GWh</v>
      </c>
      <c r="T41" s="61"/>
    </row>
    <row r="42" spans="1:47">
      <c r="A42" s="44" t="s">
        <v>41</v>
      </c>
      <c r="B42" s="100">
        <f>B39+B38+B37</f>
        <v>15518.613611242698</v>
      </c>
      <c r="C42" s="100">
        <f>C39+C38+C37</f>
        <v>66808</v>
      </c>
      <c r="D42" s="100">
        <f>D39+D38+D37</f>
        <v>277</v>
      </c>
      <c r="E42" s="100">
        <f t="shared" ref="E42:P42" si="6">E39+E38+E37</f>
        <v>0</v>
      </c>
      <c r="F42" s="101">
        <f t="shared" si="6"/>
        <v>0</v>
      </c>
      <c r="G42" s="100">
        <f t="shared" si="6"/>
        <v>0</v>
      </c>
      <c r="H42" s="100">
        <f t="shared" si="6"/>
        <v>53149</v>
      </c>
      <c r="I42" s="101">
        <f t="shared" si="6"/>
        <v>0</v>
      </c>
      <c r="J42" s="100">
        <f t="shared" si="6"/>
        <v>0</v>
      </c>
      <c r="K42" s="100">
        <f t="shared" si="6"/>
        <v>0</v>
      </c>
      <c r="L42" s="100">
        <f t="shared" si="6"/>
        <v>0</v>
      </c>
      <c r="M42" s="100">
        <f t="shared" si="6"/>
        <v>0</v>
      </c>
      <c r="N42" s="100">
        <f t="shared" si="6"/>
        <v>0</v>
      </c>
      <c r="O42" s="100">
        <f t="shared" si="6"/>
        <v>0</v>
      </c>
      <c r="P42" s="100">
        <f t="shared" si="6"/>
        <v>135752.6136112427</v>
      </c>
      <c r="Q42" s="32"/>
      <c r="R42" s="39" t="s">
        <v>39</v>
      </c>
      <c r="S42" s="9" t="str">
        <f>ROUND(P42/1000,0) &amp;" GWh"</f>
        <v>136 GWh</v>
      </c>
      <c r="T42" s="40">
        <f>P42/P40</f>
        <v>0.27902839069233204</v>
      </c>
    </row>
    <row r="43" spans="1:47">
      <c r="A43" s="45" t="s">
        <v>43</v>
      </c>
      <c r="B43" s="128"/>
      <c r="C43" s="129">
        <f>C40+C24-C7+C46</f>
        <v>147559.40100000001</v>
      </c>
      <c r="D43" s="129">
        <f t="shared" ref="D43:O43" si="7">D11+D24+D40</f>
        <v>154777</v>
      </c>
      <c r="E43" s="129">
        <f t="shared" si="7"/>
        <v>0</v>
      </c>
      <c r="F43" s="129">
        <f t="shared" si="7"/>
        <v>18086</v>
      </c>
      <c r="G43" s="129">
        <f t="shared" si="7"/>
        <v>27936</v>
      </c>
      <c r="H43" s="129">
        <f t="shared" si="7"/>
        <v>157906</v>
      </c>
      <c r="I43" s="129">
        <f t="shared" si="7"/>
        <v>0</v>
      </c>
      <c r="J43" s="129">
        <f t="shared" si="7"/>
        <v>0</v>
      </c>
      <c r="K43" s="129">
        <f t="shared" si="7"/>
        <v>0</v>
      </c>
      <c r="L43" s="129">
        <f t="shared" si="7"/>
        <v>0</v>
      </c>
      <c r="M43" s="129">
        <f t="shared" si="7"/>
        <v>0</v>
      </c>
      <c r="N43" s="129">
        <f t="shared" si="7"/>
        <v>0</v>
      </c>
      <c r="O43" s="129">
        <f t="shared" si="7"/>
        <v>0</v>
      </c>
      <c r="P43" s="130">
        <f>SUM(C43:O43)</f>
        <v>506264.40100000001</v>
      </c>
      <c r="Q43" s="32"/>
      <c r="R43" s="39" t="s">
        <v>40</v>
      </c>
      <c r="S43" s="9" t="str">
        <f>ROUND(P36/1000,0) &amp;" GWh"</f>
        <v>29 GWh</v>
      </c>
      <c r="T43" s="60">
        <f>P36/P40</f>
        <v>5.9541017096221664E-2</v>
      </c>
    </row>
    <row r="44" spans="1:47">
      <c r="A44" s="45" t="s">
        <v>44</v>
      </c>
      <c r="B44" s="102"/>
      <c r="C44" s="110">
        <f>C43/$P$43</f>
        <v>0.29146706880541656</v>
      </c>
      <c r="D44" s="110">
        <f t="shared" ref="D44:P44" si="8">D43/$P$43</f>
        <v>0.30572364893576626</v>
      </c>
      <c r="E44" s="110">
        <f t="shared" si="8"/>
        <v>0</v>
      </c>
      <c r="F44" s="110">
        <f t="shared" si="8"/>
        <v>3.5724415867036244E-2</v>
      </c>
      <c r="G44" s="110">
        <f t="shared" si="8"/>
        <v>5.5180652530218095E-2</v>
      </c>
      <c r="H44" s="110">
        <f t="shared" si="8"/>
        <v>0.31190421386156281</v>
      </c>
      <c r="I44" s="110">
        <f t="shared" si="8"/>
        <v>0</v>
      </c>
      <c r="J44" s="110">
        <f t="shared" si="8"/>
        <v>0</v>
      </c>
      <c r="K44" s="110">
        <f t="shared" si="8"/>
        <v>0</v>
      </c>
      <c r="L44" s="110">
        <f t="shared" si="8"/>
        <v>0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32"/>
      <c r="R44" s="39" t="s">
        <v>42</v>
      </c>
      <c r="S44" s="9" t="str">
        <f>ROUND(P34/1000,0) &amp;" GWh"</f>
        <v>20 GWh</v>
      </c>
      <c r="T44" s="40">
        <f>P34/P40</f>
        <v>4.1066331000681654E-2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30 GWh</v>
      </c>
      <c r="T45" s="40">
        <f>P32/P40</f>
        <v>6.2149679663075851E-2</v>
      </c>
      <c r="U45" s="34"/>
    </row>
    <row r="46" spans="1:47">
      <c r="A46" s="46" t="s">
        <v>47</v>
      </c>
      <c r="B46" s="65">
        <f>B24-B40</f>
        <v>2420</v>
      </c>
      <c r="C46" s="65">
        <f>(C40+C24)*0.08</f>
        <v>10930.326000000001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118 GWh</v>
      </c>
      <c r="T46" s="60">
        <f>P33/P40</f>
        <v>0.24167607020486354</v>
      </c>
      <c r="U46" s="34"/>
    </row>
    <row r="47" spans="1:47">
      <c r="A47" s="46" t="s">
        <v>49</v>
      </c>
      <c r="B47" s="104">
        <f>B46/B24</f>
        <v>7.2913528171135888E-2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154 GWh</v>
      </c>
      <c r="T47" s="60">
        <f>P35/P40</f>
        <v>0.31653851134282524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4"/>
      <c r="R48" s="66" t="s">
        <v>48</v>
      </c>
      <c r="S48" s="9" t="str">
        <f>ROUND(P40/1000,0) &amp;" GWh"</f>
        <v>487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J12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6" width="17.625" style="50" customWidth="1"/>
    <col min="7" max="7" width="19.625" style="50" bestFit="1" customWidth="1"/>
    <col min="8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68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[1]Solceller!$C$4</f>
        <v>684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111">
        <f>[1]Elproduktion!$N$42</f>
        <v>0</v>
      </c>
      <c r="D7" s="99">
        <f>[1]Elproduktion!$N$43</f>
        <v>0</v>
      </c>
      <c r="E7" s="99">
        <f>[1]Elproduktion!$Q$44</f>
        <v>0</v>
      </c>
      <c r="F7" s="99">
        <f>[1]Elproduktion!$N$45</f>
        <v>0</v>
      </c>
      <c r="G7" s="99">
        <f>[1]Elproduktion!$R$46</f>
        <v>0</v>
      </c>
      <c r="H7" s="99">
        <f>[1]Elproduktion!$S$47</f>
        <v>0</v>
      </c>
      <c r="I7" s="99">
        <f>[1]Elproduktion!$N$48</f>
        <v>0</v>
      </c>
      <c r="J7" s="99">
        <f>[1]Elproduktion!$T$46</f>
        <v>0</v>
      </c>
      <c r="K7" s="99">
        <f>[1]Elproduktion!$U$44</f>
        <v>0</v>
      </c>
      <c r="L7" s="99">
        <f>[1]Elproduktion!$V$44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111">
        <f>[1]Elproduktion!$N$50</f>
        <v>0</v>
      </c>
      <c r="D8" s="99">
        <f>[1]Elproduktion!$N$51</f>
        <v>0</v>
      </c>
      <c r="E8" s="99">
        <f>[1]Elproduktion!$Q$52</f>
        <v>0</v>
      </c>
      <c r="F8" s="99">
        <f>[1]Elproduktion!$N$53</f>
        <v>0</v>
      </c>
      <c r="G8" s="99">
        <f>[1]Elproduktion!$R$54</f>
        <v>0</v>
      </c>
      <c r="H8" s="99">
        <f>[1]Elproduktion!$S$55</f>
        <v>0</v>
      </c>
      <c r="I8" s="99">
        <f>[1]Elproduktion!$N$56</f>
        <v>0</v>
      </c>
      <c r="J8" s="99">
        <f>[1]Elproduktion!$T$54</f>
        <v>0</v>
      </c>
      <c r="K8" s="99">
        <f>[1]Elproduktion!$U$52</f>
        <v>0</v>
      </c>
      <c r="L8" s="99">
        <f>[1]Elproduktion!$V$52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111">
        <f>[1]Elproduktion!$N$58</f>
        <v>0</v>
      </c>
      <c r="D9" s="99">
        <f>[1]Elproduktion!$N$59</f>
        <v>0</v>
      </c>
      <c r="E9" s="99">
        <f>[1]Elproduktion!$Q$60</f>
        <v>0</v>
      </c>
      <c r="F9" s="99">
        <f>[1]Elproduktion!$N$61</f>
        <v>0</v>
      </c>
      <c r="G9" s="99">
        <f>[1]Elproduktion!$R$62</f>
        <v>0</v>
      </c>
      <c r="H9" s="99">
        <f>[1]Elproduktion!$S$63</f>
        <v>0</v>
      </c>
      <c r="I9" s="99">
        <f>[1]Elproduktion!$N$64</f>
        <v>0</v>
      </c>
      <c r="J9" s="99">
        <f>[1]Elproduktion!$T$62</f>
        <v>0</v>
      </c>
      <c r="K9" s="99">
        <f>[1]Elproduktion!$U$60</f>
        <v>0</v>
      </c>
      <c r="L9" s="99">
        <f>[1]Elproduktion!$V$60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8">
        <f>[1]Elproduktion!$N$66</f>
        <v>0</v>
      </c>
      <c r="D10" s="99">
        <f>[1]Elproduktion!$N$67</f>
        <v>0</v>
      </c>
      <c r="E10" s="99">
        <f>[1]Elproduktion!$Q$68</f>
        <v>0</v>
      </c>
      <c r="F10" s="99">
        <f>[1]Elproduktion!$N$69</f>
        <v>0</v>
      </c>
      <c r="G10" s="99">
        <f>[1]Elproduktion!$R$70</f>
        <v>0</v>
      </c>
      <c r="H10" s="99">
        <f>[1]Elproduktion!$S$71</f>
        <v>0</v>
      </c>
      <c r="I10" s="99">
        <f>[1]Elproduktion!$N$72</f>
        <v>0</v>
      </c>
      <c r="J10" s="99">
        <f>[1]Elproduktion!$T$70</f>
        <v>0</v>
      </c>
      <c r="K10" s="99">
        <f>[1]Elproduktion!$U$68</f>
        <v>0</v>
      </c>
      <c r="L10" s="99">
        <f>[1]Elproduktion!$V$68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99">
        <f>SUM(C5:C10)</f>
        <v>684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0305 Håbo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99">
        <f>[1]Fjärrvärmeproduktion!$N$58</f>
        <v>0</v>
      </c>
      <c r="C18" s="99"/>
      <c r="D18" s="99">
        <f>[1]Fjärrvärmeproduktion!$N$59</f>
        <v>0</v>
      </c>
      <c r="E18" s="99">
        <f>[1]Fjärrvärmeproduktion!$Q$60</f>
        <v>0</v>
      </c>
      <c r="F18" s="99">
        <f>[1]Fjärrvärmeproduktion!$N$61</f>
        <v>0</v>
      </c>
      <c r="G18" s="99">
        <f>[1]Fjärrvärmeproduktion!$R$62</f>
        <v>0</v>
      </c>
      <c r="H18" s="99">
        <f>[1]Fjärrvärmeproduktion!$S$63</f>
        <v>0</v>
      </c>
      <c r="I18" s="99">
        <f>[1]Fjärrvärmeproduktion!$N$64</f>
        <v>0</v>
      </c>
      <c r="J18" s="99">
        <f>[1]Fjärrvärmeproduktion!$T$62</f>
        <v>0</v>
      </c>
      <c r="K18" s="99">
        <f>[1]Fjärrvärmeproduktion!$U$60</f>
        <v>0</v>
      </c>
      <c r="L18" s="99">
        <f>[1]Fjärrvärmeproduktion!$V$60</f>
        <v>0</v>
      </c>
      <c r="M18" s="99"/>
      <c r="N18" s="99"/>
      <c r="O18" s="99"/>
      <c r="P18" s="99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99">
        <f>[1]Fjärrvärmeproduktion!$N$66</f>
        <v>28594</v>
      </c>
      <c r="C19" s="99"/>
      <c r="D19" s="99">
        <f>[1]Fjärrvärmeproduktion!$N$67</f>
        <v>239</v>
      </c>
      <c r="E19" s="99">
        <f>[1]Fjärrvärmeproduktion!$Q$68</f>
        <v>0</v>
      </c>
      <c r="F19" s="99">
        <f>[1]Fjärrvärmeproduktion!$N$69</f>
        <v>0</v>
      </c>
      <c r="G19" s="99">
        <f>[1]Fjärrvärmeproduktion!$R$70</f>
        <v>1560</v>
      </c>
      <c r="H19" s="99">
        <f>[1]Fjärrvärmeproduktion!$S$71</f>
        <v>31662</v>
      </c>
      <c r="I19" s="99">
        <f>[1]Fjärrvärmeproduktion!$N$72</f>
        <v>0</v>
      </c>
      <c r="J19" s="99">
        <f>[1]Fjärrvärmeproduktion!$T$70</f>
        <v>0</v>
      </c>
      <c r="K19" s="99">
        <f>[1]Fjärrvärmeproduktion!$U$68</f>
        <v>0</v>
      </c>
      <c r="L19" s="99">
        <f>[1]Fjärrvärmeproduktion!$V$68</f>
        <v>0</v>
      </c>
      <c r="M19" s="99"/>
      <c r="N19" s="99"/>
      <c r="O19" s="99"/>
      <c r="P19" s="99">
        <f t="shared" ref="P19:P24" si="2">SUM(C19:O19)</f>
        <v>33461</v>
      </c>
      <c r="Q19" s="2"/>
      <c r="R19" s="2"/>
      <c r="S19" s="2"/>
      <c r="T19" s="2"/>
    </row>
    <row r="20" spans="1:34" ht="15.75">
      <c r="A20" s="3" t="s">
        <v>19</v>
      </c>
      <c r="B20" s="99">
        <f>[1]Fjärrvärmeproduktion!$N$74</f>
        <v>652</v>
      </c>
      <c r="C20" s="131">
        <f>B20*1.015</f>
        <v>661.78</v>
      </c>
      <c r="D20" s="99">
        <f>[1]Fjärrvärmeproduktion!$N$75</f>
        <v>0</v>
      </c>
      <c r="E20" s="99">
        <f>[1]Fjärrvärmeproduktion!$Q$76</f>
        <v>0</v>
      </c>
      <c r="F20" s="99">
        <f>[1]Fjärrvärmeproduktion!$N$77</f>
        <v>0</v>
      </c>
      <c r="G20" s="99">
        <f>[1]Fjärrvärmeproduktion!$R$78</f>
        <v>0</v>
      </c>
      <c r="H20" s="99">
        <f>[1]Fjärrvärmeproduktion!$S$79</f>
        <v>0</v>
      </c>
      <c r="I20" s="99">
        <f>[1]Fjärrvärmeproduktion!$N$80</f>
        <v>0</v>
      </c>
      <c r="J20" s="99">
        <f>[1]Fjärrvärmeproduktion!$T$78</f>
        <v>0</v>
      </c>
      <c r="K20" s="99">
        <f>[1]Fjärrvärmeproduktion!$U$76</f>
        <v>0</v>
      </c>
      <c r="L20" s="99">
        <f>[1]Fjärrvärmeproduktion!$V$76</f>
        <v>0</v>
      </c>
      <c r="M20" s="99"/>
      <c r="N20" s="99"/>
      <c r="O20" s="99"/>
      <c r="P20" s="99">
        <f t="shared" si="2"/>
        <v>661.78</v>
      </c>
      <c r="Q20" s="2"/>
      <c r="R20" s="2"/>
      <c r="S20" s="2"/>
      <c r="T20" s="2"/>
    </row>
    <row r="21" spans="1:34" ht="16.5" thickBot="1">
      <c r="A21" s="3" t="s">
        <v>20</v>
      </c>
      <c r="B21" s="99">
        <f>[1]Fjärrvärmeproduktion!$N$82</f>
        <v>739</v>
      </c>
      <c r="C21" s="131">
        <f>B21*0.33</f>
        <v>243.87</v>
      </c>
      <c r="D21" s="99">
        <f>[1]Fjärrvärmeproduktion!$N$83</f>
        <v>0</v>
      </c>
      <c r="E21" s="99">
        <f>[1]Fjärrvärmeproduktion!$Q$84</f>
        <v>0</v>
      </c>
      <c r="F21" s="99">
        <f>[1]Fjärrvärmeproduktion!$N$85</f>
        <v>0</v>
      </c>
      <c r="G21" s="99">
        <f>[1]Fjärrvärmeproduktion!$R$86</f>
        <v>0</v>
      </c>
      <c r="H21" s="99">
        <f>[1]Fjärrvärmeproduktion!$S$87</f>
        <v>0</v>
      </c>
      <c r="I21" s="99">
        <f>[1]Fjärrvärmeproduktion!$N$88</f>
        <v>0</v>
      </c>
      <c r="J21" s="99">
        <f>[1]Fjärrvärmeproduktion!$T$86</f>
        <v>0</v>
      </c>
      <c r="K21" s="99">
        <f>[1]Fjärrvärmeproduktion!$U$84</f>
        <v>0</v>
      </c>
      <c r="L21" s="99">
        <f>[1]Fjärrvärmeproduktion!$V$84</f>
        <v>0</v>
      </c>
      <c r="M21" s="99"/>
      <c r="N21" s="99"/>
      <c r="O21" s="99"/>
      <c r="P21" s="99">
        <f t="shared" si="2"/>
        <v>243.87</v>
      </c>
      <c r="Q21" s="2"/>
      <c r="R21" s="35"/>
      <c r="S21" s="35"/>
      <c r="T21" s="35"/>
    </row>
    <row r="22" spans="1:34" ht="15.75">
      <c r="A22" s="3" t="s">
        <v>21</v>
      </c>
      <c r="B22" s="99">
        <f>[1]Fjärrvärmeproduktion!$N$90</f>
        <v>8851</v>
      </c>
      <c r="C22" s="99"/>
      <c r="D22" s="99">
        <f>[1]Fjärrvärmeproduktion!$N$91</f>
        <v>0</v>
      </c>
      <c r="E22" s="99">
        <f>[1]Fjärrvärmeproduktion!$Q$92</f>
        <v>0</v>
      </c>
      <c r="F22" s="99">
        <f>[1]Fjärrvärmeproduktion!$N$93</f>
        <v>0</v>
      </c>
      <c r="G22" s="99">
        <f>[1]Fjärrvärmeproduktion!$R$94</f>
        <v>0</v>
      </c>
      <c r="H22" s="99">
        <f>[1]Fjärrvärmeproduktion!$S$95</f>
        <v>0</v>
      </c>
      <c r="I22" s="99">
        <f>[1]Fjärrvärmeproduktion!$N$96</f>
        <v>0</v>
      </c>
      <c r="J22" s="99">
        <f>[1]Fjärrvärmeproduktion!$T$94</f>
        <v>0</v>
      </c>
      <c r="K22" s="99">
        <f>[1]Fjärrvärmeproduktion!$U$92</f>
        <v>0</v>
      </c>
      <c r="L22" s="99">
        <f>[1]Fjärrvärmeproduktion!$V$92</f>
        <v>0</v>
      </c>
      <c r="M22" s="99"/>
      <c r="N22" s="99"/>
      <c r="O22" s="99"/>
      <c r="P22" s="99">
        <f t="shared" si="2"/>
        <v>0</v>
      </c>
      <c r="Q22" s="29"/>
      <c r="R22" s="41" t="s">
        <v>23</v>
      </c>
      <c r="S22" s="85" t="str">
        <f>ROUND(P43/1000,0) &amp;" GWh"</f>
        <v>660 GWh</v>
      </c>
      <c r="T22" s="36"/>
      <c r="U22" s="34"/>
    </row>
    <row r="23" spans="1:34" ht="15.75">
      <c r="A23" s="3" t="s">
        <v>22</v>
      </c>
      <c r="B23" s="99">
        <f>[1]Fjärrvärmeproduktion!$N$98</f>
        <v>0</v>
      </c>
      <c r="C23" s="99"/>
      <c r="D23" s="99">
        <f>[1]Fjärrvärmeproduktion!$N$99</f>
        <v>0</v>
      </c>
      <c r="E23" s="99">
        <f>[1]Fjärrvärmeproduktion!$Q$100</f>
        <v>0</v>
      </c>
      <c r="F23" s="99">
        <f>[1]Fjärrvärmeproduktion!$N$101</f>
        <v>0</v>
      </c>
      <c r="G23" s="99">
        <f>[1]Fjärrvärmeproduktion!$R$102</f>
        <v>0</v>
      </c>
      <c r="H23" s="99">
        <f>[1]Fjärrvärmeproduktion!$S$103</f>
        <v>0</v>
      </c>
      <c r="I23" s="99">
        <f>[1]Fjärrvärmeproduktion!$N$104</f>
        <v>0</v>
      </c>
      <c r="J23" s="99">
        <f>[1]Fjärrvärmeproduktion!$T$102</f>
        <v>0</v>
      </c>
      <c r="K23" s="99">
        <f>[1]Fjärrvärmeproduktion!$U$100</f>
        <v>0</v>
      </c>
      <c r="L23" s="99">
        <f>[1]Fjärrvärmeproduktion!$V$100</f>
        <v>0</v>
      </c>
      <c r="M23" s="99"/>
      <c r="N23" s="99"/>
      <c r="O23" s="99"/>
      <c r="P23" s="99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99">
        <f>SUM(B18:B23)</f>
        <v>38836</v>
      </c>
      <c r="C24" s="131">
        <f t="shared" ref="C24:O24" si="3">SUM(C18:C23)</f>
        <v>905.65</v>
      </c>
      <c r="D24" s="99">
        <f t="shared" si="3"/>
        <v>239</v>
      </c>
      <c r="E24" s="99">
        <f t="shared" si="3"/>
        <v>0</v>
      </c>
      <c r="F24" s="99">
        <f t="shared" si="3"/>
        <v>0</v>
      </c>
      <c r="G24" s="99">
        <f t="shared" si="3"/>
        <v>1560</v>
      </c>
      <c r="H24" s="99">
        <f t="shared" si="3"/>
        <v>31662</v>
      </c>
      <c r="I24" s="99">
        <f t="shared" si="3"/>
        <v>0</v>
      </c>
      <c r="J24" s="99">
        <f t="shared" si="3"/>
        <v>0</v>
      </c>
      <c r="K24" s="99">
        <f t="shared" si="3"/>
        <v>0</v>
      </c>
      <c r="L24" s="99">
        <f t="shared" si="3"/>
        <v>0</v>
      </c>
      <c r="M24" s="99">
        <f t="shared" si="3"/>
        <v>0</v>
      </c>
      <c r="N24" s="99">
        <f t="shared" si="3"/>
        <v>0</v>
      </c>
      <c r="O24" s="99">
        <f t="shared" si="3"/>
        <v>0</v>
      </c>
      <c r="P24" s="99">
        <f t="shared" si="2"/>
        <v>34366.65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9"/>
      <c r="R25" s="82" t="str">
        <f>C30</f>
        <v>El</v>
      </c>
      <c r="S25" s="58" t="str">
        <f>ROUND(C43/1000,0) &amp;" GWh"</f>
        <v>222 GWh</v>
      </c>
      <c r="T25" s="40">
        <f>C$44</f>
        <v>0.33667916670511883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243 GWh</v>
      </c>
      <c r="T26" s="40">
        <f>D$44</f>
        <v>0.36784912481886606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104 GWh</v>
      </c>
      <c r="T28" s="40">
        <f>F$44</f>
        <v>0.15766022545621222</v>
      </c>
      <c r="U28" s="34"/>
    </row>
    <row r="29" spans="1:34" ht="15.75">
      <c r="A29" s="76" t="str">
        <f>A2</f>
        <v>0305 Håbo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45 GWh</v>
      </c>
      <c r="T29" s="40">
        <f>G$44</f>
        <v>6.8353756569177332E-2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46 GWh</v>
      </c>
      <c r="T30" s="40">
        <f>H$44</f>
        <v>6.945772645062559E-2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99">
        <f>[1]Slutanvändning!$N$89</f>
        <v>0</v>
      </c>
      <c r="C32" s="132">
        <f>[1]Slutanvändning!$N$90</f>
        <v>2420.7151404983715</v>
      </c>
      <c r="D32" s="99">
        <f>[1]Slutanvändning!$N$83</f>
        <v>3059</v>
      </c>
      <c r="E32" s="99">
        <f>[1]Slutanvändning!$Q$84</f>
        <v>0</v>
      </c>
      <c r="F32" s="111">
        <f>[1]Slutanvändning!$N$85</f>
        <v>0</v>
      </c>
      <c r="G32" s="111">
        <f>[1]Slutanvändning!$N$86</f>
        <v>658</v>
      </c>
      <c r="H32" s="99">
        <f>[1]Slutanvändning!$N$87</f>
        <v>0</v>
      </c>
      <c r="I32" s="99">
        <f>[1]Slutanvändning!$N$88</f>
        <v>0</v>
      </c>
      <c r="J32" s="99">
        <v>0</v>
      </c>
      <c r="K32" s="99">
        <f>[1]Slutanvändning!$U$84</f>
        <v>0</v>
      </c>
      <c r="L32" s="99">
        <f>[1]Slutanvändning!$V$84</f>
        <v>0</v>
      </c>
      <c r="M32" s="99"/>
      <c r="N32" s="99"/>
      <c r="O32" s="99"/>
      <c r="P32" s="131">
        <f t="shared" ref="P32:P38" si="4">SUM(B32:N32)</f>
        <v>6137.7151404983715</v>
      </c>
      <c r="Q32" s="31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41">
        <f>[1]Slutanvändning!$N$98</f>
        <v>485.65044852769529</v>
      </c>
      <c r="C33" s="111">
        <f>[1]Slutanvändning!$N$99</f>
        <v>34095</v>
      </c>
      <c r="D33" s="99">
        <f>[1]Slutanvändning!$N$92</f>
        <v>9924</v>
      </c>
      <c r="E33" s="99">
        <f>[1]Slutanvändning!$Q$93</f>
        <v>0</v>
      </c>
      <c r="F33" s="140">
        <f>[1]Slutanvändning!$N$94</f>
        <v>104110</v>
      </c>
      <c r="G33" s="132">
        <f>[1]Slutanvändning!$N$95</f>
        <v>0</v>
      </c>
      <c r="H33" s="99">
        <f>[1]Slutanvändning!$N$96</f>
        <v>0</v>
      </c>
      <c r="I33" s="99">
        <f>[1]Slutanvändning!$N$97</f>
        <v>0</v>
      </c>
      <c r="J33" s="99">
        <v>0</v>
      </c>
      <c r="K33" s="99">
        <f>[1]Slutanvändning!$U$93</f>
        <v>0</v>
      </c>
      <c r="L33" s="99">
        <f>[1]Slutanvändning!$V$93</f>
        <v>0</v>
      </c>
      <c r="M33" s="99"/>
      <c r="N33" s="99"/>
      <c r="O33" s="99"/>
      <c r="P33" s="141">
        <f t="shared" si="4"/>
        <v>148614.65044852771</v>
      </c>
      <c r="Q33" s="31"/>
      <c r="R33" s="82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41">
        <f>[1]Slutanvändning!$N$107</f>
        <v>8285.5904225164231</v>
      </c>
      <c r="C34" s="132">
        <f>[1]Slutanvändning!$N$108</f>
        <v>19583.367111022922</v>
      </c>
      <c r="D34" s="99">
        <f>[1]Slutanvändning!$N$101</f>
        <v>1488</v>
      </c>
      <c r="E34" s="99">
        <f>[1]Slutanvändning!$Q$102</f>
        <v>0</v>
      </c>
      <c r="F34" s="111">
        <f>[1]Slutanvändning!$N$103</f>
        <v>0</v>
      </c>
      <c r="G34" s="111">
        <f>[1]Slutanvändning!$N$104</f>
        <v>0</v>
      </c>
      <c r="H34" s="99">
        <f>[1]Slutanvändning!$N$105</f>
        <v>0</v>
      </c>
      <c r="I34" s="99">
        <f>[1]Slutanvändning!$N$106</f>
        <v>0</v>
      </c>
      <c r="J34" s="99">
        <v>0</v>
      </c>
      <c r="K34" s="99">
        <f>[1]Slutanvändning!$U$102</f>
        <v>0</v>
      </c>
      <c r="L34" s="99">
        <f>[1]Slutanvändning!$V$102</f>
        <v>0</v>
      </c>
      <c r="M34" s="99"/>
      <c r="N34" s="99"/>
      <c r="O34" s="99"/>
      <c r="P34" s="131">
        <f t="shared" si="4"/>
        <v>29356.957533539346</v>
      </c>
      <c r="Q34" s="31"/>
      <c r="R34" s="83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99">
        <f>[1]Slutanvändning!$N$116</f>
        <v>0</v>
      </c>
      <c r="C35" s="111">
        <f>[1]Slutanvändning!$N$117</f>
        <v>0</v>
      </c>
      <c r="D35" s="99">
        <f>[1]Slutanvändning!$N$110</f>
        <v>225131</v>
      </c>
      <c r="E35" s="99">
        <f>[1]Slutanvändning!$Q$111</f>
        <v>0</v>
      </c>
      <c r="F35" s="111">
        <f>[1]Slutanvändning!$N$112</f>
        <v>0</v>
      </c>
      <c r="G35" s="111">
        <f>[1]Slutanvändning!$N$113</f>
        <v>42919</v>
      </c>
      <c r="H35" s="99">
        <f>[1]Slutanvändning!$N$114</f>
        <v>0</v>
      </c>
      <c r="I35" s="99">
        <f>[1]Slutanvändning!$N$115</f>
        <v>0</v>
      </c>
      <c r="J35" s="99">
        <v>0</v>
      </c>
      <c r="K35" s="99">
        <f>[1]Slutanvändning!$U$111</f>
        <v>0</v>
      </c>
      <c r="L35" s="99">
        <f>[1]Slutanvändning!$V$111</f>
        <v>0</v>
      </c>
      <c r="M35" s="99"/>
      <c r="N35" s="99"/>
      <c r="O35" s="99"/>
      <c r="P35" s="99">
        <f>SUM(B35:N35)</f>
        <v>268050</v>
      </c>
      <c r="Q35" s="31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41">
        <f>[1]Slutanvändning!$N$125</f>
        <v>3805.3556541167836</v>
      </c>
      <c r="C36" s="111">
        <f>[1]Slutanvändning!$N$126</f>
        <v>30899</v>
      </c>
      <c r="D36" s="99">
        <f>[1]Slutanvändning!$N$119</f>
        <v>2489</v>
      </c>
      <c r="E36" s="99">
        <f>[1]Slutanvändning!$Q$120</f>
        <v>0</v>
      </c>
      <c r="F36" s="111">
        <f>[1]Slutanvändning!$N$121</f>
        <v>0</v>
      </c>
      <c r="G36" s="111">
        <f>[1]Slutanvändning!$N$122</f>
        <v>0</v>
      </c>
      <c r="H36" s="99">
        <f>[1]Slutanvändning!$N$123</f>
        <v>0</v>
      </c>
      <c r="I36" s="99">
        <f>[1]Slutanvändning!$N$124</f>
        <v>0</v>
      </c>
      <c r="J36" s="99">
        <v>0</v>
      </c>
      <c r="K36" s="99">
        <f>[1]Slutanvändning!$U$120</f>
        <v>0</v>
      </c>
      <c r="L36" s="99">
        <f>[1]Slutanvändning!$V$120</f>
        <v>0</v>
      </c>
      <c r="M36" s="99"/>
      <c r="N36" s="99"/>
      <c r="O36" s="99"/>
      <c r="P36" s="141">
        <f t="shared" si="4"/>
        <v>37193.355654116785</v>
      </c>
      <c r="Q36" s="31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41">
        <f>[1]Slutanvändning!$N$134</f>
        <v>222.04288525027513</v>
      </c>
      <c r="C37" s="111">
        <f>[1]Slutanvändning!$N$135</f>
        <v>102649</v>
      </c>
      <c r="D37" s="99">
        <f>[1]Slutanvändning!$N$128</f>
        <v>229</v>
      </c>
      <c r="E37" s="99">
        <f>[1]Slutanvändning!$Q$129</f>
        <v>0</v>
      </c>
      <c r="F37" s="111">
        <f>[1]Slutanvändning!$N$130</f>
        <v>0</v>
      </c>
      <c r="G37" s="111">
        <f>[1]Slutanvändning!$N$131</f>
        <v>0</v>
      </c>
      <c r="H37" s="99">
        <f>[1]Slutanvändning!$N$132</f>
        <v>14204</v>
      </c>
      <c r="I37" s="99">
        <f>[1]Slutanvändning!$N$133</f>
        <v>0</v>
      </c>
      <c r="J37" s="99">
        <v>0</v>
      </c>
      <c r="K37" s="99">
        <f>[1]Slutanvändning!$U$129</f>
        <v>0</v>
      </c>
      <c r="L37" s="99">
        <f>[1]Slutanvändning!$V$129</f>
        <v>0</v>
      </c>
      <c r="M37" s="99"/>
      <c r="N37" s="99"/>
      <c r="O37" s="99"/>
      <c r="P37" s="141">
        <f t="shared" si="4"/>
        <v>117304.04288525028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41">
        <f>[1]Slutanvändning!$N$143</f>
        <v>20001.360589588821</v>
      </c>
      <c r="C38" s="111">
        <f>[1]Slutanvändning!$N$144</f>
        <v>6317</v>
      </c>
      <c r="D38" s="99">
        <f>[1]Slutanvändning!$N$137</f>
        <v>348</v>
      </c>
      <c r="E38" s="99">
        <f>[1]Slutanvändning!$Q$138</f>
        <v>0</v>
      </c>
      <c r="F38" s="111">
        <f>[1]Slutanvändning!$N$139</f>
        <v>0</v>
      </c>
      <c r="G38" s="111">
        <f>[1]Slutanvändning!$N$140</f>
        <v>0</v>
      </c>
      <c r="H38" s="99">
        <f>[1]Slutanvändning!$N$141</f>
        <v>0</v>
      </c>
      <c r="I38" s="99">
        <f>[1]Slutanvändning!$N$142</f>
        <v>0</v>
      </c>
      <c r="J38" s="99">
        <v>0</v>
      </c>
      <c r="K38" s="99">
        <f>[1]Slutanvändning!$U$138</f>
        <v>0</v>
      </c>
      <c r="L38" s="99">
        <f>[1]Slutanvändning!$V$138</f>
        <v>0</v>
      </c>
      <c r="M38" s="99"/>
      <c r="N38" s="99"/>
      <c r="O38" s="99"/>
      <c r="P38" s="141">
        <f t="shared" si="4"/>
        <v>26666.360589588821</v>
      </c>
      <c r="Q38" s="31"/>
      <c r="R38" s="42"/>
      <c r="S38" s="27"/>
      <c r="T38" s="38"/>
      <c r="U38" s="34"/>
    </row>
    <row r="39" spans="1:47" ht="15.75">
      <c r="A39" s="3" t="s">
        <v>37</v>
      </c>
      <c r="B39" s="99">
        <f>[1]Slutanvändning!$N$152</f>
        <v>0</v>
      </c>
      <c r="C39" s="132">
        <f>[1]Slutanvändning!$N$153</f>
        <v>8985.9177484787015</v>
      </c>
      <c r="D39" s="99">
        <f>[1]Slutanvändning!$N$146</f>
        <v>0</v>
      </c>
      <c r="E39" s="99">
        <f>[1]Slutanvändning!$Q$147</f>
        <v>0</v>
      </c>
      <c r="F39" s="111">
        <f>[1]Slutanvändning!$N$148</f>
        <v>0</v>
      </c>
      <c r="G39" s="111">
        <f>[1]Slutanvändning!$N$149</f>
        <v>0</v>
      </c>
      <c r="H39" s="99">
        <f>[1]Slutanvändning!$N$150</f>
        <v>0</v>
      </c>
      <c r="I39" s="99">
        <f>[1]Slutanvändning!$N$151</f>
        <v>0</v>
      </c>
      <c r="J39" s="99">
        <v>0</v>
      </c>
      <c r="K39" s="99">
        <f>[1]Slutanvändning!$U$147</f>
        <v>0</v>
      </c>
      <c r="L39" s="99">
        <f>[1]Slutanvändning!$V$147</f>
        <v>0</v>
      </c>
      <c r="M39" s="99"/>
      <c r="N39" s="99"/>
      <c r="O39" s="99"/>
      <c r="P39" s="131">
        <f>SUM(B39:N39)</f>
        <v>8985.9177484787015</v>
      </c>
      <c r="Q39" s="31"/>
      <c r="R39" s="39"/>
      <c r="S39" s="8"/>
      <c r="T39" s="61"/>
    </row>
    <row r="40" spans="1:47" ht="15.75">
      <c r="A40" s="3" t="s">
        <v>13</v>
      </c>
      <c r="B40" s="112">
        <f>SUM(B32:B39)</f>
        <v>32800</v>
      </c>
      <c r="C40" s="99">
        <f t="shared" ref="C40:O40" si="5">SUM(C32:C39)</f>
        <v>204950</v>
      </c>
      <c r="D40" s="99">
        <f t="shared" si="5"/>
        <v>242668</v>
      </c>
      <c r="E40" s="99">
        <f t="shared" si="5"/>
        <v>0</v>
      </c>
      <c r="F40" s="112">
        <f>SUM(F32:F39)</f>
        <v>104110</v>
      </c>
      <c r="G40" s="131">
        <f t="shared" si="5"/>
        <v>43577</v>
      </c>
      <c r="H40" s="99">
        <f t="shared" si="5"/>
        <v>14204</v>
      </c>
      <c r="I40" s="99">
        <f t="shared" si="5"/>
        <v>0</v>
      </c>
      <c r="J40" s="99">
        <f t="shared" si="5"/>
        <v>0</v>
      </c>
      <c r="K40" s="99">
        <f t="shared" si="5"/>
        <v>0</v>
      </c>
      <c r="L40" s="99">
        <f t="shared" si="5"/>
        <v>0</v>
      </c>
      <c r="M40" s="99">
        <f t="shared" si="5"/>
        <v>0</v>
      </c>
      <c r="N40" s="99">
        <f t="shared" si="5"/>
        <v>0</v>
      </c>
      <c r="O40" s="99">
        <f t="shared" si="5"/>
        <v>0</v>
      </c>
      <c r="P40" s="141">
        <f>SUM(B40:N40)</f>
        <v>642309</v>
      </c>
      <c r="Q40" s="31"/>
      <c r="R40" s="39"/>
      <c r="S40" s="8" t="s">
        <v>24</v>
      </c>
      <c r="T40" s="61" t="s">
        <v>25</v>
      </c>
    </row>
    <row r="41" spans="1:47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63"/>
      <c r="R41" s="39" t="s">
        <v>38</v>
      </c>
      <c r="S41" s="62" t="str">
        <f>ROUND((B46+C46)/1000,0) &amp;" GWh"</f>
        <v>23 GWh</v>
      </c>
      <c r="T41" s="61"/>
    </row>
    <row r="42" spans="1:47">
      <c r="A42" s="44" t="s">
        <v>41</v>
      </c>
      <c r="B42" s="100">
        <f>B39+B38+B37</f>
        <v>20223.403474839095</v>
      </c>
      <c r="C42" s="100">
        <f>C39+C38+C37</f>
        <v>117951.91774847871</v>
      </c>
      <c r="D42" s="100">
        <f>D39+D38+D37</f>
        <v>577</v>
      </c>
      <c r="E42" s="100">
        <f t="shared" ref="E42:P42" si="6">E39+E38+E37</f>
        <v>0</v>
      </c>
      <c r="F42" s="101">
        <f t="shared" si="6"/>
        <v>0</v>
      </c>
      <c r="G42" s="100">
        <f t="shared" si="6"/>
        <v>0</v>
      </c>
      <c r="H42" s="100">
        <f t="shared" si="6"/>
        <v>14204</v>
      </c>
      <c r="I42" s="101">
        <f t="shared" si="6"/>
        <v>0</v>
      </c>
      <c r="J42" s="100">
        <f t="shared" si="6"/>
        <v>0</v>
      </c>
      <c r="K42" s="100">
        <f t="shared" si="6"/>
        <v>0</v>
      </c>
      <c r="L42" s="100">
        <f t="shared" si="6"/>
        <v>0</v>
      </c>
      <c r="M42" s="100">
        <f t="shared" si="6"/>
        <v>0</v>
      </c>
      <c r="N42" s="100">
        <f t="shared" si="6"/>
        <v>0</v>
      </c>
      <c r="O42" s="100">
        <f t="shared" si="6"/>
        <v>0</v>
      </c>
      <c r="P42" s="100">
        <f t="shared" si="6"/>
        <v>152956.32122331782</v>
      </c>
      <c r="Q42" s="32"/>
      <c r="R42" s="39" t="s">
        <v>39</v>
      </c>
      <c r="S42" s="9" t="str">
        <f>ROUND(P42/1000,0) &amp;" GWh"</f>
        <v>153 GWh</v>
      </c>
      <c r="T42" s="40">
        <f>P42/P40</f>
        <v>0.23813510510255628</v>
      </c>
    </row>
    <row r="43" spans="1:47">
      <c r="A43" s="45" t="s">
        <v>43</v>
      </c>
      <c r="B43" s="128"/>
      <c r="C43" s="129">
        <f>C40+C24-C7+C46</f>
        <v>222324.10199999998</v>
      </c>
      <c r="D43" s="129">
        <f t="shared" ref="D43:O43" si="7">D11+D24+D40</f>
        <v>242907</v>
      </c>
      <c r="E43" s="129">
        <f t="shared" si="7"/>
        <v>0</v>
      </c>
      <c r="F43" s="129">
        <f t="shared" si="7"/>
        <v>104110</v>
      </c>
      <c r="G43" s="129">
        <f t="shared" si="7"/>
        <v>45137</v>
      </c>
      <c r="H43" s="129">
        <f t="shared" si="7"/>
        <v>45866</v>
      </c>
      <c r="I43" s="129">
        <f t="shared" si="7"/>
        <v>0</v>
      </c>
      <c r="J43" s="129">
        <f t="shared" si="7"/>
        <v>0</v>
      </c>
      <c r="K43" s="129">
        <f t="shared" si="7"/>
        <v>0</v>
      </c>
      <c r="L43" s="129">
        <f t="shared" si="7"/>
        <v>0</v>
      </c>
      <c r="M43" s="129">
        <f t="shared" si="7"/>
        <v>0</v>
      </c>
      <c r="N43" s="129">
        <f t="shared" si="7"/>
        <v>0</v>
      </c>
      <c r="O43" s="129">
        <f t="shared" si="7"/>
        <v>0</v>
      </c>
      <c r="P43" s="130">
        <f>SUM(C43:O43)</f>
        <v>660344.10199999996</v>
      </c>
      <c r="Q43" s="32"/>
      <c r="R43" s="39" t="s">
        <v>40</v>
      </c>
      <c r="S43" s="9" t="str">
        <f>ROUND(P36/1000,0) &amp;" GWh"</f>
        <v>37 GWh</v>
      </c>
      <c r="T43" s="60">
        <f>P36/P40</f>
        <v>5.7905705282218972E-2</v>
      </c>
    </row>
    <row r="44" spans="1:47">
      <c r="A44" s="45" t="s">
        <v>44</v>
      </c>
      <c r="B44" s="102"/>
      <c r="C44" s="110">
        <f>C43/$P$43</f>
        <v>0.33667916670511883</v>
      </c>
      <c r="D44" s="110">
        <f t="shared" ref="D44:P44" si="8">D43/$P$43</f>
        <v>0.36784912481886606</v>
      </c>
      <c r="E44" s="110">
        <f t="shared" si="8"/>
        <v>0</v>
      </c>
      <c r="F44" s="110">
        <f t="shared" si="8"/>
        <v>0.15766022545621222</v>
      </c>
      <c r="G44" s="110">
        <f t="shared" si="8"/>
        <v>6.8353756569177332E-2</v>
      </c>
      <c r="H44" s="110">
        <f t="shared" si="8"/>
        <v>6.945772645062559E-2</v>
      </c>
      <c r="I44" s="110">
        <f t="shared" si="8"/>
        <v>0</v>
      </c>
      <c r="J44" s="110">
        <f t="shared" si="8"/>
        <v>0</v>
      </c>
      <c r="K44" s="110">
        <f t="shared" si="8"/>
        <v>0</v>
      </c>
      <c r="L44" s="110">
        <f t="shared" si="8"/>
        <v>0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32"/>
      <c r="R44" s="39" t="s">
        <v>42</v>
      </c>
      <c r="S44" s="9" t="str">
        <f>ROUND(P34/1000,0) &amp;" GWh"</f>
        <v>29 GWh</v>
      </c>
      <c r="T44" s="40">
        <f>P34/P40</f>
        <v>4.5705349813780195E-2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6 GWh</v>
      </c>
      <c r="T45" s="40">
        <f>P32/P40</f>
        <v>9.5557047161076228E-3</v>
      </c>
      <c r="U45" s="34"/>
    </row>
    <row r="46" spans="1:47">
      <c r="A46" s="46" t="s">
        <v>47</v>
      </c>
      <c r="B46" s="65">
        <f>B24-B40</f>
        <v>6036</v>
      </c>
      <c r="C46" s="65">
        <f>(C40+C24)*0.08</f>
        <v>16468.452000000001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149 GWh</v>
      </c>
      <c r="T46" s="60">
        <f>P33/P40</f>
        <v>0.23137563143055401</v>
      </c>
      <c r="U46" s="34"/>
    </row>
    <row r="47" spans="1:47">
      <c r="A47" s="46" t="s">
        <v>49</v>
      </c>
      <c r="B47" s="104">
        <f>B46/B24</f>
        <v>0.15542280358430322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268 GWh</v>
      </c>
      <c r="T47" s="60">
        <f>P35/P40</f>
        <v>0.41732250365478296</v>
      </c>
    </row>
    <row r="48" spans="1:47" ht="15.75" thickBot="1">
      <c r="A48" s="11"/>
      <c r="B48" s="105"/>
      <c r="C48" s="107"/>
      <c r="D48" s="107"/>
      <c r="E48" s="107"/>
      <c r="F48" s="108"/>
      <c r="G48" s="107"/>
      <c r="H48" s="107"/>
      <c r="I48" s="108"/>
      <c r="J48" s="107"/>
      <c r="K48" s="107"/>
      <c r="L48" s="107"/>
      <c r="M48" s="107"/>
      <c r="N48" s="108"/>
      <c r="O48" s="108"/>
      <c r="P48" s="108"/>
      <c r="Q48" s="84"/>
      <c r="R48" s="66" t="s">
        <v>48</v>
      </c>
      <c r="S48" s="9" t="str">
        <f>ROUND(P40/1000,0) &amp;" GWh"</f>
        <v>642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7" zoomScale="80" zoomScaleNormal="80" workbookViewId="0">
      <selection activeCell="F24" sqref="F24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69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[1]Solceller!$C$6</f>
        <v>627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99">
        <f>[1]Elproduktion!$N$122</f>
        <v>0</v>
      </c>
      <c r="D7" s="99">
        <f>[1]Elproduktion!$N$123</f>
        <v>0</v>
      </c>
      <c r="E7" s="99">
        <f>[1]Elproduktion!$Q$124</f>
        <v>0</v>
      </c>
      <c r="F7" s="99">
        <f>[1]Elproduktion!$N$125</f>
        <v>0</v>
      </c>
      <c r="G7" s="99">
        <f>[1]Elproduktion!$R$126</f>
        <v>0</v>
      </c>
      <c r="H7" s="99">
        <f>[1]Elproduktion!$S$127</f>
        <v>0</v>
      </c>
      <c r="I7" s="99">
        <f>[1]Elproduktion!$N$128</f>
        <v>0</v>
      </c>
      <c r="J7" s="99">
        <f>[1]Elproduktion!$T$126</f>
        <v>0</v>
      </c>
      <c r="K7" s="99">
        <f>[1]Elproduktion!$U$124</f>
        <v>0</v>
      </c>
      <c r="L7" s="99">
        <f>[1]Elproduktion!$V$124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99">
        <f>[1]Elproduktion!$N$130</f>
        <v>0</v>
      </c>
      <c r="D8" s="99">
        <f>[1]Elproduktion!$N$131</f>
        <v>0</v>
      </c>
      <c r="E8" s="99">
        <f>[1]Elproduktion!$Q$132</f>
        <v>0</v>
      </c>
      <c r="F8" s="99">
        <f>[1]Elproduktion!$N$133</f>
        <v>0</v>
      </c>
      <c r="G8" s="99">
        <f>[1]Elproduktion!$R$134</f>
        <v>0</v>
      </c>
      <c r="H8" s="99">
        <f>[1]Elproduktion!$S$135</f>
        <v>0</v>
      </c>
      <c r="I8" s="99">
        <f>[1]Elproduktion!$N$136</f>
        <v>0</v>
      </c>
      <c r="J8" s="99">
        <f>[1]Elproduktion!$T$134</f>
        <v>0</v>
      </c>
      <c r="K8" s="99">
        <f>[1]Elproduktion!$U$132</f>
        <v>0</v>
      </c>
      <c r="L8" s="99">
        <f>[1]Elproduktion!$V$132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99">
        <f>[1]Elproduktion!$N$138</f>
        <v>0</v>
      </c>
      <c r="D9" s="99">
        <f>[1]Elproduktion!$N$139</f>
        <v>0</v>
      </c>
      <c r="E9" s="99">
        <f>[1]Elproduktion!$Q$140</f>
        <v>0</v>
      </c>
      <c r="F9" s="99">
        <f>[1]Elproduktion!$N$141</f>
        <v>0</v>
      </c>
      <c r="G9" s="99">
        <f>[1]Elproduktion!$R$142</f>
        <v>0</v>
      </c>
      <c r="H9" s="99">
        <f>[1]Elproduktion!$S$143</f>
        <v>0</v>
      </c>
      <c r="I9" s="99">
        <f>[1]Elproduktion!$N$144</f>
        <v>0</v>
      </c>
      <c r="J9" s="99">
        <f>[1]Elproduktion!$T$142</f>
        <v>0</v>
      </c>
      <c r="K9" s="99">
        <f>[1]Elproduktion!$U$140</f>
        <v>0</v>
      </c>
      <c r="L9" s="99">
        <f>[1]Elproduktion!$V$140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9">
        <f>[1]Elproduktion!$N$146</f>
        <v>0</v>
      </c>
      <c r="D10" s="99">
        <f>[1]Elproduktion!$N$147</f>
        <v>0</v>
      </c>
      <c r="E10" s="99">
        <f>[1]Elproduktion!$Q$148</f>
        <v>0</v>
      </c>
      <c r="F10" s="99">
        <f>[1]Elproduktion!$N$149</f>
        <v>0</v>
      </c>
      <c r="G10" s="99">
        <f>[1]Elproduktion!$R$150</f>
        <v>0</v>
      </c>
      <c r="H10" s="99">
        <f>[1]Elproduktion!$S$151</f>
        <v>0</v>
      </c>
      <c r="I10" s="99">
        <f>[1]Elproduktion!$N$152</f>
        <v>0</v>
      </c>
      <c r="J10" s="99">
        <f>[1]Elproduktion!$T$150</f>
        <v>0</v>
      </c>
      <c r="K10" s="99">
        <f>[1]Elproduktion!$U$148</f>
        <v>0</v>
      </c>
      <c r="L10" s="99">
        <f>[1]Elproduktion!$V$148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99">
        <f>SUM(C5:C10)</f>
        <v>627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0330 Knivsta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[1]Fjärrvärmeproduktion!$N$170</f>
        <v>0</v>
      </c>
      <c r="C18" s="116"/>
      <c r="D18" s="116">
        <f>[1]Fjärrvärmeproduktion!$N$171</f>
        <v>0</v>
      </c>
      <c r="E18" s="116">
        <f>[1]Fjärrvärmeproduktion!$Q$172</f>
        <v>0</v>
      </c>
      <c r="F18" s="116">
        <f>[1]Fjärrvärmeproduktion!$N$173</f>
        <v>0</v>
      </c>
      <c r="G18" s="116">
        <f>[1]Fjärrvärmeproduktion!$R$174</f>
        <v>0</v>
      </c>
      <c r="H18" s="116">
        <f>[1]Fjärrvärmeproduktion!$S$175</f>
        <v>0</v>
      </c>
      <c r="I18" s="116">
        <f>[1]Fjärrvärmeproduktion!$N$176</f>
        <v>0</v>
      </c>
      <c r="J18" s="116">
        <f>[1]Fjärrvärmeproduktion!$T$174</f>
        <v>0</v>
      </c>
      <c r="K18" s="116">
        <f>[1]Fjärrvärmeproduktion!$U$172</f>
        <v>0</v>
      </c>
      <c r="L18" s="116">
        <f>[1]Fjärrvärmeproduktion!$V$172</f>
        <v>0</v>
      </c>
      <c r="M18" s="116"/>
      <c r="N18" s="116"/>
      <c r="O18" s="116"/>
      <c r="P18" s="116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114">
        <f>[1]Fjärrvärmeproduktion!$N$178</f>
        <v>63400</v>
      </c>
      <c r="C19" s="116"/>
      <c r="D19" s="117">
        <f>[1]Fjärrvärmeproduktion!$N$179</f>
        <v>700</v>
      </c>
      <c r="E19" s="116">
        <f>[1]Fjärrvärmeproduktion!$Q$180</f>
        <v>0</v>
      </c>
      <c r="F19" s="116">
        <f>[1]Fjärrvärmeproduktion!$N$181</f>
        <v>0</v>
      </c>
      <c r="G19" s="116">
        <f>[1]Fjärrvärmeproduktion!$R$182</f>
        <v>0</v>
      </c>
      <c r="H19" s="117">
        <f>[1]Fjärrvärmeproduktion!$S$183</f>
        <v>77299</v>
      </c>
      <c r="I19" s="116">
        <f>[1]Fjärrvärmeproduktion!$N$184</f>
        <v>0</v>
      </c>
      <c r="J19" s="116">
        <f>[1]Fjärrvärmeproduktion!$T$182</f>
        <v>0</v>
      </c>
      <c r="K19" s="116">
        <f>[1]Fjärrvärmeproduktion!$U$180</f>
        <v>0</v>
      </c>
      <c r="L19" s="116">
        <f>[1]Fjärrvärmeproduktion!$V$180</f>
        <v>0</v>
      </c>
      <c r="M19" s="116"/>
      <c r="N19" s="116"/>
      <c r="O19" s="116"/>
      <c r="P19" s="116">
        <f t="shared" ref="P19:P24" si="2">SUM(C19:O19)</f>
        <v>77999</v>
      </c>
      <c r="Q19" s="2"/>
      <c r="R19" s="2"/>
      <c r="S19" s="2"/>
      <c r="T19" s="2"/>
    </row>
    <row r="20" spans="1:34" ht="15.75">
      <c r="A20" s="3" t="s">
        <v>19</v>
      </c>
      <c r="B20" s="115">
        <f>[1]Fjärrvärmeproduktion!$N$186</f>
        <v>0</v>
      </c>
      <c r="C20" s="116"/>
      <c r="D20" s="116">
        <f>[1]Fjärrvärmeproduktion!$N$187</f>
        <v>0</v>
      </c>
      <c r="E20" s="116">
        <f>[1]Fjärrvärmeproduktion!$Q$188</f>
        <v>0</v>
      </c>
      <c r="F20" s="116">
        <f>[1]Fjärrvärmeproduktion!$N$189</f>
        <v>0</v>
      </c>
      <c r="G20" s="116">
        <f>[1]Fjärrvärmeproduktion!$R$190</f>
        <v>0</v>
      </c>
      <c r="H20" s="116">
        <f>[1]Fjärrvärmeproduktion!$S$191</f>
        <v>0</v>
      </c>
      <c r="I20" s="116">
        <f>[1]Fjärrvärmeproduktion!$N$192</f>
        <v>0</v>
      </c>
      <c r="J20" s="116">
        <f>[1]Fjärrvärmeproduktion!$T$190</f>
        <v>0</v>
      </c>
      <c r="K20" s="116">
        <f>[1]Fjärrvärmeproduktion!$U$188</f>
        <v>0</v>
      </c>
      <c r="L20" s="116">
        <f>[1]Fjärrvärmeproduktion!$V$188</f>
        <v>0</v>
      </c>
      <c r="M20" s="116"/>
      <c r="N20" s="116"/>
      <c r="O20" s="116"/>
      <c r="P20" s="116">
        <f t="shared" si="2"/>
        <v>0</v>
      </c>
      <c r="Q20" s="2"/>
      <c r="R20" s="2"/>
      <c r="S20" s="2"/>
      <c r="T20" s="2"/>
    </row>
    <row r="21" spans="1:34" ht="16.5" thickBot="1">
      <c r="A21" s="3" t="s">
        <v>20</v>
      </c>
      <c r="B21" s="115">
        <f>[1]Fjärrvärmeproduktion!$N$194</f>
        <v>0</v>
      </c>
      <c r="C21" s="116"/>
      <c r="D21" s="116">
        <f>[1]Fjärrvärmeproduktion!$N$195</f>
        <v>0</v>
      </c>
      <c r="E21" s="116">
        <f>[1]Fjärrvärmeproduktion!$Q$196</f>
        <v>0</v>
      </c>
      <c r="F21" s="116">
        <f>[1]Fjärrvärmeproduktion!$N$197</f>
        <v>0</v>
      </c>
      <c r="G21" s="116">
        <f>[1]Fjärrvärmeproduktion!$R$198</f>
        <v>0</v>
      </c>
      <c r="H21" s="116">
        <f>[1]Fjärrvärmeproduktion!$S$199</f>
        <v>0</v>
      </c>
      <c r="I21" s="116">
        <f>[1]Fjärrvärmeproduktion!$N$200</f>
        <v>0</v>
      </c>
      <c r="J21" s="116">
        <f>[1]Fjärrvärmeproduktion!$T$198</f>
        <v>0</v>
      </c>
      <c r="K21" s="116">
        <f>[1]Fjärrvärmeproduktion!$U$196</f>
        <v>0</v>
      </c>
      <c r="L21" s="116">
        <f>[1]Fjärrvärmeproduktion!$V$196</f>
        <v>0</v>
      </c>
      <c r="M21" s="116"/>
      <c r="N21" s="116"/>
      <c r="O21" s="116"/>
      <c r="P21" s="116">
        <f t="shared" si="2"/>
        <v>0</v>
      </c>
      <c r="Q21" s="2"/>
      <c r="R21" s="35"/>
      <c r="S21" s="35"/>
      <c r="T21" s="35"/>
    </row>
    <row r="22" spans="1:34" ht="15.75">
      <c r="A22" s="3" t="s">
        <v>21</v>
      </c>
      <c r="B22" s="142">
        <f>[1]Fjärrvärmeproduktion!$N$202</f>
        <v>0</v>
      </c>
      <c r="C22" s="116"/>
      <c r="D22" s="116">
        <f>[1]Fjärrvärmeproduktion!$N$203</f>
        <v>0</v>
      </c>
      <c r="E22" s="116">
        <f>[1]Fjärrvärmeproduktion!$Q$204</f>
        <v>0</v>
      </c>
      <c r="F22" s="116">
        <f>[1]Fjärrvärmeproduktion!$N$205</f>
        <v>0</v>
      </c>
      <c r="G22" s="116">
        <f>[1]Fjärrvärmeproduktion!$R$206</f>
        <v>0</v>
      </c>
      <c r="H22" s="116">
        <f>[1]Fjärrvärmeproduktion!$S$207</f>
        <v>0</v>
      </c>
      <c r="I22" s="116">
        <f>[1]Fjärrvärmeproduktion!$N$208</f>
        <v>0</v>
      </c>
      <c r="J22" s="116">
        <f>[1]Fjärrvärmeproduktion!$T$206</f>
        <v>0</v>
      </c>
      <c r="K22" s="116">
        <f>[1]Fjärrvärmeproduktion!$U$204</f>
        <v>0</v>
      </c>
      <c r="L22" s="116">
        <f>[1]Fjärrvärmeproduktion!$V$204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341 GWh</v>
      </c>
      <c r="T22" s="36"/>
      <c r="U22" s="34"/>
    </row>
    <row r="23" spans="1:34" ht="15.75">
      <c r="A23" s="3" t="s">
        <v>22</v>
      </c>
      <c r="B23" s="115">
        <f>[1]Fjärrvärmeproduktion!$N$210</f>
        <v>0</v>
      </c>
      <c r="C23" s="116"/>
      <c r="D23" s="116">
        <f>[1]Fjärrvärmeproduktion!$N$211</f>
        <v>0</v>
      </c>
      <c r="E23" s="116">
        <f>[1]Fjärrvärmeproduktion!$Q$212</f>
        <v>0</v>
      </c>
      <c r="F23" s="116">
        <f>[1]Fjärrvärmeproduktion!$N$213</f>
        <v>0</v>
      </c>
      <c r="G23" s="116">
        <f>[1]Fjärrvärmeproduktion!$R$214</f>
        <v>0</v>
      </c>
      <c r="H23" s="116">
        <f>[1]Fjärrvärmeproduktion!$S$215</f>
        <v>0</v>
      </c>
      <c r="I23" s="116">
        <f>[1]Fjärrvärmeproduktion!$N$216</f>
        <v>0</v>
      </c>
      <c r="J23" s="116">
        <f>[1]Fjärrvärmeproduktion!$T$214</f>
        <v>0</v>
      </c>
      <c r="K23" s="116">
        <f>[1]Fjärrvärmeproduktion!$U$212</f>
        <v>0</v>
      </c>
      <c r="L23" s="116">
        <f>[1]Fjärrvärmeproduktion!$V$212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17">
        <f>SUM(B18:B23)</f>
        <v>63400</v>
      </c>
      <c r="C24" s="116">
        <f t="shared" ref="C24:O24" si="3">SUM(C18:C23)</f>
        <v>0</v>
      </c>
      <c r="D24" s="117">
        <f t="shared" si="3"/>
        <v>700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7">
        <f t="shared" si="3"/>
        <v>77299</v>
      </c>
      <c r="I24" s="116">
        <f t="shared" si="3"/>
        <v>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6">
        <f t="shared" si="2"/>
        <v>77999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29"/>
      <c r="R25" s="82" t="str">
        <f>C30</f>
        <v>El</v>
      </c>
      <c r="S25" s="58" t="str">
        <f>ROUND(C43/1000,0) &amp;" GWh"</f>
        <v>123 GWh</v>
      </c>
      <c r="T25" s="40">
        <f>C$44</f>
        <v>0.36062938968720881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114 GWh</v>
      </c>
      <c r="T26" s="40">
        <f>D$44</f>
        <v>0.33340555340251588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0 GWh</v>
      </c>
      <c r="T28" s="40">
        <f>F$44</f>
        <v>0</v>
      </c>
      <c r="U28" s="34"/>
    </row>
    <row r="29" spans="1:34" ht="15.75">
      <c r="A29" s="76" t="str">
        <f>A2</f>
        <v>0330 Knivsta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17 GWh</v>
      </c>
      <c r="T29" s="40">
        <f>G$44</f>
        <v>4.9402869914441511E-2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87 GWh</v>
      </c>
      <c r="T30" s="40">
        <f>H$44</f>
        <v>0.25656218699583366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115">
        <f>[1]Slutanvändning!$N$251</f>
        <v>0</v>
      </c>
      <c r="C32" s="115">
        <f>[1]Slutanvändning!$N$252</f>
        <v>6160</v>
      </c>
      <c r="D32" s="126">
        <f>[1]Slutanvändning!$N$245</f>
        <v>5407.2848595016294</v>
      </c>
      <c r="E32" s="116">
        <f>[1]Slutanvändning!$Q$246</f>
        <v>0</v>
      </c>
      <c r="F32" s="116">
        <f>[1]Slutanvändning!$N$247</f>
        <v>0</v>
      </c>
      <c r="G32" s="116">
        <f>[1]Slutanvändning!$N$248</f>
        <v>1118</v>
      </c>
      <c r="H32" s="116">
        <f>[1]Slutanvändning!$N$249</f>
        <v>0</v>
      </c>
      <c r="I32" s="116">
        <f>[1]Slutanvändning!$N$250</f>
        <v>0</v>
      </c>
      <c r="J32" s="116">
        <v>0</v>
      </c>
      <c r="K32" s="116">
        <f>[1]Slutanvändning!$U$246</f>
        <v>0</v>
      </c>
      <c r="L32" s="116">
        <f>[1]Slutanvändning!$V$246</f>
        <v>0</v>
      </c>
      <c r="M32" s="116"/>
      <c r="N32" s="116"/>
      <c r="O32" s="116"/>
      <c r="P32" s="127">
        <f t="shared" ref="P32:P38" si="4">SUM(B32:N32)</f>
        <v>12685.284859501629</v>
      </c>
      <c r="Q32" s="31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15">
        <f>[1]Slutanvändning!$N$260</f>
        <v>908</v>
      </c>
      <c r="C33" s="126">
        <f>[1]Slutanvändning!$N$261</f>
        <v>10924.284859501629</v>
      </c>
      <c r="D33" s="126">
        <f>[1]Slutanvändning!$N$254</f>
        <v>5530.7151404983706</v>
      </c>
      <c r="E33" s="116">
        <f>[1]Slutanvändning!$Q$255</f>
        <v>0</v>
      </c>
      <c r="F33" s="116">
        <f>[1]Slutanvändning!$N$256</f>
        <v>0</v>
      </c>
      <c r="G33" s="116">
        <f>[1]Slutanvändning!$N$257</f>
        <v>0</v>
      </c>
      <c r="H33" s="116">
        <f>[1]Slutanvändning!$N$258</f>
        <v>0</v>
      </c>
      <c r="I33" s="116">
        <f>[1]Slutanvändning!$N$259</f>
        <v>0</v>
      </c>
      <c r="J33" s="116">
        <v>0</v>
      </c>
      <c r="K33" s="116">
        <f>[1]Slutanvändning!$U$255</f>
        <v>0</v>
      </c>
      <c r="L33" s="116">
        <f>[1]Slutanvändning!$V$255</f>
        <v>0</v>
      </c>
      <c r="M33" s="116"/>
      <c r="N33" s="116"/>
      <c r="O33" s="116"/>
      <c r="P33" s="116">
        <f t="shared" si="4"/>
        <v>17363</v>
      </c>
      <c r="Q33" s="31"/>
      <c r="R33" s="82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19">
        <f>[1]Slutanvändning!$N$269</f>
        <v>6263.7521440823321</v>
      </c>
      <c r="C34" s="115">
        <f>[1]Slutanvändning!$N$270</f>
        <v>8009</v>
      </c>
      <c r="D34" s="115">
        <f>[1]Slutanvändning!$N$263</f>
        <v>149</v>
      </c>
      <c r="E34" s="116">
        <f>[1]Slutanvändning!$Q$264</f>
        <v>0</v>
      </c>
      <c r="F34" s="116">
        <f>[1]Slutanvändning!$N$265</f>
        <v>0</v>
      </c>
      <c r="G34" s="116">
        <f>[1]Slutanvändning!$N$266</f>
        <v>0</v>
      </c>
      <c r="H34" s="116">
        <f>[1]Slutanvändning!$N$267</f>
        <v>0</v>
      </c>
      <c r="I34" s="116">
        <f>[1]Slutanvändning!$N$268</f>
        <v>0</v>
      </c>
      <c r="J34" s="116">
        <v>0</v>
      </c>
      <c r="K34" s="116">
        <f>[1]Slutanvändning!$U$264</f>
        <v>0</v>
      </c>
      <c r="L34" s="116">
        <f>[1]Slutanvändning!$V$264</f>
        <v>0</v>
      </c>
      <c r="M34" s="116"/>
      <c r="N34" s="116"/>
      <c r="O34" s="116"/>
      <c r="P34" s="139">
        <f t="shared" si="4"/>
        <v>14421.752144082333</v>
      </c>
      <c r="Q34" s="31"/>
      <c r="R34" s="83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115">
        <f>[1]Slutanvändning!$N$278</f>
        <v>0</v>
      </c>
      <c r="C35" s="115">
        <f>[1]Slutanvändning!$N$279</f>
        <v>0</v>
      </c>
      <c r="D35" s="115">
        <f>[1]Slutanvändning!$N$272</f>
        <v>100348</v>
      </c>
      <c r="E35" s="116">
        <f>[1]Slutanvändning!$Q$273</f>
        <v>0</v>
      </c>
      <c r="F35" s="116">
        <f>[1]Slutanvändning!$N$274</f>
        <v>0</v>
      </c>
      <c r="G35" s="116">
        <f>[1]Slutanvändning!$N$275</f>
        <v>15719</v>
      </c>
      <c r="H35" s="116">
        <f>[1]Slutanvändning!$N$276</f>
        <v>0</v>
      </c>
      <c r="I35" s="116">
        <f>[1]Slutanvändning!$N$277</f>
        <v>0</v>
      </c>
      <c r="J35" s="116">
        <v>0</v>
      </c>
      <c r="K35" s="116">
        <f>[1]Slutanvändning!$U$273</f>
        <v>0</v>
      </c>
      <c r="L35" s="116">
        <f>[1]Slutanvändning!$V$273</f>
        <v>0</v>
      </c>
      <c r="M35" s="116"/>
      <c r="N35" s="116"/>
      <c r="O35" s="116"/>
      <c r="P35" s="116">
        <f>SUM(B35:N35)</f>
        <v>116067</v>
      </c>
      <c r="Q35" s="31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19">
        <f>[1]Slutanvändning!$N$287</f>
        <v>6128.2478559176679</v>
      </c>
      <c r="C36" s="126">
        <f>[1]Slutanvändning!$N$288</f>
        <v>18588.715140498371</v>
      </c>
      <c r="D36" s="115">
        <f>[1]Slutanvändning!$N$281</f>
        <v>1214</v>
      </c>
      <c r="E36" s="116">
        <f>[1]Slutanvändning!$Q$282</f>
        <v>0</v>
      </c>
      <c r="F36" s="116">
        <f>[1]Slutanvändning!$N$283</f>
        <v>0</v>
      </c>
      <c r="G36" s="116">
        <f>[1]Slutanvändning!$N$284</f>
        <v>0</v>
      </c>
      <c r="H36" s="116">
        <f>[1]Slutanvändning!$N$285</f>
        <v>0</v>
      </c>
      <c r="I36" s="116">
        <f>[1]Slutanvändning!$N$286</f>
        <v>0</v>
      </c>
      <c r="J36" s="116">
        <v>0</v>
      </c>
      <c r="K36" s="116">
        <f>[1]Slutanvändning!$U$282</f>
        <v>0</v>
      </c>
      <c r="L36" s="116">
        <f>[1]Slutanvändning!$V$282</f>
        <v>0</v>
      </c>
      <c r="M36" s="116"/>
      <c r="N36" s="116"/>
      <c r="O36" s="116"/>
      <c r="P36" s="139">
        <f t="shared" si="4"/>
        <v>25930.962996416038</v>
      </c>
      <c r="Q36" s="31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14">
        <f>[1]Slutanvändning!$N$296</f>
        <v>15500</v>
      </c>
      <c r="C37" s="115">
        <f>[1]Slutanvändning!$N$297</f>
        <v>60321</v>
      </c>
      <c r="D37" s="115">
        <f>[1]Slutanvändning!$N$290</f>
        <v>279</v>
      </c>
      <c r="E37" s="116">
        <f>[1]Slutanvändning!$Q$291</f>
        <v>0</v>
      </c>
      <c r="F37" s="116">
        <f>[1]Slutanvändning!$N$292</f>
        <v>0</v>
      </c>
      <c r="G37" s="116">
        <f>[1]Slutanvändning!$N$293</f>
        <v>0</v>
      </c>
      <c r="H37" s="116">
        <f>[1]Slutanvändning!$N$294</f>
        <v>10140</v>
      </c>
      <c r="I37" s="116">
        <f>[1]Slutanvändning!$N$295</f>
        <v>0</v>
      </c>
      <c r="J37" s="116">
        <v>0</v>
      </c>
      <c r="K37" s="116">
        <f>[1]Slutanvändning!$U$291</f>
        <v>0</v>
      </c>
      <c r="L37" s="116">
        <f>[1]Slutanvändning!$V$291</f>
        <v>0</v>
      </c>
      <c r="M37" s="116"/>
      <c r="N37" s="116"/>
      <c r="O37" s="116"/>
      <c r="P37" s="139">
        <f t="shared" si="4"/>
        <v>86240</v>
      </c>
      <c r="Q37" s="31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18">
        <f>[1]Slutanvändning!$N$305</f>
        <v>24900</v>
      </c>
      <c r="C38" s="115">
        <f>[1]Slutanvändning!$N$306</f>
        <v>4697</v>
      </c>
      <c r="D38" s="115">
        <f>[1]Slutanvändning!$N$299</f>
        <v>0</v>
      </c>
      <c r="E38" s="116">
        <f>[1]Slutanvändning!$Q$300</f>
        <v>0</v>
      </c>
      <c r="F38" s="116">
        <f>[1]Slutanvändning!$N$301</f>
        <v>0</v>
      </c>
      <c r="G38" s="116">
        <f>[1]Slutanvändning!$N$302</f>
        <v>0</v>
      </c>
      <c r="H38" s="116">
        <f>[1]Slutanvändning!$N$303</f>
        <v>0</v>
      </c>
      <c r="I38" s="116">
        <f>[1]Slutanvändning!$N$304</f>
        <v>0</v>
      </c>
      <c r="J38" s="116">
        <v>0</v>
      </c>
      <c r="K38" s="116">
        <f>[1]Slutanvändning!$U$300</f>
        <v>0</v>
      </c>
      <c r="L38" s="116">
        <f>[1]Slutanvändning!$V$300</f>
        <v>0</v>
      </c>
      <c r="M38" s="116"/>
      <c r="N38" s="116"/>
      <c r="O38" s="116"/>
      <c r="P38" s="139">
        <f t="shared" si="4"/>
        <v>29597</v>
      </c>
      <c r="Q38" s="31"/>
      <c r="R38" s="42"/>
      <c r="S38" s="27"/>
      <c r="T38" s="38"/>
      <c r="U38" s="34"/>
    </row>
    <row r="39" spans="1:47" ht="15.75">
      <c r="A39" s="3" t="s">
        <v>37</v>
      </c>
      <c r="B39" s="115">
        <f>[1]Slutanvändning!$N$314</f>
        <v>0</v>
      </c>
      <c r="C39" s="115">
        <f>[1]Slutanvändning!$N$315</f>
        <v>5102</v>
      </c>
      <c r="D39" s="115">
        <f>[1]Slutanvändning!$N$308</f>
        <v>0</v>
      </c>
      <c r="E39" s="116">
        <f>[1]Slutanvändning!$Q$309</f>
        <v>0</v>
      </c>
      <c r="F39" s="116">
        <f>[1]Slutanvändning!$N$310</f>
        <v>0</v>
      </c>
      <c r="G39" s="116">
        <f>[1]Slutanvändning!$N$311</f>
        <v>0</v>
      </c>
      <c r="H39" s="116">
        <f>[1]Slutanvändning!$N$312</f>
        <v>0</v>
      </c>
      <c r="I39" s="116">
        <f>[1]Slutanvändning!$N$313</f>
        <v>0</v>
      </c>
      <c r="J39" s="116">
        <v>0</v>
      </c>
      <c r="K39" s="116">
        <f>[1]Slutanvändning!$U$309</f>
        <v>0</v>
      </c>
      <c r="L39" s="116">
        <f>[1]Slutanvändning!$V$309</f>
        <v>0</v>
      </c>
      <c r="M39" s="116"/>
      <c r="N39" s="116"/>
      <c r="O39" s="116"/>
      <c r="P39" s="116">
        <f>SUM(B39:N39)</f>
        <v>5102</v>
      </c>
      <c r="Q39" s="31"/>
      <c r="R39" s="39"/>
      <c r="S39" s="8"/>
      <c r="T39" s="61"/>
    </row>
    <row r="40" spans="1:47" ht="15.75">
      <c r="A40" s="3" t="s">
        <v>13</v>
      </c>
      <c r="B40" s="117">
        <f>SUM(B32:B39)</f>
        <v>53700</v>
      </c>
      <c r="C40" s="116">
        <f t="shared" ref="C40:O40" si="5">SUM(C32:C39)</f>
        <v>113802</v>
      </c>
      <c r="D40" s="116">
        <f t="shared" si="5"/>
        <v>112928</v>
      </c>
      <c r="E40" s="116">
        <f t="shared" si="5"/>
        <v>0</v>
      </c>
      <c r="F40" s="116">
        <f>SUM(F32:F39)</f>
        <v>0</v>
      </c>
      <c r="G40" s="116">
        <f t="shared" si="5"/>
        <v>16837</v>
      </c>
      <c r="H40" s="116">
        <f t="shared" si="5"/>
        <v>10140</v>
      </c>
      <c r="I40" s="116">
        <f t="shared" si="5"/>
        <v>0</v>
      </c>
      <c r="J40" s="116">
        <f t="shared" si="5"/>
        <v>0</v>
      </c>
      <c r="K40" s="116">
        <f t="shared" si="5"/>
        <v>0</v>
      </c>
      <c r="L40" s="116">
        <f t="shared" si="5"/>
        <v>0</v>
      </c>
      <c r="M40" s="116">
        <f t="shared" si="5"/>
        <v>0</v>
      </c>
      <c r="N40" s="116">
        <f t="shared" si="5"/>
        <v>0</v>
      </c>
      <c r="O40" s="116">
        <f t="shared" si="5"/>
        <v>0</v>
      </c>
      <c r="P40" s="139">
        <f>SUM(B40:N40)</f>
        <v>307407</v>
      </c>
      <c r="Q40" s="31"/>
      <c r="R40" s="39"/>
      <c r="S40" s="8" t="s">
        <v>24</v>
      </c>
      <c r="T40" s="61" t="s">
        <v>25</v>
      </c>
    </row>
    <row r="41" spans="1:47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63"/>
      <c r="R41" s="39" t="s">
        <v>38</v>
      </c>
      <c r="S41" s="62" t="str">
        <f>ROUND((B46+C46)/1000,0) &amp;" GWh"</f>
        <v>19 GWh</v>
      </c>
      <c r="T41" s="61"/>
    </row>
    <row r="42" spans="1:47">
      <c r="A42" s="44" t="s">
        <v>41</v>
      </c>
      <c r="B42" s="121">
        <f>B39+B38+B37</f>
        <v>40400</v>
      </c>
      <c r="C42" s="121">
        <f>C39+C38+C37</f>
        <v>70120</v>
      </c>
      <c r="D42" s="121">
        <f>D39+D38+D37</f>
        <v>279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10140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120939</v>
      </c>
      <c r="Q42" s="32"/>
      <c r="R42" s="39" t="s">
        <v>39</v>
      </c>
      <c r="S42" s="9" t="str">
        <f>ROUND(P42/1000,0) &amp;" GWh"</f>
        <v>121 GWh</v>
      </c>
      <c r="T42" s="40">
        <f>P42/P40</f>
        <v>0.39341654549180727</v>
      </c>
    </row>
    <row r="43" spans="1:47">
      <c r="A43" s="45" t="s">
        <v>43</v>
      </c>
      <c r="B43" s="123"/>
      <c r="C43" s="124">
        <f>C40+C24-C7+C46</f>
        <v>122906.16</v>
      </c>
      <c r="D43" s="124">
        <f t="shared" ref="D43:O43" si="7">D11+D24+D40</f>
        <v>113628</v>
      </c>
      <c r="E43" s="124">
        <f t="shared" si="7"/>
        <v>0</v>
      </c>
      <c r="F43" s="124">
        <f t="shared" si="7"/>
        <v>0</v>
      </c>
      <c r="G43" s="124">
        <f t="shared" si="7"/>
        <v>16837</v>
      </c>
      <c r="H43" s="124">
        <f t="shared" si="7"/>
        <v>87439</v>
      </c>
      <c r="I43" s="124">
        <f t="shared" si="7"/>
        <v>0</v>
      </c>
      <c r="J43" s="124">
        <f t="shared" si="7"/>
        <v>0</v>
      </c>
      <c r="K43" s="124">
        <f t="shared" si="7"/>
        <v>0</v>
      </c>
      <c r="L43" s="124">
        <f t="shared" si="7"/>
        <v>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340810.16000000003</v>
      </c>
      <c r="Q43" s="32"/>
      <c r="R43" s="39" t="s">
        <v>40</v>
      </c>
      <c r="S43" s="9" t="str">
        <f>ROUND(P36/1000,0) &amp;" GWh"</f>
        <v>26 GWh</v>
      </c>
      <c r="T43" s="60">
        <f>P36/P40</f>
        <v>8.4353846842837144E-2</v>
      </c>
    </row>
    <row r="44" spans="1:47">
      <c r="A44" s="45" t="s">
        <v>44</v>
      </c>
      <c r="B44" s="102"/>
      <c r="C44" s="110">
        <f>C43/$P$43</f>
        <v>0.36062938968720881</v>
      </c>
      <c r="D44" s="110">
        <f t="shared" ref="D44:P44" si="8">D43/$P$43</f>
        <v>0.33340555340251588</v>
      </c>
      <c r="E44" s="110">
        <f t="shared" si="8"/>
        <v>0</v>
      </c>
      <c r="F44" s="110">
        <f t="shared" si="8"/>
        <v>0</v>
      </c>
      <c r="G44" s="110">
        <f t="shared" si="8"/>
        <v>4.9402869914441511E-2</v>
      </c>
      <c r="H44" s="110">
        <f t="shared" si="8"/>
        <v>0.25656218699583366</v>
      </c>
      <c r="I44" s="110">
        <f t="shared" si="8"/>
        <v>0</v>
      </c>
      <c r="J44" s="110">
        <f t="shared" si="8"/>
        <v>0</v>
      </c>
      <c r="K44" s="110">
        <f t="shared" si="8"/>
        <v>0</v>
      </c>
      <c r="L44" s="110">
        <f t="shared" si="8"/>
        <v>0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32"/>
      <c r="R44" s="39" t="s">
        <v>42</v>
      </c>
      <c r="S44" s="9" t="str">
        <f>ROUND(P34/1000,0) &amp;" GWh"</f>
        <v>14 GWh</v>
      </c>
      <c r="T44" s="40">
        <f>P34/P40</f>
        <v>4.6914195656189782E-2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13 GWh</v>
      </c>
      <c r="T45" s="40">
        <f>P32/P40</f>
        <v>4.1265439171852394E-2</v>
      </c>
      <c r="U45" s="34"/>
    </row>
    <row r="46" spans="1:47">
      <c r="A46" s="46" t="s">
        <v>47</v>
      </c>
      <c r="B46" s="65">
        <f>B24-B40</f>
        <v>9700</v>
      </c>
      <c r="C46" s="65">
        <f>(C40+C24)*0.08</f>
        <v>9104.16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17 GWh</v>
      </c>
      <c r="T46" s="60">
        <f>P33/P40</f>
        <v>5.6482123048596809E-2</v>
      </c>
      <c r="U46" s="34"/>
    </row>
    <row r="47" spans="1:47">
      <c r="A47" s="46" t="s">
        <v>49</v>
      </c>
      <c r="B47" s="104">
        <f>B46/B24</f>
        <v>0.1529968454258675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116 GWh</v>
      </c>
      <c r="T47" s="60">
        <f>P35/P40</f>
        <v>0.3775678497887166</v>
      </c>
    </row>
    <row r="48" spans="1:47" ht="15.75" thickBot="1">
      <c r="A48" s="11"/>
      <c r="B48" s="105"/>
      <c r="C48" s="107"/>
      <c r="D48" s="107"/>
      <c r="E48" s="107"/>
      <c r="F48" s="108"/>
      <c r="G48" s="107"/>
      <c r="H48" s="107"/>
      <c r="I48" s="108"/>
      <c r="J48" s="107"/>
      <c r="K48" s="107"/>
      <c r="L48" s="107"/>
      <c r="M48" s="107"/>
      <c r="N48" s="108"/>
      <c r="O48" s="108"/>
      <c r="P48" s="108"/>
      <c r="Q48" s="84"/>
      <c r="R48" s="66" t="s">
        <v>48</v>
      </c>
      <c r="S48" s="9" t="str">
        <f>ROUND(P40/1000,0) &amp;" GWh"</f>
        <v>307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M25" zoomScaleNormal="100" workbookViewId="0">
      <selection activeCell="T49" sqref="T49"/>
    </sheetView>
  </sheetViews>
  <sheetFormatPr defaultColWidth="8.625" defaultRowHeight="15"/>
  <cols>
    <col min="1" max="1" width="49.5" style="10" customWidth="1"/>
    <col min="2" max="2" width="17.625" style="50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70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[1]Solceller!$C$8</f>
        <v>475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0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99">
        <f>[1]Elproduktion!$N$202</f>
        <v>0</v>
      </c>
      <c r="D7" s="99">
        <f>[1]Elproduktion!$N$203</f>
        <v>0</v>
      </c>
      <c r="E7" s="99">
        <f>[1]Elproduktion!$Q$204</f>
        <v>0</v>
      </c>
      <c r="F7" s="99">
        <f>[1]Elproduktion!$N$205</f>
        <v>0</v>
      </c>
      <c r="G7" s="99">
        <f>[1]Elproduktion!$R$206</f>
        <v>0</v>
      </c>
      <c r="H7" s="99">
        <f>[1]Elproduktion!$S$207</f>
        <v>0</v>
      </c>
      <c r="I7" s="99">
        <f>[1]Elproduktion!$N$208</f>
        <v>0</v>
      </c>
      <c r="J7" s="99">
        <f>[1]Elproduktion!$T$206</f>
        <v>0</v>
      </c>
      <c r="K7" s="99">
        <f>[1]Elproduktion!$U$204</f>
        <v>0</v>
      </c>
      <c r="L7" s="99">
        <f>[1]Elproduktion!$V$204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99">
        <f>[1]Elproduktion!$N$210</f>
        <v>0</v>
      </c>
      <c r="D8" s="99">
        <f>[1]Elproduktion!$N$211</f>
        <v>0</v>
      </c>
      <c r="E8" s="99">
        <f>[1]Elproduktion!$Q$212</f>
        <v>0</v>
      </c>
      <c r="F8" s="99">
        <f>[1]Elproduktion!$N$213</f>
        <v>0</v>
      </c>
      <c r="G8" s="99">
        <f>[1]Elproduktion!$R$214</f>
        <v>0</v>
      </c>
      <c r="H8" s="99">
        <f>[1]Elproduktion!$S$215</f>
        <v>0</v>
      </c>
      <c r="I8" s="99">
        <f>[1]Elproduktion!$N$216</f>
        <v>0</v>
      </c>
      <c r="J8" s="99">
        <f>[1]Elproduktion!$T$214</f>
        <v>0</v>
      </c>
      <c r="K8" s="99">
        <f>[1]Elproduktion!$U$212</f>
        <v>0</v>
      </c>
      <c r="L8" s="99">
        <f>[1]Elproduktion!$V$212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99">
        <f>[1]Elproduktion!$N$218</f>
        <v>293635</v>
      </c>
      <c r="D9" s="99">
        <f>[1]Elproduktion!$N$219</f>
        <v>0</v>
      </c>
      <c r="E9" s="99">
        <f>[1]Elproduktion!$Q$220</f>
        <v>0</v>
      </c>
      <c r="F9" s="99">
        <f>[1]Elproduktion!$N$221</f>
        <v>0</v>
      </c>
      <c r="G9" s="99">
        <f>[1]Elproduktion!$R$222</f>
        <v>0</v>
      </c>
      <c r="H9" s="99">
        <f>[1]Elproduktion!$S$223</f>
        <v>0</v>
      </c>
      <c r="I9" s="99">
        <f>[1]Elproduktion!$N$224</f>
        <v>0</v>
      </c>
      <c r="J9" s="99">
        <f>[1]Elproduktion!$T$222</f>
        <v>0</v>
      </c>
      <c r="K9" s="99">
        <f>[1]Elproduktion!$U$220</f>
        <v>0</v>
      </c>
      <c r="L9" s="99">
        <f>[1]Elproduktion!$V$220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9">
        <f>[1]Elproduktion!$N$226</f>
        <v>0</v>
      </c>
      <c r="D10" s="99">
        <f>[1]Elproduktion!$N$227</f>
        <v>0</v>
      </c>
      <c r="E10" s="99">
        <f>[1]Elproduktion!$Q$228</f>
        <v>0</v>
      </c>
      <c r="F10" s="99">
        <f>[1]Elproduktion!$N$229</f>
        <v>0</v>
      </c>
      <c r="G10" s="99">
        <f>[1]Elproduktion!$R$230</f>
        <v>0</v>
      </c>
      <c r="H10" s="99">
        <f>[1]Elproduktion!$S$231</f>
        <v>0</v>
      </c>
      <c r="I10" s="99">
        <f>[1]Elproduktion!$N$232</f>
        <v>0</v>
      </c>
      <c r="J10" s="99">
        <f>[1]Elproduktion!$T$230</f>
        <v>0</v>
      </c>
      <c r="K10" s="99">
        <f>[1]Elproduktion!$U$228</f>
        <v>0</v>
      </c>
      <c r="L10" s="99">
        <f>[1]Elproduktion!$V$228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12">
        <f>SUM(C5:C10)</f>
        <v>294110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>SUM(D11:O11)</f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0360 Tierp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[1]Fjärrvärmeproduktion!$N$282</f>
        <v>0</v>
      </c>
      <c r="C18" s="116"/>
      <c r="D18" s="115">
        <f>[1]Fjärrvärmeproduktion!$N$283</f>
        <v>0</v>
      </c>
      <c r="E18" s="116">
        <f>[1]Fjärrvärmeproduktion!$Q$284</f>
        <v>0</v>
      </c>
      <c r="F18" s="116">
        <f>[1]Fjärrvärmeproduktion!$N$285</f>
        <v>0</v>
      </c>
      <c r="G18" s="116">
        <f>[1]Fjärrvärmeproduktion!$R$286</f>
        <v>0</v>
      </c>
      <c r="H18" s="115">
        <f>[1]Fjärrvärmeproduktion!$S$287</f>
        <v>0</v>
      </c>
      <c r="I18" s="116">
        <f>[1]Fjärrvärmeproduktion!$N$288</f>
        <v>0</v>
      </c>
      <c r="J18" s="116">
        <f>[1]Fjärrvärmeproduktion!$T$286</f>
        <v>0</v>
      </c>
      <c r="K18" s="116">
        <f>[1]Fjärrvärmeproduktion!$U$284</f>
        <v>0</v>
      </c>
      <c r="L18" s="116">
        <f>[1]Fjärrvärmeproduktion!$V$284</f>
        <v>0</v>
      </c>
      <c r="M18" s="116"/>
      <c r="N18" s="116"/>
      <c r="O18" s="116"/>
      <c r="P18" s="116">
        <f>SUM(C18:O18)</f>
        <v>0</v>
      </c>
      <c r="Q18" s="93"/>
      <c r="R18" s="90"/>
      <c r="S18" s="2"/>
      <c r="T18" s="2"/>
    </row>
    <row r="19" spans="1:34" ht="15.75">
      <c r="A19" s="3" t="s">
        <v>18</v>
      </c>
      <c r="B19" s="114">
        <f>[1]Fjärrvärmeproduktion!$N$290</f>
        <v>69500</v>
      </c>
      <c r="C19" s="116"/>
      <c r="D19" s="114">
        <f>[1]Fjärrvärmeproduktion!$N$291</f>
        <v>800</v>
      </c>
      <c r="E19" s="116">
        <f>[1]Fjärrvärmeproduktion!$Q$292</f>
        <v>0</v>
      </c>
      <c r="F19" s="116">
        <f>[1]Fjärrvärmeproduktion!$N$293</f>
        <v>0</v>
      </c>
      <c r="G19" s="116">
        <f>[1]Fjärrvärmeproduktion!$R$294</f>
        <v>0</v>
      </c>
      <c r="H19" s="114">
        <f>[1]Fjärrvärmeproduktion!$S$295</f>
        <v>68700</v>
      </c>
      <c r="I19" s="116">
        <f>[1]Fjärrvärmeproduktion!$N$296</f>
        <v>0</v>
      </c>
      <c r="J19" s="116">
        <f>[1]Fjärrvärmeproduktion!$T$294</f>
        <v>0</v>
      </c>
      <c r="K19" s="116">
        <f>[1]Fjärrvärmeproduktion!$U$292</f>
        <v>0</v>
      </c>
      <c r="L19" s="116">
        <f>[1]Fjärrvärmeproduktion!$V$292</f>
        <v>0</v>
      </c>
      <c r="M19" s="116"/>
      <c r="N19" s="116"/>
      <c r="O19" s="116"/>
      <c r="P19" s="117">
        <f t="shared" ref="P19:P24" si="2">SUM(C19:O19)</f>
        <v>69500</v>
      </c>
      <c r="Q19" s="93"/>
      <c r="R19" s="90"/>
      <c r="S19" s="2"/>
      <c r="T19" s="2"/>
    </row>
    <row r="20" spans="1:34" ht="15.75">
      <c r="A20" s="3" t="s">
        <v>19</v>
      </c>
      <c r="B20" s="115">
        <f>[1]Fjärrvärmeproduktion!$N$298</f>
        <v>0</v>
      </c>
      <c r="C20" s="116"/>
      <c r="D20" s="115">
        <f>[1]Fjärrvärmeproduktion!$N$299</f>
        <v>0</v>
      </c>
      <c r="E20" s="116">
        <f>[1]Fjärrvärmeproduktion!$Q$300</f>
        <v>0</v>
      </c>
      <c r="F20" s="116">
        <f>[1]Fjärrvärmeproduktion!$N$301</f>
        <v>0</v>
      </c>
      <c r="G20" s="116">
        <f>[1]Fjärrvärmeproduktion!$R$302</f>
        <v>0</v>
      </c>
      <c r="H20" s="115">
        <f>[1]Fjärrvärmeproduktion!$S$303</f>
        <v>0</v>
      </c>
      <c r="I20" s="116">
        <f>[1]Fjärrvärmeproduktion!$N$304</f>
        <v>0</v>
      </c>
      <c r="J20" s="116">
        <f>[1]Fjärrvärmeproduktion!$T$302</f>
        <v>0</v>
      </c>
      <c r="K20" s="116">
        <f>[1]Fjärrvärmeproduktion!$U$300</f>
        <v>0</v>
      </c>
      <c r="L20" s="116">
        <f>[1]Fjärrvärmeproduktion!$V$300</f>
        <v>0</v>
      </c>
      <c r="M20" s="116"/>
      <c r="N20" s="116"/>
      <c r="O20" s="116"/>
      <c r="P20" s="116">
        <f t="shared" si="2"/>
        <v>0</v>
      </c>
      <c r="Q20" s="93"/>
      <c r="R20" s="90"/>
      <c r="S20" s="2"/>
      <c r="T20" s="2"/>
    </row>
    <row r="21" spans="1:34" ht="16.5" thickBot="1">
      <c r="A21" s="3" t="s">
        <v>20</v>
      </c>
      <c r="B21" s="115">
        <f>[1]Fjärrvärmeproduktion!$N$306</f>
        <v>0</v>
      </c>
      <c r="C21" s="116"/>
      <c r="D21" s="115">
        <f>[1]Fjärrvärmeproduktion!$N$307</f>
        <v>0</v>
      </c>
      <c r="E21" s="116">
        <f>[1]Fjärrvärmeproduktion!$Q$308</f>
        <v>0</v>
      </c>
      <c r="F21" s="116">
        <f>[1]Fjärrvärmeproduktion!$N$309</f>
        <v>0</v>
      </c>
      <c r="G21" s="116">
        <f>[1]Fjärrvärmeproduktion!$R$310</f>
        <v>0</v>
      </c>
      <c r="H21" s="115">
        <f>[1]Fjärrvärmeproduktion!$S$311</f>
        <v>0</v>
      </c>
      <c r="I21" s="116">
        <f>[1]Fjärrvärmeproduktion!$N$312</f>
        <v>0</v>
      </c>
      <c r="J21" s="116">
        <f>[1]Fjärrvärmeproduktion!$T$310</f>
        <v>0</v>
      </c>
      <c r="K21" s="116">
        <f>[1]Fjärrvärmeproduktion!$U$308</f>
        <v>0</v>
      </c>
      <c r="L21" s="116">
        <f>[1]Fjärrvärmeproduktion!$V$308</f>
        <v>0</v>
      </c>
      <c r="M21" s="116"/>
      <c r="N21" s="116"/>
      <c r="O21" s="116"/>
      <c r="P21" s="116">
        <f t="shared" si="2"/>
        <v>0</v>
      </c>
      <c r="Q21" s="93"/>
      <c r="R21" s="91"/>
      <c r="S21" s="35"/>
      <c r="T21" s="35"/>
    </row>
    <row r="22" spans="1:34" ht="15.75">
      <c r="A22" s="3" t="s">
        <v>21</v>
      </c>
      <c r="B22" s="115">
        <f>[1]Fjärrvärmeproduktion!$N$314</f>
        <v>0</v>
      </c>
      <c r="C22" s="116"/>
      <c r="D22" s="115">
        <f>[1]Fjärrvärmeproduktion!$N$315</f>
        <v>0</v>
      </c>
      <c r="E22" s="116">
        <f>[1]Fjärrvärmeproduktion!$Q$316</f>
        <v>0</v>
      </c>
      <c r="F22" s="116">
        <f>[1]Fjärrvärmeproduktion!$N$317</f>
        <v>0</v>
      </c>
      <c r="G22" s="116">
        <f>[1]Fjärrvärmeproduktion!$R$318</f>
        <v>0</v>
      </c>
      <c r="H22" s="115">
        <f>[1]Fjärrvärmeproduktion!$S$319</f>
        <v>0</v>
      </c>
      <c r="I22" s="116">
        <f>[1]Fjärrvärmeproduktion!$N$320</f>
        <v>0</v>
      </c>
      <c r="J22" s="116">
        <f>[1]Fjärrvärmeproduktion!$T$318</f>
        <v>0</v>
      </c>
      <c r="K22" s="116">
        <f>[1]Fjärrvärmeproduktion!$U$316</f>
        <v>0</v>
      </c>
      <c r="L22" s="116">
        <f>[1]Fjärrvärmeproduktion!$V$316</f>
        <v>0</v>
      </c>
      <c r="M22" s="116"/>
      <c r="N22" s="116"/>
      <c r="O22" s="116"/>
      <c r="P22" s="116">
        <f t="shared" si="2"/>
        <v>0</v>
      </c>
      <c r="Q22" s="93"/>
      <c r="R22" s="92" t="s">
        <v>23</v>
      </c>
      <c r="S22" s="85" t="str">
        <f>ROUND(P43/1000,0) &amp;" GWh"</f>
        <v>693 GWh</v>
      </c>
      <c r="T22" s="36"/>
      <c r="U22" s="34"/>
    </row>
    <row r="23" spans="1:34" ht="15.75">
      <c r="A23" s="3" t="s">
        <v>22</v>
      </c>
      <c r="B23" s="115">
        <f>[1]Fjärrvärmeproduktion!$N$322</f>
        <v>0</v>
      </c>
      <c r="C23" s="116"/>
      <c r="D23" s="115">
        <f>[1]Fjärrvärmeproduktion!$N$323</f>
        <v>0</v>
      </c>
      <c r="E23" s="116">
        <f>[1]Fjärrvärmeproduktion!$Q$324</f>
        <v>0</v>
      </c>
      <c r="F23" s="116">
        <f>[1]Fjärrvärmeproduktion!$N$325</f>
        <v>0</v>
      </c>
      <c r="G23" s="116">
        <f>[1]Fjärrvärmeproduktion!$R$326</f>
        <v>0</v>
      </c>
      <c r="H23" s="115">
        <f>[1]Fjärrvärmeproduktion!$S$327</f>
        <v>0</v>
      </c>
      <c r="I23" s="116">
        <f>[1]Fjärrvärmeproduktion!$N$328</f>
        <v>0</v>
      </c>
      <c r="J23" s="116">
        <f>[1]Fjärrvärmeproduktion!$T$326</f>
        <v>0</v>
      </c>
      <c r="K23" s="116">
        <f>[1]Fjärrvärmeproduktion!$U$324</f>
        <v>0</v>
      </c>
      <c r="L23" s="116">
        <f>[1]Fjärrvärmeproduktion!$V$324</f>
        <v>0</v>
      </c>
      <c r="M23" s="116"/>
      <c r="N23" s="116"/>
      <c r="O23" s="116"/>
      <c r="P23" s="116">
        <f t="shared" si="2"/>
        <v>0</v>
      </c>
      <c r="Q23" s="93"/>
      <c r="R23" s="88"/>
      <c r="S23" s="2"/>
      <c r="T23" s="37"/>
      <c r="U23" s="34"/>
    </row>
    <row r="24" spans="1:34" ht="15.75">
      <c r="A24" s="3" t="s">
        <v>13</v>
      </c>
      <c r="B24" s="139">
        <f>SUM(B18:B23)</f>
        <v>69500</v>
      </c>
      <c r="C24" s="116">
        <f t="shared" ref="C24:O24" si="3">SUM(C18:C23)</f>
        <v>0</v>
      </c>
      <c r="D24" s="117">
        <f t="shared" si="3"/>
        <v>800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7">
        <f t="shared" si="3"/>
        <v>68700</v>
      </c>
      <c r="I24" s="116">
        <f t="shared" si="3"/>
        <v>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7">
        <f t="shared" si="2"/>
        <v>69500</v>
      </c>
      <c r="Q24" s="93"/>
      <c r="R24" s="88"/>
      <c r="S24" s="2" t="s">
        <v>24</v>
      </c>
      <c r="T24" s="37" t="s">
        <v>25</v>
      </c>
      <c r="U24" s="34"/>
    </row>
    <row r="25" spans="1:34" ht="15.7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93"/>
      <c r="R25" s="87" t="str">
        <f>C30</f>
        <v>El</v>
      </c>
      <c r="S25" s="58" t="str">
        <f>ROUND(C43/1000,0) &amp;" GWh"</f>
        <v>257 GWh</v>
      </c>
      <c r="T25" s="40">
        <f>C$44</f>
        <v>0.37114386681779021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93"/>
      <c r="R26" s="86" t="str">
        <f>D30</f>
        <v>Oljeprodukter</v>
      </c>
      <c r="S26" s="58" t="str">
        <f>ROUND(D43/1000,0) &amp;" GWh"</f>
        <v>207 GWh</v>
      </c>
      <c r="T26" s="40">
        <f>D$44</f>
        <v>0.29886396388234288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93"/>
      <c r="R27" s="86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93"/>
      <c r="R28" s="86" t="str">
        <f>F30</f>
        <v>Gasol/naturgas</v>
      </c>
      <c r="S28" s="58" t="str">
        <f>ROUND(F43/1000,0) &amp;" GWh"</f>
        <v>32 GWh</v>
      </c>
      <c r="T28" s="40">
        <f>F$44</f>
        <v>4.6229065013674749E-2</v>
      </c>
      <c r="U28" s="34"/>
    </row>
    <row r="29" spans="1:34" ht="15.75">
      <c r="A29" s="76" t="str">
        <f>A2</f>
        <v>0360 Tierp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93"/>
      <c r="R29" s="86" t="str">
        <f>G30</f>
        <v>Biodrivmedel/Bioolja</v>
      </c>
      <c r="S29" s="58" t="str">
        <f>ROUND(G43/1000,0) &amp;" GWh"</f>
        <v>51 GWh</v>
      </c>
      <c r="T29" s="40">
        <f>G$44</f>
        <v>7.3824500525677267E-2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145 GWh</v>
      </c>
      <c r="T30" s="40">
        <f>H$44</f>
        <v>0.20993860376051487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115">
        <f>[1]Slutanvändning!$N$413</f>
        <v>0</v>
      </c>
      <c r="C32" s="115">
        <f>[1]Slutanvändning!$N$414</f>
        <v>14390</v>
      </c>
      <c r="D32" s="116">
        <f>[1]Slutanvändning!$N$407</f>
        <v>9881</v>
      </c>
      <c r="E32" s="116">
        <f>[1]Slutanvändning!$Q$408</f>
        <v>0</v>
      </c>
      <c r="F32" s="115">
        <v>0</v>
      </c>
      <c r="G32" s="116">
        <f>[1]Slutanvändning!$N$410</f>
        <v>2147</v>
      </c>
      <c r="H32" s="116">
        <f>[1]Slutanvändning!$N$411</f>
        <v>0</v>
      </c>
      <c r="I32" s="116">
        <f>[1]Slutanvändning!$N$412</f>
        <v>0</v>
      </c>
      <c r="J32" s="116">
        <v>0</v>
      </c>
      <c r="K32" s="116">
        <f>[1]Slutanvändning!$U$408</f>
        <v>0</v>
      </c>
      <c r="L32" s="116">
        <f>[1]Slutanvändning!$V$408</f>
        <v>0</v>
      </c>
      <c r="M32" s="116"/>
      <c r="N32" s="116"/>
      <c r="O32" s="116"/>
      <c r="P32" s="116">
        <f t="shared" ref="P32:P38" si="4">SUM(B32:N32)</f>
        <v>26418</v>
      </c>
      <c r="Q32" s="89"/>
      <c r="R32" s="86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26">
        <f>[1]Slutanvändning!$N$422</f>
        <v>2401.3152212319892</v>
      </c>
      <c r="C33" s="136">
        <f>[1]Slutanvändning!$N$423</f>
        <v>77864</v>
      </c>
      <c r="D33" s="116">
        <f>[1]Slutanvändning!$N$416</f>
        <v>4739</v>
      </c>
      <c r="E33" s="116">
        <f>[1]Slutanvändning!$Q$417</f>
        <v>0</v>
      </c>
      <c r="F33" s="136">
        <f>[1]Slutanvändning!$N$418</f>
        <v>32034</v>
      </c>
      <c r="G33" s="116">
        <f>[1]Slutanvändning!$N$419</f>
        <v>0</v>
      </c>
      <c r="H33" s="116">
        <f>[1]Slutanvändning!$N$420</f>
        <v>2078</v>
      </c>
      <c r="I33" s="116">
        <f>[1]Slutanvändning!$N$421</f>
        <v>0</v>
      </c>
      <c r="J33" s="116">
        <v>0</v>
      </c>
      <c r="K33" s="116">
        <f>[1]Slutanvändning!$U$417</f>
        <v>0</v>
      </c>
      <c r="L33" s="116">
        <f>[1]Slutanvändning!$V$417</f>
        <v>0</v>
      </c>
      <c r="M33" s="116"/>
      <c r="N33" s="116"/>
      <c r="O33" s="116"/>
      <c r="P33" s="138">
        <f t="shared" si="4"/>
        <v>119116.31522123198</v>
      </c>
      <c r="Q33" s="89"/>
      <c r="R33" s="87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26">
        <f>[1]Slutanvändning!$N$431</f>
        <v>17775.949118605473</v>
      </c>
      <c r="C34" s="115">
        <f>[1]Slutanvändning!$N$432</f>
        <v>21042</v>
      </c>
      <c r="D34" s="116">
        <f>[1]Slutanvändning!$N$425</f>
        <v>2282</v>
      </c>
      <c r="E34" s="116">
        <f>[1]Slutanvändning!$Q$426</f>
        <v>0</v>
      </c>
      <c r="F34" s="115">
        <v>0</v>
      </c>
      <c r="G34" s="116">
        <f>[1]Slutanvändning!$N$428</f>
        <v>0</v>
      </c>
      <c r="H34" s="116">
        <f>[1]Slutanvändning!$N$429</f>
        <v>0</v>
      </c>
      <c r="I34" s="116">
        <f>[1]Slutanvändning!$N$430</f>
        <v>0</v>
      </c>
      <c r="J34" s="116">
        <v>0</v>
      </c>
      <c r="K34" s="116">
        <f>[1]Slutanvändning!$U$426</f>
        <v>0</v>
      </c>
      <c r="L34" s="116">
        <f>[1]Slutanvändning!$V$426</f>
        <v>0</v>
      </c>
      <c r="M34" s="116"/>
      <c r="N34" s="116"/>
      <c r="O34" s="116"/>
      <c r="P34" s="127">
        <f t="shared" si="4"/>
        <v>41099.949118605473</v>
      </c>
      <c r="Q34" s="89"/>
      <c r="R34" s="86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 ht="15.75">
      <c r="A35" s="3" t="s">
        <v>33</v>
      </c>
      <c r="B35" s="115">
        <f>[1]Slutanvändning!$N$440</f>
        <v>0</v>
      </c>
      <c r="C35" s="126">
        <f>[1]Slutanvändning!$N$441</f>
        <v>15</v>
      </c>
      <c r="D35" s="116">
        <f>[1]Slutanvändning!$N$434</f>
        <v>185808</v>
      </c>
      <c r="E35" s="116">
        <f>[1]Slutanvändning!$Q$435</f>
        <v>0</v>
      </c>
      <c r="F35" s="115">
        <v>0</v>
      </c>
      <c r="G35" s="116">
        <f>[1]Slutanvändning!$N$437</f>
        <v>49009</v>
      </c>
      <c r="H35" s="116">
        <f>[1]Slutanvändning!$N$438</f>
        <v>0</v>
      </c>
      <c r="I35" s="116">
        <f>[1]Slutanvändning!$N$439</f>
        <v>0</v>
      </c>
      <c r="J35" s="116">
        <v>0</v>
      </c>
      <c r="K35" s="116">
        <f>[1]Slutanvändning!$U$435</f>
        <v>0</v>
      </c>
      <c r="L35" s="116">
        <f>[1]Slutanvändning!$V$435</f>
        <v>0</v>
      </c>
      <c r="M35" s="116"/>
      <c r="N35" s="116"/>
      <c r="O35" s="116"/>
      <c r="P35" s="127">
        <f>SUM(B35:N35)</f>
        <v>234832</v>
      </c>
      <c r="Q35" s="89"/>
      <c r="R35" s="87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26">
        <f>[1]Slutanvändning!$N$449</f>
        <v>122.73566016253778</v>
      </c>
      <c r="C36" s="126">
        <f>[1]Slutanvändning!$N$450</f>
        <v>28679.264339837464</v>
      </c>
      <c r="D36" s="116">
        <f>[1]Slutanvändning!$N$443</f>
        <v>2990</v>
      </c>
      <c r="E36" s="116">
        <f>[1]Slutanvändning!$Q$444</f>
        <v>0</v>
      </c>
      <c r="F36" s="115">
        <v>0</v>
      </c>
      <c r="G36" s="116">
        <f>[1]Slutanvändning!$N$446</f>
        <v>0</v>
      </c>
      <c r="H36" s="116">
        <f>[1]Slutanvändning!$N$447</f>
        <v>0</v>
      </c>
      <c r="I36" s="116">
        <f>[1]Slutanvändning!$N$448</f>
        <v>0</v>
      </c>
      <c r="J36" s="116">
        <v>0</v>
      </c>
      <c r="K36" s="116">
        <f>[1]Slutanvändning!$U$444</f>
        <v>0</v>
      </c>
      <c r="L36" s="116">
        <f>[1]Slutanvändning!$V$444</f>
        <v>0</v>
      </c>
      <c r="M36" s="116"/>
      <c r="N36" s="116"/>
      <c r="O36" s="116"/>
      <c r="P36" s="116">
        <f t="shared" si="4"/>
        <v>31792</v>
      </c>
      <c r="Q36" s="89"/>
      <c r="R36" s="87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14">
        <f>[1]Slutanvändning!$N$458</f>
        <v>11700</v>
      </c>
      <c r="C37" s="115">
        <f>[1]Slutanvändning!$N$459</f>
        <v>72547</v>
      </c>
      <c r="D37" s="116">
        <f>[1]Slutanvändning!$N$452</f>
        <v>595</v>
      </c>
      <c r="E37" s="116">
        <f>[1]Slutanvändning!$Q$453</f>
        <v>0</v>
      </c>
      <c r="F37" s="115">
        <v>0</v>
      </c>
      <c r="G37" s="116">
        <f>[1]Slutanvändning!$N$455</f>
        <v>0</v>
      </c>
      <c r="H37" s="116">
        <f>[1]Slutanvändning!$N$456</f>
        <v>74697</v>
      </c>
      <c r="I37" s="116">
        <f>[1]Slutanvändning!$N$457</f>
        <v>0</v>
      </c>
      <c r="J37" s="116">
        <v>0</v>
      </c>
      <c r="K37" s="116">
        <f>[1]Slutanvändning!$U$453</f>
        <v>0</v>
      </c>
      <c r="L37" s="116">
        <f>[1]Slutanvändning!$V$453</f>
        <v>0</v>
      </c>
      <c r="M37" s="116"/>
      <c r="N37" s="116"/>
      <c r="O37" s="116"/>
      <c r="P37" s="139">
        <f t="shared" si="4"/>
        <v>159539</v>
      </c>
      <c r="Q37" s="89"/>
      <c r="R37" s="86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14">
        <f>[1]Slutanvändning!$N$467</f>
        <v>35800</v>
      </c>
      <c r="C38" s="115">
        <f>[1]Slutanvändning!$N$468</f>
        <v>8078</v>
      </c>
      <c r="D38" s="116">
        <f>[1]Slutanvändning!$N$461</f>
        <v>0</v>
      </c>
      <c r="E38" s="116">
        <f>[1]Slutanvändning!$Q$462</f>
        <v>0</v>
      </c>
      <c r="F38" s="115">
        <v>0</v>
      </c>
      <c r="G38" s="116">
        <f>[1]Slutanvändning!$N$464</f>
        <v>0</v>
      </c>
      <c r="H38" s="116">
        <f>[1]Slutanvändning!$N$465</f>
        <v>0</v>
      </c>
      <c r="I38" s="116">
        <f>[1]Slutanvändning!$N$466</f>
        <v>0</v>
      </c>
      <c r="J38" s="116">
        <v>0</v>
      </c>
      <c r="K38" s="116">
        <f>[1]Slutanvändning!$U$462</f>
        <v>0</v>
      </c>
      <c r="L38" s="116">
        <f>[1]Slutanvändning!$V$462</f>
        <v>0</v>
      </c>
      <c r="M38" s="116"/>
      <c r="N38" s="116"/>
      <c r="O38" s="116"/>
      <c r="P38" s="139">
        <f t="shared" si="4"/>
        <v>43878</v>
      </c>
      <c r="Q38" s="89"/>
      <c r="R38" s="34"/>
      <c r="S38" s="27"/>
      <c r="T38" s="38"/>
      <c r="U38" s="34"/>
    </row>
    <row r="39" spans="1:47" ht="15.75">
      <c r="A39" s="3" t="s">
        <v>37</v>
      </c>
      <c r="B39" s="115">
        <f>[1]Slutanvändning!$N$476</f>
        <v>0</v>
      </c>
      <c r="C39" s="115">
        <f>[1]Slutanvändning!$N$477</f>
        <v>15515</v>
      </c>
      <c r="D39" s="116">
        <f>[1]Slutanvändning!$N$470</f>
        <v>0</v>
      </c>
      <c r="E39" s="116">
        <f>[1]Slutanvändning!$Q$471</f>
        <v>0</v>
      </c>
      <c r="F39" s="115">
        <v>0</v>
      </c>
      <c r="G39" s="116">
        <f>[1]Slutanvändning!$N$473</f>
        <v>0</v>
      </c>
      <c r="H39" s="116">
        <f>[1]Slutanvändning!$N$474</f>
        <v>0</v>
      </c>
      <c r="I39" s="116">
        <f>[1]Slutanvändning!$N$475</f>
        <v>0</v>
      </c>
      <c r="J39" s="116">
        <v>0</v>
      </c>
      <c r="K39" s="116">
        <f>[1]Slutanvändning!$U$471</f>
        <v>0</v>
      </c>
      <c r="L39" s="116">
        <f>[1]Slutanvändning!$V$471</f>
        <v>0</v>
      </c>
      <c r="M39" s="116"/>
      <c r="N39" s="116"/>
      <c r="O39" s="116"/>
      <c r="P39" s="116">
        <f>SUM(B39:N39)</f>
        <v>15515</v>
      </c>
      <c r="Q39" s="89"/>
      <c r="R39" s="88"/>
      <c r="S39" s="8"/>
      <c r="T39" s="61"/>
    </row>
    <row r="40" spans="1:47" ht="15.75">
      <c r="A40" s="3" t="s">
        <v>13</v>
      </c>
      <c r="B40" s="117">
        <f>SUM(B32:B39)</f>
        <v>67800</v>
      </c>
      <c r="C40" s="138">
        <f t="shared" ref="C40:O40" si="5">SUM(C32:C39)</f>
        <v>238130.26433983748</v>
      </c>
      <c r="D40" s="116">
        <f t="shared" si="5"/>
        <v>206295</v>
      </c>
      <c r="E40" s="116">
        <f t="shared" si="5"/>
        <v>0</v>
      </c>
      <c r="F40" s="137">
        <f>SUM(F32:F39)</f>
        <v>32034</v>
      </c>
      <c r="G40" s="116">
        <f t="shared" si="5"/>
        <v>51156</v>
      </c>
      <c r="H40" s="116">
        <f t="shared" si="5"/>
        <v>76775</v>
      </c>
      <c r="I40" s="116">
        <f t="shared" si="5"/>
        <v>0</v>
      </c>
      <c r="J40" s="116">
        <f t="shared" si="5"/>
        <v>0</v>
      </c>
      <c r="K40" s="116">
        <f t="shared" si="5"/>
        <v>0</v>
      </c>
      <c r="L40" s="116">
        <f t="shared" si="5"/>
        <v>0</v>
      </c>
      <c r="M40" s="116">
        <f t="shared" si="5"/>
        <v>0</v>
      </c>
      <c r="N40" s="116">
        <f t="shared" si="5"/>
        <v>0</v>
      </c>
      <c r="O40" s="116">
        <f t="shared" si="5"/>
        <v>0</v>
      </c>
      <c r="P40" s="138">
        <f>SUM(B40:N40)</f>
        <v>672190.26433983748</v>
      </c>
      <c r="Q40" s="89"/>
      <c r="R40" s="88"/>
      <c r="S40" s="8" t="s">
        <v>24</v>
      </c>
      <c r="T40" s="61" t="s">
        <v>25</v>
      </c>
    </row>
    <row r="41" spans="1:47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50"/>
      <c r="R41" s="88" t="s">
        <v>38</v>
      </c>
      <c r="S41" s="62" t="str">
        <f>ROUND((B46+C46)/1000,0) &amp;" GWh"</f>
        <v>21 GWh</v>
      </c>
      <c r="T41" s="61"/>
    </row>
    <row r="42" spans="1:47">
      <c r="A42" s="44" t="s">
        <v>41</v>
      </c>
      <c r="B42" s="121">
        <f>B39+B38+B37</f>
        <v>47500</v>
      </c>
      <c r="C42" s="121">
        <f>C39+C38+C37</f>
        <v>96140</v>
      </c>
      <c r="D42" s="121">
        <f>D39+D38+D37</f>
        <v>595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74697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218932</v>
      </c>
      <c r="Q42" s="69"/>
      <c r="R42" s="88" t="s">
        <v>39</v>
      </c>
      <c r="S42" s="9" t="str">
        <f>ROUND(P42/1000,0) &amp;" GWh"</f>
        <v>219 GWh</v>
      </c>
      <c r="T42" s="40">
        <f>P42/P40</f>
        <v>0.32569945090623198</v>
      </c>
    </row>
    <row r="43" spans="1:47">
      <c r="A43" s="45" t="s">
        <v>43</v>
      </c>
      <c r="B43" s="123"/>
      <c r="C43" s="124">
        <f>C40+C24-C7+C46</f>
        <v>257180.68548702449</v>
      </c>
      <c r="D43" s="124">
        <f t="shared" ref="D43:O43" si="7">D11+D24+D40</f>
        <v>207095</v>
      </c>
      <c r="E43" s="124">
        <f t="shared" si="7"/>
        <v>0</v>
      </c>
      <c r="F43" s="124">
        <f t="shared" si="7"/>
        <v>32034</v>
      </c>
      <c r="G43" s="124">
        <f t="shared" si="7"/>
        <v>51156</v>
      </c>
      <c r="H43" s="124">
        <f t="shared" si="7"/>
        <v>145475</v>
      </c>
      <c r="I43" s="124">
        <f t="shared" si="7"/>
        <v>0</v>
      </c>
      <c r="J43" s="124">
        <f t="shared" si="7"/>
        <v>0</v>
      </c>
      <c r="K43" s="124">
        <f t="shared" si="7"/>
        <v>0</v>
      </c>
      <c r="L43" s="124">
        <f t="shared" si="7"/>
        <v>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692940.68548702449</v>
      </c>
      <c r="Q43" s="69"/>
      <c r="R43" s="88" t="s">
        <v>40</v>
      </c>
      <c r="S43" s="9" t="str">
        <f>ROUND(P36/1000,0) &amp;" GWh"</f>
        <v>32 GWh</v>
      </c>
      <c r="T43" s="60">
        <f>P36/P40</f>
        <v>4.7296132786485881E-2</v>
      </c>
    </row>
    <row r="44" spans="1:47">
      <c r="A44" s="45" t="s">
        <v>44</v>
      </c>
      <c r="B44" s="102"/>
      <c r="C44" s="110">
        <f>C43/$P$43</f>
        <v>0.37114386681779021</v>
      </c>
      <c r="D44" s="110">
        <f t="shared" ref="D44:P44" si="8">D43/$P$43</f>
        <v>0.29886396388234288</v>
      </c>
      <c r="E44" s="110">
        <f t="shared" si="8"/>
        <v>0</v>
      </c>
      <c r="F44" s="110">
        <f t="shared" si="8"/>
        <v>4.6229065013674749E-2</v>
      </c>
      <c r="G44" s="110">
        <f t="shared" si="8"/>
        <v>7.3824500525677267E-2</v>
      </c>
      <c r="H44" s="110">
        <f t="shared" si="8"/>
        <v>0.20993860376051487</v>
      </c>
      <c r="I44" s="110">
        <f t="shared" si="8"/>
        <v>0</v>
      </c>
      <c r="J44" s="110">
        <f t="shared" si="8"/>
        <v>0</v>
      </c>
      <c r="K44" s="110">
        <f t="shared" si="8"/>
        <v>0</v>
      </c>
      <c r="L44" s="110">
        <f t="shared" si="8"/>
        <v>0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69"/>
      <c r="R44" s="88" t="s">
        <v>42</v>
      </c>
      <c r="S44" s="9" t="str">
        <f>ROUND(P34/1000,0) &amp;" GWh"</f>
        <v>41 GWh</v>
      </c>
      <c r="T44" s="40">
        <f>P34/P40</f>
        <v>6.1143326970035793E-2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69"/>
      <c r="R45" s="88" t="s">
        <v>29</v>
      </c>
      <c r="S45" s="9" t="str">
        <f>ROUND(P32/1000,0) &amp;" GWh"</f>
        <v>26 GWh</v>
      </c>
      <c r="T45" s="40">
        <f>P32/P40</f>
        <v>3.9301372545086311E-2</v>
      </c>
      <c r="U45" s="34"/>
    </row>
    <row r="46" spans="1:47">
      <c r="A46" s="46" t="s">
        <v>47</v>
      </c>
      <c r="B46" s="65">
        <f>B24-B40</f>
        <v>1700</v>
      </c>
      <c r="C46" s="65">
        <f>(C40+C24)*0.08</f>
        <v>19050.421147187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69"/>
      <c r="R46" s="88" t="s">
        <v>45</v>
      </c>
      <c r="S46" s="9" t="str">
        <f>ROUND(P33/1000,0) &amp;" GWh"</f>
        <v>119 GWh</v>
      </c>
      <c r="T46" s="60">
        <f>P33/P40</f>
        <v>0.17720624879656194</v>
      </c>
      <c r="U46" s="34"/>
    </row>
    <row r="47" spans="1:47">
      <c r="A47" s="46" t="s">
        <v>49</v>
      </c>
      <c r="B47" s="104">
        <f>B46/B24</f>
        <v>2.4460431654676259E-2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69"/>
      <c r="R47" s="88" t="s">
        <v>46</v>
      </c>
      <c r="S47" s="9" t="str">
        <f>ROUND(P35/1000,0) &amp;" GWh"</f>
        <v>235 GWh</v>
      </c>
      <c r="T47" s="60">
        <f>P35/P40</f>
        <v>0.34935346799559802</v>
      </c>
    </row>
    <row r="48" spans="1:47" ht="15.75" thickBot="1">
      <c r="A48" s="11"/>
      <c r="B48" s="12"/>
      <c r="C48" s="14"/>
      <c r="D48" s="13"/>
      <c r="E48" s="13"/>
      <c r="F48" s="22"/>
      <c r="G48" s="13"/>
      <c r="H48" s="13"/>
      <c r="I48" s="22"/>
      <c r="J48" s="13"/>
      <c r="K48" s="13"/>
      <c r="L48" s="13"/>
      <c r="M48" s="14"/>
      <c r="N48" s="15"/>
      <c r="O48" s="15"/>
      <c r="P48" s="15"/>
      <c r="Q48" s="84"/>
      <c r="R48" s="66" t="s">
        <v>48</v>
      </c>
      <c r="S48" s="9" t="str">
        <f>ROUND(P40/1000,0) &amp;" GWh"</f>
        <v>672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3" zoomScale="80" zoomScaleNormal="80" workbookViewId="0">
      <selection activeCell="D53" sqref="D53"/>
    </sheetView>
  </sheetViews>
  <sheetFormatPr defaultColWidth="8.625" defaultRowHeight="15"/>
  <cols>
    <col min="1" max="1" width="49.5" style="10" customWidth="1"/>
    <col min="2" max="2" width="19.625" style="50" bestFit="1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71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[1]Solceller!$C$9</f>
        <v>6669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162">
        <f>[1]Elproduktion!$N$242</f>
        <v>91121</v>
      </c>
      <c r="D7" s="99">
        <f>[1]Elproduktion!$N$243</f>
        <v>0</v>
      </c>
      <c r="E7" s="99">
        <f>[1]Elproduktion!$Q$244</f>
        <v>0</v>
      </c>
      <c r="F7" s="99">
        <f>[1]Elproduktion!$N$245</f>
        <v>0</v>
      </c>
      <c r="G7" s="99">
        <f>[1]Elproduktion!$R$246</f>
        <v>0</v>
      </c>
      <c r="H7" s="98">
        <f>[1]Elproduktion!$S$247</f>
        <v>0</v>
      </c>
      <c r="I7" s="99">
        <f>[1]Elproduktion!$N$248</f>
        <v>0</v>
      </c>
      <c r="J7" s="99">
        <f>[1]Elproduktion!$T$246</f>
        <v>0</v>
      </c>
      <c r="K7" s="98">
        <f>[1]Elproduktion!$U$244</f>
        <v>0</v>
      </c>
      <c r="L7" s="98">
        <f>[1]Elproduktion!$V$244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111">
        <f>[1]Elproduktion!$N$250</f>
        <v>0</v>
      </c>
      <c r="D8" s="99">
        <f>[1]Elproduktion!$N$251</f>
        <v>0</v>
      </c>
      <c r="E8" s="99">
        <f>[1]Elproduktion!$Q$252</f>
        <v>0</v>
      </c>
      <c r="F8" s="99">
        <f>[1]Elproduktion!$N$253</f>
        <v>0</v>
      </c>
      <c r="G8" s="99">
        <f>[1]Elproduktion!$R$254</f>
        <v>0</v>
      </c>
      <c r="H8" s="111">
        <f>[1]Elproduktion!$S$255</f>
        <v>0</v>
      </c>
      <c r="I8" s="99">
        <f>[1]Elproduktion!$N$256</f>
        <v>0</v>
      </c>
      <c r="J8" s="99">
        <f>[1]Elproduktion!$T$254</f>
        <v>0</v>
      </c>
      <c r="K8" s="111">
        <f>[1]Elproduktion!$U$252</f>
        <v>0</v>
      </c>
      <c r="L8" s="111">
        <f>[1]Elproduktion!$V$252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132">
        <f>[1]Elproduktion!$N$258</f>
        <v>381</v>
      </c>
      <c r="D9" s="99">
        <f>[1]Elproduktion!$N$259</f>
        <v>0</v>
      </c>
      <c r="E9" s="99">
        <f>[1]Elproduktion!$Q$260</f>
        <v>0</v>
      </c>
      <c r="F9" s="99">
        <f>[1]Elproduktion!$N$261</f>
        <v>0</v>
      </c>
      <c r="G9" s="99">
        <f>[1]Elproduktion!$R$262</f>
        <v>0</v>
      </c>
      <c r="H9" s="111">
        <f>[1]Elproduktion!$S$263</f>
        <v>0</v>
      </c>
      <c r="I9" s="99">
        <f>[1]Elproduktion!$N$264</f>
        <v>0</v>
      </c>
      <c r="J9" s="99">
        <f>[1]Elproduktion!$T$262</f>
        <v>0</v>
      </c>
      <c r="K9" s="111">
        <f>[1]Elproduktion!$U$260</f>
        <v>0</v>
      </c>
      <c r="L9" s="111">
        <f>[1]Elproduktion!$V$260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98">
        <f>[1]Elproduktion!$N$266</f>
        <v>0</v>
      </c>
      <c r="D10" s="99">
        <f>[1]Elproduktion!$N$267</f>
        <v>0</v>
      </c>
      <c r="E10" s="99">
        <f>[1]Elproduktion!$Q$268</f>
        <v>0</v>
      </c>
      <c r="F10" s="99">
        <f>[1]Elproduktion!$N$269</f>
        <v>0</v>
      </c>
      <c r="G10" s="99">
        <f>[1]Elproduktion!$R$270</f>
        <v>0</v>
      </c>
      <c r="H10" s="111">
        <f>[1]Elproduktion!$S$271</f>
        <v>0</v>
      </c>
      <c r="I10" s="99">
        <f>[1]Elproduktion!$N$272</f>
        <v>0</v>
      </c>
      <c r="J10" s="99">
        <f>[1]Elproduktion!$T$270</f>
        <v>0</v>
      </c>
      <c r="K10" s="111">
        <f>[1]Elproduktion!$U$268</f>
        <v>0</v>
      </c>
      <c r="L10" s="111">
        <f>[1]Elproduktion!$V$268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41">
        <f>SUM(C5:C10)</f>
        <v>98171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112">
        <f t="shared" si="1"/>
        <v>0</v>
      </c>
      <c r="L11" s="112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0380 Uppsala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42">
        <f>[1]Fjärrvärmeproduktion!$N$338</f>
        <v>158521</v>
      </c>
      <c r="C18" s="116"/>
      <c r="D18" s="117">
        <f>[1]Fjärrvärmeproduktion!$N$339</f>
        <v>9587</v>
      </c>
      <c r="E18" s="116">
        <f>[1]Fjärrvärmeproduktion!$Q$340</f>
        <v>0</v>
      </c>
      <c r="F18" s="116">
        <f>[1]Fjärrvärmeproduktion!$N$341</f>
        <v>0</v>
      </c>
      <c r="G18" s="116">
        <f>[1]Fjärrvärmeproduktion!$R$342</f>
        <v>0</v>
      </c>
      <c r="H18" s="142">
        <f>[1]Fjärrvärmeproduktion!$S$343</f>
        <v>63378</v>
      </c>
      <c r="I18" s="116">
        <f>[1]Fjärrvärmeproduktion!$N$344</f>
        <v>0</v>
      </c>
      <c r="J18" s="116">
        <f>[1]Fjärrvärmeproduktion!$T$342</f>
        <v>0</v>
      </c>
      <c r="K18" s="118">
        <f>[1]Fjärrvärmeproduktion!$U$340</f>
        <v>185203</v>
      </c>
      <c r="L18" s="118">
        <f>[1]Fjärrvärmeproduktion!$V$340</f>
        <v>0</v>
      </c>
      <c r="M18" s="116"/>
      <c r="N18" s="116"/>
      <c r="O18" s="116"/>
      <c r="P18" s="117">
        <f>SUM(C18:O18)</f>
        <v>258168</v>
      </c>
      <c r="Q18" s="2"/>
      <c r="R18" s="2"/>
      <c r="S18" s="2"/>
      <c r="T18" s="2"/>
    </row>
    <row r="19" spans="1:34" ht="15.75">
      <c r="A19" s="3" t="s">
        <v>18</v>
      </c>
      <c r="B19" s="142">
        <f>[1]Fjärrvärmeproduktion!$N$346</f>
        <v>1703319</v>
      </c>
      <c r="C19" s="116"/>
      <c r="D19" s="117">
        <f>[1]Fjärrvärmeproduktion!$N$347</f>
        <v>27475</v>
      </c>
      <c r="E19" s="116">
        <f>[1]Fjärrvärmeproduktion!$Q$348</f>
        <v>0</v>
      </c>
      <c r="F19" s="116">
        <f>[1]Fjärrvärmeproduktion!$N$349</f>
        <v>0</v>
      </c>
      <c r="G19" s="116">
        <f>[1]Fjärrvärmeproduktion!$R$350</f>
        <v>0</v>
      </c>
      <c r="H19" s="142">
        <f>[1]Fjärrvärmeproduktion!$S$351</f>
        <v>84476</v>
      </c>
      <c r="I19" s="116">
        <f>[1]Fjärrvärmeproduktion!$N$352</f>
        <v>0</v>
      </c>
      <c r="J19" s="116">
        <f>[1]Fjärrvärmeproduktion!$T$350</f>
        <v>0</v>
      </c>
      <c r="K19" s="118">
        <f>[1]Fjärrvärmeproduktion!$U$348</f>
        <v>185703</v>
      </c>
      <c r="L19" s="118">
        <f>[1]Fjärrvärmeproduktion!$V$348</f>
        <v>1153100</v>
      </c>
      <c r="M19" s="116"/>
      <c r="N19" s="116"/>
      <c r="O19" s="116"/>
      <c r="P19" s="117">
        <f t="shared" ref="P19:P24" si="2">SUM(C19:O19)</f>
        <v>1450754</v>
      </c>
      <c r="Q19" s="2"/>
      <c r="R19" s="2"/>
      <c r="S19" s="2"/>
      <c r="T19" s="2"/>
    </row>
    <row r="20" spans="1:34" ht="15.75">
      <c r="A20" s="3" t="s">
        <v>19</v>
      </c>
      <c r="B20" s="115">
        <f>[1]Fjärrvärmeproduktion!$N$354</f>
        <v>78000</v>
      </c>
      <c r="C20" s="127">
        <f>B20*1.015</f>
        <v>79169.999999999985</v>
      </c>
      <c r="D20" s="116">
        <f>[1]Fjärrvärmeproduktion!$N$355</f>
        <v>0</v>
      </c>
      <c r="E20" s="116">
        <f>[1]Fjärrvärmeproduktion!$Q$356</f>
        <v>0</v>
      </c>
      <c r="F20" s="116">
        <f>[1]Fjärrvärmeproduktion!$N$357</f>
        <v>0</v>
      </c>
      <c r="G20" s="116">
        <f>[1]Fjärrvärmeproduktion!$R$358</f>
        <v>0</v>
      </c>
      <c r="H20" s="115">
        <f>[1]Fjärrvärmeproduktion!$S$359</f>
        <v>0</v>
      </c>
      <c r="I20" s="116">
        <f>[1]Fjärrvärmeproduktion!$N$360</f>
        <v>0</v>
      </c>
      <c r="J20" s="116">
        <f>[1]Fjärrvärmeproduktion!$T$358</f>
        <v>0</v>
      </c>
      <c r="K20" s="115">
        <f>[1]Fjärrvärmeproduktion!$U$356</f>
        <v>0</v>
      </c>
      <c r="L20" s="115">
        <f>[1]Fjärrvärmeproduktion!$V$356</f>
        <v>0</v>
      </c>
      <c r="M20" s="116"/>
      <c r="N20" s="116"/>
      <c r="O20" s="116"/>
      <c r="P20" s="116">
        <f t="shared" si="2"/>
        <v>79169.999999999985</v>
      </c>
      <c r="Q20" s="2"/>
      <c r="R20" s="2"/>
      <c r="S20" s="2"/>
      <c r="T20" s="2"/>
    </row>
    <row r="21" spans="1:34" ht="16.5" thickBot="1">
      <c r="A21" s="3" t="s">
        <v>20</v>
      </c>
      <c r="B21" s="142">
        <f>[1]Fjärrvärmeproduktion!$N$362</f>
        <v>109412</v>
      </c>
      <c r="C21" s="127">
        <f>B21*0.33</f>
        <v>36105.96</v>
      </c>
      <c r="D21" s="116">
        <f>[1]Fjärrvärmeproduktion!$N$363</f>
        <v>0</v>
      </c>
      <c r="E21" s="116">
        <f>[1]Fjärrvärmeproduktion!$Q$364</f>
        <v>0</v>
      </c>
      <c r="F21" s="116">
        <f>[1]Fjärrvärmeproduktion!$N$365</f>
        <v>0</v>
      </c>
      <c r="G21" s="116">
        <f>[1]Fjärrvärmeproduktion!$R$366</f>
        <v>0</v>
      </c>
      <c r="H21" s="115">
        <f>[1]Fjärrvärmeproduktion!$S$367</f>
        <v>0</v>
      </c>
      <c r="I21" s="116">
        <f>[1]Fjärrvärmeproduktion!$N$368</f>
        <v>0</v>
      </c>
      <c r="J21" s="116">
        <f>[1]Fjärrvärmeproduktion!$T$366</f>
        <v>0</v>
      </c>
      <c r="K21" s="115">
        <f>[1]Fjärrvärmeproduktion!$U$364</f>
        <v>0</v>
      </c>
      <c r="L21" s="115">
        <f>[1]Fjärrvärmeproduktion!$V$364</f>
        <v>0</v>
      </c>
      <c r="M21" s="116"/>
      <c r="N21" s="116"/>
      <c r="O21" s="116"/>
      <c r="P21" s="116">
        <f t="shared" si="2"/>
        <v>36105.96</v>
      </c>
      <c r="Q21" s="2"/>
      <c r="R21" s="35"/>
      <c r="S21" s="35"/>
      <c r="T21" s="35"/>
    </row>
    <row r="22" spans="1:34" ht="15.75">
      <c r="A22" s="3" t="s">
        <v>21</v>
      </c>
      <c r="B22" s="118">
        <f>[1]Fjärrvärmeproduktion!$N$370</f>
        <v>79654</v>
      </c>
      <c r="C22" s="116"/>
      <c r="D22" s="116">
        <f>[1]Fjärrvärmeproduktion!$N$371</f>
        <v>0</v>
      </c>
      <c r="E22" s="116">
        <f>[1]Fjärrvärmeproduktion!$Q$372</f>
        <v>0</v>
      </c>
      <c r="F22" s="116">
        <f>[1]Fjärrvärmeproduktion!$N$373</f>
        <v>0</v>
      </c>
      <c r="G22" s="116">
        <f>[1]Fjärrvärmeproduktion!$R$374</f>
        <v>0</v>
      </c>
      <c r="H22" s="115">
        <f>[1]Fjärrvärmeproduktion!$S$375</f>
        <v>0</v>
      </c>
      <c r="I22" s="116">
        <f>[1]Fjärrvärmeproduktion!$N$376</f>
        <v>0</v>
      </c>
      <c r="J22" s="116">
        <f>[1]Fjärrvärmeproduktion!$T$374</f>
        <v>0</v>
      </c>
      <c r="K22" s="115">
        <f>[1]Fjärrvärmeproduktion!$U$372</f>
        <v>0</v>
      </c>
      <c r="L22" s="115">
        <f>[1]Fjärrvärmeproduktion!$V$372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5246 GWh</v>
      </c>
      <c r="T22" s="36"/>
      <c r="U22" s="34"/>
    </row>
    <row r="23" spans="1:34" ht="15.75">
      <c r="A23" s="3" t="s">
        <v>22</v>
      </c>
      <c r="B23" s="115">
        <f>[1]Fjärrvärmeproduktion!$N$378</f>
        <v>0</v>
      </c>
      <c r="C23" s="116"/>
      <c r="D23" s="116">
        <f>[1]Fjärrvärmeproduktion!$N$379</f>
        <v>0</v>
      </c>
      <c r="E23" s="116">
        <f>[1]Fjärrvärmeproduktion!$Q$380</f>
        <v>0</v>
      </c>
      <c r="F23" s="116">
        <f>[1]Fjärrvärmeproduktion!$N$381</f>
        <v>0</v>
      </c>
      <c r="G23" s="116">
        <f>[1]Fjärrvärmeproduktion!$R$382</f>
        <v>0</v>
      </c>
      <c r="H23" s="115">
        <f>[1]Fjärrvärmeproduktion!$S$383</f>
        <v>0</v>
      </c>
      <c r="I23" s="116">
        <f>[1]Fjärrvärmeproduktion!$N$384</f>
        <v>0</v>
      </c>
      <c r="J23" s="116">
        <f>[1]Fjärrvärmeproduktion!$T$382</f>
        <v>0</v>
      </c>
      <c r="K23" s="115">
        <f>[1]Fjärrvärmeproduktion!$U$380</f>
        <v>0</v>
      </c>
      <c r="L23" s="115">
        <f>[1]Fjärrvärmeproduktion!$V$380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17">
        <f>SUM(B18:B23)</f>
        <v>2128906</v>
      </c>
      <c r="C24" s="127">
        <f t="shared" ref="C24:O24" si="3">SUM(C18:C23)</f>
        <v>115275.95999999999</v>
      </c>
      <c r="D24" s="117">
        <f t="shared" si="3"/>
        <v>37062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7">
        <f t="shared" si="3"/>
        <v>147854</v>
      </c>
      <c r="I24" s="116">
        <f t="shared" si="3"/>
        <v>0</v>
      </c>
      <c r="J24" s="116">
        <f t="shared" si="3"/>
        <v>0</v>
      </c>
      <c r="K24" s="117">
        <f t="shared" si="3"/>
        <v>370906</v>
      </c>
      <c r="L24" s="117">
        <f t="shared" si="3"/>
        <v>1153100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6">
        <f t="shared" si="2"/>
        <v>1824197.96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29"/>
      <c r="R25" s="82" t="str">
        <f>C30</f>
        <v>El</v>
      </c>
      <c r="S25" s="58" t="str">
        <f>ROUND(C43/1000,0) &amp;" GWh"</f>
        <v>1890 GWh</v>
      </c>
      <c r="T25" s="40">
        <f>C$44</f>
        <v>0.36024162122194747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1330 GWh</v>
      </c>
      <c r="T26" s="40">
        <f>D$44</f>
        <v>0.25359705202311206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2 GWh</v>
      </c>
      <c r="T28" s="40">
        <f>F$44</f>
        <v>3.2408715125893482E-4</v>
      </c>
      <c r="U28" s="34"/>
    </row>
    <row r="29" spans="1:34" ht="15.75">
      <c r="A29" s="76" t="str">
        <f>A2</f>
        <v>0380 Uppsala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277 GWh</v>
      </c>
      <c r="T29" s="40">
        <f>G$44</f>
        <v>5.2868336984870035E-2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223 GWh</v>
      </c>
      <c r="T30" s="40">
        <f>H$44</f>
        <v>4.2433159653208999E-2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 ht="15.75">
      <c r="A32" s="3" t="s">
        <v>28</v>
      </c>
      <c r="B32" s="115">
        <f>[1]Slutanvändning!$N$494</f>
        <v>0</v>
      </c>
      <c r="C32" s="115">
        <f>[1]Slutanvändning!$N$495</f>
        <v>37462</v>
      </c>
      <c r="D32" s="116">
        <f>[1]Slutanvändning!$N$488</f>
        <v>47770</v>
      </c>
      <c r="E32" s="116">
        <f>[1]Slutanvändning!$Q$489</f>
        <v>0</v>
      </c>
      <c r="F32" s="115">
        <f>[1]Slutanvändning!$N$490</f>
        <v>0</v>
      </c>
      <c r="G32" s="116">
        <f>[1]Slutanvändning!$N$491</f>
        <v>10520</v>
      </c>
      <c r="H32" s="115">
        <f>[1]Slutanvändning!$N$492</f>
        <v>0</v>
      </c>
      <c r="I32" s="116">
        <f>[1]Slutanvändning!$N$493</f>
        <v>0</v>
      </c>
      <c r="J32" s="116">
        <v>0</v>
      </c>
      <c r="K32" s="116">
        <f>[1]Slutanvändning!$U$489</f>
        <v>0</v>
      </c>
      <c r="L32" s="116">
        <f>[1]Slutanvändning!$V$489</f>
        <v>0</v>
      </c>
      <c r="M32" s="116"/>
      <c r="N32" s="116"/>
      <c r="O32" s="116"/>
      <c r="P32" s="116">
        <f t="shared" ref="P32:P38" si="4">SUM(B32:N32)</f>
        <v>95752</v>
      </c>
      <c r="Q32" s="94"/>
      <c r="R32" s="83" t="str">
        <f>J30</f>
        <v>Avlutar</v>
      </c>
      <c r="S32" s="58" t="str">
        <f>ROUND(J43/1000,0) &amp;" GWh"</f>
        <v>0 GWh</v>
      </c>
      <c r="T32" s="40">
        <f>J$44</f>
        <v>0</v>
      </c>
      <c r="U32" s="34"/>
    </row>
    <row r="33" spans="1:47" ht="15.75">
      <c r="A33" s="3" t="s">
        <v>31</v>
      </c>
      <c r="B33" s="115">
        <f>[1]Slutanvändning!$N$503</f>
        <v>170997</v>
      </c>
      <c r="C33" s="126">
        <f>[1]Slutanvändning!$N$504</f>
        <v>182516.55000000005</v>
      </c>
      <c r="D33" s="116">
        <f>[1]Slutanvändning!$N$497</f>
        <v>6559</v>
      </c>
      <c r="E33" s="116">
        <f>[1]Slutanvändning!$Q$498</f>
        <v>0</v>
      </c>
      <c r="F33" s="126">
        <f>[1]Slutanvändning!$N$499</f>
        <v>1700</v>
      </c>
      <c r="G33" s="116">
        <f>[1]Slutanvändning!$N$500</f>
        <v>0</v>
      </c>
      <c r="H33" s="126">
        <f>[1]Slutanvändning!$N$501</f>
        <v>622.25</v>
      </c>
      <c r="I33" s="116">
        <f>[1]Slutanvändning!$N$502</f>
        <v>0</v>
      </c>
      <c r="J33" s="116">
        <v>0</v>
      </c>
      <c r="K33" s="116">
        <f>[1]Slutanvändning!$U$498</f>
        <v>0</v>
      </c>
      <c r="L33" s="116">
        <f>[1]Slutanvändning!$V$498</f>
        <v>0</v>
      </c>
      <c r="M33" s="116"/>
      <c r="N33" s="116"/>
      <c r="O33" s="116"/>
      <c r="P33" s="127">
        <f t="shared" si="4"/>
        <v>362394.80000000005</v>
      </c>
      <c r="Q33" s="94"/>
      <c r="R33" s="82" t="str">
        <f>K30</f>
        <v>Torv</v>
      </c>
      <c r="S33" s="58" t="str">
        <f>ROUND(K43/1000,0) &amp;" GWh"</f>
        <v>371 GWh</v>
      </c>
      <c r="T33" s="40">
        <f>K$44</f>
        <v>7.0709334661674395E-2</v>
      </c>
      <c r="U33" s="34"/>
    </row>
    <row r="34" spans="1:47" ht="15.75">
      <c r="A34" s="3" t="s">
        <v>32</v>
      </c>
      <c r="B34" s="115">
        <f>[1]Slutanvändning!$N$512</f>
        <v>154399</v>
      </c>
      <c r="C34" s="115">
        <f>[1]Slutanvändning!$N$513</f>
        <v>175221</v>
      </c>
      <c r="D34" s="116">
        <f>[1]Slutanvändning!$N$506</f>
        <v>44738</v>
      </c>
      <c r="E34" s="116">
        <f>[1]Slutanvändning!$Q$507</f>
        <v>0</v>
      </c>
      <c r="F34" s="115">
        <f>[1]Slutanvändning!$N$508</f>
        <v>0</v>
      </c>
      <c r="G34" s="116">
        <f>[1]Slutanvändning!$N$509</f>
        <v>0</v>
      </c>
      <c r="H34" s="115">
        <f>[1]Slutanvändning!$N$510</f>
        <v>0</v>
      </c>
      <c r="I34" s="116">
        <f>[1]Slutanvändning!$N$511</f>
        <v>0</v>
      </c>
      <c r="J34" s="116">
        <v>0</v>
      </c>
      <c r="K34" s="116">
        <f>[1]Slutanvändning!$U$507</f>
        <v>0</v>
      </c>
      <c r="L34" s="116">
        <f>[1]Slutanvändning!$V$507</f>
        <v>0</v>
      </c>
      <c r="M34" s="116"/>
      <c r="N34" s="116"/>
      <c r="O34" s="116"/>
      <c r="P34" s="116">
        <f t="shared" si="4"/>
        <v>374358</v>
      </c>
      <c r="Q34" s="94"/>
      <c r="R34" s="83" t="str">
        <f>L30</f>
        <v>Avfall</v>
      </c>
      <c r="S34" s="58" t="str">
        <f>ROUND(L43/1000,0) &amp;" GWh"</f>
        <v>1153 GWh</v>
      </c>
      <c r="T34" s="40">
        <f>L$44</f>
        <v>0.21982640830392808</v>
      </c>
      <c r="U34" s="34"/>
      <c r="V34" s="6"/>
      <c r="W34" s="56"/>
    </row>
    <row r="35" spans="1:47" ht="15.75">
      <c r="A35" s="3" t="s">
        <v>33</v>
      </c>
      <c r="B35" s="115">
        <f>[1]Slutanvändning!$N$521</f>
        <v>0</v>
      </c>
      <c r="C35" s="126">
        <f>[1]Slutanvändning!$N$522</f>
        <v>4402.2</v>
      </c>
      <c r="D35" s="116">
        <f>[1]Slutanvändning!$N$515</f>
        <v>1174211</v>
      </c>
      <c r="E35" s="116">
        <f>[1]Slutanvändning!$Q$516</f>
        <v>0</v>
      </c>
      <c r="F35" s="115">
        <f>[1]Slutanvändning!$N$517</f>
        <v>0</v>
      </c>
      <c r="G35" s="116">
        <f>[1]Slutanvändning!$N$518</f>
        <v>266801</v>
      </c>
      <c r="H35" s="115">
        <f>[1]Slutanvändning!$N$519</f>
        <v>0</v>
      </c>
      <c r="I35" s="116">
        <f>[1]Slutanvändning!$N$520</f>
        <v>0</v>
      </c>
      <c r="J35" s="116">
        <v>0</v>
      </c>
      <c r="K35" s="116">
        <f>[1]Slutanvändning!$U$516</f>
        <v>0</v>
      </c>
      <c r="L35" s="116">
        <f>[1]Slutanvändning!$V$516</f>
        <v>0</v>
      </c>
      <c r="M35" s="116"/>
      <c r="N35" s="116"/>
      <c r="O35" s="116"/>
      <c r="P35" s="127">
        <f>SUM(B35:N35)</f>
        <v>1445414.2</v>
      </c>
      <c r="Q35" s="94"/>
      <c r="R35" s="82" t="str">
        <f>M30</f>
        <v>Beckolja</v>
      </c>
      <c r="S35" s="58" t="str">
        <f>ROUND(M43/1000,0) &amp;" GWh"</f>
        <v>0 GWh</v>
      </c>
      <c r="T35" s="40">
        <f>M$44</f>
        <v>0</v>
      </c>
      <c r="U35" s="34"/>
    </row>
    <row r="36" spans="1:47" ht="15.75">
      <c r="A36" s="3" t="s">
        <v>34</v>
      </c>
      <c r="B36" s="115">
        <f>[1]Slutanvändning!$N$530</f>
        <v>309640</v>
      </c>
      <c r="C36" s="115">
        <f>[1]Slutanvändning!$N$531</f>
        <v>788039</v>
      </c>
      <c r="D36" s="116">
        <f>[1]Slutanvändning!$N$524</f>
        <v>17549</v>
      </c>
      <c r="E36" s="116">
        <f>[1]Slutanvändning!$Q$525</f>
        <v>0</v>
      </c>
      <c r="F36" s="115">
        <f>[1]Slutanvändning!$N$526</f>
        <v>0</v>
      </c>
      <c r="G36" s="116">
        <f>[1]Slutanvändning!$N$527</f>
        <v>0</v>
      </c>
      <c r="H36" s="115">
        <f>[1]Slutanvändning!$N$528</f>
        <v>0</v>
      </c>
      <c r="I36" s="116">
        <f>[1]Slutanvändning!$N$529</f>
        <v>0</v>
      </c>
      <c r="J36" s="116">
        <v>0</v>
      </c>
      <c r="K36" s="116">
        <f>[1]Slutanvändning!$U$525</f>
        <v>0</v>
      </c>
      <c r="L36" s="116">
        <f>[1]Slutanvändning!$V$525</f>
        <v>0</v>
      </c>
      <c r="M36" s="116"/>
      <c r="N36" s="116"/>
      <c r="O36" s="116"/>
      <c r="P36" s="116">
        <f t="shared" si="4"/>
        <v>1115228</v>
      </c>
      <c r="Q36" s="94"/>
      <c r="R36" s="82" t="str">
        <f>N30</f>
        <v>Metanol</v>
      </c>
      <c r="S36" s="58" t="str">
        <f>ROUND(N43/1000,0) &amp;" GWh"</f>
        <v>0 GWh</v>
      </c>
      <c r="T36" s="40">
        <f>N$44</f>
        <v>0</v>
      </c>
      <c r="U36" s="34"/>
    </row>
    <row r="37" spans="1:47" ht="15.75">
      <c r="A37" s="3" t="s">
        <v>35</v>
      </c>
      <c r="B37" s="126">
        <f>[1]Slutanvändning!$N$539</f>
        <v>141302</v>
      </c>
      <c r="C37" s="115">
        <f>[1]Slutanvändning!$N$540</f>
        <v>362834</v>
      </c>
      <c r="D37" s="116">
        <f>[1]Slutanvändning!$N$533</f>
        <v>2335</v>
      </c>
      <c r="E37" s="116">
        <f>[1]Slutanvändning!$Q$534</f>
        <v>0</v>
      </c>
      <c r="F37" s="115">
        <f>[1]Slutanvändning!$N$535</f>
        <v>0</v>
      </c>
      <c r="G37" s="116">
        <f>[1]Slutanvändning!$N$536</f>
        <v>0</v>
      </c>
      <c r="H37" s="115">
        <f>[1]Slutanvändning!$N$537</f>
        <v>74107</v>
      </c>
      <c r="I37" s="116">
        <f>[1]Slutanvändning!$N$538</f>
        <v>0</v>
      </c>
      <c r="J37" s="116">
        <v>0</v>
      </c>
      <c r="K37" s="116">
        <f>[1]Slutanvändning!$U$534</f>
        <v>0</v>
      </c>
      <c r="L37" s="116">
        <f>[1]Slutanvändning!$V$534</f>
        <v>0</v>
      </c>
      <c r="M37" s="116"/>
      <c r="N37" s="116"/>
      <c r="O37" s="116"/>
      <c r="P37" s="127">
        <f t="shared" si="4"/>
        <v>580578</v>
      </c>
      <c r="Q37" s="94"/>
      <c r="R37" s="83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 ht="15.75">
      <c r="A38" s="3" t="s">
        <v>36</v>
      </c>
      <c r="B38" s="126">
        <f>[1]Slutanvändning!$N$548</f>
        <v>680969</v>
      </c>
      <c r="C38" s="126">
        <f>[1]Slutanvändning!$N$549</f>
        <v>134457</v>
      </c>
      <c r="D38" s="116">
        <f>[1]Slutanvändning!$N$542</f>
        <v>20</v>
      </c>
      <c r="E38" s="116">
        <f>[1]Slutanvändning!$Q$543</f>
        <v>0</v>
      </c>
      <c r="F38" s="115">
        <f>[1]Slutanvändning!$N$544</f>
        <v>0</v>
      </c>
      <c r="G38" s="116">
        <f>[1]Slutanvändning!$N$545</f>
        <v>0</v>
      </c>
      <c r="H38" s="115">
        <f>[1]Slutanvändning!$N$546</f>
        <v>0</v>
      </c>
      <c r="I38" s="116">
        <f>[1]Slutanvändning!$N$547</f>
        <v>0</v>
      </c>
      <c r="J38" s="116">
        <v>0</v>
      </c>
      <c r="K38" s="116">
        <f>[1]Slutanvändning!$U$543</f>
        <v>0</v>
      </c>
      <c r="L38" s="116">
        <f>[1]Slutanvändning!$V$543</f>
        <v>0</v>
      </c>
      <c r="M38" s="116"/>
      <c r="N38" s="116"/>
      <c r="O38" s="116"/>
      <c r="P38" s="116">
        <f t="shared" si="4"/>
        <v>815446</v>
      </c>
      <c r="Q38" s="94"/>
      <c r="R38" s="42"/>
      <c r="S38" s="27"/>
      <c r="T38" s="38"/>
      <c r="U38" s="34"/>
    </row>
    <row r="39" spans="1:47" ht="15.75">
      <c r="A39" s="3" t="s">
        <v>37</v>
      </c>
      <c r="B39" s="115">
        <f>[1]Slutanvändning!$N$557</f>
        <v>0</v>
      </c>
      <c r="C39" s="115">
        <f>[1]Slutanvändning!$N$558</f>
        <v>33838</v>
      </c>
      <c r="D39" s="116">
        <f>[1]Slutanvändning!$N$551</f>
        <v>0</v>
      </c>
      <c r="E39" s="116">
        <f>[1]Slutanvändning!$Q$552</f>
        <v>0</v>
      </c>
      <c r="F39" s="115">
        <f>[1]Slutanvändning!$N$553</f>
        <v>0</v>
      </c>
      <c r="G39" s="116">
        <f>[1]Slutanvändning!$N$554</f>
        <v>0</v>
      </c>
      <c r="H39" s="115">
        <f>[1]Slutanvändning!$N$555</f>
        <v>0</v>
      </c>
      <c r="I39" s="116">
        <f>[1]Slutanvändning!$N$556</f>
        <v>0</v>
      </c>
      <c r="J39" s="116">
        <v>0</v>
      </c>
      <c r="K39" s="116">
        <f>[1]Slutanvändning!$U$552</f>
        <v>0</v>
      </c>
      <c r="L39" s="116">
        <f>[1]Slutanvändning!$V$552</f>
        <v>0</v>
      </c>
      <c r="M39" s="116"/>
      <c r="N39" s="116"/>
      <c r="O39" s="116"/>
      <c r="P39" s="116">
        <f>SUM(B39:N39)</f>
        <v>33838</v>
      </c>
      <c r="Q39" s="94"/>
      <c r="R39" s="39"/>
      <c r="S39" s="8"/>
      <c r="T39" s="61"/>
    </row>
    <row r="40" spans="1:47" ht="15.75">
      <c r="A40" s="3" t="s">
        <v>13</v>
      </c>
      <c r="B40" s="116">
        <f>SUM(B32:B39)</f>
        <v>1457307</v>
      </c>
      <c r="C40" s="127">
        <f t="shared" ref="C40:O40" si="5">SUM(C32:C39)</f>
        <v>1718769.75</v>
      </c>
      <c r="D40" s="116">
        <f t="shared" si="5"/>
        <v>1293182</v>
      </c>
      <c r="E40" s="116">
        <f t="shared" si="5"/>
        <v>0</v>
      </c>
      <c r="F40" s="127">
        <f>SUM(F32:F39)</f>
        <v>1700</v>
      </c>
      <c r="G40" s="116">
        <f t="shared" si="5"/>
        <v>277321</v>
      </c>
      <c r="H40" s="127">
        <f t="shared" si="5"/>
        <v>74729.25</v>
      </c>
      <c r="I40" s="116">
        <f t="shared" si="5"/>
        <v>0</v>
      </c>
      <c r="J40" s="116">
        <f t="shared" si="5"/>
        <v>0</v>
      </c>
      <c r="K40" s="116">
        <f t="shared" si="5"/>
        <v>0</v>
      </c>
      <c r="L40" s="116">
        <f t="shared" si="5"/>
        <v>0</v>
      </c>
      <c r="M40" s="116">
        <f t="shared" si="5"/>
        <v>0</v>
      </c>
      <c r="N40" s="116">
        <f t="shared" si="5"/>
        <v>0</v>
      </c>
      <c r="O40" s="116">
        <f t="shared" si="5"/>
        <v>0</v>
      </c>
      <c r="P40" s="116">
        <f>SUM(B40:N40)</f>
        <v>4823009</v>
      </c>
      <c r="Q40" s="94"/>
      <c r="R40" s="39"/>
      <c r="S40" s="8" t="s">
        <v>24</v>
      </c>
      <c r="T40" s="61" t="s">
        <v>25</v>
      </c>
    </row>
    <row r="41" spans="1:47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95"/>
      <c r="R41" s="39" t="s">
        <v>38</v>
      </c>
      <c r="S41" s="62" t="str">
        <f>ROUND((B46+C46)/1000,0) &amp;" GWh"</f>
        <v>818 GWh</v>
      </c>
      <c r="T41" s="61"/>
    </row>
    <row r="42" spans="1:47">
      <c r="A42" s="44" t="s">
        <v>41</v>
      </c>
      <c r="B42" s="121">
        <f>B39+B38+B37</f>
        <v>822271</v>
      </c>
      <c r="C42" s="121">
        <f>C39+C38+C37</f>
        <v>531129</v>
      </c>
      <c r="D42" s="121">
        <f>D39+D38+D37</f>
        <v>2355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74107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1429862</v>
      </c>
      <c r="Q42" s="96"/>
      <c r="R42" s="39" t="s">
        <v>39</v>
      </c>
      <c r="S42" s="9" t="str">
        <f>ROUND(P42/1000,0) &amp;" GWh"</f>
        <v>1430 GWh</v>
      </c>
      <c r="T42" s="40">
        <f>P42/P40</f>
        <v>0.29646679075241206</v>
      </c>
    </row>
    <row r="43" spans="1:47">
      <c r="A43" s="45" t="s">
        <v>43</v>
      </c>
      <c r="B43" s="123"/>
      <c r="C43" s="124">
        <f>C40+C24-C7+C46</f>
        <v>1889648.3668</v>
      </c>
      <c r="D43" s="124">
        <f t="shared" ref="D43:O43" si="7">D11+D24+D40</f>
        <v>1330244</v>
      </c>
      <c r="E43" s="124">
        <f t="shared" si="7"/>
        <v>0</v>
      </c>
      <c r="F43" s="124">
        <f t="shared" si="7"/>
        <v>1700</v>
      </c>
      <c r="G43" s="124">
        <f t="shared" si="7"/>
        <v>277321</v>
      </c>
      <c r="H43" s="124">
        <f t="shared" si="7"/>
        <v>222583.25</v>
      </c>
      <c r="I43" s="124">
        <f t="shared" si="7"/>
        <v>0</v>
      </c>
      <c r="J43" s="124">
        <f t="shared" si="7"/>
        <v>0</v>
      </c>
      <c r="K43" s="124">
        <f t="shared" si="7"/>
        <v>370906</v>
      </c>
      <c r="L43" s="124">
        <f t="shared" si="7"/>
        <v>1153100</v>
      </c>
      <c r="M43" s="124">
        <f t="shared" si="7"/>
        <v>0</v>
      </c>
      <c r="N43" s="124">
        <f t="shared" si="7"/>
        <v>0</v>
      </c>
      <c r="O43" s="124">
        <f t="shared" si="7"/>
        <v>0</v>
      </c>
      <c r="P43" s="125">
        <f>SUM(C43:O43)</f>
        <v>5245502.6168</v>
      </c>
      <c r="Q43" s="96"/>
      <c r="R43" s="39" t="s">
        <v>40</v>
      </c>
      <c r="S43" s="9" t="str">
        <f>ROUND(P36/1000,0) &amp;" GWh"</f>
        <v>1115 GWh</v>
      </c>
      <c r="T43" s="60">
        <f>P36/P40</f>
        <v>0.23123075242032515</v>
      </c>
    </row>
    <row r="44" spans="1:47">
      <c r="A44" s="45" t="s">
        <v>44</v>
      </c>
      <c r="B44" s="102"/>
      <c r="C44" s="110">
        <f>C43/$P$43</f>
        <v>0.36024162122194747</v>
      </c>
      <c r="D44" s="110">
        <f t="shared" ref="D44:P44" si="8">D43/$P$43</f>
        <v>0.25359705202311206</v>
      </c>
      <c r="E44" s="110">
        <f t="shared" si="8"/>
        <v>0</v>
      </c>
      <c r="F44" s="110">
        <f t="shared" si="8"/>
        <v>3.2408715125893482E-4</v>
      </c>
      <c r="G44" s="110">
        <f t="shared" si="8"/>
        <v>5.2868336984870035E-2</v>
      </c>
      <c r="H44" s="110">
        <f t="shared" si="8"/>
        <v>4.2433159653208999E-2</v>
      </c>
      <c r="I44" s="110">
        <f t="shared" si="8"/>
        <v>0</v>
      </c>
      <c r="J44" s="110">
        <f t="shared" si="8"/>
        <v>0</v>
      </c>
      <c r="K44" s="110">
        <f t="shared" si="8"/>
        <v>7.0709334661674395E-2</v>
      </c>
      <c r="L44" s="110">
        <f t="shared" si="8"/>
        <v>0.21982640830392808</v>
      </c>
      <c r="M44" s="110">
        <f t="shared" si="8"/>
        <v>0</v>
      </c>
      <c r="N44" s="110">
        <f t="shared" si="8"/>
        <v>0</v>
      </c>
      <c r="O44" s="110">
        <f t="shared" si="8"/>
        <v>0</v>
      </c>
      <c r="P44" s="110">
        <f t="shared" si="8"/>
        <v>1</v>
      </c>
      <c r="Q44" s="96"/>
      <c r="R44" s="39" t="s">
        <v>42</v>
      </c>
      <c r="S44" s="9" t="str">
        <f>ROUND(P34/1000,0) &amp;" GWh"</f>
        <v>374 GWh</v>
      </c>
      <c r="T44" s="40">
        <f>P34/P40</f>
        <v>7.7619179230227431E-2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96"/>
      <c r="R45" s="39" t="s">
        <v>29</v>
      </c>
      <c r="S45" s="9" t="str">
        <f>ROUND(P32/1000,0) &amp;" GWh"</f>
        <v>96 GWh</v>
      </c>
      <c r="T45" s="40">
        <f>P32/P40</f>
        <v>1.9853166353203985E-2</v>
      </c>
      <c r="U45" s="34"/>
    </row>
    <row r="46" spans="1:47">
      <c r="A46" s="46" t="s">
        <v>47</v>
      </c>
      <c r="B46" s="65">
        <f>B24-B40</f>
        <v>671599</v>
      </c>
      <c r="C46" s="65">
        <f>(C40+C24)*0.08</f>
        <v>146723.6568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96"/>
      <c r="R46" s="39" t="s">
        <v>45</v>
      </c>
      <c r="S46" s="9" t="str">
        <f>ROUND(P33/1000,0) &amp;" GWh"</f>
        <v>362 GWh</v>
      </c>
      <c r="T46" s="60">
        <f>P33/P40</f>
        <v>7.5138736004846773E-2</v>
      </c>
      <c r="U46" s="34"/>
    </row>
    <row r="47" spans="1:47">
      <c r="A47" s="46" t="s">
        <v>49</v>
      </c>
      <c r="B47" s="104">
        <f>B46/B24</f>
        <v>0.3154667232841657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96"/>
      <c r="R47" s="39" t="s">
        <v>46</v>
      </c>
      <c r="S47" s="9" t="str">
        <f>ROUND(P35/1000,0) &amp;" GWh"</f>
        <v>1445 GWh</v>
      </c>
      <c r="T47" s="60">
        <f>P35/P40</f>
        <v>0.29969137523898459</v>
      </c>
    </row>
    <row r="48" spans="1:47" ht="15.75" thickBot="1">
      <c r="A48" s="11"/>
      <c r="B48" s="12"/>
      <c r="C48" s="13"/>
      <c r="D48" s="13"/>
      <c r="E48" s="13"/>
      <c r="F48" s="22"/>
      <c r="G48" s="13"/>
      <c r="H48" s="13"/>
      <c r="I48" s="22"/>
      <c r="J48" s="13"/>
      <c r="K48" s="13"/>
      <c r="L48" s="13"/>
      <c r="M48" s="13"/>
      <c r="N48" s="22"/>
      <c r="O48" s="22"/>
      <c r="P48" s="22"/>
      <c r="Q48" s="97"/>
      <c r="R48" s="66" t="s">
        <v>48</v>
      </c>
      <c r="S48" s="9" t="str">
        <f>ROUND(P40/1000,0) &amp;" GWh"</f>
        <v>4823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I16" zoomScale="80" zoomScaleNormal="80" workbookViewId="0">
      <selection activeCell="T49" sqref="T49"/>
    </sheetView>
  </sheetViews>
  <sheetFormatPr defaultColWidth="8.625" defaultRowHeight="15"/>
  <cols>
    <col min="1" max="1" width="49.5" style="10" customWidth="1"/>
    <col min="2" max="2" width="19.625" style="50" bestFit="1" customWidth="1"/>
    <col min="3" max="3" width="17.625" style="10" customWidth="1"/>
    <col min="4" max="12" width="17.625" style="50" customWidth="1"/>
    <col min="13" max="20" width="17.625" style="10" customWidth="1"/>
    <col min="21" max="16384" width="8.625" style="10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76" t="s">
        <v>72</v>
      </c>
      <c r="Q2" s="3"/>
      <c r="AG2" s="51"/>
      <c r="AH2" s="3"/>
    </row>
    <row r="3" spans="1:34" ht="30">
      <c r="A3" s="4">
        <v>2017</v>
      </c>
      <c r="C3" s="52" t="s">
        <v>1</v>
      </c>
      <c r="D3" s="52" t="s">
        <v>30</v>
      </c>
      <c r="E3" s="52" t="s">
        <v>2</v>
      </c>
      <c r="F3" s="53" t="s">
        <v>3</v>
      </c>
      <c r="G3" s="52" t="s">
        <v>16</v>
      </c>
      <c r="H3" s="52" t="s">
        <v>50</v>
      </c>
      <c r="I3" s="53" t="s">
        <v>5</v>
      </c>
      <c r="J3" s="52" t="s">
        <v>4</v>
      </c>
      <c r="K3" s="52" t="s">
        <v>6</v>
      </c>
      <c r="L3" s="52" t="s">
        <v>7</v>
      </c>
      <c r="M3" s="52" t="s">
        <v>62</v>
      </c>
      <c r="N3" s="53" t="s">
        <v>62</v>
      </c>
      <c r="O3" s="53" t="s">
        <v>62</v>
      </c>
      <c r="P3" s="55" t="s">
        <v>9</v>
      </c>
      <c r="Q3" s="51"/>
      <c r="AG3" s="51"/>
      <c r="AH3" s="51"/>
    </row>
    <row r="4" spans="1:34" s="27" customFormat="1" ht="11.25">
      <c r="A4" s="78" t="s">
        <v>54</v>
      </c>
      <c r="C4" s="77" t="s">
        <v>52</v>
      </c>
      <c r="D4" s="77" t="s">
        <v>53</v>
      </c>
      <c r="E4" s="25"/>
      <c r="F4" s="77" t="s">
        <v>55</v>
      </c>
      <c r="G4" s="25"/>
      <c r="H4" s="25"/>
      <c r="I4" s="77" t="s">
        <v>56</v>
      </c>
      <c r="J4" s="25"/>
      <c r="K4" s="25"/>
      <c r="L4" s="25"/>
      <c r="M4" s="25"/>
      <c r="N4" s="26"/>
      <c r="O4" s="26"/>
      <c r="P4" s="79" t="s">
        <v>60</v>
      </c>
      <c r="Q4" s="28"/>
      <c r="AG4" s="28"/>
      <c r="AH4" s="28"/>
    </row>
    <row r="5" spans="1:34" ht="15.75">
      <c r="A5" s="3" t="s">
        <v>51</v>
      </c>
      <c r="B5" s="57"/>
      <c r="C5" s="112">
        <f>[1]Solceller!$C$5</f>
        <v>57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>
        <f>SUM(D5:O5)</f>
        <v>0</v>
      </c>
      <c r="Q5" s="51"/>
      <c r="AG5" s="51"/>
      <c r="AH5" s="51"/>
    </row>
    <row r="6" spans="1:34" ht="15.75">
      <c r="A6" s="3" t="s">
        <v>77</v>
      </c>
      <c r="B6" s="57"/>
      <c r="C6" s="99">
        <f>[1]Elproduktion!$N$82</f>
        <v>275167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>
        <f t="shared" ref="P6:P11" si="0">SUM(D6:O6)</f>
        <v>0</v>
      </c>
      <c r="Q6" s="51"/>
      <c r="AG6" s="51"/>
      <c r="AH6" s="51"/>
    </row>
    <row r="7" spans="1:34" ht="15.75">
      <c r="A7" s="3" t="s">
        <v>78</v>
      </c>
      <c r="B7" s="57"/>
      <c r="C7" s="111">
        <v>0</v>
      </c>
      <c r="D7" s="99">
        <f>[1]Elproduktion!$N$83</f>
        <v>0</v>
      </c>
      <c r="E7" s="99">
        <f>[1]Elproduktion!$Q$84</f>
        <v>0</v>
      </c>
      <c r="F7" s="99">
        <f>[1]Elproduktion!$N$85</f>
        <v>0</v>
      </c>
      <c r="G7" s="99">
        <f>[1]Elproduktion!$R$86</f>
        <v>0</v>
      </c>
      <c r="H7" s="99">
        <f>[1]Elproduktion!$S$87</f>
        <v>0</v>
      </c>
      <c r="I7" s="99">
        <f>[1]Elproduktion!$N$88</f>
        <v>0</v>
      </c>
      <c r="J7" s="99">
        <f>[1]Elproduktion!$T$86</f>
        <v>0</v>
      </c>
      <c r="K7" s="99">
        <f>[1]Elproduktion!$U$84</f>
        <v>0</v>
      </c>
      <c r="L7" s="99">
        <f>[1]Elproduktion!$V$84</f>
        <v>0</v>
      </c>
      <c r="M7" s="99"/>
      <c r="N7" s="99"/>
      <c r="O7" s="99"/>
      <c r="P7" s="99">
        <f t="shared" si="0"/>
        <v>0</v>
      </c>
      <c r="Q7" s="51"/>
      <c r="AG7" s="51"/>
      <c r="AH7" s="51"/>
    </row>
    <row r="8" spans="1:34" ht="15.75">
      <c r="A8" s="3" t="s">
        <v>10</v>
      </c>
      <c r="B8" s="57"/>
      <c r="C8" s="111">
        <f>[1]Elproduktion!$N$90</f>
        <v>0</v>
      </c>
      <c r="D8" s="99">
        <f>[1]Elproduktion!$N$91</f>
        <v>0</v>
      </c>
      <c r="E8" s="99">
        <f>[1]Elproduktion!$Q$92</f>
        <v>0</v>
      </c>
      <c r="F8" s="99">
        <f>[1]Elproduktion!$N$93</f>
        <v>0</v>
      </c>
      <c r="G8" s="99">
        <f>[1]Elproduktion!$R$94</f>
        <v>0</v>
      </c>
      <c r="H8" s="99">
        <f>[1]Elproduktion!$S$95</f>
        <v>0</v>
      </c>
      <c r="I8" s="99">
        <f>[1]Elproduktion!$N$96</f>
        <v>0</v>
      </c>
      <c r="J8" s="99">
        <f>[1]Elproduktion!$T$94</f>
        <v>0</v>
      </c>
      <c r="K8" s="99">
        <f>[1]Elproduktion!$U$92</f>
        <v>0</v>
      </c>
      <c r="L8" s="99">
        <f>[1]Elproduktion!$V$92</f>
        <v>0</v>
      </c>
      <c r="M8" s="99"/>
      <c r="N8" s="99"/>
      <c r="O8" s="99"/>
      <c r="P8" s="99">
        <f t="shared" si="0"/>
        <v>0</v>
      </c>
      <c r="Q8" s="51"/>
      <c r="AG8" s="51"/>
      <c r="AH8" s="51"/>
    </row>
    <row r="9" spans="1:34" ht="15.75">
      <c r="A9" s="3" t="s">
        <v>11</v>
      </c>
      <c r="B9" s="57"/>
      <c r="C9" s="113">
        <f>[1]Elproduktion!$N$98</f>
        <v>550992.18181818421</v>
      </c>
      <c r="D9" s="99">
        <f>[1]Elproduktion!$N$99</f>
        <v>0</v>
      </c>
      <c r="E9" s="99">
        <f>[1]Elproduktion!$Q$100</f>
        <v>0</v>
      </c>
      <c r="F9" s="99">
        <f>[1]Elproduktion!$N$101</f>
        <v>0</v>
      </c>
      <c r="G9" s="99">
        <f>[1]Elproduktion!$R$102</f>
        <v>0</v>
      </c>
      <c r="H9" s="99">
        <f>[1]Elproduktion!$S$103</f>
        <v>0</v>
      </c>
      <c r="I9" s="99">
        <f>[1]Elproduktion!$N$104</f>
        <v>0</v>
      </c>
      <c r="J9" s="99">
        <f>[1]Elproduktion!$T$102</f>
        <v>0</v>
      </c>
      <c r="K9" s="99">
        <f>[1]Elproduktion!$U$100</f>
        <v>0</v>
      </c>
      <c r="L9" s="99">
        <f>[1]Elproduktion!$V$100</f>
        <v>0</v>
      </c>
      <c r="M9" s="99"/>
      <c r="N9" s="99"/>
      <c r="O9" s="99"/>
      <c r="P9" s="99">
        <f t="shared" si="0"/>
        <v>0</v>
      </c>
      <c r="Q9" s="51"/>
      <c r="AG9" s="51"/>
      <c r="AH9" s="51"/>
    </row>
    <row r="10" spans="1:34" ht="15.75">
      <c r="A10" s="3" t="s">
        <v>12</v>
      </c>
      <c r="B10" s="57"/>
      <c r="C10" s="113">
        <f>[1]Elproduktion!$N$106</f>
        <v>28181.81818181818</v>
      </c>
      <c r="D10" s="99">
        <f>[1]Elproduktion!$N$107</f>
        <v>0</v>
      </c>
      <c r="E10" s="99">
        <f>[1]Elproduktion!$Q$108</f>
        <v>0</v>
      </c>
      <c r="F10" s="99">
        <f>[1]Elproduktion!$N$109</f>
        <v>0</v>
      </c>
      <c r="G10" s="99">
        <f>[1]Elproduktion!$R$110</f>
        <v>0</v>
      </c>
      <c r="H10" s="99">
        <f>[1]Elproduktion!$S$111</f>
        <v>0</v>
      </c>
      <c r="I10" s="99">
        <f>[1]Elproduktion!$N$112</f>
        <v>0</v>
      </c>
      <c r="J10" s="99">
        <f>[1]Elproduktion!$T$110</f>
        <v>0</v>
      </c>
      <c r="K10" s="99">
        <f>[1]Elproduktion!$U$108</f>
        <v>0</v>
      </c>
      <c r="L10" s="99">
        <f>[1]Elproduktion!$V$108</f>
        <v>0</v>
      </c>
      <c r="M10" s="99"/>
      <c r="N10" s="99"/>
      <c r="O10" s="99"/>
      <c r="P10" s="99">
        <f t="shared" si="0"/>
        <v>0</v>
      </c>
      <c r="Q10" s="51"/>
      <c r="R10" s="3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1"/>
      <c r="AH10" s="51"/>
    </row>
    <row r="11" spans="1:34" ht="15.75">
      <c r="A11" s="3" t="s">
        <v>13</v>
      </c>
      <c r="B11" s="57"/>
      <c r="C11" s="131">
        <f>SUM(C5:C10)</f>
        <v>854398.00000000244</v>
      </c>
      <c r="D11" s="99">
        <f t="shared" ref="D11:O11" si="1">SUM(D5:D10)</f>
        <v>0</v>
      </c>
      <c r="E11" s="99">
        <f t="shared" si="1"/>
        <v>0</v>
      </c>
      <c r="F11" s="99">
        <f t="shared" si="1"/>
        <v>0</v>
      </c>
      <c r="G11" s="99">
        <f t="shared" si="1"/>
        <v>0</v>
      </c>
      <c r="H11" s="99">
        <f t="shared" si="1"/>
        <v>0</v>
      </c>
      <c r="I11" s="99">
        <f t="shared" si="1"/>
        <v>0</v>
      </c>
      <c r="J11" s="99">
        <f t="shared" si="1"/>
        <v>0</v>
      </c>
      <c r="K11" s="99">
        <f t="shared" si="1"/>
        <v>0</v>
      </c>
      <c r="L11" s="99">
        <f t="shared" si="1"/>
        <v>0</v>
      </c>
      <c r="M11" s="99">
        <f t="shared" si="1"/>
        <v>0</v>
      </c>
      <c r="N11" s="99">
        <f t="shared" si="1"/>
        <v>0</v>
      </c>
      <c r="O11" s="99">
        <f t="shared" si="1"/>
        <v>0</v>
      </c>
      <c r="P11" s="99">
        <f t="shared" si="0"/>
        <v>0</v>
      </c>
      <c r="Q11" s="51"/>
      <c r="R11" s="3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1"/>
      <c r="AH11" s="51"/>
    </row>
    <row r="12" spans="1:34" ht="15.7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2"/>
      <c r="R12" s="2"/>
      <c r="S12" s="2"/>
      <c r="T12" s="2"/>
    </row>
    <row r="13" spans="1:34" ht="15.7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2"/>
      <c r="R13" s="2"/>
      <c r="S13" s="2"/>
      <c r="T13" s="2"/>
    </row>
    <row r="14" spans="1:34" ht="18.75">
      <c r="A14" s="1" t="s">
        <v>14</v>
      </c>
      <c r="B14" s="5"/>
      <c r="C14" s="57"/>
      <c r="D14" s="5"/>
      <c r="E14" s="5"/>
      <c r="F14" s="5"/>
      <c r="G14" s="5"/>
      <c r="H14" s="5"/>
      <c r="I14" s="5"/>
      <c r="J14" s="57"/>
      <c r="K14" s="57"/>
      <c r="L14" s="57"/>
      <c r="M14" s="57"/>
      <c r="N14" s="57"/>
      <c r="O14" s="57"/>
      <c r="P14" s="5"/>
      <c r="Q14" s="2"/>
      <c r="R14" s="2"/>
      <c r="S14" s="2"/>
      <c r="T14" s="2"/>
    </row>
    <row r="15" spans="1:34" ht="15.75">
      <c r="A15" s="76" t="str">
        <f>A2</f>
        <v>0319 Älvkarleby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2"/>
      <c r="R15" s="2"/>
      <c r="S15" s="2"/>
      <c r="T15" s="2"/>
    </row>
    <row r="16" spans="1:34" ht="30">
      <c r="A16" s="4">
        <v>2017</v>
      </c>
      <c r="B16" s="52" t="s">
        <v>15</v>
      </c>
      <c r="C16" s="64" t="s">
        <v>8</v>
      </c>
      <c r="D16" s="52" t="s">
        <v>30</v>
      </c>
      <c r="E16" s="52" t="s">
        <v>2</v>
      </c>
      <c r="F16" s="53" t="s">
        <v>3</v>
      </c>
      <c r="G16" s="52" t="s">
        <v>16</v>
      </c>
      <c r="H16" s="52" t="s">
        <v>50</v>
      </c>
      <c r="I16" s="53" t="s">
        <v>5</v>
      </c>
      <c r="J16" s="52" t="s">
        <v>4</v>
      </c>
      <c r="K16" s="52" t="s">
        <v>6</v>
      </c>
      <c r="L16" s="52" t="s">
        <v>7</v>
      </c>
      <c r="M16" s="52" t="s">
        <v>62</v>
      </c>
      <c r="N16" s="53" t="s">
        <v>62</v>
      </c>
      <c r="O16" s="53" t="s">
        <v>62</v>
      </c>
      <c r="P16" s="55" t="s">
        <v>9</v>
      </c>
      <c r="Q16" s="51"/>
      <c r="AG16" s="51"/>
      <c r="AH16" s="51"/>
    </row>
    <row r="17" spans="1:34" s="27" customFormat="1" ht="11.25">
      <c r="A17" s="78" t="s">
        <v>54</v>
      </c>
      <c r="B17" s="77" t="s">
        <v>57</v>
      </c>
      <c r="C17" s="47"/>
      <c r="D17" s="77" t="s">
        <v>53</v>
      </c>
      <c r="E17" s="25"/>
      <c r="F17" s="77" t="s">
        <v>55</v>
      </c>
      <c r="G17" s="25"/>
      <c r="H17" s="25"/>
      <c r="I17" s="77" t="s">
        <v>56</v>
      </c>
      <c r="J17" s="25"/>
      <c r="K17" s="25"/>
      <c r="L17" s="25"/>
      <c r="M17" s="25"/>
      <c r="N17" s="26"/>
      <c r="O17" s="26"/>
      <c r="P17" s="79" t="s">
        <v>60</v>
      </c>
      <c r="Q17" s="28"/>
      <c r="AG17" s="28"/>
      <c r="AH17" s="28"/>
    </row>
    <row r="18" spans="1:34" ht="15.75">
      <c r="A18" s="3" t="s">
        <v>17</v>
      </c>
      <c r="B18" s="115">
        <f>[1]Fjärrvärmeproduktion!$N$114</f>
        <v>0</v>
      </c>
      <c r="C18" s="116"/>
      <c r="D18" s="115">
        <f>[1]Fjärrvärmeproduktion!$N$115</f>
        <v>0</v>
      </c>
      <c r="E18" s="116">
        <f>[1]Fjärrvärmeproduktion!$Q$116</f>
        <v>0</v>
      </c>
      <c r="F18" s="116">
        <f>[1]Fjärrvärmeproduktion!$N$117</f>
        <v>0</v>
      </c>
      <c r="G18" s="116">
        <f>[1]Fjärrvärmeproduktion!$R$118</f>
        <v>0</v>
      </c>
      <c r="H18" s="116">
        <f>[1]Fjärrvärmeproduktion!$S$119</f>
        <v>0</v>
      </c>
      <c r="I18" s="116">
        <f>[1]Fjärrvärmeproduktion!$N$120</f>
        <v>0</v>
      </c>
      <c r="J18" s="116">
        <f>[1]Fjärrvärmeproduktion!$T$118</f>
        <v>0</v>
      </c>
      <c r="K18" s="116">
        <f>[1]Fjärrvärmeproduktion!$U$116</f>
        <v>0</v>
      </c>
      <c r="L18" s="116">
        <f>[1]Fjärrvärmeproduktion!$V$116</f>
        <v>0</v>
      </c>
      <c r="M18" s="116"/>
      <c r="N18" s="116"/>
      <c r="O18" s="116"/>
      <c r="P18" s="116">
        <f>SUM(C18:O18)</f>
        <v>0</v>
      </c>
      <c r="Q18" s="2"/>
      <c r="R18" s="2"/>
      <c r="S18" s="2"/>
      <c r="T18" s="2"/>
    </row>
    <row r="19" spans="1:34" ht="15.75">
      <c r="A19" s="3" t="s">
        <v>18</v>
      </c>
      <c r="B19" s="142">
        <f>[1]Fjärrvärmeproduktion!$N$122</f>
        <v>7300</v>
      </c>
      <c r="C19" s="116"/>
      <c r="D19" s="142">
        <f>[1]Fjärrvärmeproduktion!$N$123</f>
        <v>3800</v>
      </c>
      <c r="E19" s="116">
        <f>[1]Fjärrvärmeproduktion!$Q$124</f>
        <v>0</v>
      </c>
      <c r="F19" s="116">
        <f>[1]Fjärrvärmeproduktion!$N$125</f>
        <v>0</v>
      </c>
      <c r="G19" s="116">
        <f>[1]Fjärrvärmeproduktion!$R$126</f>
        <v>0</v>
      </c>
      <c r="H19" s="117">
        <f>[1]Fjärrvärmeproduktion!$S$127</f>
        <v>3700</v>
      </c>
      <c r="I19" s="116">
        <f>[1]Fjärrvärmeproduktion!$N$128</f>
        <v>0</v>
      </c>
      <c r="J19" s="116">
        <f>[1]Fjärrvärmeproduktion!$T$126</f>
        <v>0</v>
      </c>
      <c r="K19" s="116">
        <f>[1]Fjärrvärmeproduktion!$U$124</f>
        <v>0</v>
      </c>
      <c r="L19" s="116">
        <f>[1]Fjärrvärmeproduktion!$V$124</f>
        <v>0</v>
      </c>
      <c r="M19" s="116"/>
      <c r="N19" s="116"/>
      <c r="O19" s="116"/>
      <c r="P19" s="117">
        <f t="shared" ref="P19:P24" si="2">SUM(C19:O19)</f>
        <v>7500</v>
      </c>
      <c r="Q19" s="2"/>
      <c r="R19" s="2"/>
      <c r="S19" s="2"/>
      <c r="T19" s="2"/>
    </row>
    <row r="20" spans="1:34" ht="15.75">
      <c r="A20" s="3" t="s">
        <v>19</v>
      </c>
      <c r="B20" s="115">
        <f>[1]Fjärrvärmeproduktion!$N$130</f>
        <v>0</v>
      </c>
      <c r="C20" s="116"/>
      <c r="D20" s="115">
        <f>[1]Fjärrvärmeproduktion!$N$131</f>
        <v>0</v>
      </c>
      <c r="E20" s="116">
        <f>[1]Fjärrvärmeproduktion!$Q$132</f>
        <v>0</v>
      </c>
      <c r="F20" s="116">
        <f>[1]Fjärrvärmeproduktion!$N$133</f>
        <v>0</v>
      </c>
      <c r="G20" s="116">
        <f>[1]Fjärrvärmeproduktion!$R$134</f>
        <v>0</v>
      </c>
      <c r="H20" s="116">
        <f>[1]Fjärrvärmeproduktion!$S$135</f>
        <v>0</v>
      </c>
      <c r="I20" s="116">
        <f>[1]Fjärrvärmeproduktion!$N$136</f>
        <v>0</v>
      </c>
      <c r="J20" s="116">
        <f>[1]Fjärrvärmeproduktion!$T$134</f>
        <v>0</v>
      </c>
      <c r="K20" s="116">
        <f>[1]Fjärrvärmeproduktion!$U$132</f>
        <v>0</v>
      </c>
      <c r="L20" s="116">
        <f>[1]Fjärrvärmeproduktion!$V$132</f>
        <v>0</v>
      </c>
      <c r="M20" s="116"/>
      <c r="N20" s="116"/>
      <c r="O20" s="116"/>
      <c r="P20" s="116">
        <f t="shared" si="2"/>
        <v>0</v>
      </c>
      <c r="Q20" s="2"/>
      <c r="R20" s="2"/>
      <c r="S20" s="2"/>
      <c r="T20" s="2"/>
    </row>
    <row r="21" spans="1:34" ht="16.5" thickBot="1">
      <c r="A21" s="3" t="s">
        <v>20</v>
      </c>
      <c r="B21" s="115">
        <f>[1]Fjärrvärmeproduktion!$N$138</f>
        <v>0</v>
      </c>
      <c r="C21" s="116"/>
      <c r="D21" s="115">
        <f>[1]Fjärrvärmeproduktion!$N$139</f>
        <v>0</v>
      </c>
      <c r="E21" s="116">
        <f>[1]Fjärrvärmeproduktion!$Q$140</f>
        <v>0</v>
      </c>
      <c r="F21" s="116">
        <f>[1]Fjärrvärmeproduktion!$N$141</f>
        <v>0</v>
      </c>
      <c r="G21" s="116">
        <f>[1]Fjärrvärmeproduktion!$R$142</f>
        <v>0</v>
      </c>
      <c r="H21" s="116">
        <f>[1]Fjärrvärmeproduktion!$S$143</f>
        <v>0</v>
      </c>
      <c r="I21" s="116">
        <f>[1]Fjärrvärmeproduktion!$N$144</f>
        <v>0</v>
      </c>
      <c r="J21" s="116">
        <f>[1]Fjärrvärmeproduktion!$T$142</f>
        <v>0</v>
      </c>
      <c r="K21" s="116">
        <f>[1]Fjärrvärmeproduktion!$U$140</f>
        <v>0</v>
      </c>
      <c r="L21" s="116">
        <f>[1]Fjärrvärmeproduktion!$V$140</f>
        <v>0</v>
      </c>
      <c r="M21" s="116"/>
      <c r="N21" s="116"/>
      <c r="O21" s="116"/>
      <c r="P21" s="116">
        <f t="shared" si="2"/>
        <v>0</v>
      </c>
      <c r="Q21" s="2"/>
      <c r="R21" s="35"/>
      <c r="S21" s="35"/>
      <c r="T21" s="35"/>
    </row>
    <row r="22" spans="1:34" ht="15.75">
      <c r="A22" s="3" t="s">
        <v>21</v>
      </c>
      <c r="B22" s="134">
        <f>[1]Fjärrvärmeproduktion!$N$146</f>
        <v>23300</v>
      </c>
      <c r="C22" s="116"/>
      <c r="D22" s="115">
        <f>[1]Fjärrvärmeproduktion!$N$147</f>
        <v>0</v>
      </c>
      <c r="E22" s="116">
        <f>[1]Fjärrvärmeproduktion!$Q$148</f>
        <v>0</v>
      </c>
      <c r="F22" s="116">
        <f>[1]Fjärrvärmeproduktion!$N$149</f>
        <v>0</v>
      </c>
      <c r="G22" s="116">
        <f>[1]Fjärrvärmeproduktion!$R$150</f>
        <v>0</v>
      </c>
      <c r="H22" s="116">
        <f>[1]Fjärrvärmeproduktion!$S$151</f>
        <v>0</v>
      </c>
      <c r="I22" s="116">
        <f>[1]Fjärrvärmeproduktion!$N$152</f>
        <v>0</v>
      </c>
      <c r="J22" s="116">
        <f>[1]Fjärrvärmeproduktion!$T$150</f>
        <v>0</v>
      </c>
      <c r="K22" s="116">
        <f>[1]Fjärrvärmeproduktion!$U$148</f>
        <v>0</v>
      </c>
      <c r="L22" s="116">
        <f>[1]Fjärrvärmeproduktion!$V$148</f>
        <v>0</v>
      </c>
      <c r="M22" s="116"/>
      <c r="N22" s="116"/>
      <c r="O22" s="116"/>
      <c r="P22" s="116">
        <f t="shared" si="2"/>
        <v>0</v>
      </c>
      <c r="Q22" s="29"/>
      <c r="R22" s="41" t="s">
        <v>23</v>
      </c>
      <c r="S22" s="85" t="str">
        <f>ROUND(P43/1000,0) &amp;" GWh"</f>
        <v>3632 GWh</v>
      </c>
      <c r="T22" s="36"/>
      <c r="U22" s="34"/>
    </row>
    <row r="23" spans="1:34" ht="15.75">
      <c r="A23" s="3" t="s">
        <v>22</v>
      </c>
      <c r="B23" s="115">
        <f>[1]Fjärrvärmeproduktion!$N$154</f>
        <v>0</v>
      </c>
      <c r="C23" s="116"/>
      <c r="D23" s="115">
        <f>[1]Fjärrvärmeproduktion!$N$155</f>
        <v>0</v>
      </c>
      <c r="E23" s="116">
        <f>[1]Fjärrvärmeproduktion!$Q$156</f>
        <v>0</v>
      </c>
      <c r="F23" s="116">
        <f>[1]Fjärrvärmeproduktion!$N$157</f>
        <v>0</v>
      </c>
      <c r="G23" s="116">
        <f>[1]Fjärrvärmeproduktion!$R$158</f>
        <v>0</v>
      </c>
      <c r="H23" s="116">
        <f>[1]Fjärrvärmeproduktion!$S$159</f>
        <v>0</v>
      </c>
      <c r="I23" s="116">
        <f>[1]Fjärrvärmeproduktion!$N$160</f>
        <v>0</v>
      </c>
      <c r="J23" s="116">
        <f>[1]Fjärrvärmeproduktion!$T$158</f>
        <v>0</v>
      </c>
      <c r="K23" s="116">
        <f>[1]Fjärrvärmeproduktion!$U$156</f>
        <v>0</v>
      </c>
      <c r="L23" s="116">
        <f>[1]Fjärrvärmeproduktion!$V$156</f>
        <v>0</v>
      </c>
      <c r="M23" s="116"/>
      <c r="N23" s="116"/>
      <c r="O23" s="116"/>
      <c r="P23" s="116">
        <f t="shared" si="2"/>
        <v>0</v>
      </c>
      <c r="Q23" s="29"/>
      <c r="R23" s="39"/>
      <c r="S23" s="2"/>
      <c r="T23" s="37"/>
      <c r="U23" s="34"/>
    </row>
    <row r="24" spans="1:34" ht="15.75">
      <c r="A24" s="3" t="s">
        <v>13</v>
      </c>
      <c r="B24" s="137">
        <f>SUM(B18:B23)</f>
        <v>30600</v>
      </c>
      <c r="C24" s="116">
        <f t="shared" ref="C24:O24" si="3">SUM(C18:C23)</f>
        <v>0</v>
      </c>
      <c r="D24" s="117">
        <f t="shared" si="3"/>
        <v>3800</v>
      </c>
      <c r="E24" s="116">
        <f t="shared" si="3"/>
        <v>0</v>
      </c>
      <c r="F24" s="116">
        <f t="shared" si="3"/>
        <v>0</v>
      </c>
      <c r="G24" s="116">
        <f t="shared" si="3"/>
        <v>0</v>
      </c>
      <c r="H24" s="117">
        <f t="shared" si="3"/>
        <v>3700</v>
      </c>
      <c r="I24" s="116">
        <f t="shared" si="3"/>
        <v>0</v>
      </c>
      <c r="J24" s="116">
        <f t="shared" si="3"/>
        <v>0</v>
      </c>
      <c r="K24" s="116">
        <f t="shared" si="3"/>
        <v>0</v>
      </c>
      <c r="L24" s="116">
        <f t="shared" si="3"/>
        <v>0</v>
      </c>
      <c r="M24" s="116">
        <f t="shared" si="3"/>
        <v>0</v>
      </c>
      <c r="N24" s="116">
        <f t="shared" si="3"/>
        <v>0</v>
      </c>
      <c r="O24" s="116">
        <f t="shared" si="3"/>
        <v>0</v>
      </c>
      <c r="P24" s="117">
        <f t="shared" si="2"/>
        <v>7500</v>
      </c>
      <c r="Q24" s="29"/>
      <c r="R24" s="39"/>
      <c r="S24" s="2" t="s">
        <v>24</v>
      </c>
      <c r="T24" s="37" t="s">
        <v>25</v>
      </c>
      <c r="U24" s="34"/>
    </row>
    <row r="25" spans="1:34" ht="15.7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29"/>
      <c r="R25" s="82" t="str">
        <f>C30</f>
        <v>El</v>
      </c>
      <c r="S25" s="58" t="str">
        <f>ROUND(C43/1000,0) &amp;" GWh"</f>
        <v>334 GWh</v>
      </c>
      <c r="T25" s="40">
        <f>C$44</f>
        <v>9.2088255325048315E-2</v>
      </c>
      <c r="U25" s="34"/>
    </row>
    <row r="26" spans="1:34" ht="15.75">
      <c r="B26" s="5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29"/>
      <c r="R26" s="83" t="str">
        <f>D30</f>
        <v>Oljeprodukter</v>
      </c>
      <c r="S26" s="58" t="str">
        <f>ROUND(D43/1000,0) &amp;" GWh"</f>
        <v>88 GWh</v>
      </c>
      <c r="T26" s="40">
        <f>D$44</f>
        <v>2.4135515147008579E-2</v>
      </c>
      <c r="U26" s="34"/>
    </row>
    <row r="27" spans="1:34" ht="15.75"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29"/>
      <c r="R27" s="83" t="str">
        <f>E30</f>
        <v>Kol och koks</v>
      </c>
      <c r="S27" s="58" t="str">
        <f>ROUND(E43/1000,0) &amp;" GWh"</f>
        <v>0 GWh</v>
      </c>
      <c r="T27" s="40">
        <f>E$44</f>
        <v>0</v>
      </c>
      <c r="U27" s="34"/>
    </row>
    <row r="28" spans="1:34" ht="18.75">
      <c r="A28" s="1" t="s">
        <v>26</v>
      </c>
      <c r="B28" s="5"/>
      <c r="C28" s="57"/>
      <c r="D28" s="5"/>
      <c r="E28" s="5"/>
      <c r="F28" s="5"/>
      <c r="G28" s="5"/>
      <c r="H28" s="5"/>
      <c r="I28" s="57"/>
      <c r="J28" s="57"/>
      <c r="K28" s="57"/>
      <c r="L28" s="57"/>
      <c r="M28" s="57"/>
      <c r="N28" s="57"/>
      <c r="O28" s="57"/>
      <c r="P28" s="57"/>
      <c r="Q28" s="29"/>
      <c r="R28" s="83" t="str">
        <f>F30</f>
        <v>Gasol/naturgas</v>
      </c>
      <c r="S28" s="58" t="str">
        <f>ROUND(F43/1000,0) &amp;" GWh"</f>
        <v>0 GWh</v>
      </c>
      <c r="T28" s="40">
        <f>F$44</f>
        <v>0</v>
      </c>
      <c r="U28" s="34"/>
    </row>
    <row r="29" spans="1:34" ht="15.75">
      <c r="A29" s="76" t="str">
        <f>A2</f>
        <v>0319 Älvkarleby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29"/>
      <c r="R29" s="83" t="str">
        <f>G30</f>
        <v>Biodrivmedel/Bioolja</v>
      </c>
      <c r="S29" s="58" t="str">
        <f>ROUND(G43/1000,0) &amp;" GWh"</f>
        <v>558 GWh</v>
      </c>
      <c r="T29" s="40">
        <f>G$44</f>
        <v>0.15363321873519506</v>
      </c>
      <c r="U29" s="34"/>
    </row>
    <row r="30" spans="1:34" ht="30">
      <c r="A30" s="4">
        <v>2017</v>
      </c>
      <c r="B30" s="64" t="s">
        <v>64</v>
      </c>
      <c r="C30" s="54" t="s">
        <v>8</v>
      </c>
      <c r="D30" s="52" t="s">
        <v>30</v>
      </c>
      <c r="E30" s="52" t="s">
        <v>2</v>
      </c>
      <c r="F30" s="53" t="s">
        <v>3</v>
      </c>
      <c r="G30" s="52" t="s">
        <v>93</v>
      </c>
      <c r="H30" s="52" t="s">
        <v>50</v>
      </c>
      <c r="I30" s="53" t="s">
        <v>5</v>
      </c>
      <c r="J30" s="52" t="s">
        <v>4</v>
      </c>
      <c r="K30" s="52" t="s">
        <v>6</v>
      </c>
      <c r="L30" s="52" t="s">
        <v>7</v>
      </c>
      <c r="M30" s="52" t="s">
        <v>75</v>
      </c>
      <c r="N30" s="52" t="s">
        <v>76</v>
      </c>
      <c r="O30" s="53" t="s">
        <v>62</v>
      </c>
      <c r="P30" s="55" t="s">
        <v>27</v>
      </c>
      <c r="Q30" s="29"/>
      <c r="R30" s="82" t="str">
        <f>H30</f>
        <v>Biobränslen</v>
      </c>
      <c r="S30" s="58" t="str">
        <f>ROUND(H43/1000,0) &amp;" GWh"</f>
        <v>365 GWh</v>
      </c>
      <c r="T30" s="40">
        <f>H$44</f>
        <v>0.10035807396488368</v>
      </c>
      <c r="U30" s="34"/>
    </row>
    <row r="31" spans="1:34" s="27" customFormat="1">
      <c r="A31" s="24"/>
      <c r="B31" s="77" t="s">
        <v>59</v>
      </c>
      <c r="C31" s="80" t="s">
        <v>58</v>
      </c>
      <c r="D31" s="77" t="s">
        <v>53</v>
      </c>
      <c r="E31" s="25"/>
      <c r="F31" s="77" t="s">
        <v>55</v>
      </c>
      <c r="G31" s="77" t="s">
        <v>74</v>
      </c>
      <c r="H31" s="77" t="s">
        <v>63</v>
      </c>
      <c r="I31" s="77" t="s">
        <v>56</v>
      </c>
      <c r="J31" s="25"/>
      <c r="K31" s="25"/>
      <c r="L31" s="25"/>
      <c r="M31" s="25"/>
      <c r="N31" s="26"/>
      <c r="O31" s="26"/>
      <c r="P31" s="79" t="s">
        <v>61</v>
      </c>
      <c r="Q31" s="30"/>
      <c r="R31" s="82" t="str">
        <f>I30</f>
        <v>Biogas</v>
      </c>
      <c r="S31" s="58" t="str">
        <f>ROUND(I43/1000,0) &amp;" GWh"</f>
        <v>0 GWh</v>
      </c>
      <c r="T31" s="40">
        <f>I$44</f>
        <v>0</v>
      </c>
      <c r="U31" s="33"/>
      <c r="AG31" s="28"/>
      <c r="AH31" s="28"/>
    </row>
    <row r="32" spans="1:34">
      <c r="A32" s="3" t="s">
        <v>28</v>
      </c>
      <c r="B32" s="115">
        <f>[1]Slutanvändning!$N$170</f>
        <v>0</v>
      </c>
      <c r="C32" s="115">
        <f>[1]Slutanvändning!$N$171</f>
        <v>666</v>
      </c>
      <c r="D32" s="116">
        <f>[1]Slutanvändning!$N$164</f>
        <v>118</v>
      </c>
      <c r="E32" s="116">
        <f>[1]Slutanvändning!$Q$165</f>
        <v>0</v>
      </c>
      <c r="F32" s="116">
        <f>[1]Slutanvändning!$N$166</f>
        <v>0</v>
      </c>
      <c r="G32" s="115">
        <f>[1]Slutanvändning!$N$167</f>
        <v>27</v>
      </c>
      <c r="H32" s="115">
        <f>[1]Slutanvändning!$N$168</f>
        <v>0</v>
      </c>
      <c r="I32" s="116">
        <f>[1]Slutanvändning!$N$169</f>
        <v>0</v>
      </c>
      <c r="J32" s="116">
        <v>0</v>
      </c>
      <c r="K32" s="116">
        <f>[1]Slutanvändning!$U$165</f>
        <v>0</v>
      </c>
      <c r="L32" s="116">
        <f>[1]Slutanvändning!$V$165</f>
        <v>0</v>
      </c>
      <c r="M32" s="116">
        <v>0</v>
      </c>
      <c r="N32" s="116">
        <v>0</v>
      </c>
      <c r="O32" s="116"/>
      <c r="P32" s="116">
        <f t="shared" ref="P32:P38" si="4">SUM(B32:N32)</f>
        <v>811</v>
      </c>
      <c r="Q32" s="133"/>
      <c r="R32" s="86" t="str">
        <f>J30</f>
        <v>Avlutar</v>
      </c>
      <c r="S32" s="58" t="str">
        <f>ROUND(J43/1000,0) &amp;" GWh"</f>
        <v>2034 GWh</v>
      </c>
      <c r="T32" s="40">
        <f>J$44</f>
        <v>0.56001685822675362</v>
      </c>
      <c r="U32" s="34"/>
    </row>
    <row r="33" spans="1:47">
      <c r="A33" s="3" t="s">
        <v>31</v>
      </c>
      <c r="B33" s="126">
        <f>[1]Slutanvändning!$N$179</f>
        <v>2659.2937992494012</v>
      </c>
      <c r="C33" s="126">
        <f>[1]Slutanvändning!$N$180</f>
        <v>233162.47948033584</v>
      </c>
      <c r="D33" s="116">
        <f>[1]Slutanvändning!$N$173</f>
        <v>1174</v>
      </c>
      <c r="E33" s="116">
        <f>[1]Slutanvändning!$Q$174</f>
        <v>0</v>
      </c>
      <c r="F33" s="116">
        <f>[1]Slutanvändning!$N$175</f>
        <v>0</v>
      </c>
      <c r="G33" s="126">
        <f>[1]Slutanvändning!$N$176-J33-M33-N33</f>
        <v>542308.33822868485</v>
      </c>
      <c r="H33" s="134">
        <f>[1]Slutanvändning!$N$177</f>
        <v>348494.88849172974</v>
      </c>
      <c r="I33" s="116">
        <f>[1]Slutanvändning!$N$178</f>
        <v>0</v>
      </c>
      <c r="J33" s="135">
        <f>[1]Slutanvändning!$T$176</f>
        <v>2034000</v>
      </c>
      <c r="K33" s="116">
        <f>[1]Slutanvändning!$U$174</f>
        <v>0</v>
      </c>
      <c r="L33" s="116">
        <f>[1]Slutanvändning!$V$174</f>
        <v>0</v>
      </c>
      <c r="M33" s="135">
        <f>[1]Slutanvändning!$W$176</f>
        <v>225900</v>
      </c>
      <c r="N33" s="135">
        <f>[1]Slutanvändning!$X$176</f>
        <v>27500</v>
      </c>
      <c r="O33" s="116"/>
      <c r="P33" s="116">
        <f t="shared" si="4"/>
        <v>3415199</v>
      </c>
      <c r="Q33" s="133"/>
      <c r="R33" s="87" t="str">
        <f>K30</f>
        <v>Torv</v>
      </c>
      <c r="S33" s="58" t="str">
        <f>ROUND(K43/1000,0) &amp;" GWh"</f>
        <v>0 GWh</v>
      </c>
      <c r="T33" s="40">
        <f>K$44</f>
        <v>0</v>
      </c>
      <c r="U33" s="34"/>
    </row>
    <row r="34" spans="1:47" ht="15.75">
      <c r="A34" s="3" t="s">
        <v>32</v>
      </c>
      <c r="B34" s="126">
        <f>[1]Slutanvändning!$N$188</f>
        <v>5967.7267204147602</v>
      </c>
      <c r="C34" s="115">
        <f>[1]Slutanvändning!$N$189</f>
        <v>10999</v>
      </c>
      <c r="D34" s="116">
        <f>[1]Slutanvändning!$N$182</f>
        <v>0</v>
      </c>
      <c r="E34" s="116">
        <f>[1]Slutanvändning!$Q$183</f>
        <v>0</v>
      </c>
      <c r="F34" s="116">
        <f>[1]Slutanvändning!$N$184</f>
        <v>0</v>
      </c>
      <c r="G34" s="115">
        <f>[1]Slutanvändning!$N$185</f>
        <v>0</v>
      </c>
      <c r="H34" s="115">
        <f>[1]Slutanvändning!$N$186</f>
        <v>0</v>
      </c>
      <c r="I34" s="116">
        <f>[1]Slutanvändning!$N$187</f>
        <v>0</v>
      </c>
      <c r="J34" s="116">
        <v>0</v>
      </c>
      <c r="K34" s="116">
        <f>[1]Slutanvändning!$U$183</f>
        <v>0</v>
      </c>
      <c r="L34" s="116">
        <f>[1]Slutanvändning!$V$183</f>
        <v>0</v>
      </c>
      <c r="M34" s="116">
        <v>0</v>
      </c>
      <c r="N34" s="116">
        <v>0</v>
      </c>
      <c r="O34" s="116"/>
      <c r="P34" s="127">
        <f t="shared" si="4"/>
        <v>16966.726720414761</v>
      </c>
      <c r="Q34" s="133"/>
      <c r="R34" s="86" t="str">
        <f>L30</f>
        <v>Avfall</v>
      </c>
      <c r="S34" s="58" t="str">
        <f>ROUND(L43/1000,0) &amp;" GWh"</f>
        <v>0 GWh</v>
      </c>
      <c r="T34" s="40">
        <f>L$44</f>
        <v>0</v>
      </c>
      <c r="U34" s="34"/>
      <c r="V34" s="6"/>
      <c r="W34" s="56"/>
    </row>
    <row r="35" spans="1:47">
      <c r="A35" s="3" t="s">
        <v>33</v>
      </c>
      <c r="B35" s="115">
        <f>[1]Slutanvändning!$N$197</f>
        <v>0</v>
      </c>
      <c r="C35" s="126">
        <f>[1]Slutanvändning!$N$198</f>
        <v>1.75</v>
      </c>
      <c r="D35" s="116">
        <f>[1]Slutanvändning!$N$191</f>
        <v>81161</v>
      </c>
      <c r="E35" s="116">
        <f>[1]Slutanvändning!$Q$192</f>
        <v>0</v>
      </c>
      <c r="F35" s="116">
        <f>[1]Slutanvändning!$N$193</f>
        <v>0</v>
      </c>
      <c r="G35" s="126">
        <f>[1]Slutanvändning!$N$194</f>
        <v>15665.66177131515</v>
      </c>
      <c r="H35" s="115">
        <f>[1]Slutanvändning!$N$195</f>
        <v>0</v>
      </c>
      <c r="I35" s="116">
        <f>[1]Slutanvändning!$N$196</f>
        <v>0</v>
      </c>
      <c r="J35" s="116">
        <v>0</v>
      </c>
      <c r="K35" s="116">
        <f>[1]Slutanvändning!$U$192</f>
        <v>0</v>
      </c>
      <c r="L35" s="116">
        <f>[1]Slutanvändning!$V$192</f>
        <v>0</v>
      </c>
      <c r="M35" s="116">
        <v>0</v>
      </c>
      <c r="N35" s="116">
        <v>0</v>
      </c>
      <c r="O35" s="116"/>
      <c r="P35" s="127">
        <f>SUM(B35:N35)</f>
        <v>96828.41177131515</v>
      </c>
      <c r="Q35" s="133"/>
      <c r="R35" s="87" t="str">
        <f>M30</f>
        <v>Beckolja</v>
      </c>
      <c r="S35" s="58" t="str">
        <f>ROUND(M43/1000,0) &amp;" GWh"</f>
        <v>226 GWh</v>
      </c>
      <c r="T35" s="40">
        <f>M$44</f>
        <v>6.2196562572971306E-2</v>
      </c>
      <c r="U35" s="34"/>
    </row>
    <row r="36" spans="1:47">
      <c r="A36" s="3" t="s">
        <v>34</v>
      </c>
      <c r="B36" s="126">
        <f>[1]Slutanvändning!$N$206</f>
        <v>1896.9794803358382</v>
      </c>
      <c r="C36" s="126">
        <f>[1]Slutanvändning!$N$207</f>
        <v>16065.020519664162</v>
      </c>
      <c r="D36" s="116">
        <f>[1]Slutanvändning!$N$200</f>
        <v>1095</v>
      </c>
      <c r="E36" s="116">
        <f>[1]Slutanvändning!$Q$201</f>
        <v>0</v>
      </c>
      <c r="F36" s="116">
        <f>[1]Slutanvändning!$N$202</f>
        <v>0</v>
      </c>
      <c r="G36" s="115">
        <f>[1]Slutanvändning!$N$203</f>
        <v>0</v>
      </c>
      <c r="H36" s="115">
        <f>[1]Slutanvändning!$N$204</f>
        <v>0</v>
      </c>
      <c r="I36" s="116">
        <f>[1]Slutanvändning!$N$205</f>
        <v>0</v>
      </c>
      <c r="J36" s="116">
        <v>0</v>
      </c>
      <c r="K36" s="116">
        <f>[1]Slutanvändning!$U$201</f>
        <v>0</v>
      </c>
      <c r="L36" s="116">
        <f>[1]Slutanvändning!$V$201</f>
        <v>0</v>
      </c>
      <c r="M36" s="116">
        <v>0</v>
      </c>
      <c r="N36" s="116">
        <v>0</v>
      </c>
      <c r="O36" s="116"/>
      <c r="P36" s="116">
        <f t="shared" si="4"/>
        <v>19057</v>
      </c>
      <c r="Q36" s="133"/>
      <c r="R36" s="87" t="str">
        <f>N30</f>
        <v>Metanol</v>
      </c>
      <c r="S36" s="58" t="str">
        <f>ROUND(N43/1000,0) &amp;" GWh"</f>
        <v>28 GWh</v>
      </c>
      <c r="T36" s="40">
        <f>N$44</f>
        <v>7.5715160281394902E-3</v>
      </c>
      <c r="U36" s="34"/>
    </row>
    <row r="37" spans="1:47">
      <c r="A37" s="3" t="s">
        <v>35</v>
      </c>
      <c r="B37" s="142">
        <f>[1]Slutanvändning!$N$215</f>
        <v>3400</v>
      </c>
      <c r="C37" s="115">
        <f>[1]Slutanvändning!$N$216</f>
        <v>40559</v>
      </c>
      <c r="D37" s="116">
        <f>[1]Slutanvändning!$N$209</f>
        <v>313</v>
      </c>
      <c r="E37" s="116">
        <f>[1]Slutanvändning!$Q$210</f>
        <v>0</v>
      </c>
      <c r="F37" s="116">
        <f>[1]Slutanvändning!$N$211</f>
        <v>0</v>
      </c>
      <c r="G37" s="115">
        <f>[1]Slutanvändning!$N$212</f>
        <v>0</v>
      </c>
      <c r="H37" s="115">
        <f>[1]Slutanvändning!$N$213</f>
        <v>12309</v>
      </c>
      <c r="I37" s="116">
        <f>[1]Slutanvändning!$N$214</f>
        <v>0</v>
      </c>
      <c r="J37" s="116">
        <v>0</v>
      </c>
      <c r="K37" s="116">
        <f>[1]Slutanvändning!$U$210</f>
        <v>0</v>
      </c>
      <c r="L37" s="116">
        <f>[1]Slutanvändning!$V$210</f>
        <v>0</v>
      </c>
      <c r="M37" s="116">
        <v>0</v>
      </c>
      <c r="N37" s="116">
        <v>0</v>
      </c>
      <c r="O37" s="116"/>
      <c r="P37" s="139">
        <f t="shared" si="4"/>
        <v>56581</v>
      </c>
      <c r="Q37" s="133"/>
      <c r="R37" s="86" t="str">
        <f>O30</f>
        <v>Övrigt</v>
      </c>
      <c r="S37" s="58" t="str">
        <f>ROUND(O43/1000,0) &amp;" GWh"</f>
        <v>0 GWh</v>
      </c>
      <c r="T37" s="40">
        <f>O$44</f>
        <v>0</v>
      </c>
      <c r="U37" s="34"/>
    </row>
    <row r="38" spans="1:47">
      <c r="A38" s="3" t="s">
        <v>36</v>
      </c>
      <c r="B38" s="142">
        <f>[1]Slutanvändning!$N$224</f>
        <v>14600</v>
      </c>
      <c r="C38" s="115">
        <f>[1]Slutanvändning!$N$225</f>
        <v>3384</v>
      </c>
      <c r="D38" s="116">
        <f>[1]Slutanvändning!$N$218</f>
        <v>0</v>
      </c>
      <c r="E38" s="116">
        <f>[1]Slutanvändning!$Q$219</f>
        <v>0</v>
      </c>
      <c r="F38" s="116">
        <f>[1]Slutanvändning!$N$220</f>
        <v>0</v>
      </c>
      <c r="G38" s="115">
        <f>[1]Slutanvändning!$N$221</f>
        <v>0</v>
      </c>
      <c r="H38" s="115">
        <f>[1]Slutanvändning!$N$222</f>
        <v>0</v>
      </c>
      <c r="I38" s="116">
        <f>[1]Slutanvändning!$N$223</f>
        <v>0</v>
      </c>
      <c r="J38" s="116">
        <v>0</v>
      </c>
      <c r="K38" s="116">
        <f>[1]Slutanvändning!$U$219</f>
        <v>0</v>
      </c>
      <c r="L38" s="116">
        <f>[1]Slutanvändning!$V$219</f>
        <v>0</v>
      </c>
      <c r="M38" s="116">
        <v>0</v>
      </c>
      <c r="N38" s="116">
        <v>0</v>
      </c>
      <c r="O38" s="116"/>
      <c r="P38" s="139">
        <f t="shared" si="4"/>
        <v>17984</v>
      </c>
      <c r="Q38" s="133"/>
      <c r="R38" s="34"/>
      <c r="S38" s="27"/>
      <c r="T38" s="38"/>
      <c r="U38" s="34"/>
    </row>
    <row r="39" spans="1:47">
      <c r="A39" s="3" t="s">
        <v>37</v>
      </c>
      <c r="B39" s="115">
        <f>[1]Slutanvändning!$N$233</f>
        <v>0</v>
      </c>
      <c r="C39" s="115">
        <f>[1]Slutanvändning!$N$234</f>
        <v>4855</v>
      </c>
      <c r="D39" s="116">
        <f>[1]Slutanvändning!$N$227</f>
        <v>0</v>
      </c>
      <c r="E39" s="116">
        <f>[1]Slutanvändning!$Q$228</f>
        <v>0</v>
      </c>
      <c r="F39" s="116">
        <f>[1]Slutanvändning!$N$229</f>
        <v>0</v>
      </c>
      <c r="G39" s="115">
        <f>[1]Slutanvändning!$N$230</f>
        <v>0</v>
      </c>
      <c r="H39" s="115">
        <f>[1]Slutanvändning!$N$231</f>
        <v>0</v>
      </c>
      <c r="I39" s="116">
        <f>[1]Slutanvändning!$N$232</f>
        <v>0</v>
      </c>
      <c r="J39" s="116">
        <v>0</v>
      </c>
      <c r="K39" s="116">
        <f>[1]Slutanvändning!$U$228</f>
        <v>0</v>
      </c>
      <c r="L39" s="116">
        <f>[1]Slutanvändning!$V$228</f>
        <v>0</v>
      </c>
      <c r="M39" s="116">
        <v>0</v>
      </c>
      <c r="N39" s="116">
        <v>0</v>
      </c>
      <c r="O39" s="116"/>
      <c r="P39" s="116">
        <f>SUM(B39:N39)</f>
        <v>4855</v>
      </c>
      <c r="Q39" s="133"/>
      <c r="R39" s="88"/>
      <c r="S39" s="8"/>
      <c r="T39" s="61"/>
    </row>
    <row r="40" spans="1:47">
      <c r="A40" s="3" t="s">
        <v>13</v>
      </c>
      <c r="B40" s="116">
        <f>SUM(B32:B39)</f>
        <v>28524</v>
      </c>
      <c r="C40" s="127">
        <f t="shared" ref="C40:O40" si="5">SUM(C32:C39)</f>
        <v>309692.25</v>
      </c>
      <c r="D40" s="116">
        <f t="shared" si="5"/>
        <v>83861</v>
      </c>
      <c r="E40" s="116">
        <f t="shared" si="5"/>
        <v>0</v>
      </c>
      <c r="F40" s="116">
        <f>SUM(F32:F39)</f>
        <v>0</v>
      </c>
      <c r="G40" s="127">
        <f t="shared" si="5"/>
        <v>558001</v>
      </c>
      <c r="H40" s="116">
        <f t="shared" si="5"/>
        <v>360803.88849172974</v>
      </c>
      <c r="I40" s="116">
        <f t="shared" si="5"/>
        <v>0</v>
      </c>
      <c r="J40" s="135">
        <f t="shared" si="5"/>
        <v>2034000</v>
      </c>
      <c r="K40" s="116">
        <f t="shared" si="5"/>
        <v>0</v>
      </c>
      <c r="L40" s="116">
        <f t="shared" si="5"/>
        <v>0</v>
      </c>
      <c r="M40" s="135">
        <f t="shared" si="5"/>
        <v>225900</v>
      </c>
      <c r="N40" s="135">
        <f t="shared" si="5"/>
        <v>27500</v>
      </c>
      <c r="O40" s="116">
        <f t="shared" si="5"/>
        <v>0</v>
      </c>
      <c r="P40" s="127">
        <f>SUM(B40:N40)</f>
        <v>3628282.1384917297</v>
      </c>
      <c r="Q40" s="133"/>
      <c r="R40" s="88"/>
      <c r="S40" s="8" t="s">
        <v>24</v>
      </c>
      <c r="T40" s="61" t="s">
        <v>25</v>
      </c>
    </row>
    <row r="41" spans="1:47"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88" t="s">
        <v>38</v>
      </c>
      <c r="S41" s="62" t="str">
        <f>ROUND((B46+C46)/1000,0) &amp;" GWh"</f>
        <v>27 GWh</v>
      </c>
      <c r="T41" s="61"/>
    </row>
    <row r="42" spans="1:47">
      <c r="A42" s="44" t="s">
        <v>41</v>
      </c>
      <c r="B42" s="121">
        <f>B39+B38+B37</f>
        <v>18000</v>
      </c>
      <c r="C42" s="121">
        <f>C39+C38+C37</f>
        <v>48798</v>
      </c>
      <c r="D42" s="121">
        <f>D39+D38+D37</f>
        <v>313</v>
      </c>
      <c r="E42" s="121">
        <f t="shared" ref="E42:P42" si="6">E39+E38+E37</f>
        <v>0</v>
      </c>
      <c r="F42" s="122">
        <f t="shared" si="6"/>
        <v>0</v>
      </c>
      <c r="G42" s="121">
        <f t="shared" si="6"/>
        <v>0</v>
      </c>
      <c r="H42" s="121">
        <f t="shared" si="6"/>
        <v>12309</v>
      </c>
      <c r="I42" s="122">
        <f t="shared" si="6"/>
        <v>0</v>
      </c>
      <c r="J42" s="121">
        <f t="shared" si="6"/>
        <v>0</v>
      </c>
      <c r="K42" s="121">
        <f t="shared" si="6"/>
        <v>0</v>
      </c>
      <c r="L42" s="121">
        <f t="shared" si="6"/>
        <v>0</v>
      </c>
      <c r="M42" s="121">
        <f t="shared" si="6"/>
        <v>0</v>
      </c>
      <c r="N42" s="121">
        <f t="shared" si="6"/>
        <v>0</v>
      </c>
      <c r="O42" s="121">
        <f t="shared" si="6"/>
        <v>0</v>
      </c>
      <c r="P42" s="121">
        <f t="shared" si="6"/>
        <v>79420</v>
      </c>
      <c r="Q42" s="133"/>
      <c r="R42" s="88" t="s">
        <v>39</v>
      </c>
      <c r="S42" s="9" t="str">
        <f>ROUND(P42/1000,0) &amp;" GWh"</f>
        <v>79 GWh</v>
      </c>
      <c r="T42" s="40">
        <f>P42/P40</f>
        <v>2.1889146700431281E-2</v>
      </c>
    </row>
    <row r="43" spans="1:47">
      <c r="A43" s="45" t="s">
        <v>43</v>
      </c>
      <c r="B43" s="123"/>
      <c r="C43" s="124">
        <f>C40+C24-C7+C46</f>
        <v>334467.63</v>
      </c>
      <c r="D43" s="124">
        <f t="shared" ref="D43:O43" si="7">D11+D24+D40</f>
        <v>87661</v>
      </c>
      <c r="E43" s="124">
        <f t="shared" si="7"/>
        <v>0</v>
      </c>
      <c r="F43" s="124">
        <f t="shared" si="7"/>
        <v>0</v>
      </c>
      <c r="G43" s="124">
        <f t="shared" si="7"/>
        <v>558001</v>
      </c>
      <c r="H43" s="124">
        <f t="shared" si="7"/>
        <v>364503.88849172974</v>
      </c>
      <c r="I43" s="124">
        <f t="shared" si="7"/>
        <v>0</v>
      </c>
      <c r="J43" s="124">
        <f t="shared" si="7"/>
        <v>2034000</v>
      </c>
      <c r="K43" s="124">
        <f t="shared" si="7"/>
        <v>0</v>
      </c>
      <c r="L43" s="124">
        <f t="shared" si="7"/>
        <v>0</v>
      </c>
      <c r="M43" s="124">
        <f t="shared" si="7"/>
        <v>225900</v>
      </c>
      <c r="N43" s="124">
        <f t="shared" si="7"/>
        <v>27500</v>
      </c>
      <c r="O43" s="124">
        <f t="shared" si="7"/>
        <v>0</v>
      </c>
      <c r="P43" s="125">
        <f>SUM(C43:O43)</f>
        <v>3632033.5184917296</v>
      </c>
      <c r="Q43" s="133"/>
      <c r="R43" s="88" t="s">
        <v>40</v>
      </c>
      <c r="S43" s="9" t="str">
        <f>ROUND(P36/1000,0) &amp;" GWh"</f>
        <v>19 GWh</v>
      </c>
      <c r="T43" s="60">
        <f>P36/P40</f>
        <v>5.2523478805101857E-3</v>
      </c>
    </row>
    <row r="44" spans="1:47">
      <c r="A44" s="45" t="s">
        <v>44</v>
      </c>
      <c r="B44" s="102"/>
      <c r="C44" s="110">
        <f>C43/$P$43</f>
        <v>9.2088255325048315E-2</v>
      </c>
      <c r="D44" s="110">
        <f t="shared" ref="D44:P44" si="8">D43/$P$43</f>
        <v>2.4135515147008579E-2</v>
      </c>
      <c r="E44" s="110">
        <f t="shared" si="8"/>
        <v>0</v>
      </c>
      <c r="F44" s="110">
        <f t="shared" si="8"/>
        <v>0</v>
      </c>
      <c r="G44" s="110">
        <f t="shared" si="8"/>
        <v>0.15363321873519506</v>
      </c>
      <c r="H44" s="110">
        <f t="shared" si="8"/>
        <v>0.10035807396488368</v>
      </c>
      <c r="I44" s="110">
        <f t="shared" si="8"/>
        <v>0</v>
      </c>
      <c r="J44" s="110">
        <f t="shared" si="8"/>
        <v>0.56001685822675362</v>
      </c>
      <c r="K44" s="110">
        <f t="shared" si="8"/>
        <v>0</v>
      </c>
      <c r="L44" s="110">
        <f t="shared" si="8"/>
        <v>0</v>
      </c>
      <c r="M44" s="110">
        <f t="shared" si="8"/>
        <v>6.2196562572971306E-2</v>
      </c>
      <c r="N44" s="110">
        <f t="shared" si="8"/>
        <v>7.5715160281394902E-3</v>
      </c>
      <c r="O44" s="110">
        <f t="shared" si="8"/>
        <v>0</v>
      </c>
      <c r="P44" s="110">
        <f t="shared" si="8"/>
        <v>1</v>
      </c>
      <c r="Q44" s="32"/>
      <c r="R44" s="39" t="s">
        <v>42</v>
      </c>
      <c r="S44" s="9" t="str">
        <f>ROUND(P34/1000,0) &amp;" GWh"</f>
        <v>17 GWh</v>
      </c>
      <c r="T44" s="40">
        <f>P34/P40</f>
        <v>4.6762423849066488E-3</v>
      </c>
      <c r="U44" s="34"/>
    </row>
    <row r="45" spans="1:47">
      <c r="A45" s="46"/>
      <c r="B45" s="111"/>
      <c r="C45" s="54"/>
      <c r="D45" s="54"/>
      <c r="E45" s="54"/>
      <c r="F45" s="64"/>
      <c r="G45" s="54"/>
      <c r="H45" s="54"/>
      <c r="I45" s="64"/>
      <c r="J45" s="54"/>
      <c r="K45" s="54"/>
      <c r="L45" s="54"/>
      <c r="M45" s="54"/>
      <c r="N45" s="64"/>
      <c r="O45" s="64"/>
      <c r="P45" s="64"/>
      <c r="Q45" s="32"/>
      <c r="R45" s="39" t="s">
        <v>29</v>
      </c>
      <c r="S45" s="9" t="str">
        <f>ROUND(P32/1000,0) &amp;" GWh"</f>
        <v>1 GWh</v>
      </c>
      <c r="T45" s="40">
        <f>P32/P40</f>
        <v>2.235217574168946E-4</v>
      </c>
      <c r="U45" s="34"/>
    </row>
    <row r="46" spans="1:47">
      <c r="A46" s="46" t="s">
        <v>47</v>
      </c>
      <c r="B46" s="65">
        <f>B24-B40</f>
        <v>2076</v>
      </c>
      <c r="C46" s="65">
        <f>(C40+C24)*0.08</f>
        <v>24775.38</v>
      </c>
      <c r="D46" s="54"/>
      <c r="E46" s="54"/>
      <c r="F46" s="64"/>
      <c r="G46" s="54"/>
      <c r="H46" s="54"/>
      <c r="I46" s="64"/>
      <c r="J46" s="54"/>
      <c r="K46" s="54"/>
      <c r="L46" s="54"/>
      <c r="M46" s="54"/>
      <c r="N46" s="64"/>
      <c r="O46" s="64"/>
      <c r="P46" s="50"/>
      <c r="Q46" s="32"/>
      <c r="R46" s="39" t="s">
        <v>45</v>
      </c>
      <c r="S46" s="9" t="str">
        <f>ROUND(P33/1000,0) &amp;" GWh"</f>
        <v>3415 GWh</v>
      </c>
      <c r="T46" s="60">
        <f>P33/P40</f>
        <v>0.94127161825945871</v>
      </c>
      <c r="U46" s="34"/>
    </row>
    <row r="47" spans="1:47">
      <c r="A47" s="46" t="s">
        <v>49</v>
      </c>
      <c r="B47" s="104">
        <f>B46/B24</f>
        <v>6.7843137254901958E-2</v>
      </c>
      <c r="C47" s="104">
        <f>C46/(C40+C24)</f>
        <v>0.08</v>
      </c>
      <c r="D47" s="54"/>
      <c r="E47" s="54"/>
      <c r="F47" s="64"/>
      <c r="G47" s="54"/>
      <c r="H47" s="54"/>
      <c r="I47" s="64"/>
      <c r="J47" s="54"/>
      <c r="K47" s="54"/>
      <c r="L47" s="54"/>
      <c r="M47" s="54"/>
      <c r="N47" s="64"/>
      <c r="O47" s="64"/>
      <c r="P47" s="64"/>
      <c r="Q47" s="32"/>
      <c r="R47" s="39" t="s">
        <v>46</v>
      </c>
      <c r="S47" s="9" t="str">
        <f>ROUND(P35/1000,0) &amp;" GWh"</f>
        <v>97 GWh</v>
      </c>
      <c r="T47" s="60">
        <f>P35/P40</f>
        <v>2.6687123017276309E-2</v>
      </c>
    </row>
    <row r="48" spans="1:47" ht="15.75" thickBot="1">
      <c r="A48" s="11"/>
      <c r="B48" s="105"/>
      <c r="C48" s="107"/>
      <c r="D48" s="107"/>
      <c r="E48" s="107"/>
      <c r="F48" s="108"/>
      <c r="G48" s="107"/>
      <c r="H48" s="107"/>
      <c r="I48" s="108"/>
      <c r="J48" s="107"/>
      <c r="K48" s="107"/>
      <c r="L48" s="107"/>
      <c r="M48" s="107"/>
      <c r="N48" s="108"/>
      <c r="O48" s="108"/>
      <c r="P48" s="108"/>
      <c r="Q48" s="84"/>
      <c r="R48" s="66" t="s">
        <v>48</v>
      </c>
      <c r="S48" s="9" t="str">
        <f>ROUND(P40/1000,0) &amp;" GWh"</f>
        <v>3628 GWh</v>
      </c>
      <c r="T48" s="67">
        <f>SUM(T42:T47)</f>
        <v>1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1"/>
      <c r="AH48" s="11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>
      <c r="A49" s="14"/>
      <c r="B49" s="12"/>
      <c r="C49" s="14"/>
      <c r="D49" s="13"/>
      <c r="E49" s="13"/>
      <c r="F49" s="22"/>
      <c r="G49" s="13"/>
      <c r="H49" s="13"/>
      <c r="I49" s="22"/>
      <c r="J49" s="13"/>
      <c r="K49" s="13"/>
      <c r="L49" s="13"/>
      <c r="M49" s="14"/>
      <c r="N49" s="15"/>
      <c r="O49" s="15"/>
      <c r="P49" s="15"/>
      <c r="Q49" s="14"/>
      <c r="R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1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>
      <c r="A50" s="14"/>
      <c r="B50" s="12"/>
      <c r="C50" s="16"/>
      <c r="D50" s="13"/>
      <c r="E50" s="13"/>
      <c r="F50" s="22"/>
      <c r="G50" s="13"/>
      <c r="H50" s="13"/>
      <c r="I50" s="22"/>
      <c r="J50" s="13"/>
      <c r="K50" s="13"/>
      <c r="L50" s="13"/>
      <c r="M50" s="14"/>
      <c r="N50" s="15"/>
      <c r="O50" s="15"/>
      <c r="P50" s="15"/>
      <c r="Q50" s="14"/>
      <c r="R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1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>
      <c r="A51" s="14"/>
      <c r="B51" s="12"/>
      <c r="C51" s="14"/>
      <c r="D51" s="13"/>
      <c r="E51" s="13"/>
      <c r="F51" s="22"/>
      <c r="G51" s="13"/>
      <c r="H51" s="13"/>
      <c r="I51" s="22"/>
      <c r="J51" s="13"/>
      <c r="K51" s="13"/>
      <c r="L51" s="13"/>
      <c r="M51" s="14"/>
      <c r="N51" s="15"/>
      <c r="O51" s="15"/>
      <c r="P51" s="15"/>
      <c r="Q51" s="14"/>
      <c r="R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1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>
      <c r="A52" s="14"/>
      <c r="B52" s="12"/>
      <c r="C52" s="14"/>
      <c r="D52" s="13"/>
      <c r="E52" s="13"/>
      <c r="F52" s="22"/>
      <c r="G52" s="13"/>
      <c r="H52" s="13"/>
      <c r="I52" s="22"/>
      <c r="J52" s="13"/>
      <c r="K52" s="13"/>
      <c r="L52" s="13"/>
      <c r="M52" s="14"/>
      <c r="N52" s="15"/>
      <c r="O52" s="15"/>
      <c r="P52" s="15"/>
      <c r="Q52" s="14"/>
      <c r="R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1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>
      <c r="A53" s="14"/>
      <c r="B53" s="12"/>
      <c r="C53" s="14"/>
      <c r="D53" s="13"/>
      <c r="E53" s="13"/>
      <c r="F53" s="22"/>
      <c r="G53" s="13"/>
      <c r="H53" s="13"/>
      <c r="I53" s="22"/>
      <c r="J53" s="13"/>
      <c r="K53" s="13"/>
      <c r="L53" s="13"/>
      <c r="M53" s="14"/>
      <c r="N53" s="15"/>
      <c r="O53" s="15"/>
      <c r="P53" s="15"/>
      <c r="Q53" s="14"/>
      <c r="R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1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>
      <c r="A54" s="14"/>
      <c r="B54" s="12"/>
      <c r="C54" s="14"/>
      <c r="D54" s="13"/>
      <c r="E54" s="13"/>
      <c r="F54" s="22"/>
      <c r="G54" s="13"/>
      <c r="H54" s="13"/>
      <c r="I54" s="22"/>
      <c r="J54" s="13"/>
      <c r="K54" s="13"/>
      <c r="L54" s="13"/>
      <c r="M54" s="14"/>
      <c r="N54" s="15"/>
      <c r="O54" s="15"/>
      <c r="P54" s="15"/>
      <c r="Q54" s="14"/>
      <c r="R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1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15.75">
      <c r="A55" s="14"/>
      <c r="B55" s="12"/>
      <c r="C55" s="14"/>
      <c r="D55" s="13"/>
      <c r="E55" s="13"/>
      <c r="F55" s="22"/>
      <c r="G55" s="13"/>
      <c r="H55" s="13"/>
      <c r="I55" s="22"/>
      <c r="J55" s="13"/>
      <c r="K55" s="13"/>
      <c r="L55" s="13"/>
      <c r="M55" s="14"/>
      <c r="N55" s="15"/>
      <c r="O55" s="15"/>
      <c r="P55" s="15"/>
      <c r="Q55" s="14"/>
      <c r="R55" s="8"/>
      <c r="S55" s="43"/>
      <c r="T55" s="4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1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15.75">
      <c r="A56" s="14"/>
      <c r="B56" s="12"/>
      <c r="C56" s="14"/>
      <c r="D56" s="13"/>
      <c r="E56" s="13"/>
      <c r="F56" s="22"/>
      <c r="G56" s="13"/>
      <c r="H56" s="13"/>
      <c r="I56" s="22"/>
      <c r="J56" s="13"/>
      <c r="K56" s="13"/>
      <c r="L56" s="13"/>
      <c r="M56" s="14"/>
      <c r="N56" s="15"/>
      <c r="O56" s="15"/>
      <c r="P56" s="15"/>
      <c r="Q56" s="14"/>
      <c r="R56" s="8"/>
      <c r="S56" s="43"/>
      <c r="T56" s="4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1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15.75">
      <c r="A57" s="14"/>
      <c r="B57" s="12"/>
      <c r="C57" s="14"/>
      <c r="D57" s="13"/>
      <c r="E57" s="13"/>
      <c r="F57" s="22"/>
      <c r="G57" s="13"/>
      <c r="H57" s="13"/>
      <c r="I57" s="22"/>
      <c r="J57" s="13"/>
      <c r="K57" s="13"/>
      <c r="L57" s="13"/>
      <c r="M57" s="14"/>
      <c r="N57" s="15"/>
      <c r="O57" s="15"/>
      <c r="P57" s="15"/>
      <c r="Q57" s="14"/>
      <c r="R57" s="8"/>
      <c r="S57" s="43"/>
      <c r="T57" s="4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1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15.75">
      <c r="A58" s="8"/>
      <c r="B58" s="69"/>
      <c r="C58" s="17"/>
      <c r="D58" s="70"/>
      <c r="E58" s="70"/>
      <c r="F58" s="71"/>
      <c r="G58" s="70"/>
      <c r="H58" s="70"/>
      <c r="I58" s="71"/>
      <c r="J58" s="70"/>
      <c r="K58" s="70"/>
      <c r="L58" s="70"/>
      <c r="M58" s="43"/>
      <c r="N58" s="81"/>
      <c r="O58" s="81"/>
      <c r="P58" s="72"/>
      <c r="Q58" s="8"/>
      <c r="R58" s="8"/>
      <c r="S58" s="43"/>
      <c r="T58" s="48"/>
    </row>
    <row r="59" spans="1:47" ht="15.75">
      <c r="A59" s="8"/>
      <c r="B59" s="69"/>
      <c r="C59" s="17"/>
      <c r="D59" s="70"/>
      <c r="E59" s="70"/>
      <c r="F59" s="71"/>
      <c r="G59" s="70"/>
      <c r="H59" s="70"/>
      <c r="I59" s="71"/>
      <c r="J59" s="70"/>
      <c r="K59" s="70"/>
      <c r="L59" s="70"/>
      <c r="M59" s="43"/>
      <c r="N59" s="81"/>
      <c r="O59" s="81"/>
      <c r="P59" s="72"/>
      <c r="Q59" s="8"/>
      <c r="R59" s="8"/>
      <c r="S59" s="18"/>
      <c r="T59" s="19"/>
    </row>
    <row r="60" spans="1:47" ht="15.75">
      <c r="A60" s="8"/>
      <c r="B60" s="69"/>
      <c r="C60" s="17"/>
      <c r="D60" s="70"/>
      <c r="E60" s="70"/>
      <c r="F60" s="71"/>
      <c r="G60" s="70"/>
      <c r="H60" s="70"/>
      <c r="I60" s="71"/>
      <c r="J60" s="70"/>
      <c r="K60" s="70"/>
      <c r="L60" s="70"/>
      <c r="M60" s="43"/>
      <c r="N60" s="81"/>
      <c r="O60" s="81"/>
      <c r="P60" s="72"/>
      <c r="Q60" s="8"/>
      <c r="R60" s="8"/>
      <c r="S60" s="8"/>
      <c r="T60" s="43"/>
    </row>
    <row r="61" spans="1:47" ht="15.75">
      <c r="A61" s="7"/>
      <c r="B61" s="69"/>
      <c r="C61" s="17"/>
      <c r="D61" s="70"/>
      <c r="E61" s="70"/>
      <c r="F61" s="71"/>
      <c r="G61" s="70"/>
      <c r="H61" s="70"/>
      <c r="I61" s="71"/>
      <c r="J61" s="70"/>
      <c r="K61" s="70"/>
      <c r="L61" s="70"/>
      <c r="M61" s="43"/>
      <c r="N61" s="81"/>
      <c r="O61" s="81"/>
      <c r="P61" s="72"/>
      <c r="Q61" s="8"/>
      <c r="R61" s="8"/>
      <c r="S61" s="74"/>
      <c r="T61" s="75"/>
    </row>
    <row r="62" spans="1:47" ht="15.75">
      <c r="A62" s="8"/>
      <c r="B62" s="69"/>
      <c r="C62" s="17"/>
      <c r="D62" s="69"/>
      <c r="E62" s="69"/>
      <c r="F62" s="73"/>
      <c r="G62" s="69"/>
      <c r="H62" s="69"/>
      <c r="I62" s="73"/>
      <c r="J62" s="69"/>
      <c r="K62" s="69"/>
      <c r="L62" s="69"/>
      <c r="M62" s="43"/>
      <c r="N62" s="81"/>
      <c r="O62" s="81"/>
      <c r="P62" s="72"/>
      <c r="Q62" s="8"/>
      <c r="R62" s="8"/>
      <c r="S62" s="43"/>
      <c r="T62" s="48"/>
    </row>
    <row r="63" spans="1:47" ht="15.75">
      <c r="A63" s="8"/>
      <c r="B63" s="69"/>
      <c r="C63" s="8"/>
      <c r="D63" s="69"/>
      <c r="E63" s="69"/>
      <c r="F63" s="73"/>
      <c r="G63" s="69"/>
      <c r="H63" s="69"/>
      <c r="I63" s="73"/>
      <c r="J63" s="69"/>
      <c r="K63" s="69"/>
      <c r="L63" s="69"/>
      <c r="M63" s="8"/>
      <c r="N63" s="72"/>
      <c r="O63" s="72"/>
      <c r="P63" s="72"/>
      <c r="Q63" s="8"/>
      <c r="R63" s="8"/>
      <c r="S63" s="43"/>
      <c r="T63" s="48"/>
    </row>
    <row r="64" spans="1:47" ht="15.75">
      <c r="A64" s="8"/>
      <c r="B64" s="69"/>
      <c r="C64" s="8"/>
      <c r="D64" s="69"/>
      <c r="E64" s="69"/>
      <c r="F64" s="73"/>
      <c r="G64" s="69"/>
      <c r="H64" s="69"/>
      <c r="I64" s="73"/>
      <c r="J64" s="69"/>
      <c r="K64" s="69"/>
      <c r="L64" s="69"/>
      <c r="M64" s="8"/>
      <c r="N64" s="72"/>
      <c r="O64" s="72"/>
      <c r="P64" s="72"/>
      <c r="Q64" s="8"/>
      <c r="R64" s="8"/>
      <c r="S64" s="43"/>
      <c r="T64" s="48"/>
    </row>
    <row r="65" spans="1:20" ht="15.75">
      <c r="A65" s="8"/>
      <c r="B65" s="54"/>
      <c r="C65" s="8"/>
      <c r="D65" s="54"/>
      <c r="E65" s="54"/>
      <c r="F65" s="64"/>
      <c r="G65" s="54"/>
      <c r="H65" s="54"/>
      <c r="I65" s="64"/>
      <c r="J65" s="54"/>
      <c r="K65" s="69"/>
      <c r="L65" s="69"/>
      <c r="M65" s="8"/>
      <c r="N65" s="72"/>
      <c r="O65" s="72"/>
      <c r="P65" s="72"/>
      <c r="Q65" s="8"/>
      <c r="R65" s="8"/>
      <c r="S65" s="43"/>
      <c r="T65" s="48"/>
    </row>
    <row r="66" spans="1:20" ht="15.75">
      <c r="A66" s="8"/>
      <c r="B66" s="54"/>
      <c r="C66" s="8"/>
      <c r="D66" s="54"/>
      <c r="E66" s="54"/>
      <c r="F66" s="64"/>
      <c r="G66" s="54"/>
      <c r="H66" s="54"/>
      <c r="I66" s="64"/>
      <c r="J66" s="54"/>
      <c r="K66" s="69"/>
      <c r="L66" s="69"/>
      <c r="M66" s="8"/>
      <c r="N66" s="72"/>
      <c r="O66" s="72"/>
      <c r="P66" s="72"/>
      <c r="Q66" s="8"/>
      <c r="R66" s="8"/>
      <c r="S66" s="43"/>
      <c r="T66" s="48"/>
    </row>
    <row r="67" spans="1:20" ht="15.75">
      <c r="A67" s="8"/>
      <c r="B67" s="54"/>
      <c r="C67" s="8"/>
      <c r="D67" s="54"/>
      <c r="E67" s="54"/>
      <c r="F67" s="64"/>
      <c r="G67" s="54"/>
      <c r="H67" s="54"/>
      <c r="I67" s="64"/>
      <c r="J67" s="54"/>
      <c r="K67" s="69"/>
      <c r="L67" s="69"/>
      <c r="M67" s="8"/>
      <c r="N67" s="72"/>
      <c r="O67" s="72"/>
      <c r="P67" s="72"/>
      <c r="Q67" s="8"/>
      <c r="R67" s="8"/>
      <c r="S67" s="43"/>
      <c r="T67" s="48"/>
    </row>
    <row r="68" spans="1:20" ht="15.75">
      <c r="A68" s="8"/>
      <c r="B68" s="54"/>
      <c r="C68" s="8"/>
      <c r="D68" s="54"/>
      <c r="E68" s="54"/>
      <c r="F68" s="64"/>
      <c r="G68" s="54"/>
      <c r="H68" s="54"/>
      <c r="I68" s="64"/>
      <c r="J68" s="54"/>
      <c r="K68" s="69"/>
      <c r="L68" s="69"/>
      <c r="M68" s="8"/>
      <c r="N68" s="72"/>
      <c r="O68" s="72"/>
      <c r="P68" s="72"/>
      <c r="Q68" s="8"/>
      <c r="R68" s="49"/>
      <c r="S68" s="18"/>
      <c r="T68" s="21"/>
    </row>
    <row r="69" spans="1:20">
      <c r="A69" s="8"/>
      <c r="B69" s="54"/>
      <c r="C69" s="8"/>
      <c r="D69" s="54"/>
      <c r="E69" s="54"/>
      <c r="F69" s="64"/>
      <c r="G69" s="54"/>
      <c r="H69" s="54"/>
      <c r="I69" s="64"/>
      <c r="J69" s="54"/>
      <c r="K69" s="69"/>
      <c r="L69" s="69"/>
      <c r="M69" s="8"/>
      <c r="N69" s="72"/>
      <c r="O69" s="72"/>
      <c r="P69" s="72"/>
      <c r="Q69" s="8"/>
    </row>
    <row r="70" spans="1:20">
      <c r="A70" s="8"/>
      <c r="B70" s="54"/>
      <c r="C70" s="8"/>
      <c r="D70" s="54"/>
      <c r="E70" s="54"/>
      <c r="F70" s="64"/>
      <c r="G70" s="54"/>
      <c r="H70" s="54"/>
      <c r="I70" s="64"/>
      <c r="J70" s="54"/>
      <c r="K70" s="69"/>
      <c r="L70" s="69"/>
      <c r="M70" s="8"/>
      <c r="N70" s="72"/>
      <c r="O70" s="72"/>
      <c r="P70" s="72"/>
      <c r="Q70" s="8"/>
    </row>
    <row r="71" spans="1:20" ht="15.75">
      <c r="A71" s="8"/>
      <c r="B71" s="20"/>
      <c r="C71" s="8"/>
      <c r="D71" s="20"/>
      <c r="E71" s="20"/>
      <c r="F71" s="23"/>
      <c r="G71" s="20"/>
      <c r="H71" s="20"/>
      <c r="I71" s="23"/>
      <c r="J71" s="20"/>
      <c r="K71" s="69"/>
      <c r="L71" s="69"/>
      <c r="M71" s="8"/>
      <c r="N71" s="72"/>
      <c r="O71" s="72"/>
      <c r="P71" s="72"/>
      <c r="Q71" s="8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70CF1-1A3B-4110-A7ED-A33F1503A344}"/>
</file>

<file path=customXml/itemProps2.xml><?xml version="1.0" encoding="utf-8"?>
<ds:datastoreItem xmlns:ds="http://schemas.openxmlformats.org/officeDocument/2006/customXml" ds:itemID="{26775692-EEB9-457C-9F41-4018AE6E29BE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5E7D7E67-1C4A-402F-9F98-8C69774F2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INSTRUKTIONER</vt:lpstr>
      <vt:lpstr>Uppsala län</vt:lpstr>
      <vt:lpstr>Enköping</vt:lpstr>
      <vt:lpstr>Heby</vt:lpstr>
      <vt:lpstr>Håbo</vt:lpstr>
      <vt:lpstr>Knivsta</vt:lpstr>
      <vt:lpstr>Tierp</vt:lpstr>
      <vt:lpstr>Uppsala</vt:lpstr>
      <vt:lpstr>Älvkarleby</vt:lpstr>
      <vt:lpstr>Östhammar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2019-11-21T12:05:51Z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