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projects\10288367\document\3_Dokument\Värmlands län (16 kommuner)\"/>
    </mc:Choice>
  </mc:AlternateContent>
  <xr:revisionPtr revIDLastSave="0" documentId="13_ncr:1_{7FCBDB35-345E-4C70-A786-68F79B2234AA}" xr6:coauthVersionLast="41" xr6:coauthVersionMax="41" xr10:uidLastSave="{00000000-0000-0000-0000-000000000000}"/>
  <bookViews>
    <workbookView xWindow="28680" yWindow="-120" windowWidth="29040" windowHeight="17640" tabRatio="842" firstSheet="2" activeTab="12" xr2:uid="{00000000-000D-0000-FFFF-FFFF00000000}"/>
  </bookViews>
  <sheets>
    <sheet name="INSTRUKTIONER" sheetId="55" r:id="rId1"/>
    <sheet name="FV imp-exp" sheetId="40" r:id="rId2"/>
    <sheet name="Värmlands län" sheetId="37" r:id="rId3"/>
    <sheet name="Arvika" sheetId="2" r:id="rId4"/>
    <sheet name="Eda" sheetId="3" r:id="rId5"/>
    <sheet name="Filipstad" sheetId="51" r:id="rId6"/>
    <sheet name="Forshaga" sheetId="41" r:id="rId7"/>
    <sheet name="Grums" sheetId="42" r:id="rId8"/>
    <sheet name="Hagfors" sheetId="43" r:id="rId9"/>
    <sheet name="Hammarö" sheetId="44" r:id="rId10"/>
    <sheet name="Karlstad" sheetId="52" r:id="rId11"/>
    <sheet name="Kil" sheetId="53" r:id="rId12"/>
    <sheet name="Kristinehamn" sheetId="45" r:id="rId13"/>
    <sheet name="Munkfors" sheetId="46" r:id="rId14"/>
    <sheet name="Storfors" sheetId="47" r:id="rId15"/>
    <sheet name="Sunne" sheetId="48" r:id="rId16"/>
    <sheet name="Säffle" sheetId="49" r:id="rId17"/>
    <sheet name="Torsby" sheetId="54" r:id="rId18"/>
    <sheet name="Årjäng" sheetId="50" r:id="rId19"/>
  </sheets>
  <externalReferences>
    <externalReference r:id="rId20"/>
    <externalReference r:id="rId21"/>
  </externalReferenc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3" i="45" l="1"/>
  <c r="P7" i="45"/>
  <c r="P6" i="45"/>
  <c r="B18" i="52"/>
  <c r="B19" i="52"/>
  <c r="B20" i="52"/>
  <c r="B21" i="52"/>
  <c r="B22" i="52"/>
  <c r="B24" i="52"/>
  <c r="B32" i="52"/>
  <c r="B33" i="52"/>
  <c r="B34" i="52"/>
  <c r="B35" i="52"/>
  <c r="B36" i="52"/>
  <c r="B37" i="52"/>
  <c r="B38" i="52"/>
  <c r="B39" i="52"/>
  <c r="B40" i="52"/>
  <c r="B46" i="52"/>
  <c r="B47" i="52"/>
  <c r="C32" i="52"/>
  <c r="C33" i="52"/>
  <c r="C34" i="52"/>
  <c r="C35" i="52"/>
  <c r="C36" i="52"/>
  <c r="C37" i="52"/>
  <c r="C38" i="52"/>
  <c r="C39" i="52"/>
  <c r="C40" i="52"/>
  <c r="C24" i="52"/>
  <c r="D5" i="40"/>
  <c r="B49" i="52"/>
  <c r="C46" i="52"/>
  <c r="S41" i="52"/>
  <c r="C47" i="52"/>
  <c r="M33" i="3"/>
  <c r="M40" i="3"/>
  <c r="M40" i="2"/>
  <c r="M40" i="51"/>
  <c r="M40" i="41"/>
  <c r="M40" i="42"/>
  <c r="M40" i="43"/>
  <c r="M40" i="44"/>
  <c r="M40" i="52"/>
  <c r="M40" i="53"/>
  <c r="M40" i="45"/>
  <c r="M40" i="46"/>
  <c r="M40" i="47"/>
  <c r="M40" i="48"/>
  <c r="M40" i="49"/>
  <c r="M40" i="54"/>
  <c r="M40" i="50"/>
  <c r="M40" i="37"/>
  <c r="M43" i="37"/>
  <c r="M11" i="2"/>
  <c r="M24" i="2"/>
  <c r="M43" i="2"/>
  <c r="H7" i="2"/>
  <c r="H8" i="2"/>
  <c r="H9" i="2"/>
  <c r="H10" i="2"/>
  <c r="H11" i="2"/>
  <c r="H18" i="2"/>
  <c r="H19" i="2"/>
  <c r="H20" i="2"/>
  <c r="H21" i="2"/>
  <c r="H22" i="2"/>
  <c r="H23" i="2"/>
  <c r="H24" i="2"/>
  <c r="H32" i="2"/>
  <c r="H33" i="2"/>
  <c r="H34" i="2"/>
  <c r="H35" i="2"/>
  <c r="H36" i="2"/>
  <c r="H37" i="2"/>
  <c r="H38" i="2"/>
  <c r="H39" i="2"/>
  <c r="H40" i="2"/>
  <c r="H43" i="2"/>
  <c r="H7" i="3"/>
  <c r="H8" i="3"/>
  <c r="H9" i="3"/>
  <c r="H10" i="3"/>
  <c r="H11" i="3"/>
  <c r="H18" i="3"/>
  <c r="H19" i="3"/>
  <c r="H20" i="3"/>
  <c r="H21" i="3"/>
  <c r="H22" i="3"/>
  <c r="H23" i="3"/>
  <c r="H24" i="3"/>
  <c r="H32" i="3"/>
  <c r="H33" i="3"/>
  <c r="H34" i="3"/>
  <c r="H35" i="3"/>
  <c r="H36" i="3"/>
  <c r="H37" i="3"/>
  <c r="H38" i="3"/>
  <c r="H39" i="3"/>
  <c r="H40" i="3"/>
  <c r="H43" i="3"/>
  <c r="H7" i="51"/>
  <c r="H8" i="51"/>
  <c r="H9" i="51"/>
  <c r="H10" i="51"/>
  <c r="H11" i="51"/>
  <c r="H18" i="51"/>
  <c r="H19" i="51"/>
  <c r="H20" i="51"/>
  <c r="H21" i="51"/>
  <c r="H22" i="51"/>
  <c r="H23" i="51"/>
  <c r="H24" i="51"/>
  <c r="H32" i="51"/>
  <c r="H33" i="51"/>
  <c r="H34" i="51"/>
  <c r="H35" i="51"/>
  <c r="H36" i="51"/>
  <c r="H37" i="51"/>
  <c r="H38" i="51"/>
  <c r="H39" i="51"/>
  <c r="H40" i="51"/>
  <c r="H43" i="51"/>
  <c r="H7" i="41"/>
  <c r="H8" i="41"/>
  <c r="H9" i="41"/>
  <c r="H10" i="41"/>
  <c r="H11" i="41"/>
  <c r="H18" i="41"/>
  <c r="H19" i="41"/>
  <c r="H20" i="41"/>
  <c r="H21" i="41"/>
  <c r="H22" i="41"/>
  <c r="H23" i="41"/>
  <c r="H24" i="41"/>
  <c r="H32" i="41"/>
  <c r="H33" i="41"/>
  <c r="H34" i="41"/>
  <c r="H35" i="41"/>
  <c r="H36" i="41"/>
  <c r="H37" i="41"/>
  <c r="H38" i="41"/>
  <c r="H40" i="41"/>
  <c r="H43" i="41"/>
  <c r="H6" i="42"/>
  <c r="H8" i="42"/>
  <c r="H9" i="42"/>
  <c r="H10" i="42"/>
  <c r="H11" i="42"/>
  <c r="H18" i="42"/>
  <c r="H19" i="42"/>
  <c r="H20" i="42"/>
  <c r="H21" i="42"/>
  <c r="H22" i="42"/>
  <c r="H23" i="42"/>
  <c r="H24" i="42"/>
  <c r="H32" i="42"/>
  <c r="H33" i="42"/>
  <c r="H34" i="42"/>
  <c r="H35" i="42"/>
  <c r="H36" i="42"/>
  <c r="H37" i="42"/>
  <c r="H38" i="42"/>
  <c r="H39" i="42"/>
  <c r="H40" i="42"/>
  <c r="H43" i="42"/>
  <c r="H7" i="43"/>
  <c r="H8" i="43"/>
  <c r="H9" i="43"/>
  <c r="H10" i="43"/>
  <c r="H11" i="43"/>
  <c r="H18" i="43"/>
  <c r="H19" i="43"/>
  <c r="H20" i="43"/>
  <c r="H21" i="43"/>
  <c r="H22" i="43"/>
  <c r="H23" i="43"/>
  <c r="H24" i="43"/>
  <c r="H32" i="43"/>
  <c r="H33" i="43"/>
  <c r="H34" i="43"/>
  <c r="H35" i="43"/>
  <c r="H36" i="43"/>
  <c r="H37" i="43"/>
  <c r="H38" i="43"/>
  <c r="H39" i="43"/>
  <c r="H40" i="43"/>
  <c r="H43" i="43"/>
  <c r="H6" i="44"/>
  <c r="H8" i="44"/>
  <c r="H9" i="44"/>
  <c r="H10" i="44"/>
  <c r="H11" i="44"/>
  <c r="H18" i="44"/>
  <c r="H19" i="44"/>
  <c r="H20" i="44"/>
  <c r="H21" i="44"/>
  <c r="H22" i="44"/>
  <c r="H23" i="44"/>
  <c r="H24" i="44"/>
  <c r="H32" i="44"/>
  <c r="H33" i="44"/>
  <c r="H34" i="44"/>
  <c r="H35" i="44"/>
  <c r="H36" i="44"/>
  <c r="H37" i="44"/>
  <c r="H38" i="44"/>
  <c r="H39" i="44"/>
  <c r="H40" i="44"/>
  <c r="H43" i="44"/>
  <c r="H7" i="52"/>
  <c r="H8" i="52"/>
  <c r="H9" i="52"/>
  <c r="H10" i="52"/>
  <c r="H11" i="52"/>
  <c r="H18" i="52"/>
  <c r="H19" i="52"/>
  <c r="H20" i="52"/>
  <c r="H21" i="52"/>
  <c r="H22" i="52"/>
  <c r="H23" i="52"/>
  <c r="H24" i="52"/>
  <c r="H32" i="52"/>
  <c r="H33" i="52"/>
  <c r="H34" i="52"/>
  <c r="H35" i="52"/>
  <c r="H36" i="52"/>
  <c r="H37" i="52"/>
  <c r="H38" i="52"/>
  <c r="H39" i="52"/>
  <c r="H40" i="52"/>
  <c r="H43" i="52"/>
  <c r="H7" i="53"/>
  <c r="H8" i="53"/>
  <c r="H9" i="53"/>
  <c r="H10" i="53"/>
  <c r="H11" i="53"/>
  <c r="H18" i="53"/>
  <c r="H19" i="53"/>
  <c r="H20" i="53"/>
  <c r="H21" i="53"/>
  <c r="H22" i="53"/>
  <c r="H23" i="53"/>
  <c r="H24" i="53"/>
  <c r="H32" i="53"/>
  <c r="H33" i="53"/>
  <c r="H34" i="53"/>
  <c r="H35" i="53"/>
  <c r="H36" i="53"/>
  <c r="H37" i="53"/>
  <c r="H38" i="53"/>
  <c r="H39" i="53"/>
  <c r="H40" i="53"/>
  <c r="H43" i="53"/>
  <c r="H6" i="45"/>
  <c r="H8" i="45"/>
  <c r="H9" i="45"/>
  <c r="H10" i="45"/>
  <c r="H11" i="45"/>
  <c r="H18" i="45"/>
  <c r="H19" i="45"/>
  <c r="H20" i="45"/>
  <c r="H21" i="45"/>
  <c r="H22" i="45"/>
  <c r="H23" i="45"/>
  <c r="H24" i="45"/>
  <c r="H32" i="45"/>
  <c r="H33" i="45"/>
  <c r="H34" i="45"/>
  <c r="H35" i="45"/>
  <c r="H36" i="45"/>
  <c r="H37" i="45"/>
  <c r="H38" i="45"/>
  <c r="H39" i="45"/>
  <c r="H40" i="45"/>
  <c r="H43" i="45"/>
  <c r="H7" i="46"/>
  <c r="H8" i="46"/>
  <c r="H9" i="46"/>
  <c r="H10" i="46"/>
  <c r="H11" i="46"/>
  <c r="H18" i="46"/>
  <c r="H19" i="46"/>
  <c r="H20" i="46"/>
  <c r="H21" i="46"/>
  <c r="H22" i="46"/>
  <c r="H23" i="46"/>
  <c r="H24" i="46"/>
  <c r="H32" i="46"/>
  <c r="H33" i="46"/>
  <c r="H34" i="46"/>
  <c r="H35" i="46"/>
  <c r="H36" i="46"/>
  <c r="H37" i="46"/>
  <c r="H38" i="46"/>
  <c r="H39" i="46"/>
  <c r="H40" i="46"/>
  <c r="H43" i="46"/>
  <c r="H7" i="47"/>
  <c r="H8" i="47"/>
  <c r="H9" i="47"/>
  <c r="H10" i="47"/>
  <c r="H11" i="47"/>
  <c r="H18" i="47"/>
  <c r="H19" i="47"/>
  <c r="H20" i="47"/>
  <c r="H21" i="47"/>
  <c r="H22" i="47"/>
  <c r="H23" i="47"/>
  <c r="H24" i="47"/>
  <c r="H32" i="47"/>
  <c r="H33" i="47"/>
  <c r="H34" i="47"/>
  <c r="H35" i="47"/>
  <c r="H36" i="47"/>
  <c r="H37" i="47"/>
  <c r="H38" i="47"/>
  <c r="H39" i="47"/>
  <c r="H40" i="47"/>
  <c r="H43" i="47"/>
  <c r="H7" i="48"/>
  <c r="H8" i="48"/>
  <c r="H9" i="48"/>
  <c r="H10" i="48"/>
  <c r="H11" i="48"/>
  <c r="H18" i="48"/>
  <c r="H19" i="48"/>
  <c r="H20" i="48"/>
  <c r="H21" i="48"/>
  <c r="H22" i="48"/>
  <c r="H23" i="48"/>
  <c r="H24" i="48"/>
  <c r="H32" i="48"/>
  <c r="H33" i="48"/>
  <c r="H34" i="48"/>
  <c r="H35" i="48"/>
  <c r="H36" i="48"/>
  <c r="H37" i="48"/>
  <c r="H38" i="48"/>
  <c r="H39" i="48"/>
  <c r="H40" i="48"/>
  <c r="H43" i="48"/>
  <c r="H7" i="49"/>
  <c r="H8" i="49"/>
  <c r="H9" i="49"/>
  <c r="H10" i="49"/>
  <c r="H11" i="49"/>
  <c r="H18" i="49"/>
  <c r="H19" i="49"/>
  <c r="H20" i="49"/>
  <c r="H21" i="49"/>
  <c r="H22" i="49"/>
  <c r="H23" i="49"/>
  <c r="H24" i="49"/>
  <c r="H32" i="49"/>
  <c r="H33" i="49"/>
  <c r="H34" i="49"/>
  <c r="H35" i="49"/>
  <c r="H36" i="49"/>
  <c r="H37" i="49"/>
  <c r="H38" i="49"/>
  <c r="H39" i="49"/>
  <c r="H40" i="49"/>
  <c r="H43" i="49"/>
  <c r="H7" i="54"/>
  <c r="H8" i="54"/>
  <c r="H9" i="54"/>
  <c r="H10" i="54"/>
  <c r="H11" i="54"/>
  <c r="H18" i="54"/>
  <c r="H19" i="54"/>
  <c r="H20" i="54"/>
  <c r="H21" i="54"/>
  <c r="H22" i="54"/>
  <c r="H23" i="54"/>
  <c r="H24" i="54"/>
  <c r="H32" i="54"/>
  <c r="H33" i="54"/>
  <c r="H34" i="54"/>
  <c r="H35" i="54"/>
  <c r="H36" i="54"/>
  <c r="H37" i="54"/>
  <c r="H38" i="54"/>
  <c r="H39" i="54"/>
  <c r="H40" i="54"/>
  <c r="H43" i="54"/>
  <c r="H7" i="50"/>
  <c r="H8" i="50"/>
  <c r="H9" i="50"/>
  <c r="H10" i="50"/>
  <c r="H11" i="50"/>
  <c r="H18" i="50"/>
  <c r="H19" i="50"/>
  <c r="H20" i="50"/>
  <c r="H21" i="50"/>
  <c r="H22" i="50"/>
  <c r="H23" i="50"/>
  <c r="H24" i="50"/>
  <c r="H32" i="50"/>
  <c r="H33" i="50"/>
  <c r="H34" i="50"/>
  <c r="H35" i="50"/>
  <c r="H36" i="50"/>
  <c r="H37" i="50"/>
  <c r="H38" i="50"/>
  <c r="H39" i="50"/>
  <c r="H40" i="50"/>
  <c r="H43" i="50"/>
  <c r="H43" i="37"/>
  <c r="C32" i="44"/>
  <c r="C33" i="44"/>
  <c r="C34" i="44"/>
  <c r="C35" i="44"/>
  <c r="C36" i="44"/>
  <c r="C37" i="44"/>
  <c r="C38" i="44"/>
  <c r="C39" i="44"/>
  <c r="C40" i="44"/>
  <c r="C24" i="44"/>
  <c r="C46" i="44"/>
  <c r="C43" i="44"/>
  <c r="C32" i="42"/>
  <c r="C33" i="42"/>
  <c r="C34" i="42"/>
  <c r="C35" i="42"/>
  <c r="C36" i="42"/>
  <c r="C37" i="42"/>
  <c r="C38" i="42"/>
  <c r="C39" i="42"/>
  <c r="C40" i="42"/>
  <c r="C24" i="42"/>
  <c r="C46" i="42"/>
  <c r="C43" i="42"/>
  <c r="D6" i="42"/>
  <c r="E6" i="42"/>
  <c r="F6" i="42"/>
  <c r="G6" i="42"/>
  <c r="I6" i="42"/>
  <c r="J6" i="42"/>
  <c r="K6" i="42"/>
  <c r="L6" i="42"/>
  <c r="P6" i="42"/>
  <c r="D6" i="44"/>
  <c r="E6" i="44"/>
  <c r="F6" i="44"/>
  <c r="G6" i="44"/>
  <c r="I6" i="44"/>
  <c r="J6" i="44"/>
  <c r="K6" i="44"/>
  <c r="L6" i="44"/>
  <c r="P6" i="44"/>
  <c r="P6" i="2"/>
  <c r="P6" i="3"/>
  <c r="P6" i="51"/>
  <c r="P6" i="41"/>
  <c r="P6" i="43"/>
  <c r="P6" i="52"/>
  <c r="P6" i="53"/>
  <c r="P6" i="46"/>
  <c r="P6" i="47"/>
  <c r="P6" i="48"/>
  <c r="P6" i="49"/>
  <c r="P6" i="54"/>
  <c r="P6" i="50"/>
  <c r="P6" i="37"/>
  <c r="D6" i="37"/>
  <c r="E6" i="37"/>
  <c r="F6" i="37"/>
  <c r="G6" i="37"/>
  <c r="H6" i="37"/>
  <c r="I6" i="37"/>
  <c r="J6" i="37"/>
  <c r="K6" i="37"/>
  <c r="L6" i="37"/>
  <c r="M6" i="37"/>
  <c r="N6" i="37"/>
  <c r="O6" i="37"/>
  <c r="C6" i="42"/>
  <c r="C6" i="44"/>
  <c r="C6" i="37"/>
  <c r="P7" i="42"/>
  <c r="P7" i="44"/>
  <c r="C32" i="51"/>
  <c r="C33" i="51"/>
  <c r="C34" i="51"/>
  <c r="C35" i="51"/>
  <c r="C36" i="51"/>
  <c r="C37" i="51"/>
  <c r="C38" i="51"/>
  <c r="C39" i="51"/>
  <c r="C40" i="51"/>
  <c r="C7" i="51"/>
  <c r="C24" i="51"/>
  <c r="C46" i="51"/>
  <c r="C43" i="51"/>
  <c r="D7" i="51"/>
  <c r="D8" i="51"/>
  <c r="D9" i="51"/>
  <c r="D10" i="51"/>
  <c r="D11" i="51"/>
  <c r="D18" i="51"/>
  <c r="D19" i="51"/>
  <c r="D20" i="51"/>
  <c r="D21" i="51"/>
  <c r="D22" i="51"/>
  <c r="D23" i="51"/>
  <c r="D24" i="51"/>
  <c r="D32" i="51"/>
  <c r="D33" i="51"/>
  <c r="D34" i="51"/>
  <c r="D35" i="51"/>
  <c r="D36" i="51"/>
  <c r="D37" i="51"/>
  <c r="D38" i="51"/>
  <c r="D39" i="51"/>
  <c r="D40" i="51"/>
  <c r="D43" i="51"/>
  <c r="E7" i="51"/>
  <c r="E8" i="51"/>
  <c r="E9" i="51"/>
  <c r="E10" i="51"/>
  <c r="E11" i="51"/>
  <c r="E18" i="51"/>
  <c r="E19" i="51"/>
  <c r="E20" i="51"/>
  <c r="E21" i="51"/>
  <c r="E22" i="51"/>
  <c r="E23" i="51"/>
  <c r="E24" i="51"/>
  <c r="E32" i="51"/>
  <c r="E33" i="51"/>
  <c r="E34" i="51"/>
  <c r="E35" i="51"/>
  <c r="E36" i="51"/>
  <c r="E37" i="51"/>
  <c r="E38" i="51"/>
  <c r="E39" i="51"/>
  <c r="E40" i="51"/>
  <c r="E43" i="51"/>
  <c r="F7" i="51"/>
  <c r="F8" i="51"/>
  <c r="F9" i="51"/>
  <c r="F10" i="51"/>
  <c r="F11" i="51"/>
  <c r="F18" i="51"/>
  <c r="F19" i="51"/>
  <c r="F20" i="51"/>
  <c r="F21" i="51"/>
  <c r="F22" i="51"/>
  <c r="F23" i="51"/>
  <c r="F24" i="51"/>
  <c r="F32" i="51"/>
  <c r="F33" i="51"/>
  <c r="F34" i="51"/>
  <c r="F35" i="51"/>
  <c r="F36" i="51"/>
  <c r="F37" i="51"/>
  <c r="F38" i="51"/>
  <c r="F39" i="51"/>
  <c r="F40" i="51"/>
  <c r="F43" i="51"/>
  <c r="G7" i="51"/>
  <c r="G8" i="51"/>
  <c r="G9" i="51"/>
  <c r="G10" i="51"/>
  <c r="G11" i="51"/>
  <c r="G18" i="51"/>
  <c r="G19" i="51"/>
  <c r="G20" i="51"/>
  <c r="G21" i="51"/>
  <c r="G22" i="51"/>
  <c r="G23" i="51"/>
  <c r="G24" i="51"/>
  <c r="G32" i="51"/>
  <c r="G33" i="51"/>
  <c r="G34" i="51"/>
  <c r="G35" i="51"/>
  <c r="G36" i="51"/>
  <c r="G37" i="51"/>
  <c r="G38" i="51"/>
  <c r="G39" i="51"/>
  <c r="G40" i="51"/>
  <c r="G43" i="51"/>
  <c r="I7" i="51"/>
  <c r="I8" i="51"/>
  <c r="I9" i="51"/>
  <c r="I10" i="51"/>
  <c r="I11" i="51"/>
  <c r="I18" i="51"/>
  <c r="I19" i="51"/>
  <c r="I20" i="51"/>
  <c r="I21" i="51"/>
  <c r="I22" i="51"/>
  <c r="I23" i="51"/>
  <c r="I24" i="51"/>
  <c r="I32" i="51"/>
  <c r="I33" i="51"/>
  <c r="I34" i="51"/>
  <c r="I35" i="51"/>
  <c r="I36" i="51"/>
  <c r="I37" i="51"/>
  <c r="I38" i="51"/>
  <c r="I39" i="51"/>
  <c r="I40" i="51"/>
  <c r="I43" i="51"/>
  <c r="J7" i="51"/>
  <c r="J8" i="51"/>
  <c r="J9" i="51"/>
  <c r="J10" i="51"/>
  <c r="J11" i="51"/>
  <c r="J18" i="51"/>
  <c r="J19" i="51"/>
  <c r="J20" i="51"/>
  <c r="J21" i="51"/>
  <c r="J22" i="51"/>
  <c r="J23" i="51"/>
  <c r="J24" i="51"/>
  <c r="J40" i="51"/>
  <c r="J43" i="51"/>
  <c r="K7" i="51"/>
  <c r="K8" i="51"/>
  <c r="K9" i="51"/>
  <c r="K10" i="51"/>
  <c r="K11" i="51"/>
  <c r="K18" i="51"/>
  <c r="K19" i="51"/>
  <c r="K20" i="51"/>
  <c r="K21" i="51"/>
  <c r="K22" i="51"/>
  <c r="K23" i="51"/>
  <c r="K24" i="51"/>
  <c r="K32" i="51"/>
  <c r="K33" i="51"/>
  <c r="K34" i="51"/>
  <c r="K35" i="51"/>
  <c r="K36" i="51"/>
  <c r="K37" i="51"/>
  <c r="K38" i="51"/>
  <c r="K39" i="51"/>
  <c r="K40" i="51"/>
  <c r="K43" i="51"/>
  <c r="L7" i="51"/>
  <c r="L8" i="51"/>
  <c r="L9" i="51"/>
  <c r="L10" i="51"/>
  <c r="L11" i="51"/>
  <c r="L18" i="51"/>
  <c r="L19" i="51"/>
  <c r="L20" i="51"/>
  <c r="L21" i="51"/>
  <c r="L22" i="51"/>
  <c r="L23" i="51"/>
  <c r="L24" i="51"/>
  <c r="L32" i="51"/>
  <c r="L33" i="51"/>
  <c r="L34" i="51"/>
  <c r="L35" i="51"/>
  <c r="L36" i="51"/>
  <c r="L37" i="51"/>
  <c r="L38" i="51"/>
  <c r="L39" i="51"/>
  <c r="L40" i="51"/>
  <c r="L43" i="51"/>
  <c r="M11" i="51"/>
  <c r="M24" i="51"/>
  <c r="M43" i="51"/>
  <c r="N11" i="51"/>
  <c r="N24" i="51"/>
  <c r="N40" i="51"/>
  <c r="N43" i="51"/>
  <c r="O11" i="51"/>
  <c r="O24" i="51"/>
  <c r="O40" i="51"/>
  <c r="O43" i="51"/>
  <c r="P43" i="51"/>
  <c r="S22" i="51"/>
  <c r="B22" i="3"/>
  <c r="B18" i="3"/>
  <c r="B19" i="3"/>
  <c r="B20" i="3"/>
  <c r="B21" i="3"/>
  <c r="B23" i="3"/>
  <c r="B24" i="3"/>
  <c r="B32" i="3"/>
  <c r="B33" i="3"/>
  <c r="B34" i="3"/>
  <c r="B35" i="3"/>
  <c r="B36" i="3"/>
  <c r="B37" i="3"/>
  <c r="B38" i="3"/>
  <c r="B39" i="3"/>
  <c r="B40" i="3"/>
  <c r="B25" i="3"/>
  <c r="B46" i="3"/>
  <c r="C32" i="3"/>
  <c r="C33" i="3"/>
  <c r="C34" i="3"/>
  <c r="C35" i="3"/>
  <c r="C36" i="3"/>
  <c r="C37" i="3"/>
  <c r="C38" i="3"/>
  <c r="C39" i="3"/>
  <c r="C40" i="3"/>
  <c r="C7" i="3"/>
  <c r="C24" i="3"/>
  <c r="C46" i="3"/>
  <c r="C43" i="3"/>
  <c r="D7" i="3"/>
  <c r="D8" i="3"/>
  <c r="D9" i="3"/>
  <c r="D10" i="3"/>
  <c r="D11" i="3"/>
  <c r="D18" i="3"/>
  <c r="D19" i="3"/>
  <c r="D20" i="3"/>
  <c r="D21" i="3"/>
  <c r="D22" i="3"/>
  <c r="D23" i="3"/>
  <c r="D24" i="3"/>
  <c r="D32" i="3"/>
  <c r="D33" i="3"/>
  <c r="D34" i="3"/>
  <c r="D35" i="3"/>
  <c r="D36" i="3"/>
  <c r="D37" i="3"/>
  <c r="D38" i="3"/>
  <c r="D39" i="3"/>
  <c r="D40" i="3"/>
  <c r="D43" i="3"/>
  <c r="E7" i="3"/>
  <c r="E8" i="3"/>
  <c r="E9" i="3"/>
  <c r="E10" i="3"/>
  <c r="E11" i="3"/>
  <c r="E18" i="3"/>
  <c r="E19" i="3"/>
  <c r="E20" i="3"/>
  <c r="E21" i="3"/>
  <c r="E22" i="3"/>
  <c r="E23" i="3"/>
  <c r="E24" i="3"/>
  <c r="E32" i="3"/>
  <c r="E33" i="3"/>
  <c r="E34" i="3"/>
  <c r="E35" i="3"/>
  <c r="E36" i="3"/>
  <c r="E37" i="3"/>
  <c r="E38" i="3"/>
  <c r="E39" i="3"/>
  <c r="E40" i="3"/>
  <c r="E43" i="3"/>
  <c r="F7" i="3"/>
  <c r="F8" i="3"/>
  <c r="F9" i="3"/>
  <c r="F10" i="3"/>
  <c r="F11" i="3"/>
  <c r="F18" i="3"/>
  <c r="F19" i="3"/>
  <c r="F20" i="3"/>
  <c r="F21" i="3"/>
  <c r="F22" i="3"/>
  <c r="F23" i="3"/>
  <c r="F24" i="3"/>
  <c r="F32" i="3"/>
  <c r="F33" i="3"/>
  <c r="F34" i="3"/>
  <c r="F35" i="3"/>
  <c r="F36" i="3"/>
  <c r="F37" i="3"/>
  <c r="F38" i="3"/>
  <c r="F39" i="3"/>
  <c r="F40" i="3"/>
  <c r="F43" i="3"/>
  <c r="G7" i="3"/>
  <c r="G8" i="3"/>
  <c r="G9" i="3"/>
  <c r="G10" i="3"/>
  <c r="G11" i="3"/>
  <c r="G18" i="3"/>
  <c r="G19" i="3"/>
  <c r="G20" i="3"/>
  <c r="G21" i="3"/>
  <c r="G22" i="3"/>
  <c r="G23" i="3"/>
  <c r="G24" i="3"/>
  <c r="G32" i="3"/>
  <c r="G33" i="3"/>
  <c r="G34" i="3"/>
  <c r="G35" i="3"/>
  <c r="G36" i="3"/>
  <c r="G37" i="3"/>
  <c r="G38" i="3"/>
  <c r="G39" i="3"/>
  <c r="G40" i="3"/>
  <c r="G43" i="3"/>
  <c r="I7" i="3"/>
  <c r="I8" i="3"/>
  <c r="I9" i="3"/>
  <c r="I10" i="3"/>
  <c r="I11" i="3"/>
  <c r="I18" i="3"/>
  <c r="I19" i="3"/>
  <c r="I20" i="3"/>
  <c r="I21" i="3"/>
  <c r="I22" i="3"/>
  <c r="I23" i="3"/>
  <c r="I24" i="3"/>
  <c r="I32" i="3"/>
  <c r="I33" i="3"/>
  <c r="I34" i="3"/>
  <c r="I35" i="3"/>
  <c r="I36" i="3"/>
  <c r="I37" i="3"/>
  <c r="I38" i="3"/>
  <c r="I39" i="3"/>
  <c r="I40" i="3"/>
  <c r="I43" i="3"/>
  <c r="J7" i="3"/>
  <c r="J8" i="3"/>
  <c r="J9" i="3"/>
  <c r="J10" i="3"/>
  <c r="J11" i="3"/>
  <c r="J18" i="3"/>
  <c r="J19" i="3"/>
  <c r="J20" i="3"/>
  <c r="J21" i="3"/>
  <c r="J22" i="3"/>
  <c r="J23" i="3"/>
  <c r="J24" i="3"/>
  <c r="J40" i="3"/>
  <c r="J43" i="3"/>
  <c r="K7" i="3"/>
  <c r="K8" i="3"/>
  <c r="K9" i="3"/>
  <c r="K10" i="3"/>
  <c r="K11" i="3"/>
  <c r="K18" i="3"/>
  <c r="K19" i="3"/>
  <c r="K20" i="3"/>
  <c r="K21" i="3"/>
  <c r="K22" i="3"/>
  <c r="K23" i="3"/>
  <c r="K24" i="3"/>
  <c r="K32" i="3"/>
  <c r="K33" i="3"/>
  <c r="K34" i="3"/>
  <c r="K35" i="3"/>
  <c r="K36" i="3"/>
  <c r="K37" i="3"/>
  <c r="K38" i="3"/>
  <c r="K39" i="3"/>
  <c r="K40" i="3"/>
  <c r="K43" i="3"/>
  <c r="L7" i="3"/>
  <c r="L8" i="3"/>
  <c r="L9" i="3"/>
  <c r="L10" i="3"/>
  <c r="L11" i="3"/>
  <c r="L18" i="3"/>
  <c r="L19" i="3"/>
  <c r="L20" i="3"/>
  <c r="L21" i="3"/>
  <c r="L22" i="3"/>
  <c r="L23" i="3"/>
  <c r="L24" i="3"/>
  <c r="L32" i="3"/>
  <c r="L33" i="3"/>
  <c r="L34" i="3"/>
  <c r="L35" i="3"/>
  <c r="L36" i="3"/>
  <c r="L37" i="3"/>
  <c r="L38" i="3"/>
  <c r="L39" i="3"/>
  <c r="L40" i="3"/>
  <c r="L43" i="3"/>
  <c r="M11" i="3"/>
  <c r="M24" i="3"/>
  <c r="M43" i="3"/>
  <c r="N11" i="3"/>
  <c r="N24" i="3"/>
  <c r="N40" i="3"/>
  <c r="N43" i="3"/>
  <c r="O11" i="3"/>
  <c r="O24" i="3"/>
  <c r="O40" i="3"/>
  <c r="O43" i="3"/>
  <c r="P43" i="3"/>
  <c r="P40" i="3"/>
  <c r="P33" i="3"/>
  <c r="B39" i="2"/>
  <c r="C39" i="2"/>
  <c r="D39" i="2"/>
  <c r="E39" i="2"/>
  <c r="F39" i="2"/>
  <c r="G39" i="2"/>
  <c r="I39" i="2"/>
  <c r="K39" i="2"/>
  <c r="L39" i="2"/>
  <c r="P39" i="2"/>
  <c r="B38" i="2"/>
  <c r="C38" i="2"/>
  <c r="D38" i="2"/>
  <c r="E38" i="2"/>
  <c r="F38" i="2"/>
  <c r="G38" i="2"/>
  <c r="I38" i="2"/>
  <c r="K38" i="2"/>
  <c r="L38" i="2"/>
  <c r="P38" i="2"/>
  <c r="B37" i="2"/>
  <c r="C37" i="2"/>
  <c r="D37" i="2"/>
  <c r="E37" i="2"/>
  <c r="F37" i="2"/>
  <c r="G37" i="2"/>
  <c r="I37" i="2"/>
  <c r="K37" i="2"/>
  <c r="L37" i="2"/>
  <c r="P37" i="2"/>
  <c r="P42" i="2"/>
  <c r="B32" i="2"/>
  <c r="B33" i="2"/>
  <c r="B34" i="2"/>
  <c r="B35" i="2"/>
  <c r="B36" i="2"/>
  <c r="B40" i="2"/>
  <c r="C32" i="2"/>
  <c r="C33" i="2"/>
  <c r="C34" i="2"/>
  <c r="C35" i="2"/>
  <c r="C36" i="2"/>
  <c r="C40" i="2"/>
  <c r="D32" i="2"/>
  <c r="D33" i="2"/>
  <c r="D34" i="2"/>
  <c r="D35" i="2"/>
  <c r="D36" i="2"/>
  <c r="D40" i="2"/>
  <c r="E32" i="2"/>
  <c r="E33" i="2"/>
  <c r="E34" i="2"/>
  <c r="E35" i="2"/>
  <c r="E36" i="2"/>
  <c r="E40" i="2"/>
  <c r="F32" i="2"/>
  <c r="F33" i="2"/>
  <c r="F34" i="2"/>
  <c r="F35" i="2"/>
  <c r="F36" i="2"/>
  <c r="F40" i="2"/>
  <c r="G32" i="2"/>
  <c r="G33" i="2"/>
  <c r="G34" i="2"/>
  <c r="G35" i="2"/>
  <c r="G36" i="2"/>
  <c r="G40" i="2"/>
  <c r="I32" i="2"/>
  <c r="I33" i="2"/>
  <c r="I34" i="2"/>
  <c r="I35" i="2"/>
  <c r="I36" i="2"/>
  <c r="I40" i="2"/>
  <c r="J40" i="2"/>
  <c r="K32" i="2"/>
  <c r="K33" i="2"/>
  <c r="K34" i="2"/>
  <c r="K35" i="2"/>
  <c r="K36" i="2"/>
  <c r="K40" i="2"/>
  <c r="L32" i="2"/>
  <c r="L33" i="2"/>
  <c r="L34" i="2"/>
  <c r="L35" i="2"/>
  <c r="L36" i="2"/>
  <c r="L40" i="2"/>
  <c r="N40" i="2"/>
  <c r="P40" i="2"/>
  <c r="T42" i="2"/>
  <c r="P36" i="2"/>
  <c r="T43" i="2"/>
  <c r="P34" i="2"/>
  <c r="T44" i="2"/>
  <c r="P32" i="2"/>
  <c r="T45" i="2"/>
  <c r="P33" i="2"/>
  <c r="T46" i="2"/>
  <c r="P35" i="2"/>
  <c r="T47" i="2"/>
  <c r="T48" i="2"/>
  <c r="P39" i="3"/>
  <c r="P38" i="3"/>
  <c r="P37" i="3"/>
  <c r="P42" i="3"/>
  <c r="T42" i="3"/>
  <c r="P36" i="3"/>
  <c r="T43" i="3"/>
  <c r="P34" i="3"/>
  <c r="T44" i="3"/>
  <c r="P32" i="3"/>
  <c r="T45" i="3"/>
  <c r="T46" i="3"/>
  <c r="P35" i="3"/>
  <c r="T47" i="3"/>
  <c r="T48" i="3"/>
  <c r="B39" i="51"/>
  <c r="P39" i="51"/>
  <c r="B38" i="51"/>
  <c r="P38" i="51"/>
  <c r="B37" i="51"/>
  <c r="P37" i="51"/>
  <c r="P42" i="51"/>
  <c r="B32" i="51"/>
  <c r="B33" i="51"/>
  <c r="B34" i="51"/>
  <c r="B35" i="51"/>
  <c r="B36" i="51"/>
  <c r="B40" i="51"/>
  <c r="P40" i="51"/>
  <c r="T42" i="51"/>
  <c r="P36" i="51"/>
  <c r="T43" i="51"/>
  <c r="P34" i="51"/>
  <c r="T44" i="51"/>
  <c r="P32" i="51"/>
  <c r="T45" i="51"/>
  <c r="P33" i="51"/>
  <c r="T46" i="51"/>
  <c r="P35" i="51"/>
  <c r="T47" i="51"/>
  <c r="T48" i="51"/>
  <c r="B39" i="41"/>
  <c r="C39" i="41"/>
  <c r="D39" i="41"/>
  <c r="E39" i="41"/>
  <c r="F39" i="41"/>
  <c r="G39" i="41"/>
  <c r="I39" i="41"/>
  <c r="K39" i="41"/>
  <c r="L39" i="41"/>
  <c r="P39" i="41"/>
  <c r="B38" i="41"/>
  <c r="C38" i="41"/>
  <c r="D38" i="41"/>
  <c r="E38" i="41"/>
  <c r="F38" i="41"/>
  <c r="G38" i="41"/>
  <c r="I38" i="41"/>
  <c r="K38" i="41"/>
  <c r="L38" i="41"/>
  <c r="P38" i="41"/>
  <c r="B37" i="41"/>
  <c r="C37" i="41"/>
  <c r="D37" i="41"/>
  <c r="E37" i="41"/>
  <c r="F37" i="41"/>
  <c r="G37" i="41"/>
  <c r="I37" i="41"/>
  <c r="K37" i="41"/>
  <c r="L37" i="41"/>
  <c r="P37" i="41"/>
  <c r="P42" i="41"/>
  <c r="B32" i="41"/>
  <c r="B33" i="41"/>
  <c r="B34" i="41"/>
  <c r="B35" i="41"/>
  <c r="B36" i="41"/>
  <c r="B40" i="41"/>
  <c r="C32" i="41"/>
  <c r="C33" i="41"/>
  <c r="C34" i="41"/>
  <c r="C35" i="41"/>
  <c r="C36" i="41"/>
  <c r="C40" i="41"/>
  <c r="D32" i="41"/>
  <c r="D33" i="41"/>
  <c r="D34" i="41"/>
  <c r="D35" i="41"/>
  <c r="D36" i="41"/>
  <c r="D40" i="41"/>
  <c r="E32" i="41"/>
  <c r="E33" i="41"/>
  <c r="E34" i="41"/>
  <c r="E35" i="41"/>
  <c r="E36" i="41"/>
  <c r="E40" i="41"/>
  <c r="F32" i="41"/>
  <c r="F33" i="41"/>
  <c r="F34" i="41"/>
  <c r="F35" i="41"/>
  <c r="F36" i="41"/>
  <c r="F40" i="41"/>
  <c r="G32" i="41"/>
  <c r="G33" i="41"/>
  <c r="G34" i="41"/>
  <c r="G35" i="41"/>
  <c r="G36" i="41"/>
  <c r="G40" i="41"/>
  <c r="I32" i="41"/>
  <c r="I33" i="41"/>
  <c r="I34" i="41"/>
  <c r="I35" i="41"/>
  <c r="I36" i="41"/>
  <c r="I40" i="41"/>
  <c r="J40" i="41"/>
  <c r="K32" i="41"/>
  <c r="K33" i="41"/>
  <c r="K34" i="41"/>
  <c r="K35" i="41"/>
  <c r="K36" i="41"/>
  <c r="K40" i="41"/>
  <c r="L32" i="41"/>
  <c r="L33" i="41"/>
  <c r="L34" i="41"/>
  <c r="L35" i="41"/>
  <c r="L36" i="41"/>
  <c r="L40" i="41"/>
  <c r="N40" i="41"/>
  <c r="P40" i="41"/>
  <c r="T42" i="41"/>
  <c r="P36" i="41"/>
  <c r="T43" i="41"/>
  <c r="P34" i="41"/>
  <c r="T44" i="41"/>
  <c r="P32" i="41"/>
  <c r="T45" i="41"/>
  <c r="P33" i="41"/>
  <c r="T46" i="41"/>
  <c r="P35" i="41"/>
  <c r="T47" i="41"/>
  <c r="T48" i="41"/>
  <c r="B39" i="42"/>
  <c r="D39" i="42"/>
  <c r="E39" i="42"/>
  <c r="F39" i="42"/>
  <c r="G39" i="42"/>
  <c r="I39" i="42"/>
  <c r="K39" i="42"/>
  <c r="L39" i="42"/>
  <c r="P39" i="42"/>
  <c r="B38" i="42"/>
  <c r="D38" i="42"/>
  <c r="E38" i="42"/>
  <c r="F38" i="42"/>
  <c r="G38" i="42"/>
  <c r="I38" i="42"/>
  <c r="K38" i="42"/>
  <c r="L38" i="42"/>
  <c r="P38" i="42"/>
  <c r="B37" i="42"/>
  <c r="D37" i="42"/>
  <c r="E37" i="42"/>
  <c r="F37" i="42"/>
  <c r="G37" i="42"/>
  <c r="I37" i="42"/>
  <c r="K37" i="42"/>
  <c r="L37" i="42"/>
  <c r="P37" i="42"/>
  <c r="P42" i="42"/>
  <c r="B32" i="42"/>
  <c r="B33" i="42"/>
  <c r="B34" i="42"/>
  <c r="B35" i="42"/>
  <c r="B36" i="42"/>
  <c r="B40" i="42"/>
  <c r="D32" i="42"/>
  <c r="D33" i="42"/>
  <c r="D34" i="42"/>
  <c r="D35" i="42"/>
  <c r="D36" i="42"/>
  <c r="D40" i="42"/>
  <c r="E32" i="42"/>
  <c r="E33" i="42"/>
  <c r="E34" i="42"/>
  <c r="E35" i="42"/>
  <c r="E36" i="42"/>
  <c r="E40" i="42"/>
  <c r="F32" i="42"/>
  <c r="F33" i="42"/>
  <c r="F34" i="42"/>
  <c r="F35" i="42"/>
  <c r="F36" i="42"/>
  <c r="F40" i="42"/>
  <c r="G32" i="42"/>
  <c r="G33" i="42"/>
  <c r="G34" i="42"/>
  <c r="G35" i="42"/>
  <c r="G36" i="42"/>
  <c r="G40" i="42"/>
  <c r="I32" i="42"/>
  <c r="I33" i="42"/>
  <c r="I34" i="42"/>
  <c r="I35" i="42"/>
  <c r="I36" i="42"/>
  <c r="I40" i="42"/>
  <c r="J33" i="42"/>
  <c r="J40" i="42"/>
  <c r="K32" i="42"/>
  <c r="K33" i="42"/>
  <c r="K34" i="42"/>
  <c r="K35" i="42"/>
  <c r="K36" i="42"/>
  <c r="K40" i="42"/>
  <c r="L32" i="42"/>
  <c r="L33" i="42"/>
  <c r="L34" i="42"/>
  <c r="L35" i="42"/>
  <c r="L36" i="42"/>
  <c r="L40" i="42"/>
  <c r="N40" i="42"/>
  <c r="P40" i="42"/>
  <c r="T42" i="42"/>
  <c r="P36" i="42"/>
  <c r="T43" i="42"/>
  <c r="P34" i="42"/>
  <c r="T44" i="42"/>
  <c r="P32" i="42"/>
  <c r="T45" i="42"/>
  <c r="P33" i="42"/>
  <c r="T46" i="42"/>
  <c r="P35" i="42"/>
  <c r="T47" i="42"/>
  <c r="T48" i="42"/>
  <c r="B39" i="43"/>
  <c r="C39" i="43"/>
  <c r="D39" i="43"/>
  <c r="E39" i="43"/>
  <c r="F39" i="43"/>
  <c r="G39" i="43"/>
  <c r="I39" i="43"/>
  <c r="K39" i="43"/>
  <c r="L39" i="43"/>
  <c r="P39" i="43"/>
  <c r="B38" i="43"/>
  <c r="C38" i="43"/>
  <c r="D38" i="43"/>
  <c r="E38" i="43"/>
  <c r="F38" i="43"/>
  <c r="G38" i="43"/>
  <c r="I38" i="43"/>
  <c r="K38" i="43"/>
  <c r="L38" i="43"/>
  <c r="P38" i="43"/>
  <c r="B37" i="43"/>
  <c r="C37" i="43"/>
  <c r="D37" i="43"/>
  <c r="E37" i="43"/>
  <c r="F37" i="43"/>
  <c r="G37" i="43"/>
  <c r="I37" i="43"/>
  <c r="K37" i="43"/>
  <c r="L37" i="43"/>
  <c r="P37" i="43"/>
  <c r="P42" i="43"/>
  <c r="B32" i="43"/>
  <c r="B33" i="43"/>
  <c r="B34" i="43"/>
  <c r="B35" i="43"/>
  <c r="B36" i="43"/>
  <c r="B40" i="43"/>
  <c r="C32" i="43"/>
  <c r="C33" i="43"/>
  <c r="C34" i="43"/>
  <c r="C35" i="43"/>
  <c r="C36" i="43"/>
  <c r="C40" i="43"/>
  <c r="D32" i="43"/>
  <c r="D33" i="43"/>
  <c r="D34" i="43"/>
  <c r="D35" i="43"/>
  <c r="D36" i="43"/>
  <c r="D40" i="43"/>
  <c r="E32" i="43"/>
  <c r="E33" i="43"/>
  <c r="E34" i="43"/>
  <c r="E35" i="43"/>
  <c r="E36" i="43"/>
  <c r="E40" i="43"/>
  <c r="F32" i="43"/>
  <c r="F33" i="43"/>
  <c r="F34" i="43"/>
  <c r="F35" i="43"/>
  <c r="F36" i="43"/>
  <c r="F40" i="43"/>
  <c r="G32" i="43"/>
  <c r="G33" i="43"/>
  <c r="G34" i="43"/>
  <c r="G35" i="43"/>
  <c r="G36" i="43"/>
  <c r="G40" i="43"/>
  <c r="I32" i="43"/>
  <c r="I33" i="43"/>
  <c r="I34" i="43"/>
  <c r="I35" i="43"/>
  <c r="I36" i="43"/>
  <c r="I40" i="43"/>
  <c r="J40" i="43"/>
  <c r="K32" i="43"/>
  <c r="K33" i="43"/>
  <c r="K34" i="43"/>
  <c r="K35" i="43"/>
  <c r="K36" i="43"/>
  <c r="K40" i="43"/>
  <c r="L32" i="43"/>
  <c r="L33" i="43"/>
  <c r="L34" i="43"/>
  <c r="L35" i="43"/>
  <c r="L36" i="43"/>
  <c r="L40" i="43"/>
  <c r="N40" i="43"/>
  <c r="P40" i="43"/>
  <c r="T42" i="43"/>
  <c r="P36" i="43"/>
  <c r="T43" i="43"/>
  <c r="P34" i="43"/>
  <c r="T44" i="43"/>
  <c r="P32" i="43"/>
  <c r="T45" i="43"/>
  <c r="P33" i="43"/>
  <c r="T46" i="43"/>
  <c r="P35" i="43"/>
  <c r="T47" i="43"/>
  <c r="T48" i="43"/>
  <c r="B39" i="44"/>
  <c r="D39" i="44"/>
  <c r="E39" i="44"/>
  <c r="F39" i="44"/>
  <c r="G39" i="44"/>
  <c r="I39" i="44"/>
  <c r="K39" i="44"/>
  <c r="L39" i="44"/>
  <c r="P39" i="44"/>
  <c r="B38" i="44"/>
  <c r="D38" i="44"/>
  <c r="E38" i="44"/>
  <c r="F38" i="44"/>
  <c r="G38" i="44"/>
  <c r="I38" i="44"/>
  <c r="K38" i="44"/>
  <c r="L38" i="44"/>
  <c r="P38" i="44"/>
  <c r="B37" i="44"/>
  <c r="D37" i="44"/>
  <c r="E37" i="44"/>
  <c r="F37" i="44"/>
  <c r="G37" i="44"/>
  <c r="I37" i="44"/>
  <c r="K37" i="44"/>
  <c r="L37" i="44"/>
  <c r="P37" i="44"/>
  <c r="P42" i="44"/>
  <c r="B32" i="44"/>
  <c r="B33" i="44"/>
  <c r="B34" i="44"/>
  <c r="B35" i="44"/>
  <c r="B36" i="44"/>
  <c r="B40" i="44"/>
  <c r="D32" i="44"/>
  <c r="D33" i="44"/>
  <c r="D34" i="44"/>
  <c r="D35" i="44"/>
  <c r="D36" i="44"/>
  <c r="D40" i="44"/>
  <c r="E32" i="44"/>
  <c r="E33" i="44"/>
  <c r="E34" i="44"/>
  <c r="E35" i="44"/>
  <c r="E36" i="44"/>
  <c r="E40" i="44"/>
  <c r="F32" i="44"/>
  <c r="F34" i="44"/>
  <c r="F35" i="44"/>
  <c r="F36" i="44"/>
  <c r="F40" i="44"/>
  <c r="G32" i="44"/>
  <c r="G34" i="44"/>
  <c r="G35" i="44"/>
  <c r="G36" i="44"/>
  <c r="G40" i="44"/>
  <c r="I32" i="44"/>
  <c r="I33" i="44"/>
  <c r="I34" i="44"/>
  <c r="I35" i="44"/>
  <c r="I36" i="44"/>
  <c r="I40" i="44"/>
  <c r="J33" i="44"/>
  <c r="J40" i="44"/>
  <c r="K32" i="44"/>
  <c r="K33" i="44"/>
  <c r="K34" i="44"/>
  <c r="K35" i="44"/>
  <c r="K36" i="44"/>
  <c r="K40" i="44"/>
  <c r="L32" i="44"/>
  <c r="L33" i="44"/>
  <c r="L34" i="44"/>
  <c r="L35" i="44"/>
  <c r="L36" i="44"/>
  <c r="L40" i="44"/>
  <c r="N33" i="44"/>
  <c r="N40" i="44"/>
  <c r="P40" i="44"/>
  <c r="T42" i="44"/>
  <c r="P36" i="44"/>
  <c r="T43" i="44"/>
  <c r="P34" i="44"/>
  <c r="T44" i="44"/>
  <c r="P32" i="44"/>
  <c r="T45" i="44"/>
  <c r="P33" i="44"/>
  <c r="T46" i="44"/>
  <c r="P35" i="44"/>
  <c r="T47" i="44"/>
  <c r="T48" i="44"/>
  <c r="D39" i="52"/>
  <c r="E39" i="52"/>
  <c r="F39" i="52"/>
  <c r="G39" i="52"/>
  <c r="I39" i="52"/>
  <c r="K39" i="52"/>
  <c r="L39" i="52"/>
  <c r="P39" i="52"/>
  <c r="D38" i="52"/>
  <c r="E38" i="52"/>
  <c r="F38" i="52"/>
  <c r="G38" i="52"/>
  <c r="I38" i="52"/>
  <c r="K38" i="52"/>
  <c r="L38" i="52"/>
  <c r="P38" i="52"/>
  <c r="D37" i="52"/>
  <c r="E37" i="52"/>
  <c r="F37" i="52"/>
  <c r="G37" i="52"/>
  <c r="I37" i="52"/>
  <c r="K37" i="52"/>
  <c r="L37" i="52"/>
  <c r="P37" i="52"/>
  <c r="P42" i="52"/>
  <c r="D32" i="52"/>
  <c r="D33" i="52"/>
  <c r="D34" i="52"/>
  <c r="D35" i="52"/>
  <c r="D36" i="52"/>
  <c r="D40" i="52"/>
  <c r="E32" i="52"/>
  <c r="E33" i="52"/>
  <c r="E34" i="52"/>
  <c r="E35" i="52"/>
  <c r="E36" i="52"/>
  <c r="E40" i="52"/>
  <c r="F32" i="52"/>
  <c r="F33" i="52"/>
  <c r="F34" i="52"/>
  <c r="F35" i="52"/>
  <c r="F36" i="52"/>
  <c r="F40" i="52"/>
  <c r="G32" i="52"/>
  <c r="G33" i="52"/>
  <c r="G34" i="52"/>
  <c r="G35" i="52"/>
  <c r="G36" i="52"/>
  <c r="G40" i="52"/>
  <c r="I32" i="52"/>
  <c r="I33" i="52"/>
  <c r="I34" i="52"/>
  <c r="I35" i="52"/>
  <c r="I36" i="52"/>
  <c r="I40" i="52"/>
  <c r="J40" i="52"/>
  <c r="K32" i="52"/>
  <c r="K33" i="52"/>
  <c r="K34" i="52"/>
  <c r="K35" i="52"/>
  <c r="K36" i="52"/>
  <c r="K40" i="52"/>
  <c r="L32" i="52"/>
  <c r="L33" i="52"/>
  <c r="L34" i="52"/>
  <c r="L35" i="52"/>
  <c r="L36" i="52"/>
  <c r="L40" i="52"/>
  <c r="N40" i="52"/>
  <c r="P40" i="52"/>
  <c r="T42" i="52"/>
  <c r="P36" i="52"/>
  <c r="T43" i="52"/>
  <c r="P34" i="52"/>
  <c r="T44" i="52"/>
  <c r="P32" i="52"/>
  <c r="T45" i="52"/>
  <c r="P33" i="52"/>
  <c r="T46" i="52"/>
  <c r="P35" i="52"/>
  <c r="T47" i="52"/>
  <c r="T48" i="52"/>
  <c r="B39" i="53"/>
  <c r="C39" i="53"/>
  <c r="D39" i="53"/>
  <c r="E39" i="53"/>
  <c r="F39" i="53"/>
  <c r="G39" i="53"/>
  <c r="I39" i="53"/>
  <c r="K39" i="53"/>
  <c r="L39" i="53"/>
  <c r="P39" i="53"/>
  <c r="B38" i="53"/>
  <c r="C38" i="53"/>
  <c r="D38" i="53"/>
  <c r="E38" i="53"/>
  <c r="F38" i="53"/>
  <c r="G38" i="53"/>
  <c r="I38" i="53"/>
  <c r="K38" i="53"/>
  <c r="L38" i="53"/>
  <c r="P38" i="53"/>
  <c r="B37" i="53"/>
  <c r="C37" i="53"/>
  <c r="D37" i="53"/>
  <c r="E37" i="53"/>
  <c r="F37" i="53"/>
  <c r="G37" i="53"/>
  <c r="I37" i="53"/>
  <c r="K37" i="53"/>
  <c r="L37" i="53"/>
  <c r="P37" i="53"/>
  <c r="P42" i="53"/>
  <c r="B32" i="53"/>
  <c r="B33" i="53"/>
  <c r="B34" i="53"/>
  <c r="B35" i="53"/>
  <c r="B36" i="53"/>
  <c r="B40" i="53"/>
  <c r="C32" i="53"/>
  <c r="C33" i="53"/>
  <c r="C34" i="53"/>
  <c r="C35" i="53"/>
  <c r="C36" i="53"/>
  <c r="C40" i="53"/>
  <c r="D32" i="53"/>
  <c r="D33" i="53"/>
  <c r="D34" i="53"/>
  <c r="D35" i="53"/>
  <c r="D36" i="53"/>
  <c r="D40" i="53"/>
  <c r="E32" i="53"/>
  <c r="E33" i="53"/>
  <c r="E34" i="53"/>
  <c r="E35" i="53"/>
  <c r="E36" i="53"/>
  <c r="E40" i="53"/>
  <c r="F32" i="53"/>
  <c r="F33" i="53"/>
  <c r="F34" i="53"/>
  <c r="F35" i="53"/>
  <c r="F36" i="53"/>
  <c r="F40" i="53"/>
  <c r="G32" i="53"/>
  <c r="G33" i="53"/>
  <c r="G34" i="53"/>
  <c r="G35" i="53"/>
  <c r="G36" i="53"/>
  <c r="G40" i="53"/>
  <c r="I32" i="53"/>
  <c r="I33" i="53"/>
  <c r="I34" i="53"/>
  <c r="I35" i="53"/>
  <c r="I36" i="53"/>
  <c r="I40" i="53"/>
  <c r="J40" i="53"/>
  <c r="K32" i="53"/>
  <c r="K33" i="53"/>
  <c r="K34" i="53"/>
  <c r="K35" i="53"/>
  <c r="K36" i="53"/>
  <c r="K40" i="53"/>
  <c r="L32" i="53"/>
  <c r="L33" i="53"/>
  <c r="L34" i="53"/>
  <c r="L35" i="53"/>
  <c r="L36" i="53"/>
  <c r="L40" i="53"/>
  <c r="N40" i="53"/>
  <c r="P40" i="53"/>
  <c r="T42" i="53"/>
  <c r="P36" i="53"/>
  <c r="T43" i="53"/>
  <c r="P34" i="53"/>
  <c r="T44" i="53"/>
  <c r="P32" i="53"/>
  <c r="T45" i="53"/>
  <c r="P33" i="53"/>
  <c r="T46" i="53"/>
  <c r="P35" i="53"/>
  <c r="T47" i="53"/>
  <c r="T48" i="53"/>
  <c r="B39" i="45"/>
  <c r="C39" i="45"/>
  <c r="D39" i="45"/>
  <c r="E39" i="45"/>
  <c r="F39" i="45"/>
  <c r="G39" i="45"/>
  <c r="I39" i="45"/>
  <c r="K39" i="45"/>
  <c r="L39" i="45"/>
  <c r="P39" i="45"/>
  <c r="B38" i="45"/>
  <c r="C38" i="45"/>
  <c r="D38" i="45"/>
  <c r="E38" i="45"/>
  <c r="F38" i="45"/>
  <c r="G38" i="45"/>
  <c r="I38" i="45"/>
  <c r="K38" i="45"/>
  <c r="L38" i="45"/>
  <c r="P38" i="45"/>
  <c r="B37" i="45"/>
  <c r="C37" i="45"/>
  <c r="D37" i="45"/>
  <c r="E37" i="45"/>
  <c r="F37" i="45"/>
  <c r="G37" i="45"/>
  <c r="I37" i="45"/>
  <c r="K37" i="45"/>
  <c r="L37" i="45"/>
  <c r="P37" i="45"/>
  <c r="P42" i="45"/>
  <c r="B32" i="45"/>
  <c r="B33" i="45"/>
  <c r="B34" i="45"/>
  <c r="B35" i="45"/>
  <c r="B36" i="45"/>
  <c r="B40" i="45"/>
  <c r="C32" i="45"/>
  <c r="C33" i="45"/>
  <c r="C34" i="45"/>
  <c r="C35" i="45"/>
  <c r="C36" i="45"/>
  <c r="C40" i="45"/>
  <c r="D32" i="45"/>
  <c r="D33" i="45"/>
  <c r="D34" i="45"/>
  <c r="D35" i="45"/>
  <c r="D36" i="45"/>
  <c r="D40" i="45"/>
  <c r="E32" i="45"/>
  <c r="E33" i="45"/>
  <c r="E34" i="45"/>
  <c r="E35" i="45"/>
  <c r="E36" i="45"/>
  <c r="E40" i="45"/>
  <c r="F32" i="45"/>
  <c r="F33" i="45"/>
  <c r="F34" i="45"/>
  <c r="F35" i="45"/>
  <c r="F36" i="45"/>
  <c r="F40" i="45"/>
  <c r="G32" i="45"/>
  <c r="G34" i="45"/>
  <c r="G35" i="45"/>
  <c r="G36" i="45"/>
  <c r="G40" i="45"/>
  <c r="I32" i="45"/>
  <c r="I33" i="45"/>
  <c r="I34" i="45"/>
  <c r="I35" i="45"/>
  <c r="I36" i="45"/>
  <c r="I40" i="45"/>
  <c r="J33" i="45"/>
  <c r="J40" i="45"/>
  <c r="K32" i="45"/>
  <c r="K33" i="45"/>
  <c r="K34" i="45"/>
  <c r="K35" i="45"/>
  <c r="K36" i="45"/>
  <c r="K40" i="45"/>
  <c r="L32" i="45"/>
  <c r="L33" i="45"/>
  <c r="L34" i="45"/>
  <c r="L35" i="45"/>
  <c r="L36" i="45"/>
  <c r="L40" i="45"/>
  <c r="N40" i="45"/>
  <c r="O33" i="45"/>
  <c r="O40" i="45"/>
  <c r="P40" i="45"/>
  <c r="T42" i="45"/>
  <c r="P36" i="45"/>
  <c r="T43" i="45"/>
  <c r="P34" i="45"/>
  <c r="T44" i="45"/>
  <c r="P32" i="45"/>
  <c r="T45" i="45"/>
  <c r="P33" i="45"/>
  <c r="T46" i="45"/>
  <c r="P35" i="45"/>
  <c r="T47" i="45"/>
  <c r="T48" i="45"/>
  <c r="B39" i="46"/>
  <c r="C39" i="46"/>
  <c r="D39" i="46"/>
  <c r="E39" i="46"/>
  <c r="F39" i="46"/>
  <c r="G39" i="46"/>
  <c r="I39" i="46"/>
  <c r="K39" i="46"/>
  <c r="L39" i="46"/>
  <c r="P39" i="46"/>
  <c r="B38" i="46"/>
  <c r="C38" i="46"/>
  <c r="D38" i="46"/>
  <c r="E38" i="46"/>
  <c r="F38" i="46"/>
  <c r="G38" i="46"/>
  <c r="I38" i="46"/>
  <c r="K38" i="46"/>
  <c r="L38" i="46"/>
  <c r="P38" i="46"/>
  <c r="B37" i="46"/>
  <c r="C37" i="46"/>
  <c r="D37" i="46"/>
  <c r="E37" i="46"/>
  <c r="F37" i="46"/>
  <c r="G37" i="46"/>
  <c r="I37" i="46"/>
  <c r="K37" i="46"/>
  <c r="L37" i="46"/>
  <c r="P37" i="46"/>
  <c r="P42" i="46"/>
  <c r="B32" i="46"/>
  <c r="B33" i="46"/>
  <c r="B34" i="46"/>
  <c r="B35" i="46"/>
  <c r="B36" i="46"/>
  <c r="B40" i="46"/>
  <c r="C32" i="46"/>
  <c r="C33" i="46"/>
  <c r="C34" i="46"/>
  <c r="C35" i="46"/>
  <c r="C36" i="46"/>
  <c r="C40" i="46"/>
  <c r="D32" i="46"/>
  <c r="D33" i="46"/>
  <c r="D34" i="46"/>
  <c r="D35" i="46"/>
  <c r="D36" i="46"/>
  <c r="D40" i="46"/>
  <c r="E32" i="46"/>
  <c r="E33" i="46"/>
  <c r="E34" i="46"/>
  <c r="E35" i="46"/>
  <c r="E36" i="46"/>
  <c r="E40" i="46"/>
  <c r="F32" i="46"/>
  <c r="F33" i="46"/>
  <c r="F34" i="46"/>
  <c r="F35" i="46"/>
  <c r="F36" i="46"/>
  <c r="F40" i="46"/>
  <c r="G32" i="46"/>
  <c r="G33" i="46"/>
  <c r="G34" i="46"/>
  <c r="G35" i="46"/>
  <c r="G36" i="46"/>
  <c r="G40" i="46"/>
  <c r="I32" i="46"/>
  <c r="I33" i="46"/>
  <c r="I34" i="46"/>
  <c r="I35" i="46"/>
  <c r="I36" i="46"/>
  <c r="I40" i="46"/>
  <c r="J40" i="46"/>
  <c r="K32" i="46"/>
  <c r="K33" i="46"/>
  <c r="K34" i="46"/>
  <c r="K35" i="46"/>
  <c r="K36" i="46"/>
  <c r="K40" i="46"/>
  <c r="L32" i="46"/>
  <c r="L33" i="46"/>
  <c r="L34" i="46"/>
  <c r="L35" i="46"/>
  <c r="L36" i="46"/>
  <c r="L40" i="46"/>
  <c r="N40" i="46"/>
  <c r="P40" i="46"/>
  <c r="T42" i="46"/>
  <c r="P36" i="46"/>
  <c r="T43" i="46"/>
  <c r="P34" i="46"/>
  <c r="T44" i="46"/>
  <c r="P32" i="46"/>
  <c r="T45" i="46"/>
  <c r="P33" i="46"/>
  <c r="T46" i="46"/>
  <c r="P35" i="46"/>
  <c r="T47" i="46"/>
  <c r="T48" i="46"/>
  <c r="B39" i="47"/>
  <c r="C39" i="47"/>
  <c r="D39" i="47"/>
  <c r="E39" i="47"/>
  <c r="F39" i="47"/>
  <c r="G39" i="47"/>
  <c r="I39" i="47"/>
  <c r="K39" i="47"/>
  <c r="L39" i="47"/>
  <c r="P39" i="47"/>
  <c r="B38" i="47"/>
  <c r="C38" i="47"/>
  <c r="D38" i="47"/>
  <c r="E38" i="47"/>
  <c r="F38" i="47"/>
  <c r="G38" i="47"/>
  <c r="I38" i="47"/>
  <c r="K38" i="47"/>
  <c r="L38" i="47"/>
  <c r="P38" i="47"/>
  <c r="B37" i="47"/>
  <c r="C37" i="47"/>
  <c r="D37" i="47"/>
  <c r="E37" i="47"/>
  <c r="F37" i="47"/>
  <c r="G37" i="47"/>
  <c r="I37" i="47"/>
  <c r="K37" i="47"/>
  <c r="L37" i="47"/>
  <c r="P37" i="47"/>
  <c r="P42" i="47"/>
  <c r="B32" i="47"/>
  <c r="B33" i="47"/>
  <c r="B34" i="47"/>
  <c r="B35" i="47"/>
  <c r="B36" i="47"/>
  <c r="B40" i="47"/>
  <c r="C32" i="47"/>
  <c r="C33" i="47"/>
  <c r="C34" i="47"/>
  <c r="C35" i="47"/>
  <c r="C36" i="47"/>
  <c r="C40" i="47"/>
  <c r="D32" i="47"/>
  <c r="D33" i="47"/>
  <c r="D34" i="47"/>
  <c r="D35" i="47"/>
  <c r="D36" i="47"/>
  <c r="D40" i="47"/>
  <c r="E32" i="47"/>
  <c r="E33" i="47"/>
  <c r="E34" i="47"/>
  <c r="E35" i="47"/>
  <c r="E36" i="47"/>
  <c r="E40" i="47"/>
  <c r="F32" i="47"/>
  <c r="F33" i="47"/>
  <c r="F34" i="47"/>
  <c r="F35" i="47"/>
  <c r="F36" i="47"/>
  <c r="F40" i="47"/>
  <c r="G32" i="47"/>
  <c r="G33" i="47"/>
  <c r="G34" i="47"/>
  <c r="G35" i="47"/>
  <c r="G36" i="47"/>
  <c r="G40" i="47"/>
  <c r="I32" i="47"/>
  <c r="I33" i="47"/>
  <c r="I34" i="47"/>
  <c r="I35" i="47"/>
  <c r="I36" i="47"/>
  <c r="I40" i="47"/>
  <c r="J40" i="47"/>
  <c r="K32" i="47"/>
  <c r="K33" i="47"/>
  <c r="K34" i="47"/>
  <c r="K35" i="47"/>
  <c r="K36" i="47"/>
  <c r="K40" i="47"/>
  <c r="L32" i="47"/>
  <c r="L33" i="47"/>
  <c r="L34" i="47"/>
  <c r="L35" i="47"/>
  <c r="L36" i="47"/>
  <c r="L40" i="47"/>
  <c r="N40" i="47"/>
  <c r="P40" i="47"/>
  <c r="T42" i="47"/>
  <c r="P36" i="47"/>
  <c r="T43" i="47"/>
  <c r="P34" i="47"/>
  <c r="T44" i="47"/>
  <c r="P32" i="47"/>
  <c r="T45" i="47"/>
  <c r="P33" i="47"/>
  <c r="T46" i="47"/>
  <c r="P35" i="47"/>
  <c r="T47" i="47"/>
  <c r="T48" i="47"/>
  <c r="B39" i="48"/>
  <c r="C39" i="48"/>
  <c r="D39" i="48"/>
  <c r="E39" i="48"/>
  <c r="F39" i="48"/>
  <c r="G39" i="48"/>
  <c r="I39" i="48"/>
  <c r="K39" i="48"/>
  <c r="L39" i="48"/>
  <c r="P39" i="48"/>
  <c r="B38" i="48"/>
  <c r="C38" i="48"/>
  <c r="D38" i="48"/>
  <c r="E38" i="48"/>
  <c r="F38" i="48"/>
  <c r="G38" i="48"/>
  <c r="I38" i="48"/>
  <c r="K38" i="48"/>
  <c r="L38" i="48"/>
  <c r="P38" i="48"/>
  <c r="B37" i="48"/>
  <c r="C37" i="48"/>
  <c r="D37" i="48"/>
  <c r="E37" i="48"/>
  <c r="F37" i="48"/>
  <c r="G37" i="48"/>
  <c r="I37" i="48"/>
  <c r="K37" i="48"/>
  <c r="L37" i="48"/>
  <c r="P37" i="48"/>
  <c r="P42" i="48"/>
  <c r="B32" i="48"/>
  <c r="B33" i="48"/>
  <c r="B34" i="48"/>
  <c r="B35" i="48"/>
  <c r="B36" i="48"/>
  <c r="B40" i="48"/>
  <c r="C32" i="48"/>
  <c r="C33" i="48"/>
  <c r="C34" i="48"/>
  <c r="C35" i="48"/>
  <c r="C36" i="48"/>
  <c r="C40" i="48"/>
  <c r="D32" i="48"/>
  <c r="D33" i="48"/>
  <c r="D34" i="48"/>
  <c r="D35" i="48"/>
  <c r="D36" i="48"/>
  <c r="D40" i="48"/>
  <c r="E32" i="48"/>
  <c r="E33" i="48"/>
  <c r="E34" i="48"/>
  <c r="E35" i="48"/>
  <c r="E36" i="48"/>
  <c r="E40" i="48"/>
  <c r="F32" i="48"/>
  <c r="F33" i="48"/>
  <c r="F34" i="48"/>
  <c r="F35" i="48"/>
  <c r="F36" i="48"/>
  <c r="F40" i="48"/>
  <c r="G32" i="48"/>
  <c r="G33" i="48"/>
  <c r="G34" i="48"/>
  <c r="G35" i="48"/>
  <c r="G36" i="48"/>
  <c r="G40" i="48"/>
  <c r="I32" i="48"/>
  <c r="I33" i="48"/>
  <c r="I34" i="48"/>
  <c r="I35" i="48"/>
  <c r="I36" i="48"/>
  <c r="I40" i="48"/>
  <c r="J40" i="48"/>
  <c r="K32" i="48"/>
  <c r="K33" i="48"/>
  <c r="K34" i="48"/>
  <c r="K35" i="48"/>
  <c r="K36" i="48"/>
  <c r="K40" i="48"/>
  <c r="L32" i="48"/>
  <c r="L33" i="48"/>
  <c r="L34" i="48"/>
  <c r="L35" i="48"/>
  <c r="L36" i="48"/>
  <c r="L40" i="48"/>
  <c r="N40" i="48"/>
  <c r="P40" i="48"/>
  <c r="T42" i="48"/>
  <c r="P36" i="48"/>
  <c r="T43" i="48"/>
  <c r="P34" i="48"/>
  <c r="T44" i="48"/>
  <c r="P32" i="48"/>
  <c r="T45" i="48"/>
  <c r="P33" i="48"/>
  <c r="T46" i="48"/>
  <c r="P35" i="48"/>
  <c r="T47" i="48"/>
  <c r="T48" i="48"/>
  <c r="B39" i="49"/>
  <c r="C39" i="49"/>
  <c r="D39" i="49"/>
  <c r="E39" i="49"/>
  <c r="F39" i="49"/>
  <c r="G39" i="49"/>
  <c r="I39" i="49"/>
  <c r="K39" i="49"/>
  <c r="L39" i="49"/>
  <c r="P39" i="49"/>
  <c r="B38" i="49"/>
  <c r="C38" i="49"/>
  <c r="D38" i="49"/>
  <c r="E38" i="49"/>
  <c r="F38" i="49"/>
  <c r="G38" i="49"/>
  <c r="I38" i="49"/>
  <c r="K38" i="49"/>
  <c r="L38" i="49"/>
  <c r="P38" i="49"/>
  <c r="B37" i="49"/>
  <c r="C37" i="49"/>
  <c r="D37" i="49"/>
  <c r="E37" i="49"/>
  <c r="F37" i="49"/>
  <c r="G37" i="49"/>
  <c r="I37" i="49"/>
  <c r="K37" i="49"/>
  <c r="L37" i="49"/>
  <c r="P37" i="49"/>
  <c r="P42" i="49"/>
  <c r="B32" i="49"/>
  <c r="B33" i="49"/>
  <c r="B34" i="49"/>
  <c r="B35" i="49"/>
  <c r="B36" i="49"/>
  <c r="B40" i="49"/>
  <c r="C32" i="49"/>
  <c r="C33" i="49"/>
  <c r="C34" i="49"/>
  <c r="C35" i="49"/>
  <c r="C36" i="49"/>
  <c r="C40" i="49"/>
  <c r="D32" i="49"/>
  <c r="D33" i="49"/>
  <c r="D34" i="49"/>
  <c r="D35" i="49"/>
  <c r="D36" i="49"/>
  <c r="D40" i="49"/>
  <c r="E32" i="49"/>
  <c r="E33" i="49"/>
  <c r="E34" i="49"/>
  <c r="E35" i="49"/>
  <c r="E36" i="49"/>
  <c r="E40" i="49"/>
  <c r="F32" i="49"/>
  <c r="F33" i="49"/>
  <c r="F34" i="49"/>
  <c r="F35" i="49"/>
  <c r="F36" i="49"/>
  <c r="F40" i="49"/>
  <c r="G32" i="49"/>
  <c r="G33" i="49"/>
  <c r="G34" i="49"/>
  <c r="G35" i="49"/>
  <c r="G36" i="49"/>
  <c r="G40" i="49"/>
  <c r="I32" i="49"/>
  <c r="I33" i="49"/>
  <c r="I34" i="49"/>
  <c r="I35" i="49"/>
  <c r="I36" i="49"/>
  <c r="I40" i="49"/>
  <c r="J33" i="49"/>
  <c r="J40" i="49"/>
  <c r="K32" i="49"/>
  <c r="K33" i="49"/>
  <c r="K34" i="49"/>
  <c r="K35" i="49"/>
  <c r="K36" i="49"/>
  <c r="K40" i="49"/>
  <c r="L32" i="49"/>
  <c r="L33" i="49"/>
  <c r="L34" i="49"/>
  <c r="L35" i="49"/>
  <c r="L36" i="49"/>
  <c r="L40" i="49"/>
  <c r="N40" i="49"/>
  <c r="P40" i="49"/>
  <c r="T42" i="49"/>
  <c r="P36" i="49"/>
  <c r="T43" i="49"/>
  <c r="P34" i="49"/>
  <c r="T44" i="49"/>
  <c r="P32" i="49"/>
  <c r="T45" i="49"/>
  <c r="P33" i="49"/>
  <c r="T46" i="49"/>
  <c r="P35" i="49"/>
  <c r="T47" i="49"/>
  <c r="T48" i="49"/>
  <c r="B39" i="54"/>
  <c r="C39" i="54"/>
  <c r="D39" i="54"/>
  <c r="E39" i="54"/>
  <c r="F39" i="54"/>
  <c r="G39" i="54"/>
  <c r="I39" i="54"/>
  <c r="K39" i="54"/>
  <c r="L39" i="54"/>
  <c r="P39" i="54"/>
  <c r="B38" i="54"/>
  <c r="C38" i="54"/>
  <c r="D38" i="54"/>
  <c r="E38" i="54"/>
  <c r="F38" i="54"/>
  <c r="G38" i="54"/>
  <c r="I38" i="54"/>
  <c r="K38" i="54"/>
  <c r="L38" i="54"/>
  <c r="P38" i="54"/>
  <c r="B37" i="54"/>
  <c r="C37" i="54"/>
  <c r="D37" i="54"/>
  <c r="E37" i="54"/>
  <c r="F37" i="54"/>
  <c r="G37" i="54"/>
  <c r="I37" i="54"/>
  <c r="K37" i="54"/>
  <c r="L37" i="54"/>
  <c r="P37" i="54"/>
  <c r="P42" i="54"/>
  <c r="B32" i="54"/>
  <c r="B33" i="54"/>
  <c r="B34" i="54"/>
  <c r="B35" i="54"/>
  <c r="B36" i="54"/>
  <c r="B40" i="54"/>
  <c r="C32" i="54"/>
  <c r="C33" i="54"/>
  <c r="C34" i="54"/>
  <c r="C35" i="54"/>
  <c r="C36" i="54"/>
  <c r="C40" i="54"/>
  <c r="D32" i="54"/>
  <c r="D33" i="54"/>
  <c r="D34" i="54"/>
  <c r="D35" i="54"/>
  <c r="D36" i="54"/>
  <c r="D40" i="54"/>
  <c r="E32" i="54"/>
  <c r="E33" i="54"/>
  <c r="E34" i="54"/>
  <c r="E35" i="54"/>
  <c r="E36" i="54"/>
  <c r="E40" i="54"/>
  <c r="F32" i="54"/>
  <c r="F33" i="54"/>
  <c r="F34" i="54"/>
  <c r="F35" i="54"/>
  <c r="F36" i="54"/>
  <c r="F40" i="54"/>
  <c r="G32" i="54"/>
  <c r="G33" i="54"/>
  <c r="G34" i="54"/>
  <c r="G35" i="54"/>
  <c r="G36" i="54"/>
  <c r="G40" i="54"/>
  <c r="I32" i="54"/>
  <c r="I33" i="54"/>
  <c r="I34" i="54"/>
  <c r="I35" i="54"/>
  <c r="I36" i="54"/>
  <c r="I40" i="54"/>
  <c r="J40" i="54"/>
  <c r="K32" i="54"/>
  <c r="K33" i="54"/>
  <c r="K34" i="54"/>
  <c r="K35" i="54"/>
  <c r="K36" i="54"/>
  <c r="K40" i="54"/>
  <c r="L32" i="54"/>
  <c r="L33" i="54"/>
  <c r="L34" i="54"/>
  <c r="L35" i="54"/>
  <c r="L36" i="54"/>
  <c r="L40" i="54"/>
  <c r="N40" i="54"/>
  <c r="P40" i="54"/>
  <c r="T42" i="54"/>
  <c r="P36" i="54"/>
  <c r="T43" i="54"/>
  <c r="P34" i="54"/>
  <c r="T44" i="54"/>
  <c r="P32" i="54"/>
  <c r="T45" i="54"/>
  <c r="P33" i="54"/>
  <c r="T46" i="54"/>
  <c r="P35" i="54"/>
  <c r="T47" i="54"/>
  <c r="T48" i="54"/>
  <c r="B39" i="50"/>
  <c r="C39" i="50"/>
  <c r="D39" i="50"/>
  <c r="E39" i="50"/>
  <c r="F39" i="50"/>
  <c r="G39" i="50"/>
  <c r="I39" i="50"/>
  <c r="K39" i="50"/>
  <c r="L39" i="50"/>
  <c r="P39" i="50"/>
  <c r="B38" i="50"/>
  <c r="C38" i="50"/>
  <c r="D38" i="50"/>
  <c r="E38" i="50"/>
  <c r="F38" i="50"/>
  <c r="G38" i="50"/>
  <c r="I38" i="50"/>
  <c r="K38" i="50"/>
  <c r="L38" i="50"/>
  <c r="P38" i="50"/>
  <c r="B37" i="50"/>
  <c r="C37" i="50"/>
  <c r="D37" i="50"/>
  <c r="E37" i="50"/>
  <c r="F37" i="50"/>
  <c r="G37" i="50"/>
  <c r="I37" i="50"/>
  <c r="K37" i="50"/>
  <c r="L37" i="50"/>
  <c r="P37" i="50"/>
  <c r="P42" i="50"/>
  <c r="B32" i="50"/>
  <c r="B33" i="50"/>
  <c r="B34" i="50"/>
  <c r="B35" i="50"/>
  <c r="B36" i="50"/>
  <c r="B40" i="50"/>
  <c r="C32" i="50"/>
  <c r="C33" i="50"/>
  <c r="C34" i="50"/>
  <c r="C35" i="50"/>
  <c r="C36" i="50"/>
  <c r="C40" i="50"/>
  <c r="D32" i="50"/>
  <c r="D33" i="50"/>
  <c r="D34" i="50"/>
  <c r="D35" i="50"/>
  <c r="D36" i="50"/>
  <c r="D40" i="50"/>
  <c r="E32" i="50"/>
  <c r="E33" i="50"/>
  <c r="E34" i="50"/>
  <c r="E35" i="50"/>
  <c r="E36" i="50"/>
  <c r="E40" i="50"/>
  <c r="F32" i="50"/>
  <c r="F33" i="50"/>
  <c r="F34" i="50"/>
  <c r="F35" i="50"/>
  <c r="F36" i="50"/>
  <c r="F40" i="50"/>
  <c r="G32" i="50"/>
  <c r="G33" i="50"/>
  <c r="G34" i="50"/>
  <c r="G35" i="50"/>
  <c r="G36" i="50"/>
  <c r="G40" i="50"/>
  <c r="I32" i="50"/>
  <c r="I33" i="50"/>
  <c r="I34" i="50"/>
  <c r="I35" i="50"/>
  <c r="I36" i="50"/>
  <c r="I40" i="50"/>
  <c r="J40" i="50"/>
  <c r="K32" i="50"/>
  <c r="K33" i="50"/>
  <c r="K34" i="50"/>
  <c r="K35" i="50"/>
  <c r="K36" i="50"/>
  <c r="K40" i="50"/>
  <c r="L32" i="50"/>
  <c r="L33" i="50"/>
  <c r="L34" i="50"/>
  <c r="L35" i="50"/>
  <c r="L36" i="50"/>
  <c r="L40" i="50"/>
  <c r="N40" i="50"/>
  <c r="P40" i="50"/>
  <c r="T42" i="50"/>
  <c r="P36" i="50"/>
  <c r="T43" i="50"/>
  <c r="P34" i="50"/>
  <c r="T44" i="50"/>
  <c r="P32" i="50"/>
  <c r="T45" i="50"/>
  <c r="P33" i="50"/>
  <c r="T46" i="50"/>
  <c r="P35" i="50"/>
  <c r="T47" i="50"/>
  <c r="T48" i="50"/>
  <c r="B40" i="37"/>
  <c r="C40" i="37"/>
  <c r="D40" i="37"/>
  <c r="E40" i="37"/>
  <c r="F32" i="37"/>
  <c r="F33" i="37"/>
  <c r="F34" i="37"/>
  <c r="F36" i="37"/>
  <c r="F37" i="37"/>
  <c r="F38" i="37"/>
  <c r="F39" i="37"/>
  <c r="F40" i="37"/>
  <c r="G40" i="37"/>
  <c r="H40" i="37"/>
  <c r="I32" i="37"/>
  <c r="I33" i="37"/>
  <c r="I34" i="37"/>
  <c r="I36" i="37"/>
  <c r="I37" i="37"/>
  <c r="I38" i="37"/>
  <c r="I39" i="37"/>
  <c r="I40" i="37"/>
  <c r="J40" i="37"/>
  <c r="K40" i="37"/>
  <c r="L40" i="37"/>
  <c r="N40" i="37"/>
  <c r="O40" i="2"/>
  <c r="O40" i="41"/>
  <c r="O40" i="42"/>
  <c r="O40" i="43"/>
  <c r="O40" i="44"/>
  <c r="O40" i="52"/>
  <c r="O40" i="53"/>
  <c r="O40" i="46"/>
  <c r="O40" i="47"/>
  <c r="O40" i="48"/>
  <c r="O40" i="49"/>
  <c r="O40" i="54"/>
  <c r="O40" i="50"/>
  <c r="O40" i="37"/>
  <c r="P40" i="37"/>
  <c r="B35" i="37"/>
  <c r="C35" i="37"/>
  <c r="D35" i="37"/>
  <c r="E35" i="37"/>
  <c r="G35" i="37"/>
  <c r="H35" i="37"/>
  <c r="K35" i="37"/>
  <c r="L35" i="37"/>
  <c r="J35" i="37"/>
  <c r="M35" i="37"/>
  <c r="N35" i="37"/>
  <c r="O35" i="37"/>
  <c r="P35" i="37"/>
  <c r="C7" i="2"/>
  <c r="C24" i="2"/>
  <c r="C46" i="2"/>
  <c r="C43" i="2"/>
  <c r="C7" i="41"/>
  <c r="C24" i="41"/>
  <c r="C46" i="41"/>
  <c r="C43" i="41"/>
  <c r="C7" i="43"/>
  <c r="C24" i="43"/>
  <c r="C46" i="43"/>
  <c r="C43" i="43"/>
  <c r="C7" i="52"/>
  <c r="C43" i="52"/>
  <c r="C7" i="53"/>
  <c r="C24" i="53"/>
  <c r="C46" i="53"/>
  <c r="C43" i="53"/>
  <c r="C6" i="45"/>
  <c r="C24" i="45"/>
  <c r="C46" i="45"/>
  <c r="C7" i="46"/>
  <c r="C24" i="46"/>
  <c r="C46" i="46"/>
  <c r="C43" i="46"/>
  <c r="C7" i="47"/>
  <c r="C24" i="47"/>
  <c r="C46" i="47"/>
  <c r="C43" i="47"/>
  <c r="C7" i="48"/>
  <c r="C24" i="48"/>
  <c r="C46" i="48"/>
  <c r="C43" i="48"/>
  <c r="C7" i="49"/>
  <c r="C24" i="49"/>
  <c r="C46" i="49"/>
  <c r="C43" i="49"/>
  <c r="C7" i="54"/>
  <c r="C24" i="54"/>
  <c r="C46" i="54"/>
  <c r="C43" i="54"/>
  <c r="C7" i="50"/>
  <c r="C24" i="50"/>
  <c r="C46" i="50"/>
  <c r="C43" i="50"/>
  <c r="C43" i="37"/>
  <c r="D7" i="2"/>
  <c r="D8" i="2"/>
  <c r="D9" i="2"/>
  <c r="D10" i="2"/>
  <c r="D11" i="2"/>
  <c r="D18" i="2"/>
  <c r="D19" i="2"/>
  <c r="D20" i="2"/>
  <c r="D21" i="2"/>
  <c r="D22" i="2"/>
  <c r="D23" i="2"/>
  <c r="D24" i="2"/>
  <c r="D43" i="2"/>
  <c r="D7" i="41"/>
  <c r="D8" i="41"/>
  <c r="D9" i="41"/>
  <c r="D10" i="41"/>
  <c r="D11" i="41"/>
  <c r="D18" i="41"/>
  <c r="D19" i="41"/>
  <c r="D20" i="41"/>
  <c r="D21" i="41"/>
  <c r="D22" i="41"/>
  <c r="D23" i="41"/>
  <c r="D24" i="41"/>
  <c r="D43" i="41"/>
  <c r="D8" i="42"/>
  <c r="D9" i="42"/>
  <c r="D10" i="42"/>
  <c r="D11" i="42"/>
  <c r="D18" i="42"/>
  <c r="D19" i="42"/>
  <c r="D20" i="42"/>
  <c r="D21" i="42"/>
  <c r="D22" i="42"/>
  <c r="D23" i="42"/>
  <c r="D24" i="42"/>
  <c r="D43" i="42"/>
  <c r="D7" i="43"/>
  <c r="D8" i="43"/>
  <c r="D9" i="43"/>
  <c r="D10" i="43"/>
  <c r="D11" i="43"/>
  <c r="D18" i="43"/>
  <c r="D19" i="43"/>
  <c r="D20" i="43"/>
  <c r="D21" i="43"/>
  <c r="D22" i="43"/>
  <c r="D23" i="43"/>
  <c r="D24" i="43"/>
  <c r="D43" i="43"/>
  <c r="D8" i="44"/>
  <c r="D9" i="44"/>
  <c r="D10" i="44"/>
  <c r="D11" i="44"/>
  <c r="D18" i="44"/>
  <c r="D19" i="44"/>
  <c r="D20" i="44"/>
  <c r="D21" i="44"/>
  <c r="D22" i="44"/>
  <c r="D23" i="44"/>
  <c r="D24" i="44"/>
  <c r="D43" i="44"/>
  <c r="D7" i="52"/>
  <c r="D8" i="52"/>
  <c r="D9" i="52"/>
  <c r="D10" i="52"/>
  <c r="D11" i="52"/>
  <c r="D18" i="52"/>
  <c r="D19" i="52"/>
  <c r="D20" i="52"/>
  <c r="D21" i="52"/>
  <c r="D22" i="52"/>
  <c r="D23" i="52"/>
  <c r="D24" i="52"/>
  <c r="D43" i="52"/>
  <c r="D7" i="53"/>
  <c r="D8" i="53"/>
  <c r="D9" i="53"/>
  <c r="D10" i="53"/>
  <c r="D11" i="53"/>
  <c r="D18" i="53"/>
  <c r="D19" i="53"/>
  <c r="D20" i="53"/>
  <c r="D21" i="53"/>
  <c r="D22" i="53"/>
  <c r="D23" i="53"/>
  <c r="D24" i="53"/>
  <c r="D43" i="53"/>
  <c r="D6" i="45"/>
  <c r="D8" i="45"/>
  <c r="D9" i="45"/>
  <c r="D10" i="45"/>
  <c r="D11" i="45"/>
  <c r="D18" i="45"/>
  <c r="D19" i="45"/>
  <c r="D20" i="45"/>
  <c r="D21" i="45"/>
  <c r="D22" i="45"/>
  <c r="D23" i="45"/>
  <c r="D24" i="45"/>
  <c r="D43" i="45"/>
  <c r="D7" i="46"/>
  <c r="D8" i="46"/>
  <c r="D9" i="46"/>
  <c r="D10" i="46"/>
  <c r="D11" i="46"/>
  <c r="D18" i="46"/>
  <c r="D19" i="46"/>
  <c r="D20" i="46"/>
  <c r="D21" i="46"/>
  <c r="D22" i="46"/>
  <c r="D23" i="46"/>
  <c r="D24" i="46"/>
  <c r="D43" i="46"/>
  <c r="D7" i="47"/>
  <c r="D8" i="47"/>
  <c r="D9" i="47"/>
  <c r="D10" i="47"/>
  <c r="D11" i="47"/>
  <c r="D18" i="47"/>
  <c r="D19" i="47"/>
  <c r="D20" i="47"/>
  <c r="D21" i="47"/>
  <c r="D22" i="47"/>
  <c r="D23" i="47"/>
  <c r="D24" i="47"/>
  <c r="D43" i="47"/>
  <c r="D7" i="48"/>
  <c r="D8" i="48"/>
  <c r="D9" i="48"/>
  <c r="D10" i="48"/>
  <c r="D11" i="48"/>
  <c r="D18" i="48"/>
  <c r="D19" i="48"/>
  <c r="D20" i="48"/>
  <c r="D21" i="48"/>
  <c r="D22" i="48"/>
  <c r="D23" i="48"/>
  <c r="D24" i="48"/>
  <c r="D43" i="48"/>
  <c r="D7" i="49"/>
  <c r="D8" i="49"/>
  <c r="D9" i="49"/>
  <c r="D10" i="49"/>
  <c r="D11" i="49"/>
  <c r="D18" i="49"/>
  <c r="D19" i="49"/>
  <c r="D20" i="49"/>
  <c r="D21" i="49"/>
  <c r="D22" i="49"/>
  <c r="D23" i="49"/>
  <c r="D24" i="49"/>
  <c r="D43" i="49"/>
  <c r="D7" i="54"/>
  <c r="D8" i="54"/>
  <c r="D9" i="54"/>
  <c r="D10" i="54"/>
  <c r="D11" i="54"/>
  <c r="D18" i="54"/>
  <c r="D19" i="54"/>
  <c r="D20" i="54"/>
  <c r="D21" i="54"/>
  <c r="D22" i="54"/>
  <c r="D23" i="54"/>
  <c r="D24" i="54"/>
  <c r="D43" i="54"/>
  <c r="D7" i="50"/>
  <c r="D8" i="50"/>
  <c r="D9" i="50"/>
  <c r="D10" i="50"/>
  <c r="D11" i="50"/>
  <c r="D18" i="50"/>
  <c r="D19" i="50"/>
  <c r="D20" i="50"/>
  <c r="D21" i="50"/>
  <c r="D22" i="50"/>
  <c r="D23" i="50"/>
  <c r="D24" i="50"/>
  <c r="D43" i="50"/>
  <c r="D43" i="37"/>
  <c r="E7" i="2"/>
  <c r="E8" i="2"/>
  <c r="E9" i="2"/>
  <c r="E10" i="2"/>
  <c r="E11" i="2"/>
  <c r="E18" i="2"/>
  <c r="E19" i="2"/>
  <c r="E20" i="2"/>
  <c r="E21" i="2"/>
  <c r="E22" i="2"/>
  <c r="E23" i="2"/>
  <c r="E24" i="2"/>
  <c r="E43" i="2"/>
  <c r="E7" i="41"/>
  <c r="E8" i="41"/>
  <c r="E9" i="41"/>
  <c r="E10" i="41"/>
  <c r="E11" i="41"/>
  <c r="E18" i="41"/>
  <c r="E19" i="41"/>
  <c r="E20" i="41"/>
  <c r="E21" i="41"/>
  <c r="E22" i="41"/>
  <c r="E23" i="41"/>
  <c r="E24" i="41"/>
  <c r="E43" i="41"/>
  <c r="E8" i="42"/>
  <c r="E9" i="42"/>
  <c r="E10" i="42"/>
  <c r="E11" i="42"/>
  <c r="E18" i="42"/>
  <c r="E19" i="42"/>
  <c r="E20" i="42"/>
  <c r="E21" i="42"/>
  <c r="E22" i="42"/>
  <c r="E23" i="42"/>
  <c r="E24" i="42"/>
  <c r="E4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43" i="43"/>
  <c r="E8" i="44"/>
  <c r="E9" i="44"/>
  <c r="E10" i="44"/>
  <c r="E11" i="44"/>
  <c r="E18" i="44"/>
  <c r="E19" i="44"/>
  <c r="E20" i="44"/>
  <c r="E21" i="44"/>
  <c r="E22" i="44"/>
  <c r="E23" i="44"/>
  <c r="E24" i="44"/>
  <c r="E43" i="44"/>
  <c r="E7" i="52"/>
  <c r="E8" i="52"/>
  <c r="E9" i="52"/>
  <c r="E10" i="52"/>
  <c r="E11" i="52"/>
  <c r="E18" i="52"/>
  <c r="E19" i="52"/>
  <c r="E20" i="52"/>
  <c r="E21" i="52"/>
  <c r="E22" i="52"/>
  <c r="E23" i="52"/>
  <c r="E24" i="52"/>
  <c r="E43" i="52"/>
  <c r="E7" i="53"/>
  <c r="E8" i="53"/>
  <c r="E9" i="53"/>
  <c r="E10" i="53"/>
  <c r="E11" i="53"/>
  <c r="E18" i="53"/>
  <c r="E19" i="53"/>
  <c r="E20" i="53"/>
  <c r="E21" i="53"/>
  <c r="E22" i="53"/>
  <c r="E23" i="53"/>
  <c r="E24" i="53"/>
  <c r="E43" i="53"/>
  <c r="E6" i="45"/>
  <c r="E8" i="45"/>
  <c r="E9" i="45"/>
  <c r="E10" i="45"/>
  <c r="E11" i="45"/>
  <c r="E18" i="45"/>
  <c r="E19" i="45"/>
  <c r="E20" i="45"/>
  <c r="E21" i="45"/>
  <c r="E22" i="45"/>
  <c r="E23" i="45"/>
  <c r="E24" i="45"/>
  <c r="E43" i="45"/>
  <c r="E7" i="46"/>
  <c r="E8" i="46"/>
  <c r="E9" i="46"/>
  <c r="E10" i="46"/>
  <c r="E11" i="46"/>
  <c r="E18" i="46"/>
  <c r="E19" i="46"/>
  <c r="E20" i="46"/>
  <c r="E21" i="46"/>
  <c r="E22" i="46"/>
  <c r="E23" i="46"/>
  <c r="E24" i="46"/>
  <c r="E43" i="46"/>
  <c r="E7" i="47"/>
  <c r="E8" i="47"/>
  <c r="E9" i="47"/>
  <c r="E10" i="47"/>
  <c r="E11" i="47"/>
  <c r="E18" i="47"/>
  <c r="E19" i="47"/>
  <c r="E20" i="47"/>
  <c r="E21" i="47"/>
  <c r="E22" i="47"/>
  <c r="E23" i="47"/>
  <c r="E24" i="47"/>
  <c r="E43" i="47"/>
  <c r="E7" i="48"/>
  <c r="E8" i="48"/>
  <c r="E9" i="48"/>
  <c r="E10" i="48"/>
  <c r="E11" i="48"/>
  <c r="E18" i="48"/>
  <c r="E19" i="48"/>
  <c r="E20" i="48"/>
  <c r="E21" i="48"/>
  <c r="E22" i="48"/>
  <c r="E23" i="48"/>
  <c r="E24" i="48"/>
  <c r="E43" i="48"/>
  <c r="E7" i="49"/>
  <c r="E8" i="49"/>
  <c r="E9" i="49"/>
  <c r="E10" i="49"/>
  <c r="E11" i="49"/>
  <c r="E18" i="49"/>
  <c r="E19" i="49"/>
  <c r="E20" i="49"/>
  <c r="E21" i="49"/>
  <c r="E22" i="49"/>
  <c r="E23" i="49"/>
  <c r="E24" i="49"/>
  <c r="E43" i="49"/>
  <c r="E7" i="54"/>
  <c r="E8" i="54"/>
  <c r="E9" i="54"/>
  <c r="E10" i="54"/>
  <c r="E11" i="54"/>
  <c r="E18" i="54"/>
  <c r="E19" i="54"/>
  <c r="E20" i="54"/>
  <c r="E21" i="54"/>
  <c r="E22" i="54"/>
  <c r="E23" i="54"/>
  <c r="E24" i="54"/>
  <c r="E43" i="54"/>
  <c r="E7" i="50"/>
  <c r="E8" i="50"/>
  <c r="E9" i="50"/>
  <c r="E10" i="50"/>
  <c r="E11" i="50"/>
  <c r="E18" i="50"/>
  <c r="E19" i="50"/>
  <c r="E20" i="50"/>
  <c r="E21" i="50"/>
  <c r="E22" i="50"/>
  <c r="E23" i="50"/>
  <c r="E24" i="50"/>
  <c r="E43" i="50"/>
  <c r="E43" i="37"/>
  <c r="F7" i="2"/>
  <c r="F8" i="2"/>
  <c r="F9" i="2"/>
  <c r="F10" i="2"/>
  <c r="F11" i="2"/>
  <c r="F7" i="41"/>
  <c r="F8" i="41"/>
  <c r="F9" i="41"/>
  <c r="F10" i="41"/>
  <c r="F11" i="41"/>
  <c r="F8" i="42"/>
  <c r="F9" i="42"/>
  <c r="F10" i="42"/>
  <c r="F11" i="42"/>
  <c r="F7" i="43"/>
  <c r="F8" i="43"/>
  <c r="F9" i="43"/>
  <c r="F10" i="43"/>
  <c r="F11" i="43"/>
  <c r="F8" i="44"/>
  <c r="F9" i="44"/>
  <c r="F10" i="44"/>
  <c r="F11" i="44"/>
  <c r="F7" i="52"/>
  <c r="F8" i="52"/>
  <c r="F9" i="52"/>
  <c r="F10" i="52"/>
  <c r="F11" i="52"/>
  <c r="F7" i="53"/>
  <c r="F8" i="53"/>
  <c r="F9" i="53"/>
  <c r="F10" i="53"/>
  <c r="F11" i="53"/>
  <c r="F6" i="45"/>
  <c r="F8" i="45"/>
  <c r="F9" i="45"/>
  <c r="F10" i="45"/>
  <c r="F11" i="45"/>
  <c r="F7" i="46"/>
  <c r="F8" i="46"/>
  <c r="F9" i="46"/>
  <c r="F10" i="46"/>
  <c r="F11" i="46"/>
  <c r="F7" i="47"/>
  <c r="F8" i="47"/>
  <c r="F9" i="47"/>
  <c r="F10" i="47"/>
  <c r="F11" i="47"/>
  <c r="F7" i="48"/>
  <c r="F8" i="48"/>
  <c r="F9" i="48"/>
  <c r="F10" i="48"/>
  <c r="F11" i="48"/>
  <c r="F7" i="49"/>
  <c r="F8" i="49"/>
  <c r="F9" i="49"/>
  <c r="F10" i="49"/>
  <c r="F11" i="49"/>
  <c r="F7" i="54"/>
  <c r="F8" i="54"/>
  <c r="F9" i="54"/>
  <c r="F10" i="54"/>
  <c r="F11" i="54"/>
  <c r="F7" i="50"/>
  <c r="F8" i="50"/>
  <c r="F9" i="50"/>
  <c r="F10" i="50"/>
  <c r="F11" i="50"/>
  <c r="F11" i="37"/>
  <c r="F18" i="2"/>
  <c r="F19" i="2"/>
  <c r="F20" i="2"/>
  <c r="F21" i="2"/>
  <c r="F22" i="2"/>
  <c r="F23" i="2"/>
  <c r="F24" i="2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24" i="43"/>
  <c r="F18" i="44"/>
  <c r="F19" i="44"/>
  <c r="F20" i="44"/>
  <c r="F21" i="44"/>
  <c r="F22" i="44"/>
  <c r="F23" i="44"/>
  <c r="F24" i="44"/>
  <c r="F18" i="52"/>
  <c r="F19" i="52"/>
  <c r="F20" i="52"/>
  <c r="F21" i="52"/>
  <c r="F22" i="52"/>
  <c r="F23" i="52"/>
  <c r="F24" i="52"/>
  <c r="F18" i="53"/>
  <c r="F19" i="53"/>
  <c r="F20" i="53"/>
  <c r="F21" i="53"/>
  <c r="F22" i="53"/>
  <c r="F23" i="53"/>
  <c r="F24" i="53"/>
  <c r="F18" i="45"/>
  <c r="F19" i="45"/>
  <c r="F20" i="45"/>
  <c r="F21" i="45"/>
  <c r="F22" i="45"/>
  <c r="F23" i="45"/>
  <c r="F24" i="45"/>
  <c r="F18" i="46"/>
  <c r="F19" i="46"/>
  <c r="F20" i="46"/>
  <c r="F21" i="46"/>
  <c r="F22" i="46"/>
  <c r="F23" i="46"/>
  <c r="F24" i="46"/>
  <c r="F18" i="47"/>
  <c r="F19" i="47"/>
  <c r="F20" i="47"/>
  <c r="F21" i="47"/>
  <c r="F22" i="47"/>
  <c r="F23" i="47"/>
  <c r="F24" i="47"/>
  <c r="F18" i="48"/>
  <c r="F19" i="48"/>
  <c r="F20" i="48"/>
  <c r="F21" i="48"/>
  <c r="F22" i="48"/>
  <c r="F23" i="48"/>
  <c r="F24" i="48"/>
  <c r="F18" i="49"/>
  <c r="F19" i="49"/>
  <c r="F20" i="49"/>
  <c r="F21" i="49"/>
  <c r="F22" i="49"/>
  <c r="F23" i="49"/>
  <c r="F24" i="49"/>
  <c r="F18" i="54"/>
  <c r="F19" i="54"/>
  <c r="F20" i="54"/>
  <c r="F21" i="54"/>
  <c r="F22" i="54"/>
  <c r="F23" i="54"/>
  <c r="F24" i="54"/>
  <c r="F18" i="50"/>
  <c r="F19" i="50"/>
  <c r="F20" i="50"/>
  <c r="F21" i="50"/>
  <c r="F22" i="50"/>
  <c r="F23" i="50"/>
  <c r="F24" i="50"/>
  <c r="F24" i="37"/>
  <c r="F43" i="37"/>
  <c r="G7" i="2"/>
  <c r="G8" i="2"/>
  <c r="G9" i="2"/>
  <c r="G10" i="2"/>
  <c r="G11" i="2"/>
  <c r="G18" i="2"/>
  <c r="G19" i="2"/>
  <c r="G20" i="2"/>
  <c r="G21" i="2"/>
  <c r="G22" i="2"/>
  <c r="G23" i="2"/>
  <c r="G24" i="2"/>
  <c r="G43" i="2"/>
  <c r="G7" i="41"/>
  <c r="G8" i="41"/>
  <c r="G9" i="41"/>
  <c r="G10" i="41"/>
  <c r="G11" i="41"/>
  <c r="G18" i="41"/>
  <c r="G19" i="41"/>
  <c r="G20" i="41"/>
  <c r="G21" i="41"/>
  <c r="G22" i="41"/>
  <c r="G23" i="41"/>
  <c r="G24" i="41"/>
  <c r="G43" i="41"/>
  <c r="G8" i="42"/>
  <c r="G9" i="42"/>
  <c r="G10" i="42"/>
  <c r="G11" i="42"/>
  <c r="G18" i="42"/>
  <c r="G19" i="42"/>
  <c r="G20" i="42"/>
  <c r="G21" i="42"/>
  <c r="G22" i="42"/>
  <c r="G23" i="42"/>
  <c r="G24" i="42"/>
  <c r="G43" i="42"/>
  <c r="G7" i="43"/>
  <c r="G8" i="43"/>
  <c r="G9" i="43"/>
  <c r="G10" i="43"/>
  <c r="G11" i="43"/>
  <c r="G18" i="43"/>
  <c r="G19" i="43"/>
  <c r="G20" i="43"/>
  <c r="G21" i="43"/>
  <c r="G22" i="43"/>
  <c r="G23" i="43"/>
  <c r="G24" i="43"/>
  <c r="G43" i="43"/>
  <c r="G8" i="44"/>
  <c r="G9" i="44"/>
  <c r="G10" i="44"/>
  <c r="G11" i="44"/>
  <c r="G18" i="44"/>
  <c r="G19" i="44"/>
  <c r="G20" i="44"/>
  <c r="G21" i="44"/>
  <c r="G22" i="44"/>
  <c r="G23" i="44"/>
  <c r="G24" i="44"/>
  <c r="G43" i="44"/>
  <c r="G7" i="52"/>
  <c r="G8" i="52"/>
  <c r="G9" i="52"/>
  <c r="G10" i="52"/>
  <c r="G11" i="52"/>
  <c r="G18" i="52"/>
  <c r="G19" i="52"/>
  <c r="G20" i="52"/>
  <c r="G21" i="52"/>
  <c r="G22" i="52"/>
  <c r="G23" i="52"/>
  <c r="G24" i="52"/>
  <c r="G43" i="52"/>
  <c r="G7" i="53"/>
  <c r="G8" i="53"/>
  <c r="G9" i="53"/>
  <c r="G10" i="53"/>
  <c r="G11" i="53"/>
  <c r="G18" i="53"/>
  <c r="G19" i="53"/>
  <c r="G20" i="53"/>
  <c r="G21" i="53"/>
  <c r="G22" i="53"/>
  <c r="G23" i="53"/>
  <c r="G24" i="53"/>
  <c r="G43" i="53"/>
  <c r="G6" i="45"/>
  <c r="G8" i="45"/>
  <c r="G9" i="45"/>
  <c r="G10" i="45"/>
  <c r="G11" i="45"/>
  <c r="G18" i="45"/>
  <c r="G19" i="45"/>
  <c r="G20" i="45"/>
  <c r="G21" i="45"/>
  <c r="G22" i="45"/>
  <c r="G23" i="45"/>
  <c r="G24" i="45"/>
  <c r="G43" i="45"/>
  <c r="G7" i="46"/>
  <c r="G8" i="46"/>
  <c r="G9" i="46"/>
  <c r="G10" i="46"/>
  <c r="G11" i="46"/>
  <c r="G18" i="46"/>
  <c r="G19" i="46"/>
  <c r="G20" i="46"/>
  <c r="G21" i="46"/>
  <c r="G22" i="46"/>
  <c r="G23" i="46"/>
  <c r="G24" i="46"/>
  <c r="G43" i="46"/>
  <c r="G7" i="47"/>
  <c r="G8" i="47"/>
  <c r="G9" i="47"/>
  <c r="G10" i="47"/>
  <c r="G11" i="47"/>
  <c r="G18" i="47"/>
  <c r="G19" i="47"/>
  <c r="G20" i="47"/>
  <c r="G21" i="47"/>
  <c r="G22" i="47"/>
  <c r="G23" i="47"/>
  <c r="G24" i="47"/>
  <c r="G43" i="47"/>
  <c r="G7" i="48"/>
  <c r="G8" i="48"/>
  <c r="G9" i="48"/>
  <c r="G10" i="48"/>
  <c r="G11" i="48"/>
  <c r="G18" i="48"/>
  <c r="G19" i="48"/>
  <c r="G20" i="48"/>
  <c r="G21" i="48"/>
  <c r="G22" i="48"/>
  <c r="G23" i="48"/>
  <c r="G24" i="48"/>
  <c r="G43" i="48"/>
  <c r="G7" i="49"/>
  <c r="G8" i="49"/>
  <c r="G9" i="49"/>
  <c r="G10" i="49"/>
  <c r="G11" i="49"/>
  <c r="G18" i="49"/>
  <c r="G19" i="49"/>
  <c r="G20" i="49"/>
  <c r="G21" i="49"/>
  <c r="G22" i="49"/>
  <c r="G23" i="49"/>
  <c r="G24" i="49"/>
  <c r="G43" i="49"/>
  <c r="G7" i="54"/>
  <c r="G8" i="54"/>
  <c r="G9" i="54"/>
  <c r="G10" i="54"/>
  <c r="G11" i="54"/>
  <c r="G18" i="54"/>
  <c r="G19" i="54"/>
  <c r="G20" i="54"/>
  <c r="G21" i="54"/>
  <c r="G22" i="54"/>
  <c r="G23" i="54"/>
  <c r="G24" i="54"/>
  <c r="G43" i="54"/>
  <c r="G7" i="50"/>
  <c r="G8" i="50"/>
  <c r="G9" i="50"/>
  <c r="G10" i="50"/>
  <c r="G11" i="50"/>
  <c r="G18" i="50"/>
  <c r="G19" i="50"/>
  <c r="G20" i="50"/>
  <c r="G21" i="50"/>
  <c r="G22" i="50"/>
  <c r="G23" i="50"/>
  <c r="G24" i="50"/>
  <c r="G43" i="50"/>
  <c r="G43" i="37"/>
  <c r="I7" i="2"/>
  <c r="I8" i="2"/>
  <c r="I9" i="2"/>
  <c r="I10" i="2"/>
  <c r="I11" i="2"/>
  <c r="I7" i="41"/>
  <c r="I8" i="41"/>
  <c r="I9" i="41"/>
  <c r="I10" i="41"/>
  <c r="I11" i="41"/>
  <c r="I8" i="42"/>
  <c r="I9" i="42"/>
  <c r="I10" i="42"/>
  <c r="I11" i="42"/>
  <c r="I7" i="43"/>
  <c r="I8" i="43"/>
  <c r="I9" i="43"/>
  <c r="I10" i="43"/>
  <c r="I11" i="43"/>
  <c r="I8" i="44"/>
  <c r="I9" i="44"/>
  <c r="I10" i="44"/>
  <c r="I11" i="44"/>
  <c r="I7" i="52"/>
  <c r="I8" i="52"/>
  <c r="I9" i="52"/>
  <c r="I10" i="52"/>
  <c r="I11" i="52"/>
  <c r="I7" i="53"/>
  <c r="I8" i="53"/>
  <c r="I9" i="53"/>
  <c r="I10" i="53"/>
  <c r="I11" i="53"/>
  <c r="I6" i="45"/>
  <c r="I8" i="45"/>
  <c r="I9" i="45"/>
  <c r="I10" i="45"/>
  <c r="I11" i="45"/>
  <c r="I7" i="46"/>
  <c r="I8" i="46"/>
  <c r="I9" i="46"/>
  <c r="I10" i="46"/>
  <c r="I11" i="46"/>
  <c r="I7" i="47"/>
  <c r="I8" i="47"/>
  <c r="I9" i="47"/>
  <c r="I10" i="47"/>
  <c r="I11" i="47"/>
  <c r="I7" i="48"/>
  <c r="I8" i="48"/>
  <c r="I9" i="48"/>
  <c r="I10" i="48"/>
  <c r="I11" i="48"/>
  <c r="I7" i="49"/>
  <c r="I8" i="49"/>
  <c r="I9" i="49"/>
  <c r="I10" i="49"/>
  <c r="I11" i="49"/>
  <c r="I7" i="54"/>
  <c r="I8" i="54"/>
  <c r="I9" i="54"/>
  <c r="I10" i="54"/>
  <c r="I11" i="54"/>
  <c r="I7" i="50"/>
  <c r="I8" i="50"/>
  <c r="I9" i="50"/>
  <c r="I10" i="50"/>
  <c r="I11" i="50"/>
  <c r="I11" i="37"/>
  <c r="I18" i="2"/>
  <c r="I19" i="2"/>
  <c r="I20" i="2"/>
  <c r="I21" i="2"/>
  <c r="I22" i="2"/>
  <c r="I23" i="2"/>
  <c r="I24" i="2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44"/>
  <c r="I19" i="44"/>
  <c r="I20" i="44"/>
  <c r="I21" i="44"/>
  <c r="I22" i="44"/>
  <c r="I23" i="44"/>
  <c r="I24" i="44"/>
  <c r="I18" i="52"/>
  <c r="I19" i="52"/>
  <c r="I20" i="52"/>
  <c r="I21" i="52"/>
  <c r="I22" i="52"/>
  <c r="I23" i="52"/>
  <c r="I24" i="52"/>
  <c r="I18" i="53"/>
  <c r="I19" i="53"/>
  <c r="I20" i="53"/>
  <c r="I21" i="53"/>
  <c r="I22" i="53"/>
  <c r="I23" i="53"/>
  <c r="I24" i="53"/>
  <c r="I18" i="45"/>
  <c r="I19" i="45"/>
  <c r="I20" i="45"/>
  <c r="I21" i="45"/>
  <c r="I22" i="45"/>
  <c r="I23" i="45"/>
  <c r="I24" i="45"/>
  <c r="I18" i="46"/>
  <c r="I19" i="46"/>
  <c r="I20" i="46"/>
  <c r="I21" i="46"/>
  <c r="I22" i="46"/>
  <c r="I23" i="46"/>
  <c r="I24" i="46"/>
  <c r="I18" i="47"/>
  <c r="I19" i="47"/>
  <c r="I20" i="47"/>
  <c r="I21" i="47"/>
  <c r="I22" i="47"/>
  <c r="I23" i="47"/>
  <c r="I24" i="47"/>
  <c r="I18" i="48"/>
  <c r="I19" i="48"/>
  <c r="I20" i="48"/>
  <c r="I21" i="48"/>
  <c r="I22" i="48"/>
  <c r="I23" i="48"/>
  <c r="I24" i="48"/>
  <c r="I18" i="49"/>
  <c r="I19" i="49"/>
  <c r="I20" i="49"/>
  <c r="I21" i="49"/>
  <c r="I22" i="49"/>
  <c r="I23" i="49"/>
  <c r="I24" i="49"/>
  <c r="I18" i="54"/>
  <c r="I19" i="54"/>
  <c r="I20" i="54"/>
  <c r="I21" i="54"/>
  <c r="I22" i="54"/>
  <c r="I23" i="54"/>
  <c r="I24" i="54"/>
  <c r="I18" i="50"/>
  <c r="I19" i="50"/>
  <c r="I20" i="50"/>
  <c r="I21" i="50"/>
  <c r="I22" i="50"/>
  <c r="I23" i="50"/>
  <c r="I24" i="50"/>
  <c r="I24" i="37"/>
  <c r="I43" i="37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J8" i="42"/>
  <c r="J9" i="42"/>
  <c r="J10" i="42"/>
  <c r="J11" i="42"/>
  <c r="J18" i="42"/>
  <c r="J19" i="42"/>
  <c r="J20" i="42"/>
  <c r="J21" i="42"/>
  <c r="J22" i="42"/>
  <c r="J23" i="42"/>
  <c r="J24" i="42"/>
  <c r="J43" i="42"/>
  <c r="J7" i="43"/>
  <c r="J8" i="43"/>
  <c r="J9" i="43"/>
  <c r="J10" i="43"/>
  <c r="J11" i="43"/>
  <c r="J18" i="43"/>
  <c r="J19" i="43"/>
  <c r="J20" i="43"/>
  <c r="J21" i="43"/>
  <c r="J22" i="43"/>
  <c r="J23" i="43"/>
  <c r="J24" i="43"/>
  <c r="J43" i="43"/>
  <c r="J8" i="44"/>
  <c r="J9" i="44"/>
  <c r="J10" i="44"/>
  <c r="J11" i="44"/>
  <c r="J18" i="44"/>
  <c r="J19" i="44"/>
  <c r="J20" i="44"/>
  <c r="J21" i="44"/>
  <c r="J22" i="44"/>
  <c r="J23" i="44"/>
  <c r="J24" i="44"/>
  <c r="J43" i="44"/>
  <c r="J7" i="52"/>
  <c r="J8" i="52"/>
  <c r="J9" i="52"/>
  <c r="J10" i="52"/>
  <c r="J11" i="52"/>
  <c r="J18" i="52"/>
  <c r="J19" i="52"/>
  <c r="J20" i="52"/>
  <c r="J21" i="52"/>
  <c r="J22" i="52"/>
  <c r="J23" i="52"/>
  <c r="J24" i="52"/>
  <c r="J43" i="52"/>
  <c r="J7" i="53"/>
  <c r="J8" i="53"/>
  <c r="J9" i="53"/>
  <c r="J10" i="53"/>
  <c r="J11" i="53"/>
  <c r="J18" i="53"/>
  <c r="J19" i="53"/>
  <c r="J20" i="53"/>
  <c r="J21" i="53"/>
  <c r="J22" i="53"/>
  <c r="J23" i="53"/>
  <c r="J24" i="53"/>
  <c r="J43" i="53"/>
  <c r="J6" i="45"/>
  <c r="J8" i="45"/>
  <c r="J9" i="45"/>
  <c r="J10" i="45"/>
  <c r="J11" i="45"/>
  <c r="J18" i="45"/>
  <c r="J19" i="45"/>
  <c r="J20" i="45"/>
  <c r="J21" i="45"/>
  <c r="J22" i="45"/>
  <c r="J23" i="45"/>
  <c r="J24" i="45"/>
  <c r="J43" i="45"/>
  <c r="J7" i="46"/>
  <c r="J8" i="46"/>
  <c r="J9" i="46"/>
  <c r="J10" i="46"/>
  <c r="J11" i="46"/>
  <c r="J18" i="46"/>
  <c r="J19" i="46"/>
  <c r="J20" i="46"/>
  <c r="J21" i="46"/>
  <c r="J22" i="46"/>
  <c r="J23" i="46"/>
  <c r="J24" i="46"/>
  <c r="J43" i="46"/>
  <c r="J7" i="47"/>
  <c r="J8" i="47"/>
  <c r="J9" i="47"/>
  <c r="J10" i="47"/>
  <c r="J11" i="47"/>
  <c r="J18" i="47"/>
  <c r="J19" i="47"/>
  <c r="J20" i="47"/>
  <c r="J21" i="47"/>
  <c r="J22" i="47"/>
  <c r="J23" i="47"/>
  <c r="J24" i="47"/>
  <c r="J43" i="47"/>
  <c r="J7" i="48"/>
  <c r="J8" i="48"/>
  <c r="J9" i="48"/>
  <c r="J10" i="48"/>
  <c r="J11" i="48"/>
  <c r="J18" i="48"/>
  <c r="J19" i="48"/>
  <c r="J20" i="48"/>
  <c r="J21" i="48"/>
  <c r="J22" i="48"/>
  <c r="J23" i="48"/>
  <c r="J24" i="48"/>
  <c r="J43" i="48"/>
  <c r="J7" i="49"/>
  <c r="J8" i="49"/>
  <c r="J9" i="49"/>
  <c r="J10" i="49"/>
  <c r="J11" i="49"/>
  <c r="J18" i="49"/>
  <c r="J19" i="49"/>
  <c r="J20" i="49"/>
  <c r="J21" i="49"/>
  <c r="J22" i="49"/>
  <c r="J23" i="49"/>
  <c r="J24" i="49"/>
  <c r="J43" i="49"/>
  <c r="J7" i="54"/>
  <c r="J8" i="54"/>
  <c r="J9" i="54"/>
  <c r="J10" i="54"/>
  <c r="J11" i="54"/>
  <c r="J18" i="54"/>
  <c r="J19" i="54"/>
  <c r="J20" i="54"/>
  <c r="J21" i="54"/>
  <c r="J22" i="54"/>
  <c r="J23" i="54"/>
  <c r="J24" i="54"/>
  <c r="J43" i="54"/>
  <c r="J7" i="50"/>
  <c r="J8" i="50"/>
  <c r="J9" i="50"/>
  <c r="J10" i="50"/>
  <c r="J11" i="50"/>
  <c r="J18" i="50"/>
  <c r="J19" i="50"/>
  <c r="J20" i="50"/>
  <c r="J21" i="50"/>
  <c r="J22" i="50"/>
  <c r="J23" i="50"/>
  <c r="J24" i="50"/>
  <c r="J43" i="50"/>
  <c r="J43" i="37"/>
  <c r="K7" i="2"/>
  <c r="K8" i="2"/>
  <c r="K9" i="2"/>
  <c r="K10" i="2"/>
  <c r="K11" i="2"/>
  <c r="K18" i="2"/>
  <c r="K19" i="2"/>
  <c r="K20" i="2"/>
  <c r="K21" i="2"/>
  <c r="K22" i="2"/>
  <c r="K23" i="2"/>
  <c r="K24" i="2"/>
  <c r="K43" i="2"/>
  <c r="K7" i="41"/>
  <c r="K8" i="41"/>
  <c r="K9" i="41"/>
  <c r="K10" i="41"/>
  <c r="K11" i="41"/>
  <c r="K18" i="41"/>
  <c r="K19" i="41"/>
  <c r="K20" i="41"/>
  <c r="K21" i="41"/>
  <c r="K22" i="41"/>
  <c r="K23" i="41"/>
  <c r="K24" i="41"/>
  <c r="K43" i="41"/>
  <c r="K8" i="42"/>
  <c r="K9" i="42"/>
  <c r="K10" i="42"/>
  <c r="K11" i="42"/>
  <c r="K18" i="42"/>
  <c r="K19" i="42"/>
  <c r="K20" i="42"/>
  <c r="K21" i="42"/>
  <c r="K22" i="42"/>
  <c r="K23" i="42"/>
  <c r="K24" i="42"/>
  <c r="K43" i="42"/>
  <c r="K7" i="43"/>
  <c r="K8" i="43"/>
  <c r="K9" i="43"/>
  <c r="K10" i="43"/>
  <c r="K11" i="43"/>
  <c r="K18" i="43"/>
  <c r="K19" i="43"/>
  <c r="K20" i="43"/>
  <c r="K21" i="43"/>
  <c r="K22" i="43"/>
  <c r="K23" i="43"/>
  <c r="K24" i="43"/>
  <c r="K43" i="43"/>
  <c r="K8" i="44"/>
  <c r="K9" i="44"/>
  <c r="K10" i="44"/>
  <c r="K11" i="44"/>
  <c r="K18" i="44"/>
  <c r="K19" i="44"/>
  <c r="K20" i="44"/>
  <c r="K21" i="44"/>
  <c r="K22" i="44"/>
  <c r="K23" i="44"/>
  <c r="K24" i="44"/>
  <c r="K43" i="44"/>
  <c r="K7" i="52"/>
  <c r="K8" i="52"/>
  <c r="K9" i="52"/>
  <c r="K10" i="52"/>
  <c r="K11" i="52"/>
  <c r="K18" i="52"/>
  <c r="K19" i="52"/>
  <c r="K20" i="52"/>
  <c r="K21" i="52"/>
  <c r="K22" i="52"/>
  <c r="K23" i="52"/>
  <c r="K24" i="52"/>
  <c r="K43" i="52"/>
  <c r="K7" i="53"/>
  <c r="K8" i="53"/>
  <c r="K9" i="53"/>
  <c r="K10" i="53"/>
  <c r="K11" i="53"/>
  <c r="K18" i="53"/>
  <c r="K19" i="53"/>
  <c r="K20" i="53"/>
  <c r="K21" i="53"/>
  <c r="K22" i="53"/>
  <c r="K23" i="53"/>
  <c r="K24" i="53"/>
  <c r="K43" i="53"/>
  <c r="K6" i="45"/>
  <c r="K8" i="45"/>
  <c r="K9" i="45"/>
  <c r="K10" i="45"/>
  <c r="K11" i="45"/>
  <c r="K18" i="45"/>
  <c r="K19" i="45"/>
  <c r="K20" i="45"/>
  <c r="K21" i="45"/>
  <c r="K22" i="45"/>
  <c r="K23" i="45"/>
  <c r="K24" i="45"/>
  <c r="K43" i="45"/>
  <c r="K7" i="46"/>
  <c r="K8" i="46"/>
  <c r="K9" i="46"/>
  <c r="K10" i="46"/>
  <c r="K11" i="46"/>
  <c r="K18" i="46"/>
  <c r="K19" i="46"/>
  <c r="K20" i="46"/>
  <c r="K21" i="46"/>
  <c r="K22" i="46"/>
  <c r="K23" i="46"/>
  <c r="K24" i="46"/>
  <c r="K43" i="46"/>
  <c r="K7" i="47"/>
  <c r="K8" i="47"/>
  <c r="K9" i="47"/>
  <c r="K10" i="47"/>
  <c r="K11" i="47"/>
  <c r="K18" i="47"/>
  <c r="K19" i="47"/>
  <c r="K20" i="47"/>
  <c r="K21" i="47"/>
  <c r="K22" i="47"/>
  <c r="K23" i="47"/>
  <c r="K24" i="47"/>
  <c r="K43" i="47"/>
  <c r="K7" i="48"/>
  <c r="K8" i="48"/>
  <c r="K9" i="48"/>
  <c r="K10" i="48"/>
  <c r="K11" i="48"/>
  <c r="K18" i="48"/>
  <c r="K19" i="48"/>
  <c r="K20" i="48"/>
  <c r="K21" i="48"/>
  <c r="K22" i="48"/>
  <c r="K23" i="48"/>
  <c r="K24" i="48"/>
  <c r="K43" i="48"/>
  <c r="K7" i="49"/>
  <c r="K8" i="49"/>
  <c r="K9" i="49"/>
  <c r="K10" i="49"/>
  <c r="K11" i="49"/>
  <c r="K18" i="49"/>
  <c r="K19" i="49"/>
  <c r="K20" i="49"/>
  <c r="K21" i="49"/>
  <c r="K22" i="49"/>
  <c r="K23" i="49"/>
  <c r="K24" i="49"/>
  <c r="K43" i="49"/>
  <c r="K7" i="54"/>
  <c r="K8" i="54"/>
  <c r="K9" i="54"/>
  <c r="K10" i="54"/>
  <c r="K11" i="54"/>
  <c r="K18" i="54"/>
  <c r="K19" i="54"/>
  <c r="K20" i="54"/>
  <c r="K21" i="54"/>
  <c r="K22" i="54"/>
  <c r="K23" i="54"/>
  <c r="K24" i="54"/>
  <c r="K43" i="54"/>
  <c r="K7" i="50"/>
  <c r="K8" i="50"/>
  <c r="K9" i="50"/>
  <c r="K10" i="50"/>
  <c r="K11" i="50"/>
  <c r="K18" i="50"/>
  <c r="K19" i="50"/>
  <c r="K20" i="50"/>
  <c r="K21" i="50"/>
  <c r="K22" i="50"/>
  <c r="K23" i="50"/>
  <c r="K24" i="50"/>
  <c r="K43" i="50"/>
  <c r="K43" i="37"/>
  <c r="L7" i="2"/>
  <c r="L8" i="2"/>
  <c r="L9" i="2"/>
  <c r="L10" i="2"/>
  <c r="L11" i="2"/>
  <c r="L18" i="2"/>
  <c r="L19" i="2"/>
  <c r="L20" i="2"/>
  <c r="L21" i="2"/>
  <c r="L22" i="2"/>
  <c r="L23" i="2"/>
  <c r="L24" i="2"/>
  <c r="L43" i="2"/>
  <c r="L7" i="41"/>
  <c r="L8" i="41"/>
  <c r="L9" i="41"/>
  <c r="L10" i="41"/>
  <c r="L11" i="41"/>
  <c r="L18" i="41"/>
  <c r="L19" i="41"/>
  <c r="L20" i="41"/>
  <c r="L21" i="41"/>
  <c r="L22" i="41"/>
  <c r="L23" i="41"/>
  <c r="L24" i="41"/>
  <c r="L43" i="41"/>
  <c r="L8" i="42"/>
  <c r="L9" i="42"/>
  <c r="L10" i="42"/>
  <c r="L11" i="42"/>
  <c r="L18" i="42"/>
  <c r="L19" i="42"/>
  <c r="L20" i="42"/>
  <c r="L21" i="42"/>
  <c r="L22" i="42"/>
  <c r="L23" i="42"/>
  <c r="L24" i="42"/>
  <c r="L4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43" i="43"/>
  <c r="L8" i="44"/>
  <c r="L9" i="44"/>
  <c r="L10" i="44"/>
  <c r="L11" i="44"/>
  <c r="L18" i="44"/>
  <c r="L19" i="44"/>
  <c r="L20" i="44"/>
  <c r="L21" i="44"/>
  <c r="L22" i="44"/>
  <c r="L23" i="44"/>
  <c r="L24" i="44"/>
  <c r="L43" i="44"/>
  <c r="L7" i="52"/>
  <c r="L8" i="52"/>
  <c r="L9" i="52"/>
  <c r="L10" i="52"/>
  <c r="L11" i="52"/>
  <c r="L18" i="52"/>
  <c r="L19" i="52"/>
  <c r="L20" i="52"/>
  <c r="L21" i="52"/>
  <c r="L22" i="52"/>
  <c r="L23" i="52"/>
  <c r="L24" i="52"/>
  <c r="L43" i="52"/>
  <c r="L7" i="53"/>
  <c r="L8" i="53"/>
  <c r="L9" i="53"/>
  <c r="L10" i="53"/>
  <c r="L11" i="53"/>
  <c r="L18" i="53"/>
  <c r="L19" i="53"/>
  <c r="L20" i="53"/>
  <c r="L21" i="53"/>
  <c r="L22" i="53"/>
  <c r="L23" i="53"/>
  <c r="L24" i="53"/>
  <c r="L43" i="53"/>
  <c r="L6" i="45"/>
  <c r="L8" i="45"/>
  <c r="L9" i="45"/>
  <c r="L10" i="45"/>
  <c r="L11" i="45"/>
  <c r="L18" i="45"/>
  <c r="L19" i="45"/>
  <c r="L20" i="45"/>
  <c r="L21" i="45"/>
  <c r="L22" i="45"/>
  <c r="L23" i="45"/>
  <c r="L24" i="45"/>
  <c r="L43" i="45"/>
  <c r="L7" i="46"/>
  <c r="L8" i="46"/>
  <c r="L9" i="46"/>
  <c r="L10" i="46"/>
  <c r="L11" i="46"/>
  <c r="L18" i="46"/>
  <c r="L19" i="46"/>
  <c r="L20" i="46"/>
  <c r="L21" i="46"/>
  <c r="L22" i="46"/>
  <c r="L23" i="46"/>
  <c r="L24" i="46"/>
  <c r="L43" i="46"/>
  <c r="L7" i="47"/>
  <c r="L8" i="47"/>
  <c r="L9" i="47"/>
  <c r="L10" i="47"/>
  <c r="L11" i="47"/>
  <c r="L18" i="47"/>
  <c r="L19" i="47"/>
  <c r="L20" i="47"/>
  <c r="L21" i="47"/>
  <c r="L22" i="47"/>
  <c r="L23" i="47"/>
  <c r="L24" i="47"/>
  <c r="L43" i="47"/>
  <c r="L7" i="48"/>
  <c r="L8" i="48"/>
  <c r="L9" i="48"/>
  <c r="L10" i="48"/>
  <c r="L11" i="48"/>
  <c r="L18" i="48"/>
  <c r="L19" i="48"/>
  <c r="L20" i="48"/>
  <c r="L21" i="48"/>
  <c r="L22" i="48"/>
  <c r="L23" i="48"/>
  <c r="L24" i="48"/>
  <c r="L43" i="48"/>
  <c r="L7" i="49"/>
  <c r="L8" i="49"/>
  <c r="L9" i="49"/>
  <c r="L10" i="49"/>
  <c r="L11" i="49"/>
  <c r="L18" i="49"/>
  <c r="L19" i="49"/>
  <c r="L20" i="49"/>
  <c r="L21" i="49"/>
  <c r="L22" i="49"/>
  <c r="L23" i="49"/>
  <c r="L24" i="49"/>
  <c r="L43" i="49"/>
  <c r="L7" i="54"/>
  <c r="L8" i="54"/>
  <c r="L9" i="54"/>
  <c r="L10" i="54"/>
  <c r="L11" i="54"/>
  <c r="L18" i="54"/>
  <c r="L19" i="54"/>
  <c r="L20" i="54"/>
  <c r="L21" i="54"/>
  <c r="L22" i="54"/>
  <c r="L23" i="54"/>
  <c r="L24" i="54"/>
  <c r="L43" i="54"/>
  <c r="L7" i="50"/>
  <c r="L8" i="50"/>
  <c r="L9" i="50"/>
  <c r="L10" i="50"/>
  <c r="L11" i="50"/>
  <c r="L18" i="50"/>
  <c r="L19" i="50"/>
  <c r="L20" i="50"/>
  <c r="L21" i="50"/>
  <c r="L22" i="50"/>
  <c r="L23" i="50"/>
  <c r="L24" i="50"/>
  <c r="L43" i="50"/>
  <c r="L43" i="37"/>
  <c r="N11" i="44"/>
  <c r="N24" i="44"/>
  <c r="N43" i="44"/>
  <c r="N11" i="2"/>
  <c r="N24" i="2"/>
  <c r="N43" i="2"/>
  <c r="N11" i="41"/>
  <c r="N24" i="41"/>
  <c r="N43" i="41"/>
  <c r="N11" i="42"/>
  <c r="N24" i="42"/>
  <c r="N43" i="42"/>
  <c r="N11" i="43"/>
  <c r="N24" i="43"/>
  <c r="N43" i="43"/>
  <c r="N11" i="52"/>
  <c r="N24" i="52"/>
  <c r="N43" i="52"/>
  <c r="N11" i="53"/>
  <c r="N24" i="53"/>
  <c r="N43" i="53"/>
  <c r="N11" i="45"/>
  <c r="N24" i="45"/>
  <c r="N43" i="45"/>
  <c r="N11" i="46"/>
  <c r="N24" i="46"/>
  <c r="N43" i="46"/>
  <c r="N11" i="47"/>
  <c r="N24" i="47"/>
  <c r="N43" i="47"/>
  <c r="N11" i="48"/>
  <c r="N24" i="48"/>
  <c r="N43" i="48"/>
  <c r="N11" i="49"/>
  <c r="N24" i="49"/>
  <c r="N43" i="49"/>
  <c r="N11" i="54"/>
  <c r="N24" i="54"/>
  <c r="N43" i="54"/>
  <c r="N11" i="50"/>
  <c r="N24" i="50"/>
  <c r="N43" i="50"/>
  <c r="N43" i="37"/>
  <c r="O11" i="45"/>
  <c r="O24" i="45"/>
  <c r="O43" i="45"/>
  <c r="O11" i="2"/>
  <c r="O24" i="2"/>
  <c r="O43" i="2"/>
  <c r="O11" i="41"/>
  <c r="O24" i="41"/>
  <c r="O43" i="41"/>
  <c r="O11" i="42"/>
  <c r="O24" i="42"/>
  <c r="O43" i="42"/>
  <c r="O11" i="43"/>
  <c r="O24" i="43"/>
  <c r="O43" i="43"/>
  <c r="O11" i="44"/>
  <c r="O24" i="44"/>
  <c r="O43" i="44"/>
  <c r="O11" i="52"/>
  <c r="O24" i="52"/>
  <c r="O43" i="52"/>
  <c r="O11" i="53"/>
  <c r="O24" i="53"/>
  <c r="O43" i="53"/>
  <c r="O11" i="46"/>
  <c r="O24" i="46"/>
  <c r="O43" i="46"/>
  <c r="O11" i="47"/>
  <c r="O24" i="47"/>
  <c r="O43" i="47"/>
  <c r="O11" i="48"/>
  <c r="O24" i="48"/>
  <c r="O43" i="48"/>
  <c r="O11" i="49"/>
  <c r="O24" i="49"/>
  <c r="O43" i="49"/>
  <c r="O11" i="54"/>
  <c r="O24" i="54"/>
  <c r="O43" i="54"/>
  <c r="O11" i="50"/>
  <c r="O24" i="50"/>
  <c r="O43" i="50"/>
  <c r="O43" i="37"/>
  <c r="P43" i="37"/>
  <c r="C5" i="46"/>
  <c r="S48" i="50"/>
  <c r="S47" i="50"/>
  <c r="S46" i="50"/>
  <c r="S45" i="50"/>
  <c r="S44" i="50"/>
  <c r="S43" i="50"/>
  <c r="S42" i="50"/>
  <c r="B18" i="50"/>
  <c r="B19" i="50"/>
  <c r="B20" i="50"/>
  <c r="B21" i="50"/>
  <c r="B22" i="50"/>
  <c r="B23" i="50"/>
  <c r="B24" i="50"/>
  <c r="B46" i="50"/>
  <c r="S41" i="50"/>
  <c r="S37" i="50"/>
  <c r="S36" i="50"/>
  <c r="M11" i="50"/>
  <c r="M24" i="50"/>
  <c r="M43" i="50"/>
  <c r="S35" i="50"/>
  <c r="S34" i="50"/>
  <c r="S33" i="50"/>
  <c r="S32" i="50"/>
  <c r="I43" i="50"/>
  <c r="S31" i="50"/>
  <c r="S30" i="50"/>
  <c r="S29" i="50"/>
  <c r="F43" i="50"/>
  <c r="S28" i="50"/>
  <c r="S27" i="50"/>
  <c r="S26" i="50"/>
  <c r="S25" i="50"/>
  <c r="P43" i="50"/>
  <c r="S22" i="50"/>
  <c r="S48" i="54"/>
  <c r="S47" i="54"/>
  <c r="S46" i="54"/>
  <c r="S45" i="54"/>
  <c r="S44" i="54"/>
  <c r="S43" i="54"/>
  <c r="S42" i="54"/>
  <c r="B18" i="54"/>
  <c r="B19" i="54"/>
  <c r="B20" i="54"/>
  <c r="B21" i="54"/>
  <c r="B22" i="54"/>
  <c r="B24" i="54"/>
  <c r="B46" i="54"/>
  <c r="S41" i="54"/>
  <c r="S37" i="54"/>
  <c r="S36" i="54"/>
  <c r="M11" i="54"/>
  <c r="M24" i="54"/>
  <c r="M43" i="54"/>
  <c r="S35" i="54"/>
  <c r="S34" i="54"/>
  <c r="S33" i="54"/>
  <c r="S32" i="54"/>
  <c r="I43" i="54"/>
  <c r="S31" i="54"/>
  <c r="S30" i="54"/>
  <c r="S29" i="54"/>
  <c r="F43" i="54"/>
  <c r="S28" i="54"/>
  <c r="S27" i="54"/>
  <c r="S26" i="54"/>
  <c r="S25" i="54"/>
  <c r="P43" i="54"/>
  <c r="S22" i="54"/>
  <c r="S48" i="49"/>
  <c r="S47" i="49"/>
  <c r="S46" i="49"/>
  <c r="S45" i="49"/>
  <c r="S44" i="49"/>
  <c r="S43" i="49"/>
  <c r="S42" i="49"/>
  <c r="B18" i="49"/>
  <c r="B19" i="49"/>
  <c r="B20" i="49"/>
  <c r="B21" i="49"/>
  <c r="B22" i="49"/>
  <c r="B23" i="49"/>
  <c r="B24" i="49"/>
  <c r="B46" i="49"/>
  <c r="S41" i="49"/>
  <c r="S37" i="49"/>
  <c r="S36" i="49"/>
  <c r="M11" i="49"/>
  <c r="M24" i="49"/>
  <c r="M43" i="49"/>
  <c r="S35" i="49"/>
  <c r="S34" i="49"/>
  <c r="S33" i="49"/>
  <c r="S32" i="49"/>
  <c r="I43" i="49"/>
  <c r="S31" i="49"/>
  <c r="S30" i="49"/>
  <c r="S29" i="49"/>
  <c r="F43" i="49"/>
  <c r="S28" i="49"/>
  <c r="S27" i="49"/>
  <c r="S26" i="49"/>
  <c r="S25" i="49"/>
  <c r="P43" i="49"/>
  <c r="S22" i="49"/>
  <c r="S48" i="48"/>
  <c r="S47" i="48"/>
  <c r="S46" i="48"/>
  <c r="S45" i="48"/>
  <c r="S44" i="48"/>
  <c r="S43" i="48"/>
  <c r="S42" i="48"/>
  <c r="B18" i="48"/>
  <c r="B19" i="48"/>
  <c r="B20" i="48"/>
  <c r="B21" i="48"/>
  <c r="B22" i="48"/>
  <c r="B24" i="48"/>
  <c r="B46" i="48"/>
  <c r="S41" i="48"/>
  <c r="S37" i="48"/>
  <c r="S36" i="48"/>
  <c r="M11" i="48"/>
  <c r="M24" i="48"/>
  <c r="M43" i="48"/>
  <c r="S35" i="48"/>
  <c r="S34" i="48"/>
  <c r="S33" i="48"/>
  <c r="S32" i="48"/>
  <c r="I43" i="48"/>
  <c r="S31" i="48"/>
  <c r="S30" i="48"/>
  <c r="S29" i="48"/>
  <c r="F43" i="48"/>
  <c r="S28" i="48"/>
  <c r="S27" i="48"/>
  <c r="S26" i="48"/>
  <c r="S25" i="48"/>
  <c r="P43" i="48"/>
  <c r="S22" i="48"/>
  <c r="S48" i="47"/>
  <c r="S47" i="47"/>
  <c r="S46" i="47"/>
  <c r="S45" i="47"/>
  <c r="S44" i="47"/>
  <c r="S43" i="47"/>
  <c r="S42" i="47"/>
  <c r="B18" i="47"/>
  <c r="B19" i="47"/>
  <c r="B20" i="47"/>
  <c r="B21" i="47"/>
  <c r="B22" i="47"/>
  <c r="B23" i="47"/>
  <c r="B24" i="47"/>
  <c r="B46" i="47"/>
  <c r="S41" i="47"/>
  <c r="S37" i="47"/>
  <c r="S36" i="47"/>
  <c r="M11" i="47"/>
  <c r="M24" i="47"/>
  <c r="M43" i="47"/>
  <c r="S35" i="47"/>
  <c r="S34" i="47"/>
  <c r="S33" i="47"/>
  <c r="S32" i="47"/>
  <c r="I43" i="47"/>
  <c r="S31" i="47"/>
  <c r="S30" i="47"/>
  <c r="S29" i="47"/>
  <c r="F43" i="47"/>
  <c r="S28" i="47"/>
  <c r="S27" i="47"/>
  <c r="S26" i="47"/>
  <c r="S25" i="47"/>
  <c r="P43" i="47"/>
  <c r="S22" i="47"/>
  <c r="S48" i="46"/>
  <c r="S47" i="46"/>
  <c r="S46" i="46"/>
  <c r="S45" i="46"/>
  <c r="S44" i="46"/>
  <c r="S43" i="46"/>
  <c r="S42" i="46"/>
  <c r="B18" i="46"/>
  <c r="B19" i="46"/>
  <c r="B20" i="46"/>
  <c r="B21" i="46"/>
  <c r="B22" i="46"/>
  <c r="B24" i="46"/>
  <c r="B46" i="46"/>
  <c r="S41" i="46"/>
  <c r="S37" i="46"/>
  <c r="S36" i="46"/>
  <c r="M11" i="46"/>
  <c r="M24" i="46"/>
  <c r="M43" i="46"/>
  <c r="S35" i="46"/>
  <c r="S34" i="46"/>
  <c r="S33" i="46"/>
  <c r="S32" i="46"/>
  <c r="I43" i="46"/>
  <c r="S31" i="46"/>
  <c r="S30" i="46"/>
  <c r="S29" i="46"/>
  <c r="F43" i="46"/>
  <c r="S28" i="46"/>
  <c r="S27" i="46"/>
  <c r="S26" i="46"/>
  <c r="S25" i="46"/>
  <c r="P43" i="46"/>
  <c r="S22" i="46"/>
  <c r="S48" i="45"/>
  <c r="S47" i="45"/>
  <c r="S46" i="45"/>
  <c r="S45" i="45"/>
  <c r="S44" i="45"/>
  <c r="S43" i="45"/>
  <c r="S42" i="45"/>
  <c r="B18" i="45"/>
  <c r="B19" i="45"/>
  <c r="B20" i="45"/>
  <c r="B21" i="45"/>
  <c r="B22" i="45"/>
  <c r="B24" i="45"/>
  <c r="B46" i="45"/>
  <c r="S41" i="45"/>
  <c r="S37" i="45"/>
  <c r="S36" i="45"/>
  <c r="M11" i="45"/>
  <c r="M24" i="45"/>
  <c r="M43" i="45"/>
  <c r="S35" i="45"/>
  <c r="S34" i="45"/>
  <c r="S33" i="45"/>
  <c r="S32" i="45"/>
  <c r="I43" i="45"/>
  <c r="S31" i="45"/>
  <c r="S30" i="45"/>
  <c r="S29" i="45"/>
  <c r="F43" i="45"/>
  <c r="S28" i="45"/>
  <c r="S27" i="45"/>
  <c r="S26" i="45"/>
  <c r="S25" i="45"/>
  <c r="P43" i="45"/>
  <c r="S22" i="45"/>
  <c r="S48" i="53"/>
  <c r="S47" i="53"/>
  <c r="S46" i="53"/>
  <c r="S45" i="53"/>
  <c r="S44" i="53"/>
  <c r="S43" i="53"/>
  <c r="S42" i="53"/>
  <c r="B18" i="53"/>
  <c r="B19" i="53"/>
  <c r="B20" i="53"/>
  <c r="B21" i="53"/>
  <c r="B22" i="53"/>
  <c r="B23" i="53"/>
  <c r="B24" i="53"/>
  <c r="B46" i="53"/>
  <c r="S41" i="53"/>
  <c r="S37" i="53"/>
  <c r="S36" i="53"/>
  <c r="M11" i="53"/>
  <c r="M24" i="53"/>
  <c r="M43" i="53"/>
  <c r="S35" i="53"/>
  <c r="S34" i="53"/>
  <c r="S33" i="53"/>
  <c r="S32" i="53"/>
  <c r="I43" i="53"/>
  <c r="S31" i="53"/>
  <c r="S30" i="53"/>
  <c r="S29" i="53"/>
  <c r="F43" i="53"/>
  <c r="S28" i="53"/>
  <c r="S27" i="53"/>
  <c r="S26" i="53"/>
  <c r="S25" i="53"/>
  <c r="P43" i="53"/>
  <c r="S22" i="53"/>
  <c r="S48" i="52"/>
  <c r="S47" i="52"/>
  <c r="S46" i="52"/>
  <c r="S45" i="52"/>
  <c r="S44" i="52"/>
  <c r="S43" i="52"/>
  <c r="S42" i="52"/>
  <c r="S37" i="52"/>
  <c r="S36" i="52"/>
  <c r="M11" i="52"/>
  <c r="M24" i="52"/>
  <c r="M43" i="52"/>
  <c r="S35" i="52"/>
  <c r="S34" i="52"/>
  <c r="S33" i="52"/>
  <c r="S32" i="52"/>
  <c r="I43" i="52"/>
  <c r="S31" i="52"/>
  <c r="S30" i="52"/>
  <c r="S29" i="52"/>
  <c r="F43" i="52"/>
  <c r="S28" i="52"/>
  <c r="S27" i="52"/>
  <c r="S26" i="52"/>
  <c r="S25" i="52"/>
  <c r="P43" i="52"/>
  <c r="S22" i="52"/>
  <c r="S48" i="44"/>
  <c r="S47" i="44"/>
  <c r="S46" i="44"/>
  <c r="S45" i="44"/>
  <c r="S44" i="44"/>
  <c r="S43" i="44"/>
  <c r="S42" i="44"/>
  <c r="B18" i="44"/>
  <c r="B19" i="44"/>
  <c r="B20" i="44"/>
  <c r="B21" i="44"/>
  <c r="B22" i="44"/>
  <c r="B23" i="44"/>
  <c r="B24" i="44"/>
  <c r="B5" i="40"/>
  <c r="B26" i="44"/>
  <c r="B46" i="44"/>
  <c r="S41" i="44"/>
  <c r="S37" i="44"/>
  <c r="S36" i="44"/>
  <c r="M11" i="44"/>
  <c r="M24" i="44"/>
  <c r="M43" i="44"/>
  <c r="S35" i="44"/>
  <c r="S34" i="44"/>
  <c r="S33" i="44"/>
  <c r="S32" i="44"/>
  <c r="I43" i="44"/>
  <c r="S31" i="44"/>
  <c r="S30" i="44"/>
  <c r="S29" i="44"/>
  <c r="F43" i="44"/>
  <c r="S28" i="44"/>
  <c r="S27" i="44"/>
  <c r="S26" i="44"/>
  <c r="S25" i="44"/>
  <c r="P43" i="44"/>
  <c r="S22" i="44"/>
  <c r="S48" i="43"/>
  <c r="S47" i="43"/>
  <c r="S46" i="43"/>
  <c r="S45" i="43"/>
  <c r="S44" i="43"/>
  <c r="S43" i="43"/>
  <c r="S42" i="43"/>
  <c r="B18" i="43"/>
  <c r="B19" i="43"/>
  <c r="B20" i="43"/>
  <c r="B21" i="43"/>
  <c r="B22" i="43"/>
  <c r="B24" i="43"/>
  <c r="B46" i="43"/>
  <c r="S41" i="43"/>
  <c r="S37" i="43"/>
  <c r="S36" i="43"/>
  <c r="M11" i="43"/>
  <c r="M24" i="43"/>
  <c r="M43" i="43"/>
  <c r="S35" i="43"/>
  <c r="S34" i="43"/>
  <c r="S33" i="43"/>
  <c r="S32" i="43"/>
  <c r="I43" i="43"/>
  <c r="S31" i="43"/>
  <c r="S30" i="43"/>
  <c r="S29" i="43"/>
  <c r="F43" i="43"/>
  <c r="S28" i="43"/>
  <c r="S27" i="43"/>
  <c r="S26" i="43"/>
  <c r="S25" i="43"/>
  <c r="P43" i="43"/>
  <c r="S22" i="43"/>
  <c r="S48" i="42"/>
  <c r="S47" i="42"/>
  <c r="S46" i="42"/>
  <c r="S45" i="42"/>
  <c r="S44" i="42"/>
  <c r="S43" i="42"/>
  <c r="S42" i="42"/>
  <c r="B18" i="42"/>
  <c r="B19" i="42"/>
  <c r="B20" i="42"/>
  <c r="B21" i="42"/>
  <c r="B22" i="42"/>
  <c r="B23" i="42"/>
  <c r="B24" i="42"/>
  <c r="B46" i="42"/>
  <c r="S41" i="42"/>
  <c r="S37" i="42"/>
  <c r="S36" i="42"/>
  <c r="M11" i="42"/>
  <c r="M24" i="42"/>
  <c r="M43" i="42"/>
  <c r="S35" i="42"/>
  <c r="S34" i="42"/>
  <c r="S33" i="42"/>
  <c r="S32" i="42"/>
  <c r="I43" i="42"/>
  <c r="S31" i="42"/>
  <c r="S30" i="42"/>
  <c r="S29" i="42"/>
  <c r="F43" i="42"/>
  <c r="S28" i="42"/>
  <c r="S27" i="42"/>
  <c r="S26" i="42"/>
  <c r="S25" i="42"/>
  <c r="P43" i="42"/>
  <c r="S22" i="42"/>
  <c r="S48" i="41"/>
  <c r="S47" i="41"/>
  <c r="S46" i="41"/>
  <c r="S45" i="41"/>
  <c r="S44" i="41"/>
  <c r="S43" i="41"/>
  <c r="S42" i="41"/>
  <c r="B18" i="41"/>
  <c r="B19" i="41"/>
  <c r="B20" i="41"/>
  <c r="B21" i="41"/>
  <c r="B22" i="41"/>
  <c r="B23" i="41"/>
  <c r="B24" i="41"/>
  <c r="B46" i="41"/>
  <c r="S41" i="41"/>
  <c r="S37" i="41"/>
  <c r="S36" i="41"/>
  <c r="M11" i="41"/>
  <c r="M24" i="41"/>
  <c r="M43" i="41"/>
  <c r="S35" i="41"/>
  <c r="S34" i="41"/>
  <c r="S33" i="41"/>
  <c r="S32" i="41"/>
  <c r="I43" i="41"/>
  <c r="S31" i="41"/>
  <c r="S30" i="41"/>
  <c r="S29" i="41"/>
  <c r="F43" i="41"/>
  <c r="S28" i="41"/>
  <c r="S27" i="41"/>
  <c r="S26" i="41"/>
  <c r="S25" i="41"/>
  <c r="P43" i="41"/>
  <c r="S22" i="41"/>
  <c r="S22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41" i="3"/>
  <c r="S42" i="3"/>
  <c r="S43" i="3"/>
  <c r="S44" i="3"/>
  <c r="S45" i="3"/>
  <c r="S46" i="3"/>
  <c r="S47" i="3"/>
  <c r="S48" i="3"/>
  <c r="P24" i="52"/>
  <c r="C39" i="37"/>
  <c r="C38" i="37"/>
  <c r="C37" i="37"/>
  <c r="C42" i="37"/>
  <c r="C36" i="37"/>
  <c r="C34" i="37"/>
  <c r="C33" i="37"/>
  <c r="C32" i="37"/>
  <c r="P42" i="37"/>
  <c r="P36" i="37"/>
  <c r="P34" i="37"/>
  <c r="P33" i="37"/>
  <c r="P32" i="37"/>
  <c r="B42" i="52"/>
  <c r="B42" i="44"/>
  <c r="C5" i="40"/>
  <c r="A5" i="40"/>
  <c r="B19" i="2"/>
  <c r="B42" i="51"/>
  <c r="D42" i="51"/>
  <c r="F42" i="51"/>
  <c r="S44" i="51"/>
  <c r="B18" i="51"/>
  <c r="B19" i="51"/>
  <c r="B20" i="51"/>
  <c r="B21" i="51"/>
  <c r="B22" i="51"/>
  <c r="B23" i="51"/>
  <c r="S36" i="51"/>
  <c r="P7" i="51"/>
  <c r="G42" i="3"/>
  <c r="H42" i="3"/>
  <c r="P7" i="3"/>
  <c r="C5" i="3"/>
  <c r="C8" i="3"/>
  <c r="C9" i="3"/>
  <c r="C10" i="3"/>
  <c r="D42" i="2"/>
  <c r="F42" i="2"/>
  <c r="L42" i="2"/>
  <c r="B18" i="2"/>
  <c r="B20" i="2"/>
  <c r="B21" i="2"/>
  <c r="B22" i="2"/>
  <c r="C42" i="44"/>
  <c r="O24" i="37"/>
  <c r="O11" i="37"/>
  <c r="P8" i="51"/>
  <c r="P5" i="50"/>
  <c r="P5" i="54"/>
  <c r="P5" i="49"/>
  <c r="P5" i="48"/>
  <c r="P5" i="47"/>
  <c r="P5" i="46"/>
  <c r="P5" i="45"/>
  <c r="P5" i="53"/>
  <c r="P5" i="52"/>
  <c r="P5" i="44"/>
  <c r="P5" i="43"/>
  <c r="P5" i="42"/>
  <c r="P5" i="41"/>
  <c r="P5" i="51"/>
  <c r="P5" i="3"/>
  <c r="P5" i="2"/>
  <c r="E42" i="52"/>
  <c r="F42" i="52"/>
  <c r="G42" i="52"/>
  <c r="I42" i="52"/>
  <c r="C10" i="50"/>
  <c r="C9" i="50"/>
  <c r="C8" i="50"/>
  <c r="C10" i="54"/>
  <c r="C9" i="54"/>
  <c r="C8" i="54"/>
  <c r="C10" i="49"/>
  <c r="C9" i="49"/>
  <c r="C8" i="49"/>
  <c r="C10" i="48"/>
  <c r="C9" i="48"/>
  <c r="C8" i="48"/>
  <c r="K42" i="47"/>
  <c r="C10" i="47"/>
  <c r="C9" i="47"/>
  <c r="C8" i="47"/>
  <c r="C10" i="46"/>
  <c r="C9" i="46"/>
  <c r="C8" i="46"/>
  <c r="C10" i="45"/>
  <c r="C9" i="45"/>
  <c r="C8" i="45"/>
  <c r="C10" i="53"/>
  <c r="C9" i="53"/>
  <c r="C8" i="53"/>
  <c r="C10" i="52"/>
  <c r="C9" i="52"/>
  <c r="C8" i="52"/>
  <c r="I42" i="44"/>
  <c r="C10" i="44"/>
  <c r="C9" i="44"/>
  <c r="C8" i="44"/>
  <c r="C10" i="43"/>
  <c r="C9" i="43"/>
  <c r="C8" i="43"/>
  <c r="G42" i="42"/>
  <c r="B42" i="42"/>
  <c r="J8" i="37"/>
  <c r="C10" i="42"/>
  <c r="C9" i="42"/>
  <c r="C8" i="42"/>
  <c r="H38" i="37"/>
  <c r="C10" i="41"/>
  <c r="C9" i="41"/>
  <c r="C8" i="41"/>
  <c r="C9" i="51"/>
  <c r="C10" i="51"/>
  <c r="C8" i="51"/>
  <c r="C10" i="2"/>
  <c r="C5" i="2"/>
  <c r="C8" i="2"/>
  <c r="C9" i="2"/>
  <c r="C5" i="50"/>
  <c r="C5" i="54"/>
  <c r="C5" i="49"/>
  <c r="C11" i="49"/>
  <c r="C5" i="48"/>
  <c r="C5" i="47"/>
  <c r="C5" i="45"/>
  <c r="C5" i="53"/>
  <c r="C5" i="52"/>
  <c r="C5" i="44"/>
  <c r="C5" i="43"/>
  <c r="C5" i="42"/>
  <c r="C11" i="42"/>
  <c r="C5" i="41"/>
  <c r="C5" i="51"/>
  <c r="O42" i="50"/>
  <c r="N42" i="50"/>
  <c r="M42" i="50"/>
  <c r="J42" i="50"/>
  <c r="G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54"/>
  <c r="N42" i="54"/>
  <c r="M42" i="54"/>
  <c r="J42" i="54"/>
  <c r="R37" i="54"/>
  <c r="R36" i="54"/>
  <c r="R35" i="54"/>
  <c r="R34" i="54"/>
  <c r="R33" i="54"/>
  <c r="R32" i="54"/>
  <c r="R31" i="54"/>
  <c r="R30" i="54"/>
  <c r="R29" i="54"/>
  <c r="A29" i="54"/>
  <c r="R28" i="54"/>
  <c r="R27" i="54"/>
  <c r="R26" i="54"/>
  <c r="R25" i="54"/>
  <c r="A15" i="54"/>
  <c r="O42" i="49"/>
  <c r="N42" i="49"/>
  <c r="M42" i="49"/>
  <c r="J42" i="49"/>
  <c r="R37" i="49"/>
  <c r="R36" i="49"/>
  <c r="R35" i="49"/>
  <c r="R34" i="49"/>
  <c r="R33" i="49"/>
  <c r="R32" i="49"/>
  <c r="R31" i="49"/>
  <c r="R30" i="49"/>
  <c r="R29" i="49"/>
  <c r="A29" i="49"/>
  <c r="R28" i="49"/>
  <c r="R27" i="49"/>
  <c r="R26" i="49"/>
  <c r="R25" i="49"/>
  <c r="A15" i="49"/>
  <c r="O42" i="48"/>
  <c r="N42" i="48"/>
  <c r="M42" i="48"/>
  <c r="J42" i="48"/>
  <c r="R37" i="48"/>
  <c r="R36" i="48"/>
  <c r="R35" i="48"/>
  <c r="R34" i="48"/>
  <c r="R33" i="48"/>
  <c r="R32" i="48"/>
  <c r="R31" i="48"/>
  <c r="R30" i="48"/>
  <c r="R29" i="48"/>
  <c r="A29" i="48"/>
  <c r="R28" i="48"/>
  <c r="R27" i="48"/>
  <c r="R26" i="48"/>
  <c r="R25" i="48"/>
  <c r="A15" i="48"/>
  <c r="O42" i="47"/>
  <c r="N42" i="47"/>
  <c r="M42" i="47"/>
  <c r="J42" i="47"/>
  <c r="R37" i="47"/>
  <c r="R36" i="47"/>
  <c r="R35" i="47"/>
  <c r="R34" i="47"/>
  <c r="R33" i="47"/>
  <c r="R32" i="47"/>
  <c r="R31" i="47"/>
  <c r="R30" i="47"/>
  <c r="R29" i="47"/>
  <c r="A29" i="47"/>
  <c r="R28" i="47"/>
  <c r="R27" i="47"/>
  <c r="R26" i="47"/>
  <c r="R25" i="47"/>
  <c r="A15" i="47"/>
  <c r="O42" i="46"/>
  <c r="N42" i="46"/>
  <c r="M42" i="46"/>
  <c r="J42" i="46"/>
  <c r="R37" i="46"/>
  <c r="R36" i="46"/>
  <c r="R35" i="46"/>
  <c r="R34" i="46"/>
  <c r="R33" i="46"/>
  <c r="R32" i="46"/>
  <c r="R31" i="46"/>
  <c r="R30" i="46"/>
  <c r="R29" i="46"/>
  <c r="A29" i="46"/>
  <c r="R28" i="46"/>
  <c r="R27" i="46"/>
  <c r="R26" i="46"/>
  <c r="R25" i="46"/>
  <c r="A15" i="46"/>
  <c r="O42" i="45"/>
  <c r="N42" i="45"/>
  <c r="M42" i="45"/>
  <c r="J42" i="45"/>
  <c r="R37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O42" i="53"/>
  <c r="N42" i="53"/>
  <c r="M42" i="53"/>
  <c r="J42" i="53"/>
  <c r="R37" i="53"/>
  <c r="R36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O42" i="52"/>
  <c r="N42" i="52"/>
  <c r="M42" i="52"/>
  <c r="J42" i="52"/>
  <c r="R37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O42" i="44"/>
  <c r="N42" i="44"/>
  <c r="M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N42" i="43"/>
  <c r="M42" i="43"/>
  <c r="J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M42" i="42"/>
  <c r="J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M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N42" i="51"/>
  <c r="M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N42" i="3"/>
  <c r="M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37" i="37"/>
  <c r="O42" i="37"/>
  <c r="M33" i="37"/>
  <c r="N33" i="37"/>
  <c r="O33" i="37"/>
  <c r="J34" i="37"/>
  <c r="M34" i="37"/>
  <c r="N34" i="37"/>
  <c r="O34" i="37"/>
  <c r="J36" i="37"/>
  <c r="M36" i="37"/>
  <c r="N36" i="37"/>
  <c r="O36" i="37"/>
  <c r="J37" i="37"/>
  <c r="M37" i="37"/>
  <c r="J38" i="37"/>
  <c r="M38" i="37"/>
  <c r="M39" i="37"/>
  <c r="M42" i="37"/>
  <c r="J39" i="37"/>
  <c r="J42" i="37"/>
  <c r="J32" i="37"/>
  <c r="M32" i="37"/>
  <c r="N32" i="37"/>
  <c r="O32" i="37"/>
  <c r="C19" i="37"/>
  <c r="M19" i="37"/>
  <c r="N19" i="37"/>
  <c r="O19" i="37"/>
  <c r="C20" i="37"/>
  <c r="M20" i="37"/>
  <c r="N20" i="37"/>
  <c r="O20" i="37"/>
  <c r="C21" i="37"/>
  <c r="M21" i="37"/>
  <c r="N21" i="37"/>
  <c r="O21" i="37"/>
  <c r="C22" i="37"/>
  <c r="M22" i="37"/>
  <c r="N22" i="37"/>
  <c r="O22" i="37"/>
  <c r="C23" i="37"/>
  <c r="M23" i="37"/>
  <c r="N23" i="37"/>
  <c r="O23" i="37"/>
  <c r="C18" i="37"/>
  <c r="M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J42" i="2"/>
  <c r="D9" i="40"/>
  <c r="B9" i="40"/>
  <c r="A29" i="37"/>
  <c r="A15" i="37"/>
  <c r="E42" i="3"/>
  <c r="F42" i="3"/>
  <c r="I42" i="3"/>
  <c r="F42" i="41"/>
  <c r="H23" i="37"/>
  <c r="I42" i="2"/>
  <c r="K23" i="37"/>
  <c r="I42" i="51"/>
  <c r="G42" i="51"/>
  <c r="E42" i="51"/>
  <c r="H42" i="44"/>
  <c r="I22" i="37"/>
  <c r="G18" i="37"/>
  <c r="G42" i="2"/>
  <c r="K33" i="37"/>
  <c r="L42" i="49"/>
  <c r="L42" i="50"/>
  <c r="L23" i="37"/>
  <c r="D23" i="37"/>
  <c r="E19" i="37"/>
  <c r="E42" i="2"/>
  <c r="C11" i="51"/>
  <c r="B42" i="41"/>
  <c r="L42" i="42"/>
  <c r="C42" i="2"/>
  <c r="L9" i="37"/>
  <c r="J7" i="37"/>
  <c r="P5" i="37"/>
  <c r="P18" i="50"/>
  <c r="L21" i="37"/>
  <c r="H21" i="37"/>
  <c r="F18" i="37"/>
  <c r="G23" i="37"/>
  <c r="H22" i="37"/>
  <c r="D22" i="37"/>
  <c r="I21" i="37"/>
  <c r="E21" i="37"/>
  <c r="F20" i="37"/>
  <c r="G19" i="37"/>
  <c r="L18" i="37"/>
  <c r="D18" i="37"/>
  <c r="G21" i="37"/>
  <c r="H20" i="37"/>
  <c r="D20" i="37"/>
  <c r="I19" i="37"/>
  <c r="K42" i="41"/>
  <c r="L36" i="37"/>
  <c r="L42" i="45"/>
  <c r="P8" i="53"/>
  <c r="C42" i="50"/>
  <c r="C42" i="45"/>
  <c r="K18" i="37"/>
  <c r="E22" i="37"/>
  <c r="J21" i="37"/>
  <c r="K20" i="37"/>
  <c r="G20" i="37"/>
  <c r="N24" i="37"/>
  <c r="M11" i="37"/>
  <c r="P8" i="2"/>
  <c r="C7" i="37"/>
  <c r="K22" i="37"/>
  <c r="G22" i="37"/>
  <c r="K19" i="37"/>
  <c r="L42" i="46"/>
  <c r="I9" i="37"/>
  <c r="N11" i="37"/>
  <c r="H10" i="37"/>
  <c r="M24" i="37"/>
  <c r="G39" i="37"/>
  <c r="C24" i="37"/>
  <c r="E34" i="37"/>
  <c r="F42" i="45"/>
  <c r="C11" i="46"/>
  <c r="E42" i="47"/>
  <c r="G42" i="47"/>
  <c r="I10" i="37"/>
  <c r="C42" i="42"/>
  <c r="G7" i="37"/>
  <c r="G42" i="41"/>
  <c r="C11" i="53"/>
  <c r="C11" i="52"/>
  <c r="D42" i="45"/>
  <c r="G42" i="45"/>
  <c r="H42" i="45"/>
  <c r="I42" i="45"/>
  <c r="B47" i="46"/>
  <c r="F42" i="46"/>
  <c r="D42" i="47"/>
  <c r="F42" i="47"/>
  <c r="H42" i="47"/>
  <c r="I42" i="47"/>
  <c r="C11" i="48"/>
  <c r="H9" i="37"/>
  <c r="C42" i="52"/>
  <c r="C42" i="41"/>
  <c r="B42" i="2"/>
  <c r="I7" i="37"/>
  <c r="J19" i="37"/>
  <c r="B20" i="37"/>
  <c r="K42" i="43"/>
  <c r="H42" i="43"/>
  <c r="I42" i="43"/>
  <c r="K42" i="48"/>
  <c r="P9" i="41"/>
  <c r="P8" i="41"/>
  <c r="H42" i="48"/>
  <c r="E42" i="48"/>
  <c r="E42" i="49"/>
  <c r="D42" i="49"/>
  <c r="F42" i="49"/>
  <c r="H42" i="49"/>
  <c r="I42" i="49"/>
  <c r="C11" i="54"/>
  <c r="C11" i="50"/>
  <c r="E42" i="50"/>
  <c r="K42" i="50"/>
  <c r="F42" i="50"/>
  <c r="I42" i="50"/>
  <c r="L42" i="52"/>
  <c r="K42" i="52"/>
  <c r="C42" i="49"/>
  <c r="C42" i="47"/>
  <c r="C42" i="43"/>
  <c r="H42" i="2"/>
  <c r="S35" i="51"/>
  <c r="S37" i="51"/>
  <c r="H42" i="51"/>
  <c r="C42" i="51"/>
  <c r="I18" i="37"/>
  <c r="E18" i="37"/>
  <c r="F23" i="37"/>
  <c r="H18" i="37"/>
  <c r="I23" i="37"/>
  <c r="E23" i="37"/>
  <c r="J22" i="37"/>
  <c r="F22" i="37"/>
  <c r="L20" i="37"/>
  <c r="J18" i="37"/>
  <c r="P22" i="48"/>
  <c r="P9" i="53"/>
  <c r="C42" i="53"/>
  <c r="S35" i="37"/>
  <c r="H8" i="37"/>
  <c r="L42" i="3"/>
  <c r="K42" i="3"/>
  <c r="F8" i="37"/>
  <c r="K42" i="51"/>
  <c r="P20" i="51"/>
  <c r="B18" i="37"/>
  <c r="P21" i="50"/>
  <c r="C47" i="41"/>
  <c r="B21" i="37"/>
  <c r="K39" i="37"/>
  <c r="K42" i="2"/>
  <c r="H7" i="37"/>
  <c r="F7" i="37"/>
  <c r="E36" i="37"/>
  <c r="L42" i="54"/>
  <c r="P19" i="53"/>
  <c r="D21" i="37"/>
  <c r="I20" i="37"/>
  <c r="E20" i="37"/>
  <c r="F19" i="37"/>
  <c r="D42" i="44"/>
  <c r="L42" i="44"/>
  <c r="B47" i="53"/>
  <c r="L42" i="53"/>
  <c r="L42" i="47"/>
  <c r="B42" i="47"/>
  <c r="L42" i="48"/>
  <c r="B42" i="50"/>
  <c r="P9" i="45"/>
  <c r="B33" i="37"/>
  <c r="K34" i="37"/>
  <c r="E33" i="37"/>
  <c r="B42" i="43"/>
  <c r="G33" i="37"/>
  <c r="P8" i="3"/>
  <c r="I8" i="37"/>
  <c r="D36" i="37"/>
  <c r="E8" i="37"/>
  <c r="F42" i="43"/>
  <c r="C47" i="43"/>
  <c r="P9" i="2"/>
  <c r="K7" i="37"/>
  <c r="B39" i="37"/>
  <c r="J23" i="37"/>
  <c r="P21" i="3"/>
  <c r="P18" i="52"/>
  <c r="P19" i="49"/>
  <c r="G42" i="43"/>
  <c r="E42" i="44"/>
  <c r="G10" i="37"/>
  <c r="D10" i="37"/>
  <c r="P10" i="3"/>
  <c r="P10" i="43"/>
  <c r="P9" i="47"/>
  <c r="C47" i="49"/>
  <c r="K21" i="37"/>
  <c r="L22" i="37"/>
  <c r="J20" i="37"/>
  <c r="P21" i="51"/>
  <c r="P19" i="42"/>
  <c r="P18" i="44"/>
  <c r="P23" i="48"/>
  <c r="B23" i="37"/>
  <c r="L34" i="37"/>
  <c r="L37" i="37"/>
  <c r="G36" i="37"/>
  <c r="E42" i="46"/>
  <c r="H42" i="54"/>
  <c r="P8" i="42"/>
  <c r="P9" i="49"/>
  <c r="B24" i="51"/>
  <c r="S43" i="51"/>
  <c r="G37" i="37"/>
  <c r="K42" i="46"/>
  <c r="P10" i="42"/>
  <c r="P7" i="52"/>
  <c r="C47" i="45"/>
  <c r="P21" i="2"/>
  <c r="C11" i="44"/>
  <c r="C11" i="47"/>
  <c r="G34" i="37"/>
  <c r="D42" i="50"/>
  <c r="H42" i="50"/>
  <c r="P9" i="52"/>
  <c r="C47" i="50"/>
  <c r="C42" i="54"/>
  <c r="L42" i="51"/>
  <c r="B46" i="51"/>
  <c r="B47" i="51"/>
  <c r="S37" i="2"/>
  <c r="S35" i="2"/>
  <c r="S36" i="2"/>
  <c r="E38" i="37"/>
  <c r="S45" i="51"/>
  <c r="H36" i="37"/>
  <c r="E37" i="37"/>
  <c r="K32" i="37"/>
  <c r="K37" i="37"/>
  <c r="C11" i="43"/>
  <c r="K42" i="49"/>
  <c r="I42" i="54"/>
  <c r="F42" i="54"/>
  <c r="P8" i="52"/>
  <c r="P10" i="45"/>
  <c r="P10" i="50"/>
  <c r="C42" i="46"/>
  <c r="E9" i="37"/>
  <c r="L19" i="37"/>
  <c r="H19" i="37"/>
  <c r="G42" i="44"/>
  <c r="P9" i="42"/>
  <c r="E10" i="37"/>
  <c r="J10" i="37"/>
  <c r="P10" i="52"/>
  <c r="K9" i="37"/>
  <c r="C42" i="48"/>
  <c r="S46" i="51"/>
  <c r="C11" i="2"/>
  <c r="P10" i="41"/>
  <c r="C47" i="48"/>
  <c r="C47" i="42"/>
  <c r="P23" i="50"/>
  <c r="B19" i="37"/>
  <c r="G32" i="37"/>
  <c r="P10" i="44"/>
  <c r="F10" i="37"/>
  <c r="D37" i="37"/>
  <c r="D42" i="3"/>
  <c r="C42" i="3"/>
  <c r="B42" i="3"/>
  <c r="B37" i="37"/>
  <c r="P9" i="51"/>
  <c r="D9" i="37"/>
  <c r="P19" i="3"/>
  <c r="D19" i="37"/>
  <c r="B42" i="49"/>
  <c r="K8" i="37"/>
  <c r="G8" i="37"/>
  <c r="E7" i="37"/>
  <c r="G9" i="37"/>
  <c r="L8" i="37"/>
  <c r="P8" i="48"/>
  <c r="D8" i="37"/>
  <c r="C8" i="37"/>
  <c r="C11" i="41"/>
  <c r="L39" i="37"/>
  <c r="L42" i="41"/>
  <c r="D42" i="41"/>
  <c r="D39" i="37"/>
  <c r="H42" i="41"/>
  <c r="H37" i="37"/>
  <c r="I42" i="41"/>
  <c r="H32" i="37"/>
  <c r="C5" i="37"/>
  <c r="C9" i="37"/>
  <c r="G42" i="53"/>
  <c r="G38" i="37"/>
  <c r="H34" i="37"/>
  <c r="C11" i="45"/>
  <c r="C10" i="37"/>
  <c r="B22" i="37"/>
  <c r="E42" i="45"/>
  <c r="K42" i="45"/>
  <c r="B42" i="45"/>
  <c r="I42" i="46"/>
  <c r="D42" i="46"/>
  <c r="H42" i="46"/>
  <c r="H39" i="37"/>
  <c r="L7" i="37"/>
  <c r="P7" i="47"/>
  <c r="D7" i="37"/>
  <c r="L32" i="37"/>
  <c r="D34" i="37"/>
  <c r="D42" i="42"/>
  <c r="D38" i="37"/>
  <c r="E32" i="37"/>
  <c r="E42" i="43"/>
  <c r="E39" i="37"/>
  <c r="L38" i="37"/>
  <c r="L42" i="43"/>
  <c r="B32" i="37"/>
  <c r="B36" i="37"/>
  <c r="D32" i="37"/>
  <c r="D42" i="43"/>
  <c r="K42" i="44"/>
  <c r="D42" i="53"/>
  <c r="F42" i="53"/>
  <c r="H42" i="53"/>
  <c r="E42" i="53"/>
  <c r="B42" i="54"/>
  <c r="K42" i="54"/>
  <c r="P8" i="54"/>
  <c r="L10" i="37"/>
  <c r="P10" i="2"/>
  <c r="S47" i="2"/>
  <c r="H33" i="37"/>
  <c r="P21" i="43"/>
  <c r="P19" i="43"/>
  <c r="P18" i="49"/>
  <c r="F42" i="37"/>
  <c r="E42" i="42"/>
  <c r="D33" i="37"/>
  <c r="P8" i="44"/>
  <c r="P7" i="46"/>
  <c r="P7" i="49"/>
  <c r="P8" i="50"/>
  <c r="B38" i="37"/>
  <c r="S44" i="2"/>
  <c r="B34" i="37"/>
  <c r="P18" i="2"/>
  <c r="P22" i="2"/>
  <c r="P20" i="2"/>
  <c r="P22" i="41"/>
  <c r="P18" i="46"/>
  <c r="P22" i="54"/>
  <c r="P20" i="54"/>
  <c r="E42" i="41"/>
  <c r="F42" i="42"/>
  <c r="H42" i="42"/>
  <c r="K36" i="37"/>
  <c r="F42" i="44"/>
  <c r="B42" i="53"/>
  <c r="P8" i="43"/>
  <c r="P9" i="44"/>
  <c r="P10" i="49"/>
  <c r="P18" i="45"/>
  <c r="P19" i="45"/>
  <c r="P7" i="43"/>
  <c r="P9" i="50"/>
  <c r="C47" i="44"/>
  <c r="P9" i="3"/>
  <c r="K38" i="37"/>
  <c r="P23" i="3"/>
  <c r="P22" i="3"/>
  <c r="P18" i="41"/>
  <c r="P23" i="42"/>
  <c r="P21" i="42"/>
  <c r="F21" i="37"/>
  <c r="P20" i="42"/>
  <c r="P22" i="44"/>
  <c r="P20" i="45"/>
  <c r="P21" i="46"/>
  <c r="P21" i="47"/>
  <c r="P23" i="54"/>
  <c r="I42" i="48"/>
  <c r="F42" i="48"/>
  <c r="G42" i="49"/>
  <c r="D42" i="52"/>
  <c r="F9" i="37"/>
  <c r="P9" i="43"/>
  <c r="P10" i="53"/>
  <c r="P8" i="45"/>
  <c r="P9" i="46"/>
  <c r="P8" i="47"/>
  <c r="P10" i="48"/>
  <c r="L33" i="37"/>
  <c r="P18" i="3"/>
  <c r="P21" i="53"/>
  <c r="P20" i="53"/>
  <c r="P22" i="46"/>
  <c r="P22" i="47"/>
  <c r="P18" i="48"/>
  <c r="P19" i="48"/>
  <c r="P18" i="54"/>
  <c r="B42" i="46"/>
  <c r="B42" i="48"/>
  <c r="E42" i="54"/>
  <c r="H42" i="52"/>
  <c r="K10" i="37"/>
  <c r="P7" i="53"/>
  <c r="P10" i="46"/>
  <c r="P10" i="47"/>
  <c r="P9" i="48"/>
  <c r="P8" i="49"/>
  <c r="P9" i="54"/>
  <c r="J9" i="37"/>
  <c r="P7" i="2"/>
  <c r="P10" i="51"/>
  <c r="P18" i="43"/>
  <c r="P18" i="47"/>
  <c r="P19" i="2"/>
  <c r="P18" i="51"/>
  <c r="P19" i="51"/>
  <c r="P19" i="41"/>
  <c r="P21" i="49"/>
  <c r="P20" i="49"/>
  <c r="P19" i="50"/>
  <c r="S47" i="51"/>
  <c r="P23" i="2"/>
  <c r="P22" i="51"/>
  <c r="P23" i="41"/>
  <c r="P20" i="41"/>
  <c r="P22" i="42"/>
  <c r="P22" i="43"/>
  <c r="P20" i="44"/>
  <c r="P20" i="52"/>
  <c r="P23" i="53"/>
  <c r="P22" i="53"/>
  <c r="P23" i="45"/>
  <c r="P21" i="45"/>
  <c r="P19" i="46"/>
  <c r="P19" i="47"/>
  <c r="P21" i="48"/>
  <c r="P20" i="48"/>
  <c r="P23" i="49"/>
  <c r="P22" i="49"/>
  <c r="P22" i="50"/>
  <c r="I42" i="42"/>
  <c r="K42" i="42"/>
  <c r="I42" i="53"/>
  <c r="K42" i="53"/>
  <c r="G42" i="46"/>
  <c r="D42" i="48"/>
  <c r="G42" i="48"/>
  <c r="D42" i="54"/>
  <c r="G42" i="54"/>
  <c r="P7" i="41"/>
  <c r="P8" i="46"/>
  <c r="P7" i="48"/>
  <c r="P10" i="54"/>
  <c r="P7" i="54"/>
  <c r="S32" i="51"/>
  <c r="P18" i="42"/>
  <c r="P23" i="44"/>
  <c r="P21" i="52"/>
  <c r="P18" i="53"/>
  <c r="P21" i="54"/>
  <c r="P19" i="54"/>
  <c r="P23" i="43"/>
  <c r="P19" i="44"/>
  <c r="P22" i="52"/>
  <c r="P22" i="45"/>
  <c r="P23" i="46"/>
  <c r="P23" i="47"/>
  <c r="P7" i="50"/>
  <c r="B24" i="2"/>
  <c r="P20" i="3"/>
  <c r="P23" i="51"/>
  <c r="P21" i="41"/>
  <c r="P20" i="43"/>
  <c r="P21" i="44"/>
  <c r="P23" i="52"/>
  <c r="P19" i="52"/>
  <c r="P20" i="46"/>
  <c r="P20" i="47"/>
  <c r="P20" i="50"/>
  <c r="C11" i="3"/>
  <c r="K42" i="37"/>
  <c r="B42" i="37"/>
  <c r="H42" i="37"/>
  <c r="P11" i="50"/>
  <c r="H11" i="37"/>
  <c r="S36" i="37"/>
  <c r="P37" i="37"/>
  <c r="B46" i="2"/>
  <c r="B47" i="2"/>
  <c r="S37" i="37"/>
  <c r="P24" i="2"/>
  <c r="P24" i="54"/>
  <c r="P24" i="48"/>
  <c r="I42" i="37"/>
  <c r="P11" i="46"/>
  <c r="B47" i="54"/>
  <c r="B47" i="47"/>
  <c r="B47" i="50"/>
  <c r="P24" i="42"/>
  <c r="P21" i="37"/>
  <c r="S44" i="37"/>
  <c r="S30" i="51"/>
  <c r="E11" i="37"/>
  <c r="S28" i="51"/>
  <c r="P38" i="37"/>
  <c r="G42" i="37"/>
  <c r="E42" i="37"/>
  <c r="P9" i="37"/>
  <c r="D42" i="37"/>
  <c r="S34" i="51"/>
  <c r="P8" i="37"/>
  <c r="S26" i="51"/>
  <c r="P24" i="51"/>
  <c r="J24" i="37"/>
  <c r="C47" i="46"/>
  <c r="C47" i="47"/>
  <c r="P7" i="37"/>
  <c r="P11" i="47"/>
  <c r="S26" i="2"/>
  <c r="P11" i="53"/>
  <c r="B47" i="48"/>
  <c r="C47" i="51"/>
  <c r="H24" i="37"/>
  <c r="S31" i="51"/>
  <c r="S45" i="2"/>
  <c r="S45" i="37"/>
  <c r="B47" i="44"/>
  <c r="K24" i="37"/>
  <c r="P11" i="43"/>
  <c r="P24" i="46"/>
  <c r="C47" i="53"/>
  <c r="P11" i="42"/>
  <c r="S42" i="51"/>
  <c r="S29" i="51"/>
  <c r="E24" i="37"/>
  <c r="J11" i="37"/>
  <c r="G11" i="37"/>
  <c r="P18" i="37"/>
  <c r="P24" i="43"/>
  <c r="C11" i="37"/>
  <c r="D11" i="37"/>
  <c r="L24" i="37"/>
  <c r="S43" i="2"/>
  <c r="S43" i="37"/>
  <c r="S27" i="51"/>
  <c r="P24" i="3"/>
  <c r="P11" i="52"/>
  <c r="P11" i="45"/>
  <c r="P20" i="37"/>
  <c r="S30" i="2"/>
  <c r="S42" i="2"/>
  <c r="P39" i="37"/>
  <c r="P11" i="49"/>
  <c r="B47" i="45"/>
  <c r="P11" i="41"/>
  <c r="P24" i="44"/>
  <c r="P24" i="45"/>
  <c r="P24" i="47"/>
  <c r="P11" i="3"/>
  <c r="P24" i="50"/>
  <c r="P23" i="37"/>
  <c r="P19" i="37"/>
  <c r="P24" i="49"/>
  <c r="P24" i="53"/>
  <c r="P24" i="41"/>
  <c r="P22" i="37"/>
  <c r="P10" i="37"/>
  <c r="P11" i="44"/>
  <c r="L42" i="37"/>
  <c r="P11" i="48"/>
  <c r="D24" i="37"/>
  <c r="B24" i="37"/>
  <c r="P11" i="51"/>
  <c r="K11" i="37"/>
  <c r="S46" i="2"/>
  <c r="C47" i="3"/>
  <c r="I43" i="2"/>
  <c r="P11" i="2"/>
  <c r="F43" i="2"/>
  <c r="C44" i="41"/>
  <c r="T25" i="41"/>
  <c r="E44" i="50"/>
  <c r="T27" i="50"/>
  <c r="S41" i="51"/>
  <c r="G24" i="37"/>
  <c r="L11" i="37"/>
  <c r="S29" i="2"/>
  <c r="P11" i="54"/>
  <c r="C44" i="48"/>
  <c r="T25" i="48"/>
  <c r="L44" i="41"/>
  <c r="T34" i="41"/>
  <c r="S48" i="51"/>
  <c r="C44" i="46"/>
  <c r="T25" i="46"/>
  <c r="C44" i="42"/>
  <c r="T25" i="42"/>
  <c r="C44" i="52"/>
  <c r="T25" i="52"/>
  <c r="P24" i="37"/>
  <c r="C47" i="54"/>
  <c r="B47" i="43"/>
  <c r="S29" i="37"/>
  <c r="M44" i="43"/>
  <c r="T35" i="43"/>
  <c r="S32" i="2"/>
  <c r="B47" i="41"/>
  <c r="B47" i="49"/>
  <c r="B47" i="42"/>
  <c r="C44" i="47"/>
  <c r="T25" i="47"/>
  <c r="S47" i="37"/>
  <c r="D44" i="53"/>
  <c r="T26" i="53"/>
  <c r="M44" i="53"/>
  <c r="T35" i="53"/>
  <c r="J44" i="53"/>
  <c r="T32" i="53"/>
  <c r="I44" i="53"/>
  <c r="T31" i="53"/>
  <c r="G44" i="53"/>
  <c r="T29" i="53"/>
  <c r="F44" i="53"/>
  <c r="T28" i="53"/>
  <c r="P44" i="53"/>
  <c r="E44" i="53"/>
  <c r="T27" i="53"/>
  <c r="O44" i="53"/>
  <c r="T37" i="53"/>
  <c r="N44" i="53"/>
  <c r="T36" i="53"/>
  <c r="H44" i="53"/>
  <c r="T30" i="53"/>
  <c r="L44" i="53"/>
  <c r="T34" i="53"/>
  <c r="S34" i="2"/>
  <c r="N44" i="50"/>
  <c r="T36" i="50"/>
  <c r="F44" i="50"/>
  <c r="T28" i="50"/>
  <c r="D44" i="50"/>
  <c r="T26" i="50"/>
  <c r="L44" i="50"/>
  <c r="T34" i="50"/>
  <c r="P44" i="50"/>
  <c r="J44" i="50"/>
  <c r="T32" i="50"/>
  <c r="O44" i="50"/>
  <c r="T37" i="50"/>
  <c r="G44" i="50"/>
  <c r="T29" i="50"/>
  <c r="I44" i="50"/>
  <c r="T31" i="50"/>
  <c r="H44" i="50"/>
  <c r="T30" i="50"/>
  <c r="M44" i="50"/>
  <c r="T35" i="50"/>
  <c r="K44" i="50"/>
  <c r="T33" i="50"/>
  <c r="S27" i="2"/>
  <c r="S31" i="2"/>
  <c r="F44" i="52"/>
  <c r="T28" i="52"/>
  <c r="O44" i="49"/>
  <c r="T37" i="49"/>
  <c r="N44" i="49"/>
  <c r="T36" i="49"/>
  <c r="F44" i="49"/>
  <c r="T28" i="49"/>
  <c r="D44" i="49"/>
  <c r="T26" i="49"/>
  <c r="E44" i="49"/>
  <c r="T27" i="49"/>
  <c r="J44" i="49"/>
  <c r="T32" i="49"/>
  <c r="K44" i="49"/>
  <c r="T33" i="49"/>
  <c r="L44" i="49"/>
  <c r="T34" i="49"/>
  <c r="M44" i="49"/>
  <c r="T35" i="49"/>
  <c r="H44" i="49"/>
  <c r="T30" i="49"/>
  <c r="P44" i="49"/>
  <c r="I44" i="49"/>
  <c r="T31" i="49"/>
  <c r="G44" i="49"/>
  <c r="T29" i="49"/>
  <c r="K44" i="53"/>
  <c r="T33" i="53"/>
  <c r="I44" i="48"/>
  <c r="T31" i="48"/>
  <c r="M44" i="48"/>
  <c r="T35" i="48"/>
  <c r="O44" i="48"/>
  <c r="T37" i="48"/>
  <c r="N44" i="48"/>
  <c r="T36" i="48"/>
  <c r="H44" i="48"/>
  <c r="T30" i="48"/>
  <c r="E44" i="48"/>
  <c r="T27" i="48"/>
  <c r="F44" i="48"/>
  <c r="T28" i="48"/>
  <c r="D44" i="48"/>
  <c r="T26" i="48"/>
  <c r="G44" i="48"/>
  <c r="T29" i="48"/>
  <c r="L44" i="48"/>
  <c r="T34" i="48"/>
  <c r="K44" i="48"/>
  <c r="T33" i="48"/>
  <c r="J44" i="48"/>
  <c r="T32" i="48"/>
  <c r="P44" i="48"/>
  <c r="S33" i="2"/>
  <c r="G44" i="41"/>
  <c r="T29" i="41"/>
  <c r="K44" i="41"/>
  <c r="T33" i="41"/>
  <c r="E44" i="41"/>
  <c r="T27" i="41"/>
  <c r="P44" i="41"/>
  <c r="H44" i="41"/>
  <c r="T30" i="41"/>
  <c r="D44" i="41"/>
  <c r="T26" i="41"/>
  <c r="I44" i="41"/>
  <c r="T31" i="41"/>
  <c r="N44" i="41"/>
  <c r="T36" i="41"/>
  <c r="F44" i="41"/>
  <c r="T28" i="41"/>
  <c r="O44" i="41"/>
  <c r="T37" i="41"/>
  <c r="M44" i="41"/>
  <c r="T35" i="41"/>
  <c r="J44" i="41"/>
  <c r="T32" i="41"/>
  <c r="S28" i="2"/>
  <c r="E44" i="43"/>
  <c r="T27" i="43"/>
  <c r="N44" i="43"/>
  <c r="T36" i="43"/>
  <c r="O44" i="43"/>
  <c r="T37" i="43"/>
  <c r="K44" i="43"/>
  <c r="T33" i="43"/>
  <c r="B47" i="3"/>
  <c r="B46" i="37"/>
  <c r="C44" i="53"/>
  <c r="T25" i="53"/>
  <c r="D44" i="42"/>
  <c r="T26" i="42"/>
  <c r="M44" i="42"/>
  <c r="T35" i="42"/>
  <c r="G44" i="42"/>
  <c r="T29" i="42"/>
  <c r="P44" i="42"/>
  <c r="H44" i="42"/>
  <c r="T30" i="42"/>
  <c r="I44" i="42"/>
  <c r="T31" i="42"/>
  <c r="E44" i="42"/>
  <c r="T27" i="42"/>
  <c r="F44" i="42"/>
  <c r="T28" i="42"/>
  <c r="L44" i="42"/>
  <c r="T34" i="42"/>
  <c r="K44" i="42"/>
  <c r="T33" i="42"/>
  <c r="O44" i="42"/>
  <c r="T37" i="42"/>
  <c r="N44" i="42"/>
  <c r="T36" i="42"/>
  <c r="J44" i="42"/>
  <c r="T32" i="42"/>
  <c r="S25" i="51"/>
  <c r="C44" i="51"/>
  <c r="T25" i="51"/>
  <c r="S30" i="37"/>
  <c r="S48" i="2"/>
  <c r="H44" i="47"/>
  <c r="T30" i="47"/>
  <c r="K44" i="47"/>
  <c r="T33" i="47"/>
  <c r="P44" i="47"/>
  <c r="N44" i="47"/>
  <c r="T36" i="47"/>
  <c r="D44" i="47"/>
  <c r="T26" i="47"/>
  <c r="L44" i="47"/>
  <c r="T34" i="47"/>
  <c r="O44" i="47"/>
  <c r="T37" i="47"/>
  <c r="G44" i="47"/>
  <c r="T29" i="47"/>
  <c r="I44" i="47"/>
  <c r="T31" i="47"/>
  <c r="J44" i="47"/>
  <c r="T32" i="47"/>
  <c r="E44" i="47"/>
  <c r="T27" i="47"/>
  <c r="F44" i="47"/>
  <c r="T28" i="47"/>
  <c r="M44" i="47"/>
  <c r="T35" i="47"/>
  <c r="I44" i="52"/>
  <c r="T31" i="52"/>
  <c r="K44" i="52"/>
  <c r="T33" i="52"/>
  <c r="L44" i="52"/>
  <c r="T34" i="52"/>
  <c r="O44" i="52"/>
  <c r="T37" i="52"/>
  <c r="N44" i="52"/>
  <c r="T36" i="52"/>
  <c r="P44" i="52"/>
  <c r="J44" i="52"/>
  <c r="T32" i="52"/>
  <c r="M44" i="52"/>
  <c r="T35" i="52"/>
  <c r="E44" i="52"/>
  <c r="T27" i="52"/>
  <c r="G44" i="52"/>
  <c r="T29" i="52"/>
  <c r="H44" i="52"/>
  <c r="T30" i="52"/>
  <c r="P44" i="46"/>
  <c r="K44" i="46"/>
  <c r="T33" i="46"/>
  <c r="M44" i="46"/>
  <c r="T35" i="46"/>
  <c r="G44" i="46"/>
  <c r="T29" i="46"/>
  <c r="H44" i="46"/>
  <c r="T30" i="46"/>
  <c r="I44" i="46"/>
  <c r="T31" i="46"/>
  <c r="L44" i="46"/>
  <c r="T34" i="46"/>
  <c r="J44" i="46"/>
  <c r="T32" i="46"/>
  <c r="F44" i="46"/>
  <c r="T28" i="46"/>
  <c r="O44" i="46"/>
  <c r="T37" i="46"/>
  <c r="N44" i="46"/>
  <c r="T36" i="46"/>
  <c r="E44" i="46"/>
  <c r="T27" i="46"/>
  <c r="D44" i="46"/>
  <c r="T26" i="46"/>
  <c r="S33" i="51"/>
  <c r="P43" i="2"/>
  <c r="L44" i="2"/>
  <c r="T34" i="2"/>
  <c r="S25" i="2"/>
  <c r="D44" i="52"/>
  <c r="T26" i="52"/>
  <c r="C44" i="50"/>
  <c r="T25" i="50"/>
  <c r="P11" i="37"/>
  <c r="C44" i="49"/>
  <c r="T25" i="49"/>
  <c r="C47" i="2"/>
  <c r="C46" i="37"/>
  <c r="C47" i="37"/>
  <c r="S41" i="2"/>
  <c r="K44" i="51"/>
  <c r="T33" i="51"/>
  <c r="P44" i="43"/>
  <c r="J44" i="43"/>
  <c r="T32" i="43"/>
  <c r="L44" i="43"/>
  <c r="T34" i="43"/>
  <c r="F44" i="43"/>
  <c r="T28" i="43"/>
  <c r="C44" i="54"/>
  <c r="T25" i="54"/>
  <c r="D44" i="43"/>
  <c r="T26" i="43"/>
  <c r="G44" i="43"/>
  <c r="T29" i="43"/>
  <c r="C44" i="43"/>
  <c r="T25" i="43"/>
  <c r="S25" i="37"/>
  <c r="H44" i="43"/>
  <c r="T30" i="43"/>
  <c r="I44" i="43"/>
  <c r="T31" i="43"/>
  <c r="C44" i="2"/>
  <c r="T25" i="2"/>
  <c r="S31" i="37"/>
  <c r="S26" i="37"/>
  <c r="F44" i="2"/>
  <c r="T28" i="2"/>
  <c r="K44" i="2"/>
  <c r="T33" i="2"/>
  <c r="S42" i="37"/>
  <c r="F44" i="51"/>
  <c r="T28" i="51"/>
  <c r="E44" i="51"/>
  <c r="T27" i="51"/>
  <c r="N44" i="51"/>
  <c r="T36" i="51"/>
  <c r="P44" i="51"/>
  <c r="M44" i="51"/>
  <c r="T35" i="51"/>
  <c r="I44" i="51"/>
  <c r="T31" i="51"/>
  <c r="O44" i="51"/>
  <c r="T37" i="51"/>
  <c r="G44" i="51"/>
  <c r="T29" i="51"/>
  <c r="J44" i="51"/>
  <c r="T32" i="51"/>
  <c r="L44" i="51"/>
  <c r="T34" i="51"/>
  <c r="D44" i="51"/>
  <c r="T26" i="51"/>
  <c r="H44" i="51"/>
  <c r="T30" i="51"/>
  <c r="S28" i="37"/>
  <c r="S33" i="37"/>
  <c r="E44" i="2"/>
  <c r="T27" i="2"/>
  <c r="S22" i="2"/>
  <c r="J44" i="2"/>
  <c r="T32" i="2"/>
  <c r="D44" i="2"/>
  <c r="T26" i="2"/>
  <c r="M44" i="2"/>
  <c r="T35" i="2"/>
  <c r="N44" i="2"/>
  <c r="T36" i="2"/>
  <c r="P44" i="2"/>
  <c r="H44" i="2"/>
  <c r="T30" i="2"/>
  <c r="O44" i="2"/>
  <c r="T37" i="2"/>
  <c r="G44" i="2"/>
  <c r="T29" i="2"/>
  <c r="P44" i="44"/>
  <c r="O44" i="44"/>
  <c r="T37" i="44"/>
  <c r="H44" i="44"/>
  <c r="T30" i="44"/>
  <c r="I44" i="44"/>
  <c r="T31" i="44"/>
  <c r="L44" i="44"/>
  <c r="T34" i="44"/>
  <c r="D44" i="44"/>
  <c r="T26" i="44"/>
  <c r="M44" i="44"/>
  <c r="T35" i="44"/>
  <c r="F44" i="44"/>
  <c r="T28" i="44"/>
  <c r="N44" i="44"/>
  <c r="T36" i="44"/>
  <c r="J44" i="44"/>
  <c r="T32" i="44"/>
  <c r="E44" i="44"/>
  <c r="T27" i="44"/>
  <c r="C44" i="44"/>
  <c r="T25" i="44"/>
  <c r="K44" i="44"/>
  <c r="T33" i="44"/>
  <c r="C44" i="3"/>
  <c r="T25" i="3"/>
  <c r="G44" i="44"/>
  <c r="T29" i="44"/>
  <c r="S41" i="37"/>
  <c r="B47" i="37"/>
  <c r="I44" i="2"/>
  <c r="T31" i="2"/>
  <c r="S27" i="37"/>
  <c r="S34" i="37"/>
  <c r="H44" i="54"/>
  <c r="T30" i="54"/>
  <c r="K44" i="54"/>
  <c r="T33" i="54"/>
  <c r="O44" i="54"/>
  <c r="T37" i="54"/>
  <c r="I44" i="54"/>
  <c r="T31" i="54"/>
  <c r="L44" i="54"/>
  <c r="T34" i="54"/>
  <c r="N44" i="54"/>
  <c r="T36" i="54"/>
  <c r="E44" i="54"/>
  <c r="T27" i="54"/>
  <c r="F44" i="54"/>
  <c r="T28" i="54"/>
  <c r="G44" i="54"/>
  <c r="T29" i="54"/>
  <c r="P44" i="54"/>
  <c r="J44" i="54"/>
  <c r="T32" i="54"/>
  <c r="D44" i="54"/>
  <c r="T26" i="54"/>
  <c r="M44" i="54"/>
  <c r="T35" i="54"/>
  <c r="O44" i="3"/>
  <c r="T37" i="3"/>
  <c r="N44" i="3"/>
  <c r="T36" i="3"/>
  <c r="P44" i="3"/>
  <c r="D44" i="3"/>
  <c r="T26" i="3"/>
  <c r="M44" i="3"/>
  <c r="T35" i="3"/>
  <c r="J44" i="3"/>
  <c r="T32" i="3"/>
  <c r="L44" i="3"/>
  <c r="T34" i="3"/>
  <c r="H44" i="3"/>
  <c r="T30" i="3"/>
  <c r="I44" i="3"/>
  <c r="T31" i="3"/>
  <c r="K44" i="3"/>
  <c r="T33" i="3"/>
  <c r="G44" i="3"/>
  <c r="T29" i="3"/>
  <c r="E44" i="3"/>
  <c r="T27" i="3"/>
  <c r="F44" i="3"/>
  <c r="T28" i="3"/>
  <c r="J33" i="37"/>
  <c r="S46" i="37"/>
  <c r="S32" i="37"/>
  <c r="T47" i="37"/>
  <c r="T42" i="37"/>
  <c r="T43" i="37"/>
  <c r="T44" i="37"/>
  <c r="T45" i="37"/>
  <c r="S48" i="37"/>
  <c r="C44" i="45"/>
  <c r="T25" i="45"/>
  <c r="F44" i="45"/>
  <c r="T28" i="45"/>
  <c r="E44" i="45"/>
  <c r="T27" i="45"/>
  <c r="G44" i="45"/>
  <c r="T29" i="45"/>
  <c r="N44" i="45"/>
  <c r="T36" i="45"/>
  <c r="O44" i="45"/>
  <c r="T37" i="45"/>
  <c r="H44" i="45"/>
  <c r="T30" i="45"/>
  <c r="I44" i="45"/>
  <c r="T31" i="45"/>
  <c r="L44" i="45"/>
  <c r="T34" i="45"/>
  <c r="D44" i="45"/>
  <c r="T26" i="45"/>
  <c r="K44" i="45"/>
  <c r="T33" i="45"/>
  <c r="M44" i="45"/>
  <c r="T35" i="45"/>
  <c r="P44" i="45"/>
  <c r="J44" i="37"/>
  <c r="T32" i="37"/>
  <c r="J44" i="45"/>
  <c r="T32" i="45"/>
  <c r="T46" i="37"/>
  <c r="S22" i="37"/>
  <c r="P44" i="37"/>
  <c r="I44" i="37"/>
  <c r="T31" i="37"/>
  <c r="D44" i="37"/>
  <c r="T26" i="37"/>
  <c r="M44" i="37"/>
  <c r="T35" i="37"/>
  <c r="E44" i="37"/>
  <c r="T27" i="37"/>
  <c r="K44" i="37"/>
  <c r="T33" i="37"/>
  <c r="N44" i="37"/>
  <c r="T36" i="37"/>
  <c r="H44" i="37"/>
  <c r="T30" i="37"/>
  <c r="C44" i="37"/>
  <c r="T25" i="37"/>
  <c r="L44" i="37"/>
  <c r="T34" i="37"/>
  <c r="O44" i="37"/>
  <c r="T37" i="37"/>
  <c r="G44" i="37"/>
  <c r="T29" i="37"/>
  <c r="F44" i="37"/>
  <c r="T28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B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B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C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C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D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D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E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E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F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F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0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0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1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1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<sst xmlns="http://schemas.openxmlformats.org/spreadsheetml/2006/main" count="1878" uniqueCount="113">
  <si>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</si>
  <si>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</si>
  <si>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</si>
  <si>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</si>
  <si>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</si>
  <si>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</si>
  <si>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</si>
  <si>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</si>
  <si>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</si>
  <si>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</si>
  <si>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</si>
  <si>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</si>
  <si>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</si>
  <si>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</si>
  <si>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</si>
  <si>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</si>
  <si>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</si>
  <si>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</si>
  <si>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</si>
  <si>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</si>
  <si>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</si>
  <si>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</si>
  <si>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</si>
  <si>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</si>
  <si>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</si>
  <si>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</si>
  <si>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</si>
  <si>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</si>
  <si>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</si>
  <si>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</si>
  <si>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</si>
  <si>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</si>
  <si>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</si>
  <si>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</si>
  <si>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</si>
  <si>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</si>
  <si>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</si>
  <si>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</si>
  <si>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</si>
  <si>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</si>
  <si>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</si>
  <si>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</si>
  <si>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</si>
  <si>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</si>
  <si>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</si>
  <si>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</si>
  <si>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</si>
  <si>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</si>
  <si>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</si>
  <si>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</si>
  <si>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</si>
  <si>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</si>
  <si>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</si>
  <si>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</si>
  <si>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</si>
  <si>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</si>
  <si>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</si>
  <si>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</si>
  <si>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x</t>
  </si>
  <si>
    <t>xx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</si>
  <si>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</si>
  <si>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</si>
  <si>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</si>
  <si>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</si>
  <si>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</si>
  <si>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</si>
  <si>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</si>
  <si>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</si>
  <si>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</si>
  <si>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</si>
  <si>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</si>
  <si>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</si>
  <si>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</si>
  <si>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Värmlands län</t>
  </si>
  <si>
    <t>Ånga</t>
  </si>
  <si>
    <t>Slam+starkgas</t>
  </si>
  <si>
    <t>1784 Arvika</t>
  </si>
  <si>
    <t>1730 Eda</t>
  </si>
  <si>
    <t>1782 Filipstad</t>
  </si>
  <si>
    <t>1763 Forshaga</t>
  </si>
  <si>
    <t>1764 Grums</t>
  </si>
  <si>
    <t>1783 Hagfors</t>
  </si>
  <si>
    <t>1761 Hammarö</t>
  </si>
  <si>
    <t>1780 Karlstad</t>
  </si>
  <si>
    <t>1715 Kil</t>
  </si>
  <si>
    <t>1781 Kristinehamn</t>
  </si>
  <si>
    <t>1762 Munkfors</t>
  </si>
  <si>
    <t>1760 Storfors</t>
  </si>
  <si>
    <t>1766 Sunne</t>
  </si>
  <si>
    <t>1785 Säffle</t>
  </si>
  <si>
    <t>1737 Torsby</t>
  </si>
  <si>
    <t>1765 Årjäng</t>
  </si>
  <si>
    <t>flytande (förnybara)</t>
  </si>
  <si>
    <t>Import</t>
  </si>
  <si>
    <t>Export</t>
  </si>
  <si>
    <t>Beckolja</t>
  </si>
  <si>
    <t>industriellt mottryck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</si>
  <si>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</si>
  <si>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</si>
  <si>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</si>
  <si>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</si>
  <si>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</si>
  <si>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</si>
  <si>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</si>
  <si>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</si>
  <si>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</si>
  <si>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</si>
  <si>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</si>
  <si>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</si>
  <si>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 xml:space="preserve">kristina.rebane@lansstyrelsen.se </t>
  </si>
  <si>
    <t>Kristina Rebane</t>
  </si>
  <si>
    <t>Ånga+Hetvatten</t>
  </si>
  <si>
    <t>Ånga + hetvatten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</si>
</sst>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(* #,##0.00_);_(* \(#,##0.00\);_(* &quot;-&quot;??_);_(@_)"/>
  </numFmts>
  <fonts count="6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rgb="FF0061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</font>
    <font>
      <i/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</font>
    <font>
      <i/>
      <u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i/>
      <u/>
      <sz val="11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A07A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5" fillId="0" borderId="0" applyNumberFormat="0" applyBorder="0" applyAlignment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8" fillId="3" borderId="0" applyNumberFormat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77">
    <xf numFmtId="0" fontId="0" fillId="0" borderId="0" xfId="0"/>
    <xf numFmtId="3" fontId="0" fillId="0" borderId="0" xfId="0" applyNumberFormat="1"/>
    <xf numFmtId="0" fontId="19" fillId="0" borderId="0" xfId="0" applyFont="1"/>
    <xf numFmtId="0" fontId="6" fillId="0" borderId="1" xfId="1" applyFont="1" applyFill="1" applyBorder="1" applyProtection="1"/>
    <xf numFmtId="0" fontId="7" fillId="0" borderId="1" xfId="1" applyFont="1" applyBorder="1"/>
    <xf numFmtId="0" fontId="9" fillId="0" borderId="1" xfId="0" applyFont="1" applyFill="1" applyBorder="1" applyProtection="1"/>
    <xf numFmtId="0" fontId="9" fillId="0" borderId="1" xfId="1" applyFont="1" applyFill="1" applyBorder="1" applyProtection="1"/>
    <xf numFmtId="3" fontId="11" fillId="0" borderId="1" xfId="1" applyNumberFormat="1" applyFont="1" applyFill="1" applyBorder="1" applyAlignment="1" applyProtection="1">
      <alignment horizontal="center"/>
    </xf>
    <xf numFmtId="3" fontId="16" fillId="0" borderId="1" xfId="1" applyNumberFormat="1" applyFont="1" applyFill="1" applyBorder="1" applyProtection="1"/>
    <xf numFmtId="3" fontId="12" fillId="0" borderId="1" xfId="1" applyNumberFormat="1" applyFont="1" applyBorder="1"/>
    <xf numFmtId="0" fontId="5" fillId="0" borderId="1" xfId="1" applyFont="1" applyBorder="1"/>
    <xf numFmtId="2" fontId="5" fillId="0" borderId="1" xfId="1" applyNumberFormat="1" applyFont="1" applyBorder="1"/>
    <xf numFmtId="0" fontId="5" fillId="0" borderId="1" xfId="1" applyFont="1" applyFill="1" applyBorder="1" applyProtection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3" fontId="10" fillId="0" borderId="1" xfId="0" applyNumberFormat="1" applyFont="1" applyBorder="1"/>
    <xf numFmtId="164" fontId="12" fillId="0" borderId="1" xfId="2" applyNumberFormat="1" applyFont="1" applyBorder="1"/>
    <xf numFmtId="3" fontId="13" fillId="0" borderId="1" xfId="1" applyNumberFormat="1" applyFont="1" applyBorder="1"/>
    <xf numFmtId="9" fontId="13" fillId="0" borderId="1" xfId="2" applyFont="1" applyBorder="1"/>
    <xf numFmtId="3" fontId="13" fillId="0" borderId="1" xfId="1" applyNumberFormat="1" applyFont="1" applyBorder="1" applyAlignment="1">
      <alignment horizontal="center"/>
    </xf>
    <xf numFmtId="9" fontId="13" fillId="0" borderId="1" xfId="2" applyNumberFormat="1" applyFont="1" applyBorder="1"/>
    <xf numFmtId="0" fontId="10" fillId="0" borderId="1" xfId="0" applyFont="1" applyFill="1" applyBorder="1" applyAlignment="1">
      <alignment horizontal="center"/>
    </xf>
    <xf numFmtId="3" fontId="13" fillId="0" borderId="1" xfId="1" applyNumberFormat="1" applyFont="1" applyFill="1" applyBorder="1" applyAlignment="1">
      <alignment horizontal="center"/>
    </xf>
    <xf numFmtId="0" fontId="24" fillId="0" borderId="1" xfId="1" applyFont="1" applyFill="1" applyBorder="1" applyProtection="1"/>
    <xf numFmtId="3" fontId="23" fillId="0" borderId="1" xfId="1" applyNumberFormat="1" applyFont="1" applyBorder="1" applyAlignment="1">
      <alignment horizontal="center" wrapText="1"/>
    </xf>
    <xf numFmtId="3" fontId="23" fillId="0" borderId="1" xfId="1" applyNumberFormat="1" applyFont="1" applyFill="1" applyBorder="1" applyAlignment="1">
      <alignment horizontal="center" wrapText="1"/>
    </xf>
    <xf numFmtId="0" fontId="23" fillId="0" borderId="1" xfId="1" applyFont="1" applyFill="1" applyBorder="1" applyProtection="1"/>
    <xf numFmtId="0" fontId="25" fillId="0" borderId="1" xfId="0" applyFont="1" applyFill="1" applyBorder="1" applyProtection="1"/>
    <xf numFmtId="0" fontId="7" fillId="0" borderId="2" xfId="1" applyFont="1" applyBorder="1"/>
    <xf numFmtId="0" fontId="25" fillId="0" borderId="2" xfId="0" applyFont="1" applyFill="1" applyBorder="1" applyProtection="1"/>
    <xf numFmtId="3" fontId="7" fillId="0" borderId="2" xfId="1" applyNumberFormat="1" applyFont="1" applyBorder="1"/>
    <xf numFmtId="0" fontId="5" fillId="0" borderId="2" xfId="1" applyFont="1" applyBorder="1"/>
    <xf numFmtId="0" fontId="23" fillId="0" borderId="3" xfId="1" applyFont="1" applyFill="1" applyBorder="1" applyProtection="1"/>
    <xf numFmtId="0" fontId="5" fillId="0" borderId="3" xfId="1" applyFont="1" applyFill="1" applyBorder="1" applyProtection="1"/>
    <xf numFmtId="0" fontId="7" fillId="0" borderId="4" xfId="1" applyFont="1" applyBorder="1"/>
    <xf numFmtId="0" fontId="7" fillId="0" borderId="7" xfId="1" applyFont="1" applyBorder="1"/>
    <xf numFmtId="0" fontId="7" fillId="0" borderId="9" xfId="1" applyFont="1" applyBorder="1"/>
    <xf numFmtId="0" fontId="23" fillId="0" borderId="9" xfId="1" applyFont="1" applyFill="1" applyBorder="1" applyProtection="1"/>
    <xf numFmtId="0" fontId="5" fillId="0" borderId="8" xfId="1" applyFont="1" applyBorder="1"/>
    <xf numFmtId="164" fontId="5" fillId="0" borderId="9" xfId="1" applyNumberFormat="1" applyFont="1" applyBorder="1"/>
    <xf numFmtId="0" fontId="5" fillId="0" borderId="5" xfId="1" applyFont="1" applyBorder="1"/>
    <xf numFmtId="0" fontId="5" fillId="0" borderId="8" xfId="1" applyFont="1" applyFill="1" applyBorder="1" applyProtection="1"/>
    <xf numFmtId="3" fontId="5" fillId="0" borderId="1" xfId="1" applyNumberFormat="1" applyFont="1" applyBorder="1"/>
    <xf numFmtId="0" fontId="26" fillId="0" borderId="1" xfId="1" applyFont="1" applyBorder="1"/>
    <xf numFmtId="3" fontId="26" fillId="0" borderId="1" xfId="1" applyNumberFormat="1" applyFont="1" applyBorder="1"/>
    <xf numFmtId="3" fontId="9" fillId="0" borderId="1" xfId="1" applyNumberFormat="1" applyFont="1" applyBorder="1"/>
    <xf numFmtId="3" fontId="23" fillId="0" borderId="1" xfId="1" applyNumberFormat="1" applyFont="1" applyBorder="1" applyAlignment="1">
      <alignment horizontal="center"/>
    </xf>
    <xf numFmtId="164" fontId="2" fillId="0" borderId="1" xfId="2" applyNumberFormat="1" applyFont="1" applyBorder="1"/>
    <xf numFmtId="9" fontId="2" fillId="0" borderId="1" xfId="2" applyFont="1" applyBorder="1"/>
    <xf numFmtId="0" fontId="5" fillId="0" borderId="1" xfId="1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3" fontId="5" fillId="0" borderId="1" xfId="1" applyNumberFormat="1" applyFont="1" applyBorder="1" applyAlignment="1">
      <alignment horizontal="center" wrapText="1"/>
    </xf>
    <xf numFmtId="3" fontId="5" fillId="0" borderId="1" xfId="1" applyNumberFormat="1" applyFont="1" applyFill="1" applyBorder="1" applyAlignment="1">
      <alignment horizontal="center" wrapText="1"/>
    </xf>
    <xf numFmtId="3" fontId="5" fillId="0" borderId="1" xfId="1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3" fontId="2" fillId="0" borderId="1" xfId="0" applyNumberFormat="1" applyFont="1" applyFill="1" applyBorder="1" applyProtection="1"/>
    <xf numFmtId="3" fontId="5" fillId="0" borderId="1" xfId="1" applyNumberFormat="1" applyFont="1" applyFill="1" applyBorder="1" applyAlignment="1" applyProtection="1">
      <alignment horizontal="center"/>
    </xf>
    <xf numFmtId="4" fontId="5" fillId="0" borderId="1" xfId="1" applyNumberFormat="1" applyFont="1" applyBorder="1"/>
    <xf numFmtId="3" fontId="2" fillId="0" borderId="1" xfId="0" applyNumberFormat="1" applyFont="1" applyFill="1" applyBorder="1" applyAlignment="1" applyProtection="1">
      <alignment horizontal="center"/>
    </xf>
    <xf numFmtId="10" fontId="5" fillId="0" borderId="9" xfId="1" applyNumberFormat="1" applyFont="1" applyBorder="1"/>
    <xf numFmtId="0" fontId="5" fillId="0" borderId="9" xfId="1" applyFont="1" applyBorder="1"/>
    <xf numFmtId="165" fontId="5" fillId="0" borderId="1" xfId="1" applyNumberFormat="1" applyFont="1" applyBorder="1"/>
    <xf numFmtId="0" fontId="5" fillId="0" borderId="2" xfId="1" applyFont="1" applyFill="1" applyBorder="1" applyProtection="1"/>
    <xf numFmtId="3" fontId="5" fillId="0" borderId="1" xfId="1" applyNumberFormat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0" fontId="5" fillId="0" borderId="10" xfId="1" applyFont="1" applyBorder="1"/>
    <xf numFmtId="164" fontId="5" fillId="0" borderId="11" xfId="1" applyNumberFormat="1" applyFont="1" applyBorder="1"/>
    <xf numFmtId="9" fontId="18" fillId="3" borderId="1" xfId="233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0" fontId="22" fillId="0" borderId="1" xfId="0" applyFont="1" applyFill="1" applyBorder="1" applyProtection="1"/>
    <xf numFmtId="3" fontId="23" fillId="4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Alignment="1" applyProtection="1">
      <alignment horizontal="right"/>
    </xf>
    <xf numFmtId="0" fontId="23" fillId="4" borderId="1" xfId="1" applyFont="1" applyFill="1" applyBorder="1" applyAlignment="1">
      <alignment horizontal="center" wrapText="1"/>
    </xf>
    <xf numFmtId="3" fontId="23" fillId="4" borderId="1" xfId="1" applyNumberFormat="1" applyFont="1" applyFill="1" applyBorder="1" applyAlignment="1">
      <alignment horizontal="center"/>
    </xf>
    <xf numFmtId="3" fontId="5" fillId="0" borderId="1" xfId="1" applyNumberFormat="1" applyFont="1" applyFill="1" applyBorder="1"/>
    <xf numFmtId="3" fontId="5" fillId="0" borderId="8" xfId="1" applyNumberFormat="1" applyFont="1" applyBorder="1"/>
    <xf numFmtId="3" fontId="5" fillId="0" borderId="8" xfId="1" applyNumberFormat="1" applyFont="1" applyFill="1" applyBorder="1" applyProtection="1"/>
    <xf numFmtId="0" fontId="8" fillId="0" borderId="2" xfId="0" applyFont="1" applyBorder="1"/>
    <xf numFmtId="4" fontId="5" fillId="0" borderId="6" xfId="1" applyNumberFormat="1" applyFont="1" applyBorder="1"/>
    <xf numFmtId="1" fontId="2" fillId="0" borderId="1" xfId="0" applyNumberFormat="1" applyFont="1" applyFill="1" applyBorder="1" applyProtection="1"/>
    <xf numFmtId="3" fontId="27" fillId="0" borderId="1" xfId="1" applyNumberFormat="1" applyFont="1" applyFill="1" applyBorder="1" applyAlignment="1" applyProtection="1">
      <alignment horizontal="center"/>
    </xf>
    <xf numFmtId="3" fontId="31" fillId="0" borderId="1" xfId="0" applyNumberFormat="1" applyFont="1" applyFill="1" applyBorder="1" applyAlignment="1" applyProtection="1">
      <alignment horizontal="center"/>
    </xf>
    <xf numFmtId="3" fontId="32" fillId="0" borderId="1" xfId="1" applyNumberFormat="1" applyFont="1" applyBorder="1" applyAlignment="1">
      <alignment horizontal="center"/>
    </xf>
    <xf numFmtId="3" fontId="32" fillId="0" borderId="1" xfId="1" applyNumberFormat="1" applyFont="1" applyFill="1" applyBorder="1" applyAlignment="1">
      <alignment horizontal="center"/>
    </xf>
    <xf numFmtId="3" fontId="33" fillId="0" borderId="1" xfId="1" applyNumberFormat="1" applyFont="1" applyBorder="1" applyAlignment="1">
      <alignment horizontal="center"/>
    </xf>
    <xf numFmtId="9" fontId="34" fillId="3" borderId="1" xfId="233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32" fillId="0" borderId="1" xfId="1" applyNumberFormat="1" applyFont="1" applyBorder="1" applyAlignment="1">
      <alignment horizontal="center"/>
    </xf>
    <xf numFmtId="3" fontId="28" fillId="0" borderId="1" xfId="1" applyNumberFormat="1" applyFont="1" applyFill="1" applyBorder="1" applyAlignment="1" applyProtection="1">
      <alignment horizontal="center"/>
    </xf>
    <xf numFmtId="0" fontId="35" fillId="0" borderId="1" xfId="1" applyFont="1" applyFill="1" applyBorder="1" applyAlignment="1" applyProtection="1">
      <alignment horizontal="center"/>
    </xf>
    <xf numFmtId="1" fontId="35" fillId="0" borderId="1" xfId="1" applyNumberFormat="1" applyFont="1" applyFill="1" applyBorder="1" applyAlignment="1" applyProtection="1">
      <alignment horizontal="center"/>
    </xf>
    <xf numFmtId="3" fontId="10" fillId="0" borderId="1" xfId="1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35" fillId="0" borderId="1" xfId="1" applyNumberFormat="1" applyFont="1" applyFill="1" applyBorder="1" applyAlignment="1" applyProtection="1">
      <alignment horizontal="center"/>
    </xf>
    <xf numFmtId="3" fontId="30" fillId="0" borderId="1" xfId="0" applyNumberFormat="1" applyFont="1" applyFill="1" applyBorder="1" applyAlignment="1" applyProtection="1">
      <alignment horizontal="center"/>
    </xf>
    <xf numFmtId="3" fontId="32" fillId="5" borderId="1" xfId="1" applyNumberFormat="1" applyFont="1" applyFill="1" applyBorder="1" applyAlignment="1">
      <alignment horizontal="center"/>
    </xf>
    <xf numFmtId="3" fontId="32" fillId="2" borderId="1" xfId="1" applyNumberFormat="1" applyFont="1" applyFill="1" applyBorder="1" applyAlignment="1">
      <alignment horizontal="center"/>
    </xf>
    <xf numFmtId="3" fontId="26" fillId="0" borderId="1" xfId="1" applyNumberFormat="1" applyFont="1" applyFill="1" applyBorder="1" applyAlignment="1">
      <alignment horizontal="center"/>
    </xf>
    <xf numFmtId="3" fontId="29" fillId="0" borderId="1" xfId="0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37" fillId="0" borderId="1" xfId="1" applyNumberFormat="1" applyFont="1" applyBorder="1" applyAlignment="1">
      <alignment horizontal="center"/>
    </xf>
    <xf numFmtId="3" fontId="37" fillId="0" borderId="1" xfId="1" applyNumberFormat="1" applyFont="1" applyFill="1" applyBorder="1" applyAlignment="1">
      <alignment horizontal="center"/>
    </xf>
    <xf numFmtId="3" fontId="37" fillId="5" borderId="1" xfId="1" applyNumberFormat="1" applyFont="1" applyFill="1" applyBorder="1" applyAlignment="1">
      <alignment horizontal="center"/>
    </xf>
    <xf numFmtId="3" fontId="37" fillId="2" borderId="1" xfId="1" applyNumberFormat="1" applyFont="1" applyFill="1" applyBorder="1" applyAlignment="1">
      <alignment horizontal="center"/>
    </xf>
    <xf numFmtId="3" fontId="38" fillId="0" borderId="1" xfId="1" applyNumberFormat="1" applyFont="1" applyFill="1" applyBorder="1" applyAlignment="1">
      <alignment horizontal="center"/>
    </xf>
    <xf numFmtId="3" fontId="36" fillId="0" borderId="1" xfId="1" applyNumberFormat="1" applyFont="1" applyFill="1" applyBorder="1" applyAlignment="1" applyProtection="1">
      <alignment horizontal="center"/>
    </xf>
    <xf numFmtId="3" fontId="10" fillId="0" borderId="1" xfId="1" applyNumberFormat="1" applyFont="1" applyBorder="1" applyAlignment="1">
      <alignment horizontal="center"/>
    </xf>
    <xf numFmtId="3" fontId="10" fillId="0" borderId="1" xfId="1" applyNumberFormat="1" applyFont="1" applyFill="1" applyBorder="1" applyAlignment="1">
      <alignment horizontal="center"/>
    </xf>
    <xf numFmtId="3" fontId="10" fillId="2" borderId="1" xfId="1" applyNumberFormat="1" applyFont="1" applyFill="1" applyBorder="1" applyAlignment="1">
      <alignment horizontal="center"/>
    </xf>
    <xf numFmtId="0" fontId="10" fillId="0" borderId="1" xfId="1" applyFont="1" applyFill="1" applyBorder="1" applyAlignment="1" applyProtection="1">
      <alignment horizontal="center"/>
    </xf>
    <xf numFmtId="3" fontId="39" fillId="0" borderId="1" xfId="1" applyNumberFormat="1" applyFont="1" applyBorder="1" applyAlignment="1">
      <alignment horizontal="center"/>
    </xf>
    <xf numFmtId="164" fontId="37" fillId="0" borderId="1" xfId="1" applyNumberFormat="1" applyFont="1" applyBorder="1" applyAlignment="1">
      <alignment horizontal="center"/>
    </xf>
    <xf numFmtId="0" fontId="40" fillId="0" borderId="1" xfId="1" applyFont="1" applyFill="1" applyBorder="1" applyAlignment="1" applyProtection="1">
      <alignment horizontal="center"/>
    </xf>
    <xf numFmtId="3" fontId="40" fillId="0" borderId="1" xfId="1" applyNumberFormat="1" applyFont="1" applyFill="1" applyBorder="1" applyAlignment="1" applyProtection="1">
      <alignment horizontal="center"/>
    </xf>
    <xf numFmtId="3" fontId="10" fillId="0" borderId="1" xfId="0" applyNumberFormat="1" applyFont="1" applyBorder="1" applyAlignment="1">
      <alignment horizontal="center"/>
    </xf>
    <xf numFmtId="3" fontId="30" fillId="0" borderId="1" xfId="1" applyNumberFormat="1" applyFont="1" applyFill="1" applyBorder="1" applyAlignment="1" applyProtection="1">
      <alignment horizontal="center"/>
    </xf>
    <xf numFmtId="3" fontId="41" fillId="0" borderId="1" xfId="1" applyNumberFormat="1" applyFont="1" applyFill="1" applyBorder="1" applyAlignment="1" applyProtection="1">
      <alignment horizontal="center"/>
    </xf>
    <xf numFmtId="3" fontId="42" fillId="0" borderId="1" xfId="1" applyNumberFormat="1" applyFont="1" applyFill="1" applyBorder="1" applyAlignment="1" applyProtection="1">
      <alignment horizontal="center"/>
    </xf>
    <xf numFmtId="3" fontId="43" fillId="0" borderId="1" xfId="1" applyNumberFormat="1" applyFont="1" applyFill="1" applyBorder="1" applyAlignment="1" applyProtection="1">
      <alignment horizontal="center"/>
    </xf>
    <xf numFmtId="3" fontId="44" fillId="0" borderId="1" xfId="1" applyNumberFormat="1" applyFont="1" applyFill="1" applyBorder="1" applyAlignment="1" applyProtection="1">
      <alignment horizontal="center"/>
    </xf>
    <xf numFmtId="3" fontId="45" fillId="0" borderId="1" xfId="0" applyNumberFormat="1" applyFont="1" applyFill="1" applyBorder="1" applyAlignment="1" applyProtection="1">
      <alignment horizontal="center"/>
    </xf>
    <xf numFmtId="3" fontId="46" fillId="0" borderId="1" xfId="0" applyNumberFormat="1" applyFont="1" applyFill="1" applyBorder="1" applyAlignment="1" applyProtection="1">
      <alignment horizontal="center"/>
    </xf>
    <xf numFmtId="3" fontId="47" fillId="0" borderId="1" xfId="1" applyNumberFormat="1" applyFont="1" applyFill="1" applyBorder="1" applyAlignment="1" applyProtection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3" fontId="48" fillId="0" borderId="1" xfId="0" applyNumberFormat="1" applyFont="1" applyFill="1" applyBorder="1" applyAlignment="1" applyProtection="1">
      <alignment horizontal="center"/>
    </xf>
    <xf numFmtId="3" fontId="49" fillId="0" borderId="1" xfId="0" applyNumberFormat="1" applyFont="1" applyFill="1" applyBorder="1" applyAlignment="1" applyProtection="1">
      <alignment horizontal="center"/>
    </xf>
    <xf numFmtId="3" fontId="44" fillId="0" borderId="1" xfId="0" applyNumberFormat="1" applyFont="1" applyFill="1" applyBorder="1" applyAlignment="1" applyProtection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3" fontId="30" fillId="6" borderId="1" xfId="0" applyNumberFormat="1" applyFont="1" applyFill="1" applyBorder="1" applyAlignment="1" applyProtection="1">
      <alignment horizontal="center"/>
    </xf>
    <xf numFmtId="3" fontId="42" fillId="0" borderId="1" xfId="0" applyNumberFormat="1" applyFont="1" applyFill="1" applyBorder="1" applyAlignment="1" applyProtection="1">
      <alignment horizontal="center"/>
    </xf>
    <xf numFmtId="3" fontId="43" fillId="0" borderId="1" xfId="0" applyNumberFormat="1" applyFont="1" applyFill="1" applyBorder="1" applyAlignment="1" applyProtection="1">
      <alignment horizontal="center"/>
    </xf>
    <xf numFmtId="3" fontId="47" fillId="0" borderId="1" xfId="0" applyNumberFormat="1" applyFont="1" applyFill="1" applyBorder="1" applyAlignment="1" applyProtection="1">
      <alignment horizontal="center"/>
    </xf>
    <xf numFmtId="3" fontId="35" fillId="0" borderId="1" xfId="0" applyNumberFormat="1" applyFont="1" applyFill="1" applyBorder="1" applyAlignment="1" applyProtection="1">
      <alignment horizontal="center"/>
    </xf>
    <xf numFmtId="3" fontId="40" fillId="0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right"/>
    </xf>
    <xf numFmtId="14" fontId="0" fillId="0" borderId="13" xfId="0" applyNumberFormat="1" applyBorder="1" applyAlignment="1">
      <alignment horizontal="left"/>
    </xf>
    <xf numFmtId="0" fontId="35" fillId="0" borderId="1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14" fillId="0" borderId="15" xfId="243" applyBorder="1" applyAlignment="1">
      <alignment horizontal="left"/>
    </xf>
    <xf numFmtId="0" fontId="0" fillId="0" borderId="16" xfId="0" applyFill="1" applyBorder="1" applyAlignment="1">
      <alignment horizontal="right"/>
    </xf>
    <xf numFmtId="0" fontId="0" fillId="5" borderId="14" xfId="0" applyFill="1" applyBorder="1"/>
    <xf numFmtId="0" fontId="0" fillId="5" borderId="15" xfId="0" applyFill="1" applyBorder="1"/>
    <xf numFmtId="0" fontId="54" fillId="5" borderId="14" xfId="0" applyFont="1" applyFill="1" applyBorder="1"/>
    <xf numFmtId="0" fontId="14" fillId="5" borderId="16" xfId="243" applyFill="1" applyBorder="1"/>
    <xf numFmtId="0" fontId="0" fillId="5" borderId="17" xfId="0" applyFill="1" applyBorder="1"/>
    <xf numFmtId="0" fontId="14" fillId="0" borderId="0" xfId="243"/>
    <xf numFmtId="0" fontId="59" fillId="0" borderId="0" xfId="0" applyFont="1" applyAlignment="1">
      <alignment vertical="center"/>
    </xf>
    <xf numFmtId="14" fontId="0" fillId="0" borderId="15" xfId="0" applyNumberForma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14" fillId="0" borderId="17" xfId="243" applyFill="1" applyBorder="1"/>
    <xf numFmtId="3" fontId="5" fillId="0" borderId="1" xfId="0" applyNumberFormat="1" applyFont="1" applyBorder="1" applyAlignment="1">
      <alignment horizontal="center"/>
    </xf>
    <xf numFmtId="3" fontId="60" fillId="0" borderId="1" xfId="1" applyNumberFormat="1" applyFont="1" applyFill="1" applyBorder="1" applyAlignment="1" applyProtection="1">
      <alignment horizontal="center"/>
    </xf>
    <xf numFmtId="3" fontId="61" fillId="0" borderId="1" xfId="1" applyNumberFormat="1" applyFont="1" applyFill="1" applyBorder="1" applyAlignment="1" applyProtection="1">
      <alignment horizontal="center"/>
    </xf>
    <xf numFmtId="9" fontId="5" fillId="0" borderId="1" xfId="244" applyFont="1" applyFill="1" applyBorder="1" applyAlignment="1" applyProtection="1">
      <alignment horizontal="center"/>
    </xf>
    <xf numFmtId="0" fontId="52" fillId="5" borderId="12" xfId="0" applyFont="1" applyFill="1" applyBorder="1" applyAlignment="1">
      <alignment vertical="center" wrapText="1"/>
    </xf>
    <xf numFmtId="0" fontId="52" fillId="5" borderId="13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52" fillId="0" borderId="20" xfId="0" applyFont="1" applyBorder="1" applyAlignment="1">
      <alignment vertical="center" wrapText="1"/>
    </xf>
    <xf numFmtId="0" fontId="52" fillId="0" borderId="21" xfId="0" applyFont="1" applyBorder="1" applyAlignment="1"/>
    <xf numFmtId="0" fontId="5" fillId="0" borderId="1" xfId="1" applyFont="1" applyFill="1" applyBorder="1" applyAlignment="1" applyProtection="1">
      <alignment horizontal="center" vertical="center"/>
    </xf>
  </cellXfs>
  <cellStyles count="245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3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" xfId="244" builtinId="5"/>
    <cellStyle name="Percent 2" xfId="2" xr:uid="{00000000-0005-0000-0000-0000F2000000}"/>
    <cellStyle name="Percent 3" xfId="231" xr:uid="{00000000-0005-0000-0000-0000F3000000}"/>
    <cellStyle name="Procent 2" xfId="235" xr:uid="{00000000-0005-0000-0000-0000F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10288367/document/3_Dokument/Import,%20Export%20mellan%20kommu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V&#228;rmlands%20l&#228;n%20(16%20kommuner)/L&#228;nsdata%20V&#228;rmland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ekinge"/>
      <sheetName val="Dalarna"/>
      <sheetName val="Gotland"/>
      <sheetName val="Gävleborg"/>
      <sheetName val="Halland"/>
      <sheetName val="Jämtland"/>
      <sheetName val="Jönköping"/>
      <sheetName val="Kalmar"/>
      <sheetName val="Norrbotten"/>
      <sheetName val="Skåne"/>
      <sheetName val="Stockholm"/>
      <sheetName val="Södermanland"/>
      <sheetName val="Uppsala"/>
      <sheetName val="Värmland"/>
      <sheetName val="Västerbotten"/>
      <sheetName val="Västernorrland"/>
      <sheetName val="Västra Götaland"/>
      <sheetName val="Östergötl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">
          <cell r="A6" t="str">
            <v>Hammarö</v>
          </cell>
          <cell r="B6">
            <v>56700</v>
          </cell>
          <cell r="C6" t="str">
            <v>Karlstad</v>
          </cell>
          <cell r="D6">
            <v>56700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Biogasproduktion och fordonsgas"/>
      <sheetName val="Solceller"/>
      <sheetName val="Vindkraftproduktion"/>
      <sheetName val="Mindre vattenkraft"/>
      <sheetName val="Länsstyrelsen"/>
      <sheetName val="KVV miljörapporter"/>
      <sheetName val="Miljörapporter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7394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10269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43093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805073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4733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325000</v>
          </cell>
        </row>
        <row r="203">
          <cell r="N203">
            <v>12880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>
            <v>278891</v>
          </cell>
        </row>
        <row r="207">
          <cell r="S207">
            <v>91503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26983.333333333332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2">
          <cell r="N242">
            <v>7449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199147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</row>
        <row r="296">
          <cell r="N296">
            <v>0</v>
          </cell>
        </row>
        <row r="298">
          <cell r="N298">
            <v>138932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22">
          <cell r="N322">
            <v>346325</v>
          </cell>
        </row>
        <row r="323">
          <cell r="N323">
            <v>6147</v>
          </cell>
        </row>
        <row r="324">
          <cell r="Q324">
            <v>0</v>
          </cell>
          <cell r="U324">
            <v>0</v>
          </cell>
          <cell r="V324">
            <v>0</v>
          </cell>
        </row>
        <row r="325">
          <cell r="N325">
            <v>0</v>
          </cell>
        </row>
        <row r="326">
          <cell r="R326"/>
          <cell r="T326"/>
        </row>
        <row r="327">
          <cell r="S327">
            <v>399780</v>
          </cell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Q332"/>
          <cell r="U332"/>
          <cell r="V332"/>
        </row>
        <row r="333">
          <cell r="N333">
            <v>0</v>
          </cell>
        </row>
        <row r="334">
          <cell r="R334"/>
          <cell r="T334"/>
        </row>
        <row r="335">
          <cell r="S335"/>
        </row>
        <row r="336">
          <cell r="N336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8995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86">
          <cell r="N386">
            <v>183077.00000000003</v>
          </cell>
        </row>
        <row r="387">
          <cell r="N387">
            <v>0</v>
          </cell>
        </row>
        <row r="388">
          <cell r="Q388"/>
          <cell r="U388"/>
          <cell r="V388"/>
        </row>
        <row r="389">
          <cell r="N389">
            <v>0</v>
          </cell>
        </row>
        <row r="390">
          <cell r="R390"/>
          <cell r="T390"/>
        </row>
        <row r="391">
          <cell r="S391"/>
        </row>
        <row r="392">
          <cell r="N392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/>
          <cell r="T406"/>
        </row>
        <row r="407">
          <cell r="S407"/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113647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  <row r="442">
          <cell r="N442">
            <v>132677</v>
          </cell>
        </row>
        <row r="443">
          <cell r="N443">
            <v>0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R446"/>
          <cell r="T446"/>
        </row>
        <row r="447">
          <cell r="S447"/>
        </row>
        <row r="448">
          <cell r="N448">
            <v>0</v>
          </cell>
        </row>
        <row r="450">
          <cell r="N450">
            <v>4</v>
          </cell>
        </row>
        <row r="451">
          <cell r="N451">
            <v>19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/>
        </row>
        <row r="456">
          <cell r="N456">
            <v>0</v>
          </cell>
        </row>
        <row r="458">
          <cell r="N458">
            <v>28063.666666666664</v>
          </cell>
        </row>
        <row r="459">
          <cell r="N459">
            <v>0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/>
          <cell r="T462"/>
        </row>
        <row r="463">
          <cell r="S463"/>
        </row>
        <row r="464">
          <cell r="N464">
            <v>0</v>
          </cell>
        </row>
        <row r="466">
          <cell r="N466">
            <v>57668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</row>
        <row r="472">
          <cell r="N472">
            <v>0</v>
          </cell>
        </row>
        <row r="482">
          <cell r="N482">
            <v>129458</v>
          </cell>
        </row>
        <row r="483">
          <cell r="N483">
            <v>4163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>
            <v>0</v>
          </cell>
          <cell r="T486">
            <v>140957</v>
          </cell>
        </row>
        <row r="487">
          <cell r="S487">
            <v>8361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498">
          <cell r="N498">
            <v>407</v>
          </cell>
        </row>
        <row r="499">
          <cell r="N499">
            <v>0</v>
          </cell>
        </row>
        <row r="500">
          <cell r="Q500"/>
          <cell r="U500"/>
          <cell r="V500"/>
        </row>
        <row r="501">
          <cell r="N501">
            <v>0</v>
          </cell>
        </row>
        <row r="502">
          <cell r="R502"/>
          <cell r="T502"/>
        </row>
        <row r="503">
          <cell r="S503"/>
        </row>
        <row r="504">
          <cell r="N504">
            <v>0</v>
          </cell>
        </row>
        <row r="506">
          <cell r="N506">
            <v>236860</v>
          </cell>
        </row>
        <row r="507">
          <cell r="N507">
            <v>0</v>
          </cell>
        </row>
        <row r="508">
          <cell r="Q508"/>
          <cell r="U508"/>
          <cell r="V508"/>
        </row>
        <row r="509">
          <cell r="N509">
            <v>0</v>
          </cell>
        </row>
        <row r="510">
          <cell r="R510"/>
          <cell r="T510"/>
        </row>
        <row r="511">
          <cell r="S511"/>
        </row>
        <row r="512">
          <cell r="N512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</row>
        <row r="526">
          <cell r="R526"/>
          <cell r="T526"/>
        </row>
        <row r="527">
          <cell r="S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</row>
        <row r="534">
          <cell r="R534"/>
          <cell r="T534"/>
        </row>
        <row r="535">
          <cell r="S535"/>
        </row>
        <row r="536">
          <cell r="N536">
            <v>0</v>
          </cell>
        </row>
        <row r="538">
          <cell r="N538">
            <v>47579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</row>
        <row r="542">
          <cell r="R542"/>
          <cell r="T542"/>
        </row>
        <row r="543">
          <cell r="S543"/>
        </row>
        <row r="544">
          <cell r="N544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</row>
        <row r="550">
          <cell r="R550"/>
          <cell r="T550"/>
        </row>
        <row r="551">
          <cell r="S551"/>
        </row>
        <row r="552">
          <cell r="N552">
            <v>0</v>
          </cell>
        </row>
        <row r="562">
          <cell r="N562">
            <v>0</v>
          </cell>
        </row>
        <row r="563">
          <cell r="N563">
            <v>0</v>
          </cell>
        </row>
        <row r="564">
          <cell r="Q564"/>
          <cell r="U564"/>
          <cell r="V564"/>
        </row>
        <row r="565">
          <cell r="N565">
            <v>0</v>
          </cell>
        </row>
        <row r="566">
          <cell r="R566"/>
          <cell r="T566"/>
        </row>
        <row r="567">
          <cell r="S567"/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Q572"/>
          <cell r="U572"/>
          <cell r="V572"/>
        </row>
        <row r="573">
          <cell r="N573">
            <v>0</v>
          </cell>
        </row>
        <row r="574">
          <cell r="R574"/>
          <cell r="T574"/>
        </row>
        <row r="575">
          <cell r="S575"/>
        </row>
        <row r="576">
          <cell r="N576">
            <v>0</v>
          </cell>
        </row>
        <row r="578">
          <cell r="N578">
            <v>608713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</row>
        <row r="582">
          <cell r="R582"/>
          <cell r="T582"/>
        </row>
        <row r="583">
          <cell r="S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R590"/>
          <cell r="T590"/>
        </row>
        <row r="591">
          <cell r="S591"/>
        </row>
        <row r="592">
          <cell r="N592">
            <v>0</v>
          </cell>
        </row>
        <row r="602">
          <cell r="N602">
            <v>0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</row>
        <row r="606">
          <cell r="R606"/>
          <cell r="T606"/>
        </row>
        <row r="607">
          <cell r="S607"/>
        </row>
        <row r="608">
          <cell r="N608">
            <v>0</v>
          </cell>
        </row>
        <row r="610">
          <cell r="N610">
            <v>0</v>
          </cell>
        </row>
        <row r="611">
          <cell r="N611">
            <v>0</v>
          </cell>
        </row>
        <row r="612">
          <cell r="Q612"/>
          <cell r="U612"/>
          <cell r="V612"/>
        </row>
        <row r="613">
          <cell r="N613">
            <v>0</v>
          </cell>
        </row>
        <row r="614">
          <cell r="R614"/>
          <cell r="T614"/>
        </row>
        <row r="615">
          <cell r="S615"/>
        </row>
        <row r="616">
          <cell r="N616">
            <v>0</v>
          </cell>
        </row>
        <row r="618">
          <cell r="N618">
            <v>101780</v>
          </cell>
        </row>
        <row r="619">
          <cell r="N619">
            <v>0</v>
          </cell>
        </row>
        <row r="620">
          <cell r="Q620"/>
          <cell r="U620"/>
          <cell r="V620"/>
        </row>
        <row r="621">
          <cell r="N621">
            <v>0</v>
          </cell>
        </row>
        <row r="622">
          <cell r="R622"/>
          <cell r="T622"/>
        </row>
        <row r="623">
          <cell r="S623"/>
        </row>
        <row r="624">
          <cell r="N624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Q628"/>
          <cell r="U628"/>
          <cell r="V628"/>
        </row>
        <row r="629">
          <cell r="N629">
            <v>0</v>
          </cell>
        </row>
        <row r="630">
          <cell r="R630"/>
          <cell r="T630"/>
        </row>
        <row r="631">
          <cell r="S631"/>
        </row>
        <row r="632">
          <cell r="N632">
            <v>0</v>
          </cell>
        </row>
        <row r="642">
          <cell r="N642">
            <v>0</v>
          </cell>
        </row>
        <row r="643">
          <cell r="N643">
            <v>0</v>
          </cell>
        </row>
        <row r="644">
          <cell r="Q644"/>
          <cell r="U644"/>
          <cell r="V644"/>
        </row>
        <row r="645">
          <cell r="N645">
            <v>0</v>
          </cell>
        </row>
        <row r="646">
          <cell r="R646"/>
          <cell r="T646"/>
        </row>
        <row r="647">
          <cell r="S647"/>
        </row>
        <row r="648">
          <cell r="N648">
            <v>0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Q652"/>
          <cell r="U652"/>
          <cell r="V652"/>
        </row>
        <row r="653">
          <cell r="N653">
            <v>0</v>
          </cell>
        </row>
        <row r="654">
          <cell r="R654"/>
          <cell r="T654"/>
        </row>
        <row r="655">
          <cell r="S655"/>
        </row>
        <row r="656">
          <cell r="N656">
            <v>0</v>
          </cell>
        </row>
        <row r="658">
          <cell r="N658">
            <v>11817.333333333334</v>
          </cell>
        </row>
        <row r="659">
          <cell r="N659">
            <v>0</v>
          </cell>
        </row>
        <row r="660">
          <cell r="Q660"/>
          <cell r="U660"/>
          <cell r="V660"/>
        </row>
        <row r="661">
          <cell r="N661">
            <v>0</v>
          </cell>
        </row>
        <row r="662">
          <cell r="R662"/>
          <cell r="T662"/>
        </row>
        <row r="663">
          <cell r="S663"/>
        </row>
        <row r="664">
          <cell r="N664">
            <v>0</v>
          </cell>
        </row>
        <row r="666">
          <cell r="N666">
            <v>5396.6666666666661</v>
          </cell>
        </row>
        <row r="667">
          <cell r="N667">
            <v>0</v>
          </cell>
        </row>
        <row r="668">
          <cell r="Q668"/>
          <cell r="U668"/>
          <cell r="V668"/>
        </row>
        <row r="669">
          <cell r="N669">
            <v>0</v>
          </cell>
        </row>
        <row r="670">
          <cell r="R670"/>
          <cell r="T670"/>
        </row>
        <row r="671">
          <cell r="S671"/>
        </row>
        <row r="672">
          <cell r="N67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47198</v>
          </cell>
        </row>
        <row r="67">
          <cell r="N67">
            <v>289</v>
          </cell>
        </row>
        <row r="68">
          <cell r="Q68"/>
          <cell r="U68"/>
          <cell r="V68">
            <v>49114</v>
          </cell>
        </row>
        <row r="69">
          <cell r="N69">
            <v>0</v>
          </cell>
        </row>
        <row r="70">
          <cell r="R70"/>
          <cell r="T70"/>
        </row>
        <row r="71">
          <cell r="S71">
            <v>3750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/>
          <cell r="U76"/>
          <cell r="V76"/>
        </row>
        <row r="77">
          <cell r="N77">
            <v>0</v>
          </cell>
        </row>
        <row r="78">
          <cell r="R78"/>
          <cell r="T78"/>
        </row>
        <row r="79">
          <cell r="S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14">
          <cell r="N114">
            <v>9506</v>
          </cell>
        </row>
        <row r="115">
          <cell r="N115">
            <v>1847.0327841005605</v>
          </cell>
        </row>
        <row r="116">
          <cell r="Q116">
            <v>0</v>
          </cell>
          <cell r="U116">
            <v>0</v>
          </cell>
          <cell r="V116">
            <v>142851</v>
          </cell>
        </row>
        <row r="117">
          <cell r="N117">
            <v>0</v>
          </cell>
        </row>
        <row r="118">
          <cell r="R118"/>
          <cell r="T118"/>
        </row>
        <row r="119">
          <cell r="S119"/>
        </row>
        <row r="120">
          <cell r="N120">
            <v>0</v>
          </cell>
        </row>
        <row r="122">
          <cell r="N122">
            <v>19703</v>
          </cell>
        </row>
        <row r="123">
          <cell r="N123">
            <v>171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>
            <v>21902</v>
          </cell>
        </row>
        <row r="128">
          <cell r="N128">
            <v>0</v>
          </cell>
        </row>
        <row r="130">
          <cell r="N130">
            <v>0</v>
          </cell>
          <cell r="W130">
            <v>57781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Q156"/>
          <cell r="U156"/>
          <cell r="V156"/>
        </row>
        <row r="157">
          <cell r="N157">
            <v>0</v>
          </cell>
        </row>
        <row r="158">
          <cell r="R158"/>
          <cell r="T158"/>
        </row>
        <row r="159">
          <cell r="S159"/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77722</v>
          </cell>
        </row>
        <row r="179">
          <cell r="N179">
            <v>1682</v>
          </cell>
        </row>
        <row r="180">
          <cell r="Q180">
            <v>0</v>
          </cell>
          <cell r="U180">
            <v>0</v>
          </cell>
          <cell r="V180">
            <v>0</v>
          </cell>
        </row>
        <row r="181">
          <cell r="N181">
            <v>0</v>
          </cell>
        </row>
        <row r="182">
          <cell r="R182"/>
          <cell r="T182"/>
        </row>
        <row r="183">
          <cell r="S183">
            <v>84896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U196"/>
          <cell r="V196"/>
        </row>
        <row r="197">
          <cell r="N197">
            <v>0</v>
          </cell>
        </row>
        <row r="198">
          <cell r="R198"/>
          <cell r="T198"/>
        </row>
        <row r="199">
          <cell r="S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14867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34">
          <cell r="N234">
            <v>17043.731767860703</v>
          </cell>
        </row>
        <row r="235">
          <cell r="N235">
            <v>1785.7839140439564</v>
          </cell>
        </row>
        <row r="236">
          <cell r="Q236"/>
          <cell r="U236"/>
          <cell r="V236"/>
        </row>
        <row r="237">
          <cell r="N237">
            <v>0</v>
          </cell>
        </row>
        <row r="238">
          <cell r="R238"/>
          <cell r="T238"/>
        </row>
        <row r="239">
          <cell r="S239">
            <v>15861.963001213966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3831</v>
          </cell>
        </row>
        <row r="291">
          <cell r="N291">
            <v>199</v>
          </cell>
        </row>
        <row r="292">
          <cell r="Q292">
            <v>0</v>
          </cell>
          <cell r="U292">
            <v>0</v>
          </cell>
          <cell r="V292">
            <v>0</v>
          </cell>
        </row>
        <row r="293">
          <cell r="N293">
            <v>0</v>
          </cell>
        </row>
        <row r="294">
          <cell r="R294"/>
          <cell r="T294"/>
        </row>
        <row r="295">
          <cell r="S295">
            <v>4069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Q316"/>
          <cell r="U316"/>
          <cell r="V316"/>
        </row>
        <row r="317">
          <cell r="N317">
            <v>0</v>
          </cell>
        </row>
        <row r="318">
          <cell r="R318"/>
          <cell r="T318"/>
        </row>
        <row r="319">
          <cell r="S319"/>
        </row>
        <row r="320">
          <cell r="N320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8">
          <cell r="N338">
            <v>50948</v>
          </cell>
        </row>
        <row r="339">
          <cell r="N339">
            <v>40</v>
          </cell>
        </row>
        <row r="340">
          <cell r="Q340">
            <v>0</v>
          </cell>
          <cell r="U340">
            <v>0</v>
          </cell>
          <cell r="V340">
            <v>0</v>
          </cell>
        </row>
        <row r="341">
          <cell r="N341">
            <v>0</v>
          </cell>
        </row>
        <row r="342">
          <cell r="R342"/>
          <cell r="T342"/>
        </row>
        <row r="343">
          <cell r="S343">
            <v>74517</v>
          </cell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Q356"/>
          <cell r="U356"/>
          <cell r="V356"/>
        </row>
        <row r="357">
          <cell r="N357">
            <v>0</v>
          </cell>
        </row>
        <row r="358">
          <cell r="R358"/>
          <cell r="T358"/>
        </row>
        <row r="359">
          <cell r="S359"/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1101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Q396"/>
          <cell r="U396"/>
          <cell r="V396"/>
        </row>
        <row r="397">
          <cell r="N397">
            <v>0</v>
          </cell>
        </row>
        <row r="398">
          <cell r="R398"/>
          <cell r="T398"/>
        </row>
        <row r="399">
          <cell r="S399"/>
        </row>
        <row r="400">
          <cell r="N400">
            <v>0</v>
          </cell>
        </row>
        <row r="402">
          <cell r="N402">
            <v>20986</v>
          </cell>
        </row>
        <row r="403">
          <cell r="N403">
            <v>4080</v>
          </cell>
        </row>
        <row r="404">
          <cell r="Q404">
            <v>0</v>
          </cell>
          <cell r="U404">
            <v>0</v>
          </cell>
          <cell r="V404">
            <v>0</v>
          </cell>
        </row>
        <row r="405">
          <cell r="N405">
            <v>0</v>
          </cell>
        </row>
        <row r="406">
          <cell r="R406"/>
          <cell r="T406"/>
        </row>
        <row r="407">
          <cell r="S407">
            <v>18668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Q436"/>
          <cell r="U436"/>
          <cell r="V436"/>
        </row>
        <row r="437">
          <cell r="N437">
            <v>0</v>
          </cell>
        </row>
        <row r="438">
          <cell r="R438"/>
          <cell r="T438"/>
        </row>
        <row r="439">
          <cell r="S439"/>
        </row>
        <row r="440">
          <cell r="N440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/>
        </row>
        <row r="456">
          <cell r="N456">
            <v>0</v>
          </cell>
        </row>
        <row r="458">
          <cell r="N458">
            <v>1674</v>
          </cell>
        </row>
        <row r="459">
          <cell r="N459">
            <v>1731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/>
          <cell r="T462"/>
        </row>
        <row r="463">
          <cell r="S463"/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Q476"/>
          <cell r="U476"/>
          <cell r="V476"/>
        </row>
        <row r="477">
          <cell r="N477">
            <v>0</v>
          </cell>
        </row>
        <row r="478">
          <cell r="R478"/>
          <cell r="T478"/>
        </row>
        <row r="479">
          <cell r="S479"/>
        </row>
        <row r="480">
          <cell r="N480">
            <v>0</v>
          </cell>
        </row>
        <row r="482">
          <cell r="N482">
            <v>25070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Q508"/>
          <cell r="U508"/>
          <cell r="V508"/>
        </row>
        <row r="509">
          <cell r="N509">
            <v>0</v>
          </cell>
        </row>
        <row r="510">
          <cell r="R510"/>
          <cell r="T510"/>
        </row>
        <row r="511">
          <cell r="S511"/>
        </row>
        <row r="512">
          <cell r="N512">
            <v>0</v>
          </cell>
        </row>
        <row r="514">
          <cell r="N514">
            <v>5803</v>
          </cell>
        </row>
        <row r="515">
          <cell r="N515">
            <v>0</v>
          </cell>
        </row>
        <row r="516">
          <cell r="Q516"/>
          <cell r="U516"/>
          <cell r="V516"/>
        </row>
        <row r="517">
          <cell r="N517">
            <v>0</v>
          </cell>
        </row>
        <row r="518">
          <cell r="R518"/>
          <cell r="T518"/>
        </row>
        <row r="519">
          <cell r="S519">
            <v>6216</v>
          </cell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</row>
        <row r="526">
          <cell r="R526"/>
          <cell r="T526"/>
        </row>
        <row r="527">
          <cell r="S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</row>
        <row r="534">
          <cell r="R534"/>
          <cell r="T534"/>
        </row>
        <row r="535">
          <cell r="S535"/>
        </row>
        <row r="536">
          <cell r="N536">
            <v>0</v>
          </cell>
        </row>
        <row r="538">
          <cell r="N538">
            <v>13679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</row>
        <row r="542">
          <cell r="R542"/>
          <cell r="T542"/>
        </row>
        <row r="543">
          <cell r="S543"/>
        </row>
        <row r="544">
          <cell r="N544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</row>
        <row r="550">
          <cell r="R550"/>
          <cell r="T550"/>
        </row>
        <row r="551">
          <cell r="S551"/>
        </row>
        <row r="552">
          <cell r="N552">
            <v>0</v>
          </cell>
        </row>
        <row r="562">
          <cell r="N562">
            <v>0</v>
          </cell>
        </row>
        <row r="563">
          <cell r="N563">
            <v>0</v>
          </cell>
        </row>
        <row r="564">
          <cell r="Q564"/>
          <cell r="U564"/>
          <cell r="V564"/>
        </row>
        <row r="565">
          <cell r="N565">
            <v>0</v>
          </cell>
        </row>
        <row r="566">
          <cell r="R566"/>
          <cell r="T566"/>
        </row>
        <row r="567">
          <cell r="S567"/>
        </row>
        <row r="568">
          <cell r="N568">
            <v>0</v>
          </cell>
        </row>
        <row r="570">
          <cell r="N570">
            <v>36155</v>
          </cell>
        </row>
        <row r="571">
          <cell r="N571">
            <v>170</v>
          </cell>
        </row>
        <row r="572">
          <cell r="Q572"/>
          <cell r="U572"/>
          <cell r="V572"/>
        </row>
        <row r="573">
          <cell r="N573">
            <v>0</v>
          </cell>
        </row>
        <row r="574">
          <cell r="R574"/>
          <cell r="T574"/>
        </row>
        <row r="575">
          <cell r="S575">
            <v>39853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</row>
        <row r="582">
          <cell r="R582"/>
          <cell r="T582"/>
        </row>
        <row r="583">
          <cell r="S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R590"/>
          <cell r="T590"/>
        </row>
        <row r="591">
          <cell r="S591"/>
        </row>
        <row r="592">
          <cell r="N592">
            <v>0</v>
          </cell>
        </row>
        <row r="594">
          <cell r="N594">
            <v>0</v>
          </cell>
        </row>
        <row r="595">
          <cell r="N595">
            <v>0</v>
          </cell>
        </row>
        <row r="596">
          <cell r="Q596"/>
          <cell r="U596"/>
          <cell r="V596"/>
        </row>
        <row r="597">
          <cell r="N597">
            <v>0</v>
          </cell>
        </row>
        <row r="598">
          <cell r="R598"/>
          <cell r="T598"/>
        </row>
        <row r="599">
          <cell r="S599"/>
        </row>
        <row r="600">
          <cell r="N600">
            <v>0</v>
          </cell>
        </row>
        <row r="602">
          <cell r="N602">
            <v>5681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</row>
        <row r="606">
          <cell r="R606"/>
          <cell r="T606"/>
        </row>
        <row r="607">
          <cell r="S607"/>
        </row>
        <row r="608">
          <cell r="N608">
            <v>0</v>
          </cell>
        </row>
        <row r="618">
          <cell r="N618">
            <v>324885</v>
          </cell>
        </row>
        <row r="619">
          <cell r="N619">
            <v>502</v>
          </cell>
        </row>
        <row r="620">
          <cell r="Q620">
            <v>0</v>
          </cell>
          <cell r="U620">
            <v>0</v>
          </cell>
          <cell r="V620">
            <v>0</v>
          </cell>
        </row>
        <row r="621">
          <cell r="N621">
            <v>0</v>
          </cell>
        </row>
        <row r="622">
          <cell r="R622"/>
          <cell r="T622"/>
        </row>
        <row r="623">
          <cell r="S623">
            <v>545053</v>
          </cell>
        </row>
        <row r="624">
          <cell r="N624">
            <v>0</v>
          </cell>
        </row>
        <row r="626">
          <cell r="N626">
            <v>165123</v>
          </cell>
        </row>
        <row r="627">
          <cell r="N627">
            <v>1300</v>
          </cell>
        </row>
        <row r="628">
          <cell r="Q628"/>
          <cell r="U628"/>
          <cell r="V628">
            <v>157000</v>
          </cell>
        </row>
        <row r="629">
          <cell r="N629">
            <v>0</v>
          </cell>
        </row>
        <row r="630">
          <cell r="R630">
            <v>1336</v>
          </cell>
          <cell r="T630"/>
        </row>
        <row r="631">
          <cell r="S631">
            <v>200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Q636"/>
          <cell r="U636"/>
          <cell r="V636"/>
        </row>
        <row r="637">
          <cell r="N637">
            <v>0</v>
          </cell>
        </row>
        <row r="638">
          <cell r="R638"/>
          <cell r="T638"/>
        </row>
        <row r="639">
          <cell r="S639"/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4">
          <cell r="Q644"/>
          <cell r="U644"/>
          <cell r="V644"/>
        </row>
        <row r="645">
          <cell r="N645">
            <v>0</v>
          </cell>
        </row>
        <row r="646">
          <cell r="R646"/>
          <cell r="T646"/>
        </row>
        <row r="647">
          <cell r="S647"/>
        </row>
        <row r="648">
          <cell r="N648">
            <v>0</v>
          </cell>
        </row>
        <row r="650">
          <cell r="N650">
            <v>17861</v>
          </cell>
        </row>
        <row r="651">
          <cell r="N651">
            <v>0</v>
          </cell>
        </row>
        <row r="652">
          <cell r="Q652"/>
          <cell r="U652"/>
          <cell r="V652"/>
        </row>
        <row r="653">
          <cell r="N653">
            <v>0</v>
          </cell>
        </row>
        <row r="654">
          <cell r="R654"/>
          <cell r="T654"/>
        </row>
        <row r="655">
          <cell r="S655"/>
        </row>
        <row r="656">
          <cell r="N656">
            <v>0</v>
          </cell>
        </row>
        <row r="658">
          <cell r="N658">
            <v>160762</v>
          </cell>
        </row>
        <row r="659">
          <cell r="N659">
            <v>0</v>
          </cell>
        </row>
        <row r="660">
          <cell r="Q660"/>
          <cell r="U660"/>
          <cell r="V660"/>
        </row>
        <row r="661">
          <cell r="N661">
            <v>0</v>
          </cell>
        </row>
        <row r="662">
          <cell r="R662"/>
          <cell r="T662"/>
        </row>
        <row r="663">
          <cell r="S663"/>
        </row>
        <row r="664">
          <cell r="N664">
            <v>0</v>
          </cell>
        </row>
        <row r="674">
          <cell r="N674">
            <v>0</v>
          </cell>
        </row>
        <row r="675">
          <cell r="N675">
            <v>0</v>
          </cell>
        </row>
        <row r="676">
          <cell r="Q676"/>
          <cell r="U676"/>
          <cell r="V676"/>
        </row>
        <row r="677">
          <cell r="N677">
            <v>0</v>
          </cell>
        </row>
        <row r="678">
          <cell r="R678"/>
          <cell r="T678"/>
        </row>
        <row r="679">
          <cell r="S679"/>
        </row>
        <row r="680">
          <cell r="N680">
            <v>0</v>
          </cell>
        </row>
        <row r="682">
          <cell r="N682">
            <v>82600</v>
          </cell>
        </row>
        <row r="683">
          <cell r="N683">
            <v>577</v>
          </cell>
        </row>
        <row r="684">
          <cell r="Q684"/>
          <cell r="U684"/>
          <cell r="V684"/>
        </row>
        <row r="685">
          <cell r="N685">
            <v>0</v>
          </cell>
        </row>
        <row r="686">
          <cell r="R686"/>
          <cell r="T686"/>
        </row>
        <row r="687">
          <cell r="S687">
            <v>97064</v>
          </cell>
        </row>
        <row r="688">
          <cell r="N688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Q692"/>
          <cell r="U692"/>
          <cell r="V692"/>
        </row>
        <row r="693">
          <cell r="N693">
            <v>0</v>
          </cell>
        </row>
        <row r="694">
          <cell r="R694"/>
          <cell r="T694"/>
        </row>
        <row r="695">
          <cell r="S695"/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0">
          <cell r="Q700"/>
          <cell r="U700"/>
          <cell r="V700"/>
        </row>
        <row r="701">
          <cell r="N701">
            <v>0</v>
          </cell>
        </row>
        <row r="702">
          <cell r="R702"/>
          <cell r="T702"/>
        </row>
        <row r="703">
          <cell r="S703"/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Q708"/>
          <cell r="U708"/>
          <cell r="V708"/>
        </row>
        <row r="709">
          <cell r="N709">
            <v>0</v>
          </cell>
        </row>
        <row r="710">
          <cell r="R710"/>
          <cell r="T710"/>
        </row>
        <row r="711">
          <cell r="S711"/>
        </row>
        <row r="712">
          <cell r="N712">
            <v>0</v>
          </cell>
        </row>
        <row r="714">
          <cell r="N714">
            <v>24909</v>
          </cell>
        </row>
        <row r="715">
          <cell r="N715">
            <v>0</v>
          </cell>
        </row>
        <row r="716">
          <cell r="Q716"/>
          <cell r="U716"/>
          <cell r="V716"/>
        </row>
        <row r="717">
          <cell r="N717">
            <v>0</v>
          </cell>
        </row>
        <row r="718">
          <cell r="R718"/>
          <cell r="T718"/>
        </row>
        <row r="719">
          <cell r="S719"/>
        </row>
        <row r="720">
          <cell r="N720">
            <v>0</v>
          </cell>
        </row>
        <row r="730">
          <cell r="N730">
            <v>0</v>
          </cell>
        </row>
        <row r="731">
          <cell r="N731">
            <v>0</v>
          </cell>
        </row>
        <row r="732">
          <cell r="Q732"/>
          <cell r="U732"/>
          <cell r="V732"/>
        </row>
        <row r="733">
          <cell r="N733">
            <v>0</v>
          </cell>
        </row>
        <row r="734">
          <cell r="R734"/>
          <cell r="T734"/>
        </row>
        <row r="735">
          <cell r="S735"/>
        </row>
        <row r="736">
          <cell r="N736">
            <v>0</v>
          </cell>
        </row>
        <row r="738">
          <cell r="N738">
            <v>47856.2682321393</v>
          </cell>
        </row>
        <row r="739">
          <cell r="N739">
            <v>5014.2160859560436</v>
          </cell>
        </row>
        <row r="740">
          <cell r="Q740"/>
          <cell r="U740"/>
          <cell r="V740"/>
        </row>
        <row r="741">
          <cell r="N741">
            <v>0</v>
          </cell>
        </row>
        <row r="742">
          <cell r="R742"/>
          <cell r="T742"/>
        </row>
        <row r="743">
          <cell r="S743">
            <v>44538.036998786039</v>
          </cell>
        </row>
        <row r="744">
          <cell r="N744">
            <v>0</v>
          </cell>
        </row>
        <row r="746">
          <cell r="N746">
            <v>0</v>
          </cell>
        </row>
        <row r="747">
          <cell r="N747">
            <v>0</v>
          </cell>
        </row>
        <row r="748">
          <cell r="Q748"/>
          <cell r="U748"/>
          <cell r="V748"/>
        </row>
        <row r="749">
          <cell r="N749">
            <v>0</v>
          </cell>
        </row>
        <row r="750">
          <cell r="R750"/>
          <cell r="T750"/>
        </row>
        <row r="751">
          <cell r="S751"/>
        </row>
        <row r="752">
          <cell r="N752">
            <v>0</v>
          </cell>
        </row>
        <row r="754">
          <cell r="N754">
            <v>0</v>
          </cell>
        </row>
        <row r="755">
          <cell r="N755">
            <v>0</v>
          </cell>
        </row>
        <row r="756">
          <cell r="Q756"/>
          <cell r="U756"/>
          <cell r="V756"/>
        </row>
        <row r="757">
          <cell r="N757">
            <v>0</v>
          </cell>
        </row>
        <row r="758">
          <cell r="R758"/>
          <cell r="T758"/>
        </row>
        <row r="759">
          <cell r="S759"/>
        </row>
        <row r="760">
          <cell r="N760">
            <v>0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Q764"/>
          <cell r="U764"/>
          <cell r="V764"/>
        </row>
        <row r="765">
          <cell r="N765">
            <v>0</v>
          </cell>
        </row>
        <row r="766">
          <cell r="R766"/>
          <cell r="T766"/>
        </row>
        <row r="767">
          <cell r="S767"/>
        </row>
        <row r="768">
          <cell r="N768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Q772"/>
          <cell r="U772"/>
          <cell r="V772"/>
        </row>
        <row r="773">
          <cell r="N773">
            <v>0</v>
          </cell>
        </row>
        <row r="774">
          <cell r="R774"/>
          <cell r="T774"/>
        </row>
        <row r="775">
          <cell r="S775"/>
        </row>
        <row r="776">
          <cell r="N776">
            <v>0</v>
          </cell>
        </row>
        <row r="786">
          <cell r="N786">
            <v>0</v>
          </cell>
        </row>
        <row r="787">
          <cell r="N787">
            <v>0</v>
          </cell>
        </row>
        <row r="788">
          <cell r="Q788"/>
          <cell r="U788"/>
          <cell r="V788"/>
        </row>
        <row r="789">
          <cell r="N789">
            <v>0</v>
          </cell>
        </row>
        <row r="790">
          <cell r="R790"/>
          <cell r="T790"/>
        </row>
        <row r="791">
          <cell r="S791"/>
        </row>
        <row r="792">
          <cell r="N792">
            <v>0</v>
          </cell>
        </row>
        <row r="794">
          <cell r="N794">
            <v>66397</v>
          </cell>
        </row>
        <row r="795">
          <cell r="N795">
            <v>806</v>
          </cell>
        </row>
        <row r="796">
          <cell r="Q796">
            <v>0</v>
          </cell>
          <cell r="U796">
            <v>0</v>
          </cell>
          <cell r="V796">
            <v>0</v>
          </cell>
        </row>
        <row r="797">
          <cell r="N797">
            <v>2994</v>
          </cell>
        </row>
        <row r="798">
          <cell r="R798"/>
          <cell r="T798"/>
        </row>
        <row r="799">
          <cell r="S799">
            <v>77063</v>
          </cell>
        </row>
        <row r="800">
          <cell r="N800">
            <v>0</v>
          </cell>
        </row>
        <row r="802">
          <cell r="N802">
            <v>0</v>
          </cell>
        </row>
        <row r="803">
          <cell r="N803">
            <v>0</v>
          </cell>
        </row>
        <row r="804">
          <cell r="Q804"/>
          <cell r="U804"/>
          <cell r="V804"/>
        </row>
        <row r="805">
          <cell r="N805">
            <v>0</v>
          </cell>
        </row>
        <row r="806">
          <cell r="R806"/>
          <cell r="T806"/>
        </row>
        <row r="807">
          <cell r="S807"/>
        </row>
        <row r="808">
          <cell r="N808">
            <v>0</v>
          </cell>
        </row>
        <row r="810">
          <cell r="N810">
            <v>0</v>
          </cell>
        </row>
        <row r="811">
          <cell r="N811">
            <v>0</v>
          </cell>
        </row>
        <row r="812">
          <cell r="Q812"/>
          <cell r="U812"/>
          <cell r="V812"/>
        </row>
        <row r="813">
          <cell r="N813">
            <v>0</v>
          </cell>
        </row>
        <row r="814">
          <cell r="R814"/>
          <cell r="T814"/>
        </row>
        <row r="815">
          <cell r="S815"/>
        </row>
        <row r="816">
          <cell r="N816">
            <v>0</v>
          </cell>
        </row>
        <row r="818">
          <cell r="N818">
            <v>0</v>
          </cell>
        </row>
        <row r="819">
          <cell r="N819">
            <v>0</v>
          </cell>
        </row>
        <row r="820">
          <cell r="Q820"/>
          <cell r="U820"/>
          <cell r="V820"/>
        </row>
        <row r="821">
          <cell r="N821">
            <v>0</v>
          </cell>
        </row>
        <row r="822">
          <cell r="R822"/>
          <cell r="T822"/>
        </row>
        <row r="823">
          <cell r="S823"/>
        </row>
        <row r="824">
          <cell r="N824">
            <v>0</v>
          </cell>
        </row>
        <row r="826">
          <cell r="N826">
            <v>11538</v>
          </cell>
        </row>
        <row r="827">
          <cell r="N827">
            <v>0</v>
          </cell>
        </row>
        <row r="828">
          <cell r="Q828"/>
          <cell r="U828"/>
          <cell r="V828"/>
        </row>
        <row r="829">
          <cell r="N829">
            <v>0</v>
          </cell>
        </row>
        <row r="830">
          <cell r="R830"/>
          <cell r="T830"/>
        </row>
        <row r="831">
          <cell r="S831"/>
        </row>
        <row r="832">
          <cell r="N832">
            <v>0</v>
          </cell>
        </row>
        <row r="842">
          <cell r="N842">
            <v>0</v>
          </cell>
        </row>
        <row r="843">
          <cell r="N843">
            <v>0</v>
          </cell>
        </row>
        <row r="844">
          <cell r="Q844"/>
          <cell r="U844"/>
          <cell r="V844"/>
        </row>
        <row r="845">
          <cell r="N845">
            <v>0</v>
          </cell>
        </row>
        <row r="846">
          <cell r="R846"/>
          <cell r="T846"/>
        </row>
        <row r="847">
          <cell r="S847"/>
        </row>
        <row r="848">
          <cell r="N848">
            <v>0</v>
          </cell>
        </row>
        <row r="850">
          <cell r="N850">
            <v>89039</v>
          </cell>
        </row>
        <row r="851">
          <cell r="N851">
            <v>2690</v>
          </cell>
        </row>
        <row r="852">
          <cell r="Q852">
            <v>0</v>
          </cell>
          <cell r="U852">
            <v>0</v>
          </cell>
          <cell r="V852">
            <v>0</v>
          </cell>
        </row>
        <row r="853">
          <cell r="N853">
            <v>0</v>
          </cell>
        </row>
        <row r="854">
          <cell r="R854"/>
          <cell r="T854"/>
        </row>
        <row r="855">
          <cell r="S855">
            <v>97800</v>
          </cell>
        </row>
        <row r="856">
          <cell r="N856">
            <v>797</v>
          </cell>
        </row>
        <row r="858">
          <cell r="N858">
            <v>0</v>
          </cell>
        </row>
        <row r="859">
          <cell r="N859">
            <v>0</v>
          </cell>
        </row>
        <row r="860">
          <cell r="Q860"/>
          <cell r="U860"/>
          <cell r="V860"/>
        </row>
        <row r="861">
          <cell r="N861">
            <v>0</v>
          </cell>
        </row>
        <row r="862">
          <cell r="R862"/>
          <cell r="T862"/>
        </row>
        <row r="863">
          <cell r="S863"/>
        </row>
        <row r="864">
          <cell r="N864">
            <v>0</v>
          </cell>
        </row>
        <row r="866">
          <cell r="N866">
            <v>0</v>
          </cell>
        </row>
        <row r="867">
          <cell r="N867">
            <v>0</v>
          </cell>
        </row>
        <row r="868">
          <cell r="Q868"/>
          <cell r="U868"/>
          <cell r="V868"/>
        </row>
        <row r="869">
          <cell r="N869">
            <v>0</v>
          </cell>
        </row>
        <row r="870">
          <cell r="R870"/>
          <cell r="T870"/>
        </row>
        <row r="871">
          <cell r="S871"/>
        </row>
        <row r="872">
          <cell r="N872">
            <v>0</v>
          </cell>
        </row>
        <row r="874">
          <cell r="N874">
            <v>8688</v>
          </cell>
        </row>
        <row r="875">
          <cell r="N875">
            <v>0</v>
          </cell>
        </row>
        <row r="876">
          <cell r="Q876"/>
          <cell r="U876"/>
          <cell r="V876"/>
        </row>
        <row r="877">
          <cell r="N877">
            <v>0</v>
          </cell>
        </row>
        <row r="878">
          <cell r="R878"/>
          <cell r="T878"/>
        </row>
        <row r="879">
          <cell r="S879"/>
        </row>
        <row r="880">
          <cell r="N880">
            <v>0</v>
          </cell>
        </row>
        <row r="882">
          <cell r="N882">
            <v>21181</v>
          </cell>
        </row>
        <row r="883">
          <cell r="N883">
            <v>0</v>
          </cell>
        </row>
        <row r="884">
          <cell r="Q884"/>
          <cell r="U884"/>
          <cell r="V884"/>
        </row>
        <row r="885">
          <cell r="N885">
            <v>0</v>
          </cell>
        </row>
        <row r="886">
          <cell r="R886"/>
          <cell r="T886"/>
        </row>
        <row r="887">
          <cell r="S887"/>
        </row>
        <row r="888">
          <cell r="N888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Q900"/>
          <cell r="U900"/>
          <cell r="V900"/>
        </row>
        <row r="901">
          <cell r="N901">
            <v>0</v>
          </cell>
        </row>
        <row r="902">
          <cell r="R902"/>
          <cell r="T902"/>
        </row>
        <row r="903">
          <cell r="S903"/>
        </row>
        <row r="904">
          <cell r="N904">
            <v>0</v>
          </cell>
        </row>
        <row r="906">
          <cell r="N906">
            <v>30005</v>
          </cell>
        </row>
        <row r="907">
          <cell r="N907">
            <v>1589</v>
          </cell>
        </row>
        <row r="908">
          <cell r="Q908">
            <v>0</v>
          </cell>
          <cell r="U908">
            <v>0</v>
          </cell>
          <cell r="V908">
            <v>0</v>
          </cell>
        </row>
        <row r="909">
          <cell r="N909">
            <v>0</v>
          </cell>
        </row>
        <row r="910">
          <cell r="R910"/>
          <cell r="T910"/>
        </row>
        <row r="911">
          <cell r="S911">
            <v>30787</v>
          </cell>
        </row>
        <row r="912">
          <cell r="N912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Q916"/>
          <cell r="U916"/>
          <cell r="V916"/>
        </row>
        <row r="917">
          <cell r="N917">
            <v>0</v>
          </cell>
        </row>
        <row r="918">
          <cell r="R918"/>
          <cell r="T918"/>
        </row>
        <row r="919">
          <cell r="S919"/>
        </row>
        <row r="920">
          <cell r="N920">
            <v>0</v>
          </cell>
        </row>
        <row r="922">
          <cell r="N922">
            <v>0</v>
          </cell>
        </row>
        <row r="923">
          <cell r="N923">
            <v>0</v>
          </cell>
        </row>
        <row r="924">
          <cell r="Q924"/>
          <cell r="U924"/>
          <cell r="V924"/>
        </row>
        <row r="925">
          <cell r="N925">
            <v>0</v>
          </cell>
        </row>
        <row r="926">
          <cell r="R926"/>
          <cell r="T926"/>
        </row>
        <row r="927">
          <cell r="S927"/>
        </row>
        <row r="928">
          <cell r="N928">
            <v>0</v>
          </cell>
        </row>
        <row r="930">
          <cell r="N930">
            <v>23478</v>
          </cell>
        </row>
        <row r="931">
          <cell r="N931">
            <v>0</v>
          </cell>
        </row>
        <row r="932">
          <cell r="Q932"/>
          <cell r="U932"/>
          <cell r="V932"/>
        </row>
        <row r="933">
          <cell r="N933">
            <v>0</v>
          </cell>
        </row>
        <row r="934">
          <cell r="R934"/>
          <cell r="T934"/>
        </row>
        <row r="935">
          <cell r="S935"/>
        </row>
        <row r="936">
          <cell r="N936">
            <v>0</v>
          </cell>
        </row>
        <row r="938">
          <cell r="N938">
            <v>0</v>
          </cell>
        </row>
        <row r="939">
          <cell r="N939">
            <v>0</v>
          </cell>
        </row>
        <row r="940">
          <cell r="Q940"/>
          <cell r="U940"/>
          <cell r="V940"/>
        </row>
        <row r="941">
          <cell r="N941">
            <v>0</v>
          </cell>
        </row>
        <row r="942">
          <cell r="R942"/>
          <cell r="T942"/>
        </row>
        <row r="943">
          <cell r="S943"/>
        </row>
        <row r="944">
          <cell r="N944">
            <v>0</v>
          </cell>
        </row>
      </sheetData>
      <sheetData sheetId="2">
        <row r="83">
          <cell r="N83">
            <v>6735</v>
          </cell>
        </row>
        <row r="84">
          <cell r="Q84"/>
          <cell r="T84"/>
          <cell r="U84"/>
        </row>
        <row r="85">
          <cell r="N85">
            <v>0</v>
          </cell>
        </row>
        <row r="86">
          <cell r="N86">
            <v>1491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846</v>
          </cell>
        </row>
        <row r="92">
          <cell r="N92">
            <v>1085</v>
          </cell>
        </row>
        <row r="93">
          <cell r="Q93"/>
          <cell r="T93"/>
          <cell r="U93"/>
        </row>
        <row r="94">
          <cell r="N94">
            <v>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5490</v>
          </cell>
        </row>
        <row r="99">
          <cell r="N99">
            <v>6905</v>
          </cell>
        </row>
        <row r="101">
          <cell r="N101">
            <v>1782</v>
          </cell>
        </row>
        <row r="102">
          <cell r="Q102"/>
          <cell r="T102"/>
          <cell r="U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6830</v>
          </cell>
        </row>
        <row r="108">
          <cell r="N108">
            <v>9894</v>
          </cell>
        </row>
        <row r="110">
          <cell r="N110">
            <v>75341.127169477128</v>
          </cell>
        </row>
        <row r="111">
          <cell r="Q111"/>
          <cell r="T111"/>
          <cell r="U111"/>
        </row>
        <row r="112">
          <cell r="N112">
            <v>0</v>
          </cell>
        </row>
        <row r="113">
          <cell r="N113">
            <v>12820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36628.872830522865</v>
          </cell>
        </row>
        <row r="119">
          <cell r="N119">
            <v>648</v>
          </cell>
        </row>
        <row r="120">
          <cell r="Q120"/>
          <cell r="T120"/>
          <cell r="U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1425</v>
          </cell>
        </row>
        <row r="126">
          <cell r="N126">
            <v>58217</v>
          </cell>
        </row>
        <row r="128">
          <cell r="N128">
            <v>359</v>
          </cell>
        </row>
        <row r="129">
          <cell r="Q129"/>
          <cell r="T129"/>
          <cell r="U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31020</v>
          </cell>
        </row>
        <row r="133">
          <cell r="N133">
            <v>0</v>
          </cell>
        </row>
        <row r="134">
          <cell r="N134">
            <v>10550</v>
          </cell>
        </row>
        <row r="135">
          <cell r="N135">
            <v>49638</v>
          </cell>
        </row>
        <row r="137">
          <cell r="N137">
            <v>0</v>
          </cell>
        </row>
        <row r="138">
          <cell r="Q138"/>
          <cell r="T138"/>
          <cell r="U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12550</v>
          </cell>
        </row>
        <row r="144">
          <cell r="N144">
            <v>1345</v>
          </cell>
        </row>
        <row r="146">
          <cell r="N146">
            <v>0</v>
          </cell>
        </row>
        <row r="147">
          <cell r="Q147"/>
          <cell r="T147"/>
          <cell r="U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0</v>
          </cell>
        </row>
        <row r="164">
          <cell r="N164">
            <v>3377</v>
          </cell>
        </row>
        <row r="165">
          <cell r="Q165"/>
          <cell r="T165"/>
          <cell r="U165"/>
        </row>
        <row r="166">
          <cell r="N166">
            <v>0</v>
          </cell>
        </row>
        <row r="167">
          <cell r="N167">
            <v>784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793</v>
          </cell>
        </row>
        <row r="173">
          <cell r="N173">
            <v>3654</v>
          </cell>
        </row>
        <row r="174">
          <cell r="Q174"/>
          <cell r="T174"/>
          <cell r="U174"/>
        </row>
        <row r="175">
          <cell r="N175">
            <v>11</v>
          </cell>
        </row>
        <row r="176">
          <cell r="N176">
            <v>0</v>
          </cell>
        </row>
        <row r="177">
          <cell r="N177">
            <v>34406.484973166371</v>
          </cell>
        </row>
        <row r="178">
          <cell r="N178">
            <v>0</v>
          </cell>
        </row>
        <row r="179">
          <cell r="N179">
            <v>402.51502683363151</v>
          </cell>
          <cell r="V179">
            <v>103983</v>
          </cell>
        </row>
        <row r="180">
          <cell r="N180">
            <v>87732</v>
          </cell>
        </row>
        <row r="182">
          <cell r="N182">
            <v>964</v>
          </cell>
        </row>
        <row r="183">
          <cell r="Q183"/>
          <cell r="T183"/>
          <cell r="U183"/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5733.4620751341681</v>
          </cell>
        </row>
        <row r="189">
          <cell r="N189">
            <v>9184</v>
          </cell>
        </row>
        <row r="191">
          <cell r="N191">
            <v>124613</v>
          </cell>
        </row>
        <row r="192">
          <cell r="Q192"/>
          <cell r="T192"/>
          <cell r="U192"/>
        </row>
        <row r="193">
          <cell r="N193">
            <v>0</v>
          </cell>
        </row>
        <row r="194">
          <cell r="N194">
            <v>21506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200">
          <cell r="N200">
            <v>1108</v>
          </cell>
        </row>
        <row r="201">
          <cell r="Q201"/>
          <cell r="T201"/>
          <cell r="U201"/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11581.022898032201</v>
          </cell>
        </row>
        <row r="207">
          <cell r="N207">
            <v>29979.977101967801</v>
          </cell>
        </row>
        <row r="209">
          <cell r="N209">
            <v>289</v>
          </cell>
        </row>
        <row r="210">
          <cell r="Q210"/>
          <cell r="T210"/>
          <cell r="U210"/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27939</v>
          </cell>
        </row>
        <row r="214">
          <cell r="N214">
            <v>0</v>
          </cell>
        </row>
        <row r="215">
          <cell r="N215">
            <v>500</v>
          </cell>
        </row>
        <row r="216">
          <cell r="N216">
            <v>43068</v>
          </cell>
        </row>
        <row r="218">
          <cell r="N218">
            <v>0</v>
          </cell>
        </row>
        <row r="219">
          <cell r="Q219"/>
          <cell r="T219"/>
          <cell r="U219"/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8100</v>
          </cell>
        </row>
        <row r="225">
          <cell r="N225">
            <v>390</v>
          </cell>
        </row>
        <row r="227">
          <cell r="N227">
            <v>0</v>
          </cell>
        </row>
        <row r="228">
          <cell r="Q228"/>
          <cell r="T228"/>
          <cell r="U228"/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0</v>
          </cell>
        </row>
        <row r="245">
          <cell r="N245">
            <v>4221</v>
          </cell>
        </row>
        <row r="246">
          <cell r="Q246"/>
          <cell r="T246"/>
          <cell r="U246"/>
        </row>
        <row r="247">
          <cell r="N247">
            <v>0</v>
          </cell>
        </row>
        <row r="248">
          <cell r="N248">
            <v>942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1247</v>
          </cell>
        </row>
        <row r="254">
          <cell r="N254">
            <v>6784</v>
          </cell>
        </row>
        <row r="255">
          <cell r="Q255"/>
          <cell r="T255"/>
          <cell r="U255"/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21641.677309667924</v>
          </cell>
        </row>
        <row r="259">
          <cell r="N259">
            <v>0</v>
          </cell>
        </row>
        <row r="260">
          <cell r="N260">
            <v>58243</v>
          </cell>
        </row>
        <row r="261">
          <cell r="N261">
            <v>35919.322690332076</v>
          </cell>
        </row>
        <row r="263">
          <cell r="N263">
            <v>2800</v>
          </cell>
        </row>
        <row r="264">
          <cell r="Q264"/>
          <cell r="T264"/>
          <cell r="U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10439</v>
          </cell>
        </row>
        <row r="270">
          <cell r="N270">
            <v>26509</v>
          </cell>
        </row>
        <row r="272">
          <cell r="N272">
            <v>147944</v>
          </cell>
        </row>
        <row r="273">
          <cell r="Q273"/>
          <cell r="T273"/>
          <cell r="U273"/>
        </row>
        <row r="274">
          <cell r="N274">
            <v>0</v>
          </cell>
        </row>
        <row r="275">
          <cell r="N275">
            <v>25067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52</v>
          </cell>
        </row>
        <row r="281">
          <cell r="N281">
            <v>3493</v>
          </cell>
        </row>
        <row r="282">
          <cell r="Q282"/>
          <cell r="T282"/>
          <cell r="U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4256</v>
          </cell>
        </row>
        <row r="288">
          <cell r="N288">
            <v>40560</v>
          </cell>
        </row>
        <row r="290">
          <cell r="N290">
            <v>1083</v>
          </cell>
        </row>
        <row r="291">
          <cell r="Q291"/>
          <cell r="T291"/>
          <cell r="U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44039</v>
          </cell>
        </row>
        <row r="295">
          <cell r="N295">
            <v>0</v>
          </cell>
        </row>
        <row r="296">
          <cell r="N296">
            <v>4189</v>
          </cell>
        </row>
        <row r="297">
          <cell r="N297">
            <v>65406</v>
          </cell>
        </row>
        <row r="299">
          <cell r="N299">
            <v>0</v>
          </cell>
        </row>
        <row r="300">
          <cell r="Q300"/>
          <cell r="T300"/>
          <cell r="U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13078</v>
          </cell>
        </row>
        <row r="306">
          <cell r="N306">
            <v>1553</v>
          </cell>
        </row>
        <row r="308">
          <cell r="N308">
            <v>0</v>
          </cell>
        </row>
        <row r="309">
          <cell r="Q309"/>
          <cell r="T309"/>
          <cell r="U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7356.677309667929</v>
          </cell>
        </row>
        <row r="326">
          <cell r="N326">
            <v>2062.6697048611113</v>
          </cell>
        </row>
        <row r="327">
          <cell r="Q327"/>
          <cell r="T327"/>
          <cell r="U327"/>
        </row>
        <row r="328">
          <cell r="N328">
            <v>0</v>
          </cell>
        </row>
        <row r="329">
          <cell r="N329">
            <v>437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1473.3302951388887</v>
          </cell>
        </row>
        <row r="335">
          <cell r="N335">
            <v>521.33029513888869</v>
          </cell>
        </row>
        <row r="336">
          <cell r="Q336"/>
          <cell r="T336"/>
          <cell r="U336"/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1606.3262310912914</v>
          </cell>
        </row>
        <row r="342">
          <cell r="N342">
            <v>4991.3434737698253</v>
          </cell>
        </row>
        <row r="344">
          <cell r="N344">
            <v>0</v>
          </cell>
        </row>
        <row r="345">
          <cell r="Q345"/>
          <cell r="T345"/>
          <cell r="U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4317.9271990478346</v>
          </cell>
        </row>
        <row r="351">
          <cell r="N351">
            <v>4702.0728009521654</v>
          </cell>
        </row>
        <row r="353">
          <cell r="N353">
            <v>18125</v>
          </cell>
        </row>
        <row r="354">
          <cell r="Q354"/>
          <cell r="T354"/>
          <cell r="U354"/>
        </row>
        <row r="355">
          <cell r="N355">
            <v>0</v>
          </cell>
        </row>
        <row r="356">
          <cell r="N356">
            <v>2960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0</v>
          </cell>
        </row>
        <row r="362">
          <cell r="N362">
            <v>575</v>
          </cell>
        </row>
        <row r="363">
          <cell r="Q363"/>
          <cell r="T363"/>
          <cell r="U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953.90340702635331</v>
          </cell>
        </row>
        <row r="369">
          <cell r="N369">
            <v>7470</v>
          </cell>
        </row>
        <row r="371">
          <cell r="N371">
            <v>445</v>
          </cell>
        </row>
        <row r="372">
          <cell r="Q372"/>
          <cell r="T372"/>
          <cell r="U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15846</v>
          </cell>
        </row>
        <row r="376">
          <cell r="N376">
            <v>0</v>
          </cell>
        </row>
        <row r="377">
          <cell r="N377">
            <v>210.09222518164194</v>
          </cell>
        </row>
        <row r="378">
          <cell r="N378">
            <v>20083.658619808011</v>
          </cell>
        </row>
        <row r="380">
          <cell r="N380">
            <v>36</v>
          </cell>
        </row>
        <row r="381">
          <cell r="Q381"/>
          <cell r="T381"/>
          <cell r="U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7405.7509376528787</v>
          </cell>
        </row>
        <row r="387">
          <cell r="N387">
            <v>351</v>
          </cell>
        </row>
        <row r="389">
          <cell r="N389">
            <v>0</v>
          </cell>
        </row>
        <row r="390">
          <cell r="Q390"/>
          <cell r="T390"/>
          <cell r="U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1564.5948103311068</v>
          </cell>
        </row>
        <row r="407">
          <cell r="N407">
            <v>761</v>
          </cell>
        </row>
        <row r="408">
          <cell r="Q408"/>
          <cell r="T408"/>
          <cell r="U408"/>
        </row>
        <row r="409">
          <cell r="N409">
            <v>0</v>
          </cell>
        </row>
        <row r="410">
          <cell r="N410">
            <v>172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13</v>
          </cell>
        </row>
        <row r="416">
          <cell r="N416">
            <v>168064.83700284368</v>
          </cell>
        </row>
        <row r="417">
          <cell r="Q417"/>
          <cell r="T417"/>
          <cell r="U417"/>
        </row>
        <row r="418">
          <cell r="W418">
            <v>52338.162997156323</v>
          </cell>
        </row>
        <row r="419">
          <cell r="S419">
            <v>1697804</v>
          </cell>
        </row>
        <row r="420">
          <cell r="N420">
            <v>550758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988807</v>
          </cell>
        </row>
        <row r="425">
          <cell r="N425">
            <v>29</v>
          </cell>
        </row>
        <row r="426">
          <cell r="Q426"/>
          <cell r="T426"/>
          <cell r="U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8479</v>
          </cell>
        </row>
        <row r="432">
          <cell r="N432">
            <v>15953</v>
          </cell>
        </row>
        <row r="434">
          <cell r="N434">
            <v>44372</v>
          </cell>
        </row>
        <row r="435">
          <cell r="Q435"/>
          <cell r="T435"/>
          <cell r="U435"/>
        </row>
        <row r="436">
          <cell r="N436">
            <v>0</v>
          </cell>
        </row>
        <row r="437">
          <cell r="N437">
            <v>8579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0</v>
          </cell>
        </row>
        <row r="443">
          <cell r="N443">
            <v>422</v>
          </cell>
        </row>
        <row r="444">
          <cell r="Q444"/>
          <cell r="T444"/>
          <cell r="U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4210</v>
          </cell>
        </row>
        <row r="450">
          <cell r="N450">
            <v>18691</v>
          </cell>
        </row>
        <row r="452">
          <cell r="N452">
            <v>268</v>
          </cell>
        </row>
        <row r="453">
          <cell r="Q453"/>
          <cell r="T453"/>
          <cell r="U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11854</v>
          </cell>
        </row>
        <row r="457">
          <cell r="N457">
            <v>0</v>
          </cell>
        </row>
        <row r="458">
          <cell r="N458">
            <v>18781</v>
          </cell>
        </row>
        <row r="459">
          <cell r="N459">
            <v>58777</v>
          </cell>
        </row>
        <row r="461">
          <cell r="N461">
            <v>0</v>
          </cell>
        </row>
        <row r="462">
          <cell r="Q462"/>
          <cell r="T462"/>
          <cell r="U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16632</v>
          </cell>
        </row>
        <row r="468">
          <cell r="N468">
            <v>2303</v>
          </cell>
        </row>
        <row r="470">
          <cell r="N470">
            <v>0</v>
          </cell>
        </row>
        <row r="471">
          <cell r="Q471"/>
          <cell r="T471"/>
          <cell r="U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0</v>
          </cell>
        </row>
        <row r="488">
          <cell r="N488">
            <v>315</v>
          </cell>
        </row>
        <row r="489">
          <cell r="Q489"/>
          <cell r="T489"/>
          <cell r="U489"/>
        </row>
        <row r="490">
          <cell r="N490">
            <v>0</v>
          </cell>
        </row>
        <row r="491">
          <cell r="N491">
            <v>73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176</v>
          </cell>
        </row>
        <row r="497">
          <cell r="N497">
            <v>94</v>
          </cell>
        </row>
        <row r="498">
          <cell r="Q498"/>
          <cell r="T498"/>
          <cell r="U498"/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0</v>
          </cell>
        </row>
        <row r="502">
          <cell r="N502">
            <v>0</v>
          </cell>
        </row>
        <row r="503">
          <cell r="N503">
            <v>10018</v>
          </cell>
        </row>
        <row r="504">
          <cell r="N504">
            <v>42137</v>
          </cell>
        </row>
        <row r="506">
          <cell r="N506">
            <v>0</v>
          </cell>
        </row>
        <row r="507">
          <cell r="Q507"/>
          <cell r="T507"/>
          <cell r="U507"/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2698</v>
          </cell>
        </row>
        <row r="513">
          <cell r="N513">
            <v>3670</v>
          </cell>
        </row>
        <row r="515">
          <cell r="N515">
            <v>35304</v>
          </cell>
        </row>
        <row r="516">
          <cell r="Q516"/>
          <cell r="T516"/>
          <cell r="U516"/>
        </row>
        <row r="517">
          <cell r="N517">
            <v>0</v>
          </cell>
        </row>
        <row r="518">
          <cell r="N518">
            <v>5036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0</v>
          </cell>
        </row>
        <row r="524">
          <cell r="N524">
            <v>67</v>
          </cell>
        </row>
        <row r="525">
          <cell r="Q525"/>
          <cell r="T525"/>
          <cell r="U525"/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1583</v>
          </cell>
        </row>
        <row r="531">
          <cell r="N531">
            <v>8719</v>
          </cell>
        </row>
        <row r="533">
          <cell r="N533">
            <v>92</v>
          </cell>
        </row>
        <row r="534">
          <cell r="Q534"/>
          <cell r="T534"/>
          <cell r="U534"/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7614</v>
          </cell>
        </row>
        <row r="538">
          <cell r="N538">
            <v>0</v>
          </cell>
        </row>
        <row r="539">
          <cell r="N539">
            <v>10458</v>
          </cell>
        </row>
        <row r="540">
          <cell r="N540">
            <v>13194</v>
          </cell>
        </row>
        <row r="542">
          <cell r="N542">
            <v>0</v>
          </cell>
        </row>
        <row r="543">
          <cell r="Q543"/>
          <cell r="T543"/>
          <cell r="U543"/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8161</v>
          </cell>
        </row>
        <row r="549">
          <cell r="N549">
            <v>734</v>
          </cell>
        </row>
        <row r="551">
          <cell r="N551">
            <v>0</v>
          </cell>
        </row>
        <row r="552">
          <cell r="Q552"/>
          <cell r="T552"/>
          <cell r="U552"/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0</v>
          </cell>
        </row>
        <row r="569">
          <cell r="N569">
            <v>875</v>
          </cell>
        </row>
        <row r="570">
          <cell r="Q570"/>
          <cell r="T570"/>
          <cell r="U570"/>
        </row>
        <row r="571">
          <cell r="N571">
            <v>0</v>
          </cell>
        </row>
        <row r="572">
          <cell r="N572">
            <v>203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0</v>
          </cell>
        </row>
        <row r="578">
          <cell r="N578">
            <v>1085</v>
          </cell>
        </row>
        <row r="579">
          <cell r="Q579"/>
          <cell r="T579"/>
          <cell r="U579"/>
        </row>
        <row r="580">
          <cell r="N580">
            <v>6128</v>
          </cell>
        </row>
        <row r="581">
          <cell r="N581">
            <v>0</v>
          </cell>
        </row>
        <row r="582">
          <cell r="N582">
            <v>5</v>
          </cell>
        </row>
        <row r="583">
          <cell r="N583">
            <v>0</v>
          </cell>
        </row>
        <row r="584">
          <cell r="N584">
            <v>0</v>
          </cell>
        </row>
        <row r="585">
          <cell r="N585">
            <v>22228</v>
          </cell>
        </row>
        <row r="587">
          <cell r="N587">
            <v>5229</v>
          </cell>
        </row>
        <row r="588">
          <cell r="Q588"/>
          <cell r="T588"/>
          <cell r="U588"/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7200</v>
          </cell>
        </row>
        <row r="594">
          <cell r="N594">
            <v>10719</v>
          </cell>
        </row>
        <row r="596">
          <cell r="N596">
            <v>56517</v>
          </cell>
        </row>
        <row r="597">
          <cell r="Q597"/>
          <cell r="T597"/>
          <cell r="U597"/>
        </row>
        <row r="598">
          <cell r="N598">
            <v>0</v>
          </cell>
        </row>
        <row r="599">
          <cell r="N599">
            <v>7429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0</v>
          </cell>
        </row>
        <row r="605">
          <cell r="N605">
            <v>839</v>
          </cell>
        </row>
        <row r="606">
          <cell r="Q606"/>
          <cell r="T606"/>
          <cell r="U606"/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0</v>
          </cell>
        </row>
        <row r="612">
          <cell r="N612">
            <v>33658.367531580603</v>
          </cell>
        </row>
        <row r="614">
          <cell r="N614">
            <v>782</v>
          </cell>
        </row>
        <row r="615">
          <cell r="Q615"/>
          <cell r="T615"/>
          <cell r="U615"/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14275</v>
          </cell>
        </row>
        <row r="619">
          <cell r="N619">
            <v>0</v>
          </cell>
        </row>
        <row r="620">
          <cell r="N620">
            <v>700</v>
          </cell>
        </row>
        <row r="621">
          <cell r="N621">
            <v>52276</v>
          </cell>
        </row>
        <row r="623">
          <cell r="N623">
            <v>0</v>
          </cell>
        </row>
        <row r="624">
          <cell r="Q624"/>
          <cell r="T624"/>
          <cell r="U624"/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10297</v>
          </cell>
        </row>
        <row r="630">
          <cell r="N630">
            <v>700</v>
          </cell>
        </row>
        <row r="632">
          <cell r="N632">
            <v>0</v>
          </cell>
        </row>
        <row r="633">
          <cell r="Q633"/>
          <cell r="T633"/>
          <cell r="U633"/>
        </row>
        <row r="634">
          <cell r="N634">
            <v>0</v>
          </cell>
        </row>
        <row r="635">
          <cell r="N635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0</v>
          </cell>
        </row>
        <row r="650">
          <cell r="N650">
            <v>2183</v>
          </cell>
        </row>
        <row r="651">
          <cell r="Q651"/>
          <cell r="T651"/>
          <cell r="U651"/>
        </row>
        <row r="652">
          <cell r="N652">
            <v>0</v>
          </cell>
        </row>
        <row r="653">
          <cell r="N653">
            <v>374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576</v>
          </cell>
        </row>
        <row r="659">
          <cell r="N659">
            <v>41649</v>
          </cell>
        </row>
        <row r="660">
          <cell r="Q660"/>
          <cell r="T660"/>
          <cell r="U660"/>
        </row>
        <row r="661">
          <cell r="N661">
            <v>0</v>
          </cell>
        </row>
        <row r="662">
          <cell r="R662">
            <v>247221</v>
          </cell>
          <cell r="S662">
            <v>2680000</v>
          </cell>
        </row>
        <row r="663">
          <cell r="N663">
            <v>256665</v>
          </cell>
        </row>
        <row r="664">
          <cell r="N664">
            <v>0</v>
          </cell>
        </row>
        <row r="665">
          <cell r="N665">
            <v>0</v>
          </cell>
        </row>
        <row r="666">
          <cell r="N666">
            <v>676872</v>
          </cell>
        </row>
        <row r="668">
          <cell r="N668">
            <v>122</v>
          </cell>
        </row>
        <row r="669">
          <cell r="Q669"/>
          <cell r="T669"/>
          <cell r="U669"/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4233</v>
          </cell>
        </row>
        <row r="675">
          <cell r="N675">
            <v>9162</v>
          </cell>
        </row>
        <row r="677">
          <cell r="N677">
            <v>131680</v>
          </cell>
        </row>
        <row r="678">
          <cell r="Q678"/>
          <cell r="T678"/>
          <cell r="U678"/>
        </row>
        <row r="679">
          <cell r="N679">
            <v>0</v>
          </cell>
        </row>
        <row r="680">
          <cell r="N680">
            <v>22982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2</v>
          </cell>
        </row>
        <row r="686">
          <cell r="N686">
            <v>1995</v>
          </cell>
        </row>
        <row r="687">
          <cell r="Q687"/>
          <cell r="T687"/>
          <cell r="U687"/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1527</v>
          </cell>
        </row>
        <row r="693">
          <cell r="N693">
            <v>49002</v>
          </cell>
        </row>
        <row r="695">
          <cell r="N695">
            <v>851</v>
          </cell>
        </row>
        <row r="696">
          <cell r="Q696"/>
          <cell r="T696"/>
          <cell r="U696"/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27002</v>
          </cell>
        </row>
        <row r="700">
          <cell r="N700">
            <v>0</v>
          </cell>
        </row>
        <row r="701">
          <cell r="N701">
            <v>5943</v>
          </cell>
        </row>
        <row r="702">
          <cell r="N702">
            <v>37001</v>
          </cell>
        </row>
        <row r="704">
          <cell r="N704">
            <v>0</v>
          </cell>
        </row>
        <row r="705">
          <cell r="Q705"/>
          <cell r="T705"/>
          <cell r="U705"/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10120</v>
          </cell>
        </row>
        <row r="711">
          <cell r="N711">
            <v>1180</v>
          </cell>
        </row>
        <row r="713">
          <cell r="N713">
            <v>0</v>
          </cell>
        </row>
        <row r="714">
          <cell r="Q714"/>
          <cell r="T714"/>
          <cell r="U714"/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0</v>
          </cell>
        </row>
        <row r="731">
          <cell r="N731">
            <v>4810</v>
          </cell>
        </row>
        <row r="732">
          <cell r="Q732"/>
          <cell r="T732"/>
          <cell r="U732"/>
        </row>
        <row r="733">
          <cell r="N733">
            <v>0</v>
          </cell>
        </row>
        <row r="734">
          <cell r="N734">
            <v>1117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1327</v>
          </cell>
        </row>
        <row r="740">
          <cell r="N740">
            <v>2369</v>
          </cell>
        </row>
        <row r="741">
          <cell r="Q741"/>
          <cell r="T741"/>
          <cell r="U741"/>
        </row>
        <row r="742">
          <cell r="N742">
            <v>5</v>
          </cell>
        </row>
        <row r="743">
          <cell r="N743">
            <v>0</v>
          </cell>
        </row>
        <row r="744">
          <cell r="N744">
            <v>43622</v>
          </cell>
        </row>
        <row r="745">
          <cell r="N745">
            <v>0</v>
          </cell>
        </row>
        <row r="746">
          <cell r="N746">
            <v>87</v>
          </cell>
        </row>
        <row r="747">
          <cell r="N747">
            <v>29000</v>
          </cell>
        </row>
        <row r="749">
          <cell r="N749">
            <v>50</v>
          </cell>
        </row>
        <row r="750">
          <cell r="Q750"/>
          <cell r="T750"/>
          <cell r="U750"/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6557</v>
          </cell>
        </row>
        <row r="756">
          <cell r="N756">
            <v>8704</v>
          </cell>
        </row>
        <row r="758">
          <cell r="N758">
            <v>155812</v>
          </cell>
        </row>
        <row r="759">
          <cell r="Q759"/>
          <cell r="T759"/>
          <cell r="U759"/>
        </row>
        <row r="760">
          <cell r="N760">
            <v>0</v>
          </cell>
        </row>
        <row r="761">
          <cell r="N761">
            <v>26011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0</v>
          </cell>
        </row>
        <row r="767">
          <cell r="N767">
            <v>931</v>
          </cell>
        </row>
        <row r="768">
          <cell r="Q768"/>
          <cell r="T768"/>
          <cell r="U768"/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2767</v>
          </cell>
        </row>
        <row r="774">
          <cell r="N774">
            <v>31044</v>
          </cell>
        </row>
        <row r="776">
          <cell r="N776">
            <v>113</v>
          </cell>
        </row>
        <row r="777">
          <cell r="Q777"/>
          <cell r="T777"/>
          <cell r="U777"/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35386</v>
          </cell>
        </row>
        <row r="781">
          <cell r="N781">
            <v>0</v>
          </cell>
        </row>
        <row r="782">
          <cell r="N782">
            <v>268</v>
          </cell>
        </row>
        <row r="783">
          <cell r="N783">
            <v>50114</v>
          </cell>
        </row>
        <row r="785">
          <cell r="N785">
            <v>0</v>
          </cell>
        </row>
        <row r="786">
          <cell r="Q786"/>
          <cell r="T786"/>
          <cell r="U786"/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7873</v>
          </cell>
        </row>
        <row r="792">
          <cell r="N792">
            <v>3121</v>
          </cell>
        </row>
        <row r="794">
          <cell r="N794">
            <v>0</v>
          </cell>
        </row>
        <row r="795">
          <cell r="Q795"/>
          <cell r="T795"/>
          <cell r="U795"/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1519</v>
          </cell>
        </row>
        <row r="812">
          <cell r="N812">
            <v>5206</v>
          </cell>
        </row>
        <row r="813">
          <cell r="Q813"/>
          <cell r="T813"/>
          <cell r="U813"/>
        </row>
        <row r="814">
          <cell r="N814">
            <v>0</v>
          </cell>
        </row>
        <row r="815">
          <cell r="N815">
            <v>1161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1540</v>
          </cell>
        </row>
        <row r="821">
          <cell r="N821">
            <v>106811.83270201745</v>
          </cell>
        </row>
        <row r="822">
          <cell r="Q822"/>
          <cell r="T822"/>
          <cell r="U822"/>
        </row>
        <row r="823">
          <cell r="N823">
            <v>1720</v>
          </cell>
        </row>
        <row r="824">
          <cell r="N824">
            <v>0</v>
          </cell>
        </row>
        <row r="825">
          <cell r="N825">
            <v>97491.630115046341</v>
          </cell>
        </row>
        <row r="826">
          <cell r="N826">
            <v>0</v>
          </cell>
        </row>
        <row r="827">
          <cell r="N827">
            <v>706.53718293620295</v>
          </cell>
        </row>
        <row r="828">
          <cell r="N828">
            <v>298965</v>
          </cell>
        </row>
        <row r="830">
          <cell r="N830">
            <v>2103</v>
          </cell>
        </row>
        <row r="831">
          <cell r="Q831"/>
          <cell r="T831"/>
          <cell r="U831"/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8842.3234531129892</v>
          </cell>
        </row>
        <row r="837">
          <cell r="N837">
            <v>12873</v>
          </cell>
        </row>
        <row r="839">
          <cell r="N839">
            <v>86888.672830522759</v>
          </cell>
        </row>
        <row r="840">
          <cell r="Q840"/>
          <cell r="T840"/>
          <cell r="U840"/>
        </row>
        <row r="841">
          <cell r="N841">
            <v>0</v>
          </cell>
        </row>
        <row r="842">
          <cell r="N842">
            <v>19969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103</v>
          </cell>
        </row>
        <row r="848">
          <cell r="N848">
            <v>1777</v>
          </cell>
        </row>
        <row r="849">
          <cell r="Q849"/>
          <cell r="T849"/>
          <cell r="U849"/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12534.139363950808</v>
          </cell>
        </row>
        <row r="855">
          <cell r="N855">
            <v>57726.86063604919</v>
          </cell>
        </row>
        <row r="857">
          <cell r="N857">
            <v>762</v>
          </cell>
        </row>
        <row r="858">
          <cell r="Q858"/>
          <cell r="T858"/>
          <cell r="U858"/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59846</v>
          </cell>
        </row>
        <row r="862">
          <cell r="N862">
            <v>0</v>
          </cell>
        </row>
        <row r="863">
          <cell r="N863">
            <v>3400</v>
          </cell>
        </row>
        <row r="864">
          <cell r="N864">
            <v>63726</v>
          </cell>
        </row>
        <row r="866">
          <cell r="N866">
            <v>187</v>
          </cell>
        </row>
        <row r="867">
          <cell r="Q867"/>
          <cell r="T867"/>
          <cell r="U867"/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10200</v>
          </cell>
        </row>
        <row r="873">
          <cell r="N873">
            <v>1554</v>
          </cell>
        </row>
        <row r="875">
          <cell r="N875">
            <v>0</v>
          </cell>
        </row>
        <row r="876">
          <cell r="Q876"/>
          <cell r="T876"/>
          <cell r="U876"/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0</v>
          </cell>
        </row>
        <row r="893">
          <cell r="N893">
            <v>19707.330295138887</v>
          </cell>
        </row>
        <row r="894">
          <cell r="Q894"/>
          <cell r="T894"/>
          <cell r="U894"/>
        </row>
        <row r="895">
          <cell r="N895">
            <v>0</v>
          </cell>
        </row>
        <row r="896">
          <cell r="N896">
            <v>4244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3841.6697048611131</v>
          </cell>
        </row>
        <row r="902">
          <cell r="N902">
            <v>11649</v>
          </cell>
        </row>
        <row r="903">
          <cell r="Q903"/>
          <cell r="T903"/>
          <cell r="U903"/>
        </row>
        <row r="904">
          <cell r="N904">
            <v>12315</v>
          </cell>
        </row>
        <row r="905">
          <cell r="N905">
            <v>0</v>
          </cell>
        </row>
        <row r="906">
          <cell r="N906">
            <v>33681</v>
          </cell>
        </row>
        <row r="907">
          <cell r="N907">
            <v>0</v>
          </cell>
        </row>
        <row r="908">
          <cell r="N908">
            <v>33900</v>
          </cell>
        </row>
        <row r="909">
          <cell r="N909">
            <v>74096</v>
          </cell>
        </row>
        <row r="911">
          <cell r="N911">
            <v>9291</v>
          </cell>
        </row>
        <row r="912">
          <cell r="Q912"/>
          <cell r="T912"/>
          <cell r="U912"/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71643.499132521945</v>
          </cell>
        </row>
        <row r="918">
          <cell r="N918">
            <v>108231.69771593744</v>
          </cell>
        </row>
        <row r="920">
          <cell r="N920">
            <v>1000338.2</v>
          </cell>
        </row>
        <row r="921">
          <cell r="Q921"/>
          <cell r="T921"/>
          <cell r="U921"/>
        </row>
        <row r="922">
          <cell r="N922">
            <v>0</v>
          </cell>
        </row>
        <row r="923">
          <cell r="N923">
            <v>256476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1593.8</v>
          </cell>
        </row>
        <row r="929">
          <cell r="N929">
            <v>78313</v>
          </cell>
        </row>
        <row r="930">
          <cell r="Q930"/>
          <cell r="T930"/>
          <cell r="U930"/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139356.50086747805</v>
          </cell>
        </row>
        <row r="936">
          <cell r="N936">
            <v>272128.17427000497</v>
          </cell>
        </row>
        <row r="938">
          <cell r="N938">
            <v>1700</v>
          </cell>
        </row>
        <row r="939">
          <cell r="Q939"/>
          <cell r="T939"/>
          <cell r="U939"/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65124</v>
          </cell>
        </row>
        <row r="943">
          <cell r="N943">
            <v>0</v>
          </cell>
        </row>
        <row r="944">
          <cell r="N944">
            <v>73200</v>
          </cell>
        </row>
        <row r="945">
          <cell r="N945">
            <v>195671</v>
          </cell>
        </row>
        <row r="947">
          <cell r="N947">
            <v>133</v>
          </cell>
        </row>
        <row r="948">
          <cell r="Q948"/>
          <cell r="T948"/>
          <cell r="U948"/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251300</v>
          </cell>
        </row>
        <row r="954">
          <cell r="N954">
            <v>74955.612417282435</v>
          </cell>
        </row>
        <row r="956">
          <cell r="N956">
            <v>0</v>
          </cell>
        </row>
        <row r="957">
          <cell r="Q957"/>
          <cell r="T957"/>
          <cell r="U957"/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5108.0458919140519</v>
          </cell>
        </row>
        <row r="974">
          <cell r="N974">
            <v>7115</v>
          </cell>
        </row>
        <row r="975">
          <cell r="Q975"/>
          <cell r="T975"/>
          <cell r="U975"/>
        </row>
        <row r="976">
          <cell r="N976">
            <v>0</v>
          </cell>
        </row>
        <row r="977">
          <cell r="N977">
            <v>1453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3046</v>
          </cell>
        </row>
        <row r="983">
          <cell r="N983">
            <v>37457</v>
          </cell>
        </row>
        <row r="984">
          <cell r="Q984"/>
          <cell r="T984"/>
          <cell r="U984"/>
        </row>
        <row r="985">
          <cell r="N985">
            <v>47282</v>
          </cell>
        </row>
        <row r="986">
          <cell r="S986">
            <v>1001312</v>
          </cell>
          <cell r="Y986">
            <v>60100</v>
          </cell>
        </row>
        <row r="987">
          <cell r="N987">
            <v>163775</v>
          </cell>
        </row>
        <row r="988">
          <cell r="N988">
            <v>0</v>
          </cell>
        </row>
        <row r="989">
          <cell r="N989">
            <v>11465.813101497695</v>
          </cell>
        </row>
        <row r="990">
          <cell r="N990">
            <v>308037</v>
          </cell>
        </row>
        <row r="992">
          <cell r="N992">
            <v>1705</v>
          </cell>
        </row>
        <row r="993">
          <cell r="Q993"/>
          <cell r="T993"/>
          <cell r="U993"/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14413.204001442646</v>
          </cell>
        </row>
        <row r="999">
          <cell r="N999">
            <v>23189</v>
          </cell>
        </row>
        <row r="1001">
          <cell r="N1001">
            <v>238402</v>
          </cell>
        </row>
        <row r="1002">
          <cell r="Q1002"/>
          <cell r="T1002"/>
          <cell r="U1002"/>
        </row>
        <row r="1003">
          <cell r="N1003">
            <v>0</v>
          </cell>
        </row>
        <row r="1004">
          <cell r="N1004">
            <v>44566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11201.465661428934</v>
          </cell>
        </row>
        <row r="1010">
          <cell r="N1010">
            <v>4637</v>
          </cell>
        </row>
        <row r="1011">
          <cell r="Q1011"/>
          <cell r="T1011"/>
          <cell r="U1011"/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18420.982897059661</v>
          </cell>
        </row>
        <row r="1017">
          <cell r="N1017">
            <v>77447</v>
          </cell>
        </row>
        <row r="1019">
          <cell r="N1019">
            <v>1318</v>
          </cell>
        </row>
        <row r="1020">
          <cell r="Q1020"/>
          <cell r="T1020"/>
          <cell r="U1020"/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36709</v>
          </cell>
        </row>
        <row r="1024">
          <cell r="N1024">
            <v>0</v>
          </cell>
        </row>
        <row r="1025">
          <cell r="N1025">
            <v>4800</v>
          </cell>
        </row>
        <row r="1026">
          <cell r="N1026">
            <v>87857</v>
          </cell>
        </row>
        <row r="1028">
          <cell r="N1028">
            <v>1252</v>
          </cell>
        </row>
        <row r="1029">
          <cell r="Q1029"/>
          <cell r="T1029"/>
          <cell r="U1029"/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44200</v>
          </cell>
        </row>
        <row r="1035">
          <cell r="N1035">
            <v>10769</v>
          </cell>
        </row>
        <row r="1037">
          <cell r="N1037">
            <v>0</v>
          </cell>
        </row>
        <row r="1038">
          <cell r="Q1038"/>
          <cell r="T1038"/>
          <cell r="U1038"/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3008.4475607109271</v>
          </cell>
        </row>
        <row r="1055">
          <cell r="N1055">
            <v>750</v>
          </cell>
        </row>
        <row r="1056">
          <cell r="Q1056"/>
          <cell r="T1056"/>
          <cell r="U1056"/>
        </row>
        <row r="1057">
          <cell r="N1057">
            <v>0</v>
          </cell>
        </row>
        <row r="1058">
          <cell r="N1058">
            <v>174</v>
          </cell>
        </row>
        <row r="1059">
          <cell r="N1059">
            <v>0</v>
          </cell>
        </row>
        <row r="1060">
          <cell r="N1060">
            <v>0</v>
          </cell>
        </row>
        <row r="1061">
          <cell r="N1061">
            <v>0</v>
          </cell>
        </row>
        <row r="1062">
          <cell r="N1062">
            <v>464.38087720163799</v>
          </cell>
        </row>
        <row r="1064">
          <cell r="N1064">
            <v>3697</v>
          </cell>
        </row>
        <row r="1065">
          <cell r="Q1065"/>
          <cell r="T1065"/>
          <cell r="U1065"/>
        </row>
        <row r="1066">
          <cell r="N1066">
            <v>41375</v>
          </cell>
        </row>
        <row r="1067">
          <cell r="N1067">
            <v>0</v>
          </cell>
        </row>
        <row r="1068">
          <cell r="N1068">
            <v>0</v>
          </cell>
        </row>
        <row r="1069">
          <cell r="N1069">
            <v>0</v>
          </cell>
        </row>
        <row r="1070">
          <cell r="N1070">
            <v>860.45856198268143</v>
          </cell>
        </row>
        <row r="1071">
          <cell r="N1071">
            <v>53750.541438017317</v>
          </cell>
        </row>
        <row r="1073">
          <cell r="N1073">
            <v>1250</v>
          </cell>
        </row>
        <row r="1074">
          <cell r="Q1074"/>
          <cell r="T1074"/>
          <cell r="U1074"/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0</v>
          </cell>
        </row>
        <row r="1078">
          <cell r="N1078">
            <v>0</v>
          </cell>
        </row>
        <row r="1079">
          <cell r="N1079">
            <v>11772.647415552028</v>
          </cell>
        </row>
        <row r="1080">
          <cell r="N1080">
            <v>13480.352584447972</v>
          </cell>
        </row>
        <row r="1082">
          <cell r="N1082">
            <v>90052</v>
          </cell>
        </row>
        <row r="1083">
          <cell r="Q1083"/>
          <cell r="T1083"/>
          <cell r="U1083"/>
        </row>
        <row r="1084">
          <cell r="N1084">
            <v>0</v>
          </cell>
        </row>
        <row r="1085">
          <cell r="N1085">
            <v>14055</v>
          </cell>
        </row>
        <row r="1086">
          <cell r="N1086">
            <v>0</v>
          </cell>
        </row>
        <row r="1087">
          <cell r="N1087">
            <v>0</v>
          </cell>
        </row>
        <row r="1088">
          <cell r="N1088">
            <v>0</v>
          </cell>
        </row>
        <row r="1089">
          <cell r="N1089">
            <v>163</v>
          </cell>
        </row>
        <row r="1091">
          <cell r="N1091">
            <v>679</v>
          </cell>
        </row>
        <row r="1092">
          <cell r="Q1092"/>
          <cell r="T1092"/>
          <cell r="U1092"/>
        </row>
        <row r="1093">
          <cell r="N1093">
            <v>0</v>
          </cell>
        </row>
        <row r="1094">
          <cell r="N1094">
            <v>0</v>
          </cell>
        </row>
        <row r="1095">
          <cell r="N1095">
            <v>0</v>
          </cell>
        </row>
        <row r="1096">
          <cell r="N1096">
            <v>0</v>
          </cell>
        </row>
        <row r="1097">
          <cell r="N1097">
            <v>6679.7371852998076</v>
          </cell>
        </row>
        <row r="1098">
          <cell r="N1098">
            <v>111935</v>
          </cell>
        </row>
        <row r="1100">
          <cell r="N1100">
            <v>1301</v>
          </cell>
        </row>
        <row r="1101">
          <cell r="Q1101"/>
          <cell r="T1101"/>
          <cell r="U1101"/>
        </row>
        <row r="1102">
          <cell r="N1102">
            <v>0</v>
          </cell>
        </row>
        <row r="1103">
          <cell r="N1103">
            <v>0</v>
          </cell>
        </row>
        <row r="1104">
          <cell r="N1104">
            <v>31973</v>
          </cell>
        </row>
        <row r="1105">
          <cell r="N1105">
            <v>0</v>
          </cell>
        </row>
        <row r="1106">
          <cell r="N1106">
            <v>589.90777481835812</v>
          </cell>
        </row>
        <row r="1107">
          <cell r="N1107">
            <v>47721</v>
          </cell>
        </row>
        <row r="1109">
          <cell r="N1109">
            <v>178</v>
          </cell>
        </row>
        <row r="1110">
          <cell r="Q1110"/>
          <cell r="T1110"/>
          <cell r="U1110"/>
        </row>
        <row r="1111">
          <cell r="N1111">
            <v>0</v>
          </cell>
        </row>
        <row r="1112">
          <cell r="N1112">
            <v>0</v>
          </cell>
        </row>
        <row r="1113">
          <cell r="N1113">
            <v>0</v>
          </cell>
        </row>
        <row r="1114">
          <cell r="N1114">
            <v>0</v>
          </cell>
        </row>
        <row r="1115">
          <cell r="N1115">
            <v>20794.249062347124</v>
          </cell>
        </row>
        <row r="1116">
          <cell r="N1116">
            <v>4026</v>
          </cell>
        </row>
        <row r="1118">
          <cell r="N1118">
            <v>0</v>
          </cell>
        </row>
        <row r="1119">
          <cell r="Q1119"/>
          <cell r="T1119"/>
          <cell r="U1119"/>
        </row>
        <row r="1120">
          <cell r="N1120">
            <v>0</v>
          </cell>
        </row>
        <row r="1121">
          <cell r="N1121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N1124">
            <v>0</v>
          </cell>
        </row>
        <row r="1125">
          <cell r="N1125">
            <v>32</v>
          </cell>
        </row>
        <row r="1136">
          <cell r="N1136">
            <v>2519</v>
          </cell>
        </row>
        <row r="1137">
          <cell r="Q1137"/>
          <cell r="T1137"/>
          <cell r="U1137"/>
        </row>
        <row r="1138">
          <cell r="N1138">
            <v>0</v>
          </cell>
        </row>
        <row r="1139">
          <cell r="N1139">
            <v>339</v>
          </cell>
        </row>
        <row r="1140">
          <cell r="N1140">
            <v>0</v>
          </cell>
        </row>
        <row r="1141">
          <cell r="N1141">
            <v>0</v>
          </cell>
        </row>
        <row r="1142">
          <cell r="N1142">
            <v>0</v>
          </cell>
        </row>
        <row r="1143">
          <cell r="N1143">
            <v>1370</v>
          </cell>
        </row>
        <row r="1145">
          <cell r="N1145">
            <v>7791</v>
          </cell>
        </row>
        <row r="1146">
          <cell r="Q1146"/>
          <cell r="T1146"/>
          <cell r="U1146"/>
        </row>
        <row r="1147">
          <cell r="N1147">
            <v>192700</v>
          </cell>
        </row>
        <row r="1148">
          <cell r="N1148">
            <v>0</v>
          </cell>
        </row>
        <row r="1149">
          <cell r="N1149">
            <v>22553</v>
          </cell>
        </row>
        <row r="1150">
          <cell r="N1150">
            <v>0</v>
          </cell>
        </row>
        <row r="1151">
          <cell r="N1151">
            <v>14606</v>
          </cell>
        </row>
        <row r="1152">
          <cell r="N1152">
            <v>264601</v>
          </cell>
        </row>
        <row r="1154">
          <cell r="N1154">
            <v>276</v>
          </cell>
        </row>
        <row r="1155">
          <cell r="Q1155"/>
          <cell r="T1155"/>
          <cell r="U1155"/>
        </row>
        <row r="1156">
          <cell r="N1156">
            <v>0</v>
          </cell>
        </row>
        <row r="1157">
          <cell r="N1157">
            <v>0</v>
          </cell>
        </row>
        <row r="1158">
          <cell r="N1158">
            <v>0</v>
          </cell>
        </row>
        <row r="1159">
          <cell r="N1159">
            <v>0</v>
          </cell>
        </row>
        <row r="1160">
          <cell r="N1160">
            <v>9486</v>
          </cell>
        </row>
        <row r="1161">
          <cell r="N1161">
            <v>11508</v>
          </cell>
        </row>
        <row r="1163">
          <cell r="N1163">
            <v>86234</v>
          </cell>
        </row>
        <row r="1164">
          <cell r="Q1164"/>
          <cell r="T1164"/>
          <cell r="U1164"/>
        </row>
        <row r="1165">
          <cell r="N1165">
            <v>0</v>
          </cell>
        </row>
        <row r="1166">
          <cell r="N1166">
            <v>13158</v>
          </cell>
        </row>
        <row r="1167">
          <cell r="N1167">
            <v>0</v>
          </cell>
        </row>
        <row r="1168">
          <cell r="N1168">
            <v>0</v>
          </cell>
        </row>
        <row r="1169">
          <cell r="N1169">
            <v>0</v>
          </cell>
        </row>
        <row r="1170">
          <cell r="N1170">
            <v>0</v>
          </cell>
        </row>
        <row r="1172">
          <cell r="N1172">
            <v>1359</v>
          </cell>
        </row>
        <row r="1173">
          <cell r="Q1173"/>
          <cell r="T1173"/>
          <cell r="U1173"/>
        </row>
        <row r="1174">
          <cell r="N1174">
            <v>0</v>
          </cell>
        </row>
        <row r="1175">
          <cell r="N1175">
            <v>0</v>
          </cell>
        </row>
        <row r="1176">
          <cell r="N1176">
            <v>0</v>
          </cell>
        </row>
        <row r="1177">
          <cell r="N1177">
            <v>0</v>
          </cell>
        </row>
        <row r="1178">
          <cell r="N1178">
            <v>9926</v>
          </cell>
        </row>
        <row r="1179">
          <cell r="N1179">
            <v>21380</v>
          </cell>
        </row>
        <row r="1181">
          <cell r="N1181">
            <v>1470</v>
          </cell>
        </row>
        <row r="1182">
          <cell r="Q1182"/>
          <cell r="T1182"/>
          <cell r="U1182"/>
        </row>
        <row r="1183">
          <cell r="N1183">
            <v>0</v>
          </cell>
        </row>
        <row r="1184">
          <cell r="N1184">
            <v>0</v>
          </cell>
        </row>
        <row r="1185">
          <cell r="N1185">
            <v>34841</v>
          </cell>
        </row>
        <row r="1186">
          <cell r="N1186">
            <v>0</v>
          </cell>
        </row>
        <row r="1187">
          <cell r="N1187">
            <v>8008</v>
          </cell>
        </row>
        <row r="1188">
          <cell r="N1188">
            <v>57206</v>
          </cell>
        </row>
        <row r="1190">
          <cell r="N1190">
            <v>0</v>
          </cell>
        </row>
        <row r="1191">
          <cell r="Q1191"/>
          <cell r="T1191"/>
          <cell r="U1191"/>
        </row>
        <row r="1192">
          <cell r="N1192">
            <v>0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0</v>
          </cell>
        </row>
        <row r="1196">
          <cell r="N1196">
            <v>18674</v>
          </cell>
        </row>
        <row r="1197">
          <cell r="N1197">
            <v>475</v>
          </cell>
        </row>
        <row r="1199">
          <cell r="N1199">
            <v>0</v>
          </cell>
        </row>
        <row r="1200">
          <cell r="Q1200"/>
          <cell r="T1200"/>
          <cell r="U1200"/>
        </row>
        <row r="1201">
          <cell r="N1201">
            <v>0</v>
          </cell>
        </row>
        <row r="1202">
          <cell r="N1202">
            <v>0</v>
          </cell>
        </row>
        <row r="1203">
          <cell r="N1203">
            <v>0</v>
          </cell>
        </row>
        <row r="1204">
          <cell r="N1204">
            <v>0</v>
          </cell>
        </row>
        <row r="1205">
          <cell r="N1205">
            <v>0</v>
          </cell>
        </row>
        <row r="1206">
          <cell r="N1206">
            <v>0</v>
          </cell>
        </row>
        <row r="1217">
          <cell r="N1217">
            <v>5221</v>
          </cell>
        </row>
        <row r="1218">
          <cell r="Q1218"/>
          <cell r="T1218"/>
          <cell r="U1218"/>
        </row>
        <row r="1219">
          <cell r="N1219">
            <v>0</v>
          </cell>
        </row>
        <row r="1220">
          <cell r="N1220">
            <v>1192</v>
          </cell>
        </row>
        <row r="1221">
          <cell r="N1221">
            <v>0</v>
          </cell>
        </row>
        <row r="1222">
          <cell r="N1222">
            <v>0</v>
          </cell>
        </row>
        <row r="1223">
          <cell r="N1223">
            <v>0</v>
          </cell>
        </row>
        <row r="1224">
          <cell r="N1224">
            <v>1314.6191227983618</v>
          </cell>
        </row>
        <row r="1226">
          <cell r="N1226">
            <v>11208</v>
          </cell>
        </row>
        <row r="1227">
          <cell r="Q1227"/>
          <cell r="T1227"/>
          <cell r="U1227"/>
        </row>
        <row r="1228">
          <cell r="N1228">
            <v>2320</v>
          </cell>
        </row>
        <row r="1229">
          <cell r="N1229">
            <v>0</v>
          </cell>
        </row>
        <row r="1230">
          <cell r="N1230">
            <v>38870.207602119364</v>
          </cell>
        </row>
        <row r="1231">
          <cell r="N1231">
            <v>0</v>
          </cell>
        </row>
        <row r="1232">
          <cell r="N1232">
            <v>30612</v>
          </cell>
        </row>
        <row r="1233">
          <cell r="N1233">
            <v>143307.79239788064</v>
          </cell>
        </row>
        <row r="1235">
          <cell r="N1235">
            <v>50</v>
          </cell>
        </row>
        <row r="1236">
          <cell r="Q1236"/>
          <cell r="T1236"/>
          <cell r="U1236"/>
        </row>
        <row r="1237">
          <cell r="N1237">
            <v>0</v>
          </cell>
        </row>
        <row r="1238">
          <cell r="N1238">
            <v>0</v>
          </cell>
        </row>
        <row r="1239">
          <cell r="N1239">
            <v>0</v>
          </cell>
        </row>
        <row r="1240">
          <cell r="N1240">
            <v>0</v>
          </cell>
        </row>
        <row r="1241">
          <cell r="N1241">
            <v>15146</v>
          </cell>
        </row>
        <row r="1242">
          <cell r="N1242">
            <v>25637.876898662435</v>
          </cell>
        </row>
        <row r="1244">
          <cell r="N1244">
            <v>207364</v>
          </cell>
        </row>
        <row r="1245">
          <cell r="Q1245"/>
          <cell r="T1245"/>
          <cell r="U1245"/>
        </row>
        <row r="1246">
          <cell r="N1246">
            <v>0</v>
          </cell>
        </row>
        <row r="1247">
          <cell r="N1247">
            <v>36549</v>
          </cell>
        </row>
        <row r="1248">
          <cell r="N1248">
            <v>0</v>
          </cell>
        </row>
        <row r="1249">
          <cell r="N1249">
            <v>0</v>
          </cell>
        </row>
        <row r="1250">
          <cell r="N1250">
            <v>0</v>
          </cell>
        </row>
        <row r="1251">
          <cell r="N1251">
            <v>27591.861508048198</v>
          </cell>
        </row>
        <row r="1253">
          <cell r="N1253">
            <v>750</v>
          </cell>
        </row>
        <row r="1254">
          <cell r="Q1254"/>
          <cell r="T1254"/>
          <cell r="U1254"/>
        </row>
        <row r="1255">
          <cell r="N1255">
            <v>0</v>
          </cell>
        </row>
        <row r="1256">
          <cell r="N1256">
            <v>0</v>
          </cell>
        </row>
        <row r="1257">
          <cell r="N1257">
            <v>0</v>
          </cell>
        </row>
        <row r="1258">
          <cell r="N1258">
            <v>0</v>
          </cell>
        </row>
        <row r="1259">
          <cell r="N1259">
            <v>15648</v>
          </cell>
        </row>
        <row r="1260">
          <cell r="N1260">
            <v>59711.620460397462</v>
          </cell>
        </row>
        <row r="1262">
          <cell r="N1262">
            <v>482</v>
          </cell>
        </row>
        <row r="1263">
          <cell r="Q1263"/>
          <cell r="T1263"/>
          <cell r="U1263"/>
        </row>
        <row r="1264">
          <cell r="N1264">
            <v>0</v>
          </cell>
        </row>
        <row r="1265">
          <cell r="N1265">
            <v>0</v>
          </cell>
        </row>
        <row r="1266">
          <cell r="N1266">
            <v>66312</v>
          </cell>
        </row>
        <row r="1267">
          <cell r="N1267">
            <v>0</v>
          </cell>
        </row>
        <row r="1268">
          <cell r="N1268">
            <v>4976</v>
          </cell>
        </row>
        <row r="1269">
          <cell r="N1269">
            <v>104666.4</v>
          </cell>
        </row>
        <row r="1271">
          <cell r="N1271">
            <v>0</v>
          </cell>
        </row>
        <row r="1272">
          <cell r="Q1272"/>
          <cell r="T1272"/>
          <cell r="U1272"/>
        </row>
        <row r="1273">
          <cell r="N1273">
            <v>0</v>
          </cell>
        </row>
        <row r="1274">
          <cell r="N1274">
            <v>0</v>
          </cell>
        </row>
        <row r="1275">
          <cell r="N1275">
            <v>0</v>
          </cell>
        </row>
        <row r="1276">
          <cell r="N1276">
            <v>0</v>
          </cell>
        </row>
        <row r="1277">
          <cell r="N1277">
            <v>41023</v>
          </cell>
        </row>
        <row r="1278">
          <cell r="N1278">
            <v>18830.387582717565</v>
          </cell>
        </row>
        <row r="1280">
          <cell r="N1280">
            <v>0</v>
          </cell>
        </row>
        <row r="1281">
          <cell r="Q1281"/>
          <cell r="T1281"/>
          <cell r="U1281"/>
        </row>
        <row r="1282">
          <cell r="N1282">
            <v>0</v>
          </cell>
        </row>
        <row r="1283">
          <cell r="N1283">
            <v>0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0</v>
          </cell>
        </row>
        <row r="1287">
          <cell r="N1287">
            <v>3911.2344273759859</v>
          </cell>
        </row>
        <row r="1298">
          <cell r="N1298">
            <v>14341</v>
          </cell>
        </row>
        <row r="1299">
          <cell r="Q1299"/>
          <cell r="T1299"/>
          <cell r="U1299"/>
        </row>
        <row r="1300">
          <cell r="N1300">
            <v>0</v>
          </cell>
        </row>
        <row r="1301">
          <cell r="N1301">
            <v>3007</v>
          </cell>
        </row>
        <row r="1302">
          <cell r="N1302">
            <v>0</v>
          </cell>
        </row>
        <row r="1303">
          <cell r="N1303">
            <v>0</v>
          </cell>
        </row>
        <row r="1304">
          <cell r="N1304">
            <v>0</v>
          </cell>
        </row>
        <row r="1305">
          <cell r="N1305">
            <v>14454</v>
          </cell>
        </row>
        <row r="1307">
          <cell r="N1307">
            <v>33120</v>
          </cell>
        </row>
        <row r="1308">
          <cell r="Q1308"/>
          <cell r="T1308"/>
          <cell r="U1308"/>
        </row>
        <row r="1309">
          <cell r="N1309">
            <v>902</v>
          </cell>
        </row>
        <row r="1310">
          <cell r="R1310"/>
          <cell r="S1310">
            <v>93692</v>
          </cell>
        </row>
        <row r="1311">
          <cell r="N1311">
            <v>133284</v>
          </cell>
        </row>
        <row r="1312">
          <cell r="N1312">
            <v>0</v>
          </cell>
        </row>
        <row r="1313">
          <cell r="N1313">
            <v>6986.0584779056426</v>
          </cell>
        </row>
        <row r="1314">
          <cell r="N1314">
            <v>94669</v>
          </cell>
        </row>
        <row r="1316">
          <cell r="N1316">
            <v>2394</v>
          </cell>
        </row>
        <row r="1317">
          <cell r="Q1317"/>
          <cell r="T1317"/>
          <cell r="U1317"/>
        </row>
        <row r="1318">
          <cell r="N1318">
            <v>0</v>
          </cell>
        </row>
        <row r="1319">
          <cell r="N1319">
            <v>0</v>
          </cell>
        </row>
        <row r="1320">
          <cell r="N1320">
            <v>0</v>
          </cell>
        </row>
        <row r="1321">
          <cell r="N1321">
            <v>0</v>
          </cell>
        </row>
        <row r="1322">
          <cell r="N1322">
            <v>6291.8854083370998</v>
          </cell>
        </row>
        <row r="1323">
          <cell r="N1323">
            <v>6335</v>
          </cell>
        </row>
        <row r="1325">
          <cell r="N1325">
            <v>91709</v>
          </cell>
        </row>
        <row r="1326">
          <cell r="Q1326"/>
          <cell r="T1326"/>
          <cell r="U1326"/>
        </row>
        <row r="1327">
          <cell r="N1327">
            <v>0</v>
          </cell>
        </row>
        <row r="1328">
          <cell r="N1328">
            <v>13189</v>
          </cell>
        </row>
        <row r="1329">
          <cell r="N1329">
            <v>0</v>
          </cell>
        </row>
        <row r="1330">
          <cell r="N1330">
            <v>0</v>
          </cell>
        </row>
        <row r="1331">
          <cell r="N1331">
            <v>0</v>
          </cell>
        </row>
        <row r="1332">
          <cell r="N1332">
            <v>0</v>
          </cell>
        </row>
        <row r="1334">
          <cell r="N1334">
            <v>4399</v>
          </cell>
        </row>
        <row r="1335">
          <cell r="Q1335"/>
          <cell r="T1335"/>
          <cell r="U1335"/>
        </row>
        <row r="1336">
          <cell r="N1336">
            <v>0</v>
          </cell>
        </row>
        <row r="1337">
          <cell r="N1337">
            <v>0</v>
          </cell>
        </row>
        <row r="1338">
          <cell r="N1338">
            <v>0</v>
          </cell>
        </row>
        <row r="1339">
          <cell r="N1339">
            <v>0</v>
          </cell>
        </row>
        <row r="1340">
          <cell r="N1340">
            <v>12222.056113757257</v>
          </cell>
        </row>
        <row r="1341">
          <cell r="N1341">
            <v>30637</v>
          </cell>
        </row>
        <row r="1343">
          <cell r="N1343">
            <v>742</v>
          </cell>
        </row>
        <row r="1344">
          <cell r="Q1344"/>
          <cell r="T1344"/>
          <cell r="U1344"/>
        </row>
        <row r="1345">
          <cell r="N1345">
            <v>0</v>
          </cell>
        </row>
        <row r="1346">
          <cell r="N1346">
            <v>0</v>
          </cell>
        </row>
        <row r="1347">
          <cell r="N1347">
            <v>41632</v>
          </cell>
        </row>
        <row r="1348">
          <cell r="N1348">
            <v>0</v>
          </cell>
        </row>
        <row r="1349">
          <cell r="N1349">
            <v>1200</v>
          </cell>
        </row>
        <row r="1350">
          <cell r="N1350">
            <v>59118</v>
          </cell>
        </row>
        <row r="1352">
          <cell r="N1352">
            <v>0</v>
          </cell>
        </row>
        <row r="1353">
          <cell r="Q1353"/>
          <cell r="T1353"/>
          <cell r="U1353"/>
        </row>
        <row r="1354">
          <cell r="N1354">
            <v>0</v>
          </cell>
        </row>
        <row r="1355">
          <cell r="N1355">
            <v>0</v>
          </cell>
        </row>
        <row r="1356">
          <cell r="N1356">
            <v>0</v>
          </cell>
        </row>
        <row r="1357">
          <cell r="N1357">
            <v>0</v>
          </cell>
        </row>
        <row r="1358">
          <cell r="N1358">
            <v>22200</v>
          </cell>
        </row>
        <row r="1359">
          <cell r="N1359">
            <v>6053</v>
          </cell>
        </row>
        <row r="1361">
          <cell r="N1361">
            <v>0</v>
          </cell>
        </row>
        <row r="1362">
          <cell r="Q1362"/>
          <cell r="T1362"/>
          <cell r="U1362"/>
        </row>
        <row r="1363">
          <cell r="N1363">
            <v>0</v>
          </cell>
        </row>
        <row r="1364">
          <cell r="N1364">
            <v>0</v>
          </cell>
        </row>
        <row r="1365">
          <cell r="N1365">
            <v>0</v>
          </cell>
        </row>
        <row r="1366">
          <cell r="N1366">
            <v>0</v>
          </cell>
        </row>
        <row r="1367">
          <cell r="N1367">
            <v>0</v>
          </cell>
        </row>
        <row r="1368">
          <cell r="N1368">
            <v>6512</v>
          </cell>
        </row>
      </sheetData>
      <sheetData sheetId="3"/>
      <sheetData sheetId="4">
        <row r="4">
          <cell r="C4">
            <v>161.5</v>
          </cell>
        </row>
        <row r="5">
          <cell r="C5">
            <v>85.5</v>
          </cell>
        </row>
        <row r="6">
          <cell r="C6">
            <v>161.5</v>
          </cell>
        </row>
        <row r="7">
          <cell r="C7">
            <v>66.5</v>
          </cell>
        </row>
        <row r="8">
          <cell r="C8">
            <v>180.5</v>
          </cell>
        </row>
        <row r="9">
          <cell r="C9">
            <v>47.5</v>
          </cell>
        </row>
        <row r="10">
          <cell r="C10">
            <v>114</v>
          </cell>
        </row>
        <row r="11">
          <cell r="C11">
            <v>66.5</v>
          </cell>
        </row>
        <row r="12">
          <cell r="C12">
            <v>294.5</v>
          </cell>
        </row>
        <row r="13">
          <cell r="C13">
            <v>418</v>
          </cell>
        </row>
        <row r="14">
          <cell r="C14">
            <v>1140</v>
          </cell>
        </row>
        <row r="15">
          <cell r="C15">
            <v>342</v>
          </cell>
        </row>
        <row r="16">
          <cell r="C16">
            <v>142.5</v>
          </cell>
        </row>
        <row r="17">
          <cell r="C17">
            <v>218.5</v>
          </cell>
        </row>
        <row r="18">
          <cell r="C18">
            <v>1349</v>
          </cell>
        </row>
        <row r="19">
          <cell r="C19">
            <v>199.5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indgren, Cristofer" id="{121C5007-D4F3-4F98-85CB-4D5D94D56B48}" userId="S::cristofer.kindgren@wsp.com::b0a896c13f8f2fc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ristina.rebane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workbookViewId="0">
      <selection activeCell="B17" sqref="B17:C17"/>
    </sheetView>
  </sheetViews>
  <sheetFormatPr defaultRowHeight="15.75"/>
  <cols>
    <col min="2" max="2" width="56.375" bestFit="1" customWidth="1"/>
    <col min="3" max="3" width="50.25" bestFit="1" customWidth="1"/>
    <col min="5" max="5" width="85.375" customWidth="1"/>
  </cols>
  <sheetData>
    <row r="1" spans="2:5" ht="16.5" thickBot="1">
      <c r="C1" s="147"/>
    </row>
    <row r="2" spans="2:5">
      <c r="B2" s="148" t="s">
        <v>97</v>
      </c>
      <c r="C2" s="149">
        <v>43626</v>
      </c>
    </row>
    <row r="3" spans="2:5">
      <c r="B3" s="150" t="s">
        <v>98</v>
      </c>
      <c r="C3" s="162">
        <v>43794</v>
      </c>
    </row>
    <row r="4" spans="2:5">
      <c r="B4" s="151" t="s">
        <v>99</v>
      </c>
      <c r="C4" s="152" t="s">
        <v>100</v>
      </c>
    </row>
    <row r="5" spans="2:5">
      <c r="B5" s="151" t="s">
        <v>101</v>
      </c>
      <c r="C5" s="153" t="s">
        <v>102</v>
      </c>
    </row>
    <row r="6" spans="2:5">
      <c r="B6" s="150" t="s">
        <v>103</v>
      </c>
      <c r="C6" s="163" t="s">
        <v>110</v>
      </c>
    </row>
    <row r="7" spans="2:5" ht="16.5" thickBot="1">
      <c r="B7" s="154" t="s">
        <v>101</v>
      </c>
      <c r="C7" s="164" t="s">
        <v>109</v>
      </c>
    </row>
    <row r="10" spans="2:5" ht="16.5" thickBot="1"/>
    <row r="11" spans="2:5" ht="155.25" customHeight="1">
      <c r="B11" s="169" t="s">
        <v>104</v>
      </c>
      <c r="C11" s="170"/>
      <c r="E11" s="171" t="s">
        <v>105</v>
      </c>
    </row>
    <row r="12" spans="2:5">
      <c r="B12" s="155"/>
      <c r="C12" s="156"/>
      <c r="E12" s="172"/>
    </row>
    <row r="13" spans="2:5">
      <c r="B13" s="157" t="s">
        <v>106</v>
      </c>
      <c r="C13" s="156"/>
      <c r="E13" s="172"/>
    </row>
    <row r="14" spans="2:5" ht="16.5" thickBot="1">
      <c r="B14" s="158" t="s">
        <v>107</v>
      </c>
      <c r="C14" s="159"/>
      <c r="E14" s="172"/>
    </row>
    <row r="15" spans="2:5">
      <c r="E15" s="172"/>
    </row>
    <row r="16" spans="2:5" ht="16.5" thickBot="1">
      <c r="B16" s="160"/>
      <c r="E16" s="172"/>
    </row>
    <row r="17" spans="2:5" ht="150.75" customHeight="1" thickBot="1">
      <c r="B17" s="174" t="s">
        <v>108</v>
      </c>
      <c r="C17" s="175"/>
      <c r="E17" s="172"/>
    </row>
    <row r="18" spans="2:5">
      <c r="B18" s="161"/>
      <c r="E18" s="172"/>
    </row>
    <row r="19" spans="2:5">
      <c r="E19" s="172"/>
    </row>
    <row r="20" spans="2:5">
      <c r="E20" s="172"/>
    </row>
    <row r="21" spans="2:5">
      <c r="E21" s="172"/>
    </row>
    <row r="22" spans="2:5">
      <c r="E22" s="172"/>
    </row>
    <row r="23" spans="2:5" ht="16.5" thickBot="1">
      <c r="E23" s="173"/>
    </row>
  </sheetData>
  <mergeCells count="3">
    <mergeCell ref="B11:C11"/>
    <mergeCell ref="E11:E23"/>
    <mergeCell ref="B17:C17"/>
  </mergeCells>
  <hyperlinks>
    <hyperlink ref="C5" r:id="rId1" xr:uid="{00000000-0004-0000-0000-000000000000}"/>
    <hyperlink ref="B14" r:id="rId2" xr:uid="{00000000-0004-0000-0000-000001000000}"/>
    <hyperlink ref="C7" r:id="rId3" xr:uid="{00000000-0004-0000-0000-000002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zoomScale="55" zoomScaleNormal="55" workbookViewId="0">
      <selection activeCell="C43" sqref="C43"/>
    </sheetView>
  </sheetViews>
  <sheetFormatPr defaultColWidth="8.625" defaultRowHeight="15"/>
  <cols>
    <col min="1" max="1" width="49.5" style="12" customWidth="1"/>
    <col min="2" max="2" width="19.62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82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59"/>
      <c r="C5" s="101">
        <f>[2]Solceller!$C$8</f>
        <v>180.5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96</v>
      </c>
      <c r="B6" s="59"/>
      <c r="C6" s="138">
        <f>[2]Elproduktion!$N$202</f>
        <v>325000</v>
      </c>
      <c r="D6" s="89">
        <f>[2]Elproduktion!$N$203</f>
        <v>12880</v>
      </c>
      <c r="E6" s="89">
        <f>[2]Elproduktion!$Q$204</f>
        <v>0</v>
      </c>
      <c r="F6" s="89">
        <f>[2]Elproduktion!$N$205</f>
        <v>0</v>
      </c>
      <c r="G6" s="89">
        <f>[2]Elproduktion!$R$206</f>
        <v>0</v>
      </c>
      <c r="H6" s="89">
        <f>[2]Elproduktion!$S$207</f>
        <v>91503</v>
      </c>
      <c r="I6" s="89">
        <f>[2]Elproduktion!$N$208</f>
        <v>0</v>
      </c>
      <c r="J6" s="89">
        <f>[2]Elproduktion!$T$206</f>
        <v>278891</v>
      </c>
      <c r="K6" s="89">
        <f>[2]Elproduktion!U204</f>
        <v>0</v>
      </c>
      <c r="L6" s="89">
        <f>[2]Elproduktion!V204</f>
        <v>0</v>
      </c>
      <c r="M6" s="89"/>
      <c r="N6" s="89"/>
      <c r="O6" s="89"/>
      <c r="P6" s="89">
        <f>SUM(D6:O6)</f>
        <v>383274</v>
      </c>
      <c r="Q6" s="53"/>
      <c r="AG6" s="53"/>
      <c r="AH6" s="53"/>
    </row>
    <row r="7" spans="1:34" ht="15.75">
      <c r="A7" s="5" t="s">
        <v>18</v>
      </c>
      <c r="B7" s="59"/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P7" s="89">
        <f>SUM(D7:O7)</f>
        <v>0</v>
      </c>
      <c r="Q7" s="88"/>
      <c r="AG7" s="53"/>
      <c r="AH7" s="53"/>
    </row>
    <row r="8" spans="1:34" ht="15.75">
      <c r="A8" s="5" t="s">
        <v>11</v>
      </c>
      <c r="B8" s="59"/>
      <c r="C8" s="90">
        <f>[2]Elproduktion!$N$210</f>
        <v>0</v>
      </c>
      <c r="D8" s="89">
        <f>[2]Elproduktion!$N$211</f>
        <v>0</v>
      </c>
      <c r="E8" s="89">
        <f>[2]Elproduktion!$Q$212</f>
        <v>0</v>
      </c>
      <c r="F8" s="89">
        <f>[2]Elproduktion!$N$213</f>
        <v>0</v>
      </c>
      <c r="G8" s="89">
        <f>[2]Elproduktion!$R$214</f>
        <v>0</v>
      </c>
      <c r="H8" s="89">
        <f>[2]Elproduktion!$S$215</f>
        <v>0</v>
      </c>
      <c r="I8" s="89">
        <f>[2]Elproduktion!$N$216</f>
        <v>0</v>
      </c>
      <c r="J8" s="89">
        <f>[2]Elproduktion!$T$214</f>
        <v>0</v>
      </c>
      <c r="K8" s="89">
        <f>[2]Elproduktion!U212</f>
        <v>0</v>
      </c>
      <c r="L8" s="89">
        <f>[2]Elproduktion!V212</f>
        <v>0</v>
      </c>
      <c r="M8" s="89"/>
      <c r="N8" s="89"/>
      <c r="O8" s="89"/>
      <c r="P8" s="89">
        <f t="shared" ref="P8:P11" si="0">SUM(D8:O8)</f>
        <v>0</v>
      </c>
      <c r="Q8" s="53"/>
      <c r="AG8" s="53"/>
      <c r="AH8" s="53"/>
    </row>
    <row r="9" spans="1:34" ht="15.75">
      <c r="A9" s="5" t="s">
        <v>12</v>
      </c>
      <c r="B9" s="59"/>
      <c r="C9" s="90">
        <f>[2]Elproduktion!$N$218</f>
        <v>0</v>
      </c>
      <c r="D9" s="89">
        <f>[2]Elproduktion!$N$219</f>
        <v>0</v>
      </c>
      <c r="E9" s="89">
        <f>[2]Elproduktion!$Q$220</f>
        <v>0</v>
      </c>
      <c r="F9" s="89">
        <f>[2]Elproduktion!$N$221</f>
        <v>0</v>
      </c>
      <c r="G9" s="89">
        <f>[2]Elproduktion!$R$222</f>
        <v>0</v>
      </c>
      <c r="H9" s="89">
        <f>[2]Elproduktion!$S$223</f>
        <v>0</v>
      </c>
      <c r="I9" s="89">
        <f>[2]Elproduktion!$N$224</f>
        <v>0</v>
      </c>
      <c r="J9" s="89">
        <f>[2]Elproduktion!$T$222</f>
        <v>0</v>
      </c>
      <c r="K9" s="89">
        <f>[2]Elproduktion!U220</f>
        <v>0</v>
      </c>
      <c r="L9" s="89">
        <f>[2]Elproduktion!V220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39">
        <f>[2]Elproduktion!$N$226</f>
        <v>26983.333333333332</v>
      </c>
      <c r="D10" s="89">
        <f>[2]Elproduktion!$N$227</f>
        <v>0</v>
      </c>
      <c r="E10" s="89">
        <f>[2]Elproduktion!$Q$228</f>
        <v>0</v>
      </c>
      <c r="F10" s="89">
        <f>[2]Elproduktion!$N$229</f>
        <v>0</v>
      </c>
      <c r="G10" s="89">
        <f>[2]Elproduktion!$R$230</f>
        <v>0</v>
      </c>
      <c r="H10" s="89">
        <f>[2]Elproduktion!$S$231</f>
        <v>0</v>
      </c>
      <c r="I10" s="89">
        <f>[2]Elproduktion!$N$232</f>
        <v>0</v>
      </c>
      <c r="J10" s="89">
        <f>[2]Elproduktion!$T$230</f>
        <v>0</v>
      </c>
      <c r="K10" s="89">
        <f>[2]Elproduktion!U228</f>
        <v>0</v>
      </c>
      <c r="L10" s="89">
        <f>[2]Elproduktion!V228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40">
        <f>SUM(C5:C10)</f>
        <v>352163.83333333331</v>
      </c>
      <c r="D11" s="89">
        <f t="shared" ref="D11:O11" si="1">SUM(D5:D10)</f>
        <v>12880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91503</v>
      </c>
      <c r="I11" s="89">
        <f t="shared" si="1"/>
        <v>0</v>
      </c>
      <c r="J11" s="89">
        <f t="shared" si="1"/>
        <v>278891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383274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1761 Hammarö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[2]Fjärrvärmeproduktion!$N$282</f>
        <v>0</v>
      </c>
      <c r="C18" s="106"/>
      <c r="D18" s="106">
        <f>[2]Fjärrvärmeproduktion!$N$283</f>
        <v>0</v>
      </c>
      <c r="E18" s="106">
        <f>[2]Fjärrvärmeproduktion!$Q$284</f>
        <v>0</v>
      </c>
      <c r="F18" s="106">
        <f>[2]Fjärrvärmeproduktion!$N$285</f>
        <v>0</v>
      </c>
      <c r="G18" s="106">
        <f>[2]Fjärrvärmeproduktion!$R$286</f>
        <v>0</v>
      </c>
      <c r="H18" s="106">
        <f>[2]Fjärrvärmeproduktion!$S$287</f>
        <v>0</v>
      </c>
      <c r="I18" s="106">
        <f>[2]Fjärrvärmeproduktion!$N$288</f>
        <v>0</v>
      </c>
      <c r="J18" s="106">
        <f>[2]Fjärrvärmeproduktion!$T$286</f>
        <v>0</v>
      </c>
      <c r="K18" s="106">
        <f>[2]Fjärrvärmeproduktion!U284</f>
        <v>0</v>
      </c>
      <c r="L18" s="106">
        <f>[2]Fjärrvärmeproduktion!V284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5">
        <f>[2]Fjärrvärmeproduktion!$N$290</f>
        <v>3831</v>
      </c>
      <c r="C19" s="106"/>
      <c r="D19" s="106">
        <f>[2]Fjärrvärmeproduktion!$N$291</f>
        <v>199</v>
      </c>
      <c r="E19" s="106">
        <f>[2]Fjärrvärmeproduktion!$Q$292</f>
        <v>0</v>
      </c>
      <c r="F19" s="106">
        <f>[2]Fjärrvärmeproduktion!$N$293</f>
        <v>0</v>
      </c>
      <c r="G19" s="106">
        <f>[2]Fjärrvärmeproduktion!$R$294</f>
        <v>0</v>
      </c>
      <c r="H19" s="106">
        <f>[2]Fjärrvärmeproduktion!$S$295</f>
        <v>4069</v>
      </c>
      <c r="I19" s="106">
        <f>[2]Fjärrvärmeproduktion!$N$296</f>
        <v>0</v>
      </c>
      <c r="J19" s="106">
        <f>[2]Fjärrvärmeproduktion!$T$294</f>
        <v>0</v>
      </c>
      <c r="K19" s="106">
        <f>[2]Fjärrvärmeproduktion!U292</f>
        <v>0</v>
      </c>
      <c r="L19" s="106">
        <f>[2]Fjärrvärmeproduktion!V292</f>
        <v>0</v>
      </c>
      <c r="M19" s="106"/>
      <c r="N19" s="106"/>
      <c r="O19" s="106"/>
      <c r="P19" s="106">
        <f t="shared" ref="P19:P24" si="2">SUM(C19:O19)</f>
        <v>4268</v>
      </c>
      <c r="Q19" s="4"/>
      <c r="R19" s="4"/>
      <c r="S19" s="4"/>
      <c r="T19" s="4"/>
    </row>
    <row r="20" spans="1:34" ht="15.75">
      <c r="A20" s="5" t="s">
        <v>20</v>
      </c>
      <c r="B20" s="107">
        <f>[2]Fjärrvärmeproduktion!$N$298</f>
        <v>0</v>
      </c>
      <c r="C20" s="106"/>
      <c r="D20" s="106">
        <f>[2]Fjärrvärmeproduktion!$N$299</f>
        <v>0</v>
      </c>
      <c r="E20" s="106">
        <f>[2]Fjärrvärmeproduktion!$Q$300</f>
        <v>0</v>
      </c>
      <c r="F20" s="106">
        <f>[2]Fjärrvärmeproduktion!$N$301</f>
        <v>0</v>
      </c>
      <c r="G20" s="106">
        <f>[2]Fjärrvärmeproduktion!$R$302</f>
        <v>0</v>
      </c>
      <c r="H20" s="106">
        <f>[2]Fjärrvärmeproduktion!$S$303</f>
        <v>0</v>
      </c>
      <c r="I20" s="106">
        <f>[2]Fjärrvärmeproduktion!$N$304</f>
        <v>0</v>
      </c>
      <c r="J20" s="106">
        <f>[2]Fjärrvärmeproduktion!$T$302</f>
        <v>0</v>
      </c>
      <c r="K20" s="106">
        <f>[2]Fjärrvärmeproduktion!U300</f>
        <v>0</v>
      </c>
      <c r="L20" s="106">
        <f>[2]Fjärrvärmeproduktion!V300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7">
        <f>[2]Fjärrvärmeproduktion!$N$306</f>
        <v>0</v>
      </c>
      <c r="C21" s="106"/>
      <c r="D21" s="106">
        <f>[2]Fjärrvärmeproduktion!$N$307</f>
        <v>0</v>
      </c>
      <c r="E21" s="106">
        <f>[2]Fjärrvärmeproduktion!$Q$308</f>
        <v>0</v>
      </c>
      <c r="F21" s="106">
        <f>[2]Fjärrvärmeproduktion!$N$309</f>
        <v>0</v>
      </c>
      <c r="G21" s="106">
        <f>[2]Fjärrvärmeproduktion!$R$310</f>
        <v>0</v>
      </c>
      <c r="H21" s="106">
        <f>[2]Fjärrvärmeproduktion!$S$311</f>
        <v>0</v>
      </c>
      <c r="I21" s="106">
        <f>[2]Fjärrvärmeproduktion!$N$312</f>
        <v>0</v>
      </c>
      <c r="J21" s="106">
        <f>[2]Fjärrvärmeproduktion!$T$310</f>
        <v>0</v>
      </c>
      <c r="K21" s="106">
        <f>[2]Fjärrvärmeproduktion!U308</f>
        <v>0</v>
      </c>
      <c r="L21" s="106">
        <f>[2]Fjärrvärmeproduktion!V308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7">
        <f>[2]Fjärrvärmeproduktion!$N$314</f>
        <v>0</v>
      </c>
      <c r="C22" s="106"/>
      <c r="D22" s="106">
        <f>[2]Fjärrvärmeproduktion!$N$315</f>
        <v>0</v>
      </c>
      <c r="E22" s="106">
        <f>[2]Fjärrvärmeproduktion!$Q$316</f>
        <v>0</v>
      </c>
      <c r="F22" s="106">
        <f>[2]Fjärrvärmeproduktion!$N$317</f>
        <v>0</v>
      </c>
      <c r="G22" s="106">
        <f>[2]Fjärrvärmeproduktion!$R$318</f>
        <v>0</v>
      </c>
      <c r="H22" s="106">
        <f>[2]Fjärrvärmeproduktion!$S$319</f>
        <v>0</v>
      </c>
      <c r="I22" s="106">
        <f>[2]Fjärrvärmeproduktion!$N$320</f>
        <v>0</v>
      </c>
      <c r="J22" s="106">
        <f>[2]Fjärrvärmeproduktion!$T$318</f>
        <v>0</v>
      </c>
      <c r="K22" s="106">
        <f>[2]Fjärrvärmeproduktion!U316</f>
        <v>0</v>
      </c>
      <c r="L22" s="106">
        <f>[2]Fjärrvärmeproduktion!V316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4094 GWh</v>
      </c>
      <c r="T22" s="38"/>
      <c r="U22" s="36"/>
    </row>
    <row r="23" spans="1:34" ht="15.75">
      <c r="A23" s="5" t="s">
        <v>23</v>
      </c>
      <c r="B23" s="107">
        <f>[2]Fjärrvärmeproduktion!$N$322</f>
        <v>0</v>
      </c>
      <c r="C23" s="106"/>
      <c r="D23" s="106">
        <f>[2]Fjärrvärmeproduktion!$N$323</f>
        <v>0</v>
      </c>
      <c r="E23" s="106">
        <f>[2]Fjärrvärmeproduktion!$Q$324</f>
        <v>0</v>
      </c>
      <c r="F23" s="106">
        <f>[2]Fjärrvärmeproduktion!$N$325</f>
        <v>0</v>
      </c>
      <c r="G23" s="106">
        <f>[2]Fjärrvärmeproduktion!$R$326</f>
        <v>0</v>
      </c>
      <c r="H23" s="106">
        <f>[2]Fjärrvärmeproduktion!$S$327</f>
        <v>0</v>
      </c>
      <c r="I23" s="106">
        <f>[2]Fjärrvärmeproduktion!$N$328</f>
        <v>0</v>
      </c>
      <c r="J23" s="106">
        <f>[2]Fjärrvärmeproduktion!$T$326</f>
        <v>0</v>
      </c>
      <c r="K23" s="106">
        <f>[2]Fjärrvärmeproduktion!U324</f>
        <v>0</v>
      </c>
      <c r="L23" s="106">
        <f>[2]Fjärrvärmeproduktion!V324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6">
        <f>SUM(B18:B23)</f>
        <v>3831</v>
      </c>
      <c r="C24" s="106">
        <f t="shared" ref="C24:O24" si="3">SUM(C18:C23)</f>
        <v>0</v>
      </c>
      <c r="D24" s="106">
        <f t="shared" si="3"/>
        <v>199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6">
        <f t="shared" si="3"/>
        <v>4069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4268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1171 GWh</v>
      </c>
      <c r="T25" s="42">
        <f>C$44</f>
        <v>0.28608447541358956</v>
      </c>
      <c r="U25" s="36"/>
    </row>
    <row r="26" spans="1:34" ht="15.75">
      <c r="A26" s="6" t="s">
        <v>93</v>
      </c>
      <c r="B26" s="105">
        <f>'FV imp-exp'!B5</f>
        <v>56700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31"/>
      <c r="R26" s="85" t="str">
        <f>D30</f>
        <v>Oljeprodukter</v>
      </c>
      <c r="S26" s="60" t="str">
        <f>ROUND(D43/1000,0) &amp;" GWh"</f>
        <v>227 GWh</v>
      </c>
      <c r="T26" s="42">
        <f>D$44</f>
        <v>5.5442301736462189E-2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0</v>
      </c>
      <c r="U28" s="36"/>
    </row>
    <row r="29" spans="1:34" ht="15.75">
      <c r="A29" s="78" t="str">
        <f>A2</f>
        <v>1761 Hammarö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9 GWh</v>
      </c>
      <c r="T29" s="42">
        <f>G$44</f>
        <v>2.1373765655874235E-3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658 GWh</v>
      </c>
      <c r="T30" s="42">
        <f>H$44</f>
        <v>0.1607572914460739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9">
        <f>[2]Slutanvändning!$N$413</f>
        <v>0</v>
      </c>
      <c r="C32" s="89">
        <f>[2]Slutanvändning!$N$414</f>
        <v>13</v>
      </c>
      <c r="D32" s="90">
        <f>[2]Slutanvändning!$N$407</f>
        <v>761</v>
      </c>
      <c r="E32" s="89">
        <f>[2]Slutanvändning!$Q$408</f>
        <v>0</v>
      </c>
      <c r="F32" s="90">
        <f>[2]Slutanvändning!$N$409</f>
        <v>0</v>
      </c>
      <c r="G32" s="89">
        <f>[2]Slutanvändning!$N$410</f>
        <v>172</v>
      </c>
      <c r="H32" s="89">
        <f>[2]Slutanvändning!$N$411</f>
        <v>0</v>
      </c>
      <c r="I32" s="89">
        <f>[2]Slutanvändning!$N$412</f>
        <v>0</v>
      </c>
      <c r="J32" s="89"/>
      <c r="K32" s="89">
        <f>[2]Slutanvändning!T408</f>
        <v>0</v>
      </c>
      <c r="L32" s="89">
        <f>[2]Slutanvändning!U408</f>
        <v>0</v>
      </c>
      <c r="M32" s="89"/>
      <c r="N32" s="89"/>
      <c r="O32" s="89"/>
      <c r="P32" s="89">
        <f t="shared" ref="P32:P38" si="4">SUM(B32:N32)</f>
        <v>946</v>
      </c>
      <c r="Q32" s="33"/>
      <c r="R32" s="85" t="str">
        <f>J30</f>
        <v>Avlutar</v>
      </c>
      <c r="S32" s="60" t="str">
        <f>ROUND(J43/1000,0) &amp;" GWh"</f>
        <v>1977 GWh</v>
      </c>
      <c r="T32" s="42">
        <f>J$44</f>
        <v>0.48279528857431514</v>
      </c>
      <c r="U32" s="36"/>
    </row>
    <row r="33" spans="1:47" ht="15.75">
      <c r="A33" s="5" t="s">
        <v>33</v>
      </c>
      <c r="B33" s="89">
        <f>[2]Slutanvändning!$N$422</f>
        <v>0</v>
      </c>
      <c r="C33" s="89">
        <f>[2]Slutanvändning!$N$423</f>
        <v>988807</v>
      </c>
      <c r="D33" s="90">
        <f>[2]Slutanvändning!$N$416</f>
        <v>168064.83700284368</v>
      </c>
      <c r="E33" s="89">
        <f>[2]Slutanvändning!$Q$417</f>
        <v>0</v>
      </c>
      <c r="F33" s="90">
        <v>0</v>
      </c>
      <c r="G33" s="89">
        <v>0</v>
      </c>
      <c r="H33" s="89">
        <f>[2]Slutanvändning!$N$420</f>
        <v>550758</v>
      </c>
      <c r="I33" s="89">
        <f>[2]Slutanvändning!$N$421</f>
        <v>0</v>
      </c>
      <c r="J33" s="89">
        <f>[2]Slutanvändning!$S$419</f>
        <v>1697804</v>
      </c>
      <c r="K33" s="89">
        <f>[2]Slutanvändning!T417</f>
        <v>0</v>
      </c>
      <c r="L33" s="89">
        <f>[2]Slutanvändning!U417</f>
        <v>0</v>
      </c>
      <c r="M33" s="89"/>
      <c r="N33" s="130">
        <f>[2]Slutanvändning!$W$418</f>
        <v>52338.162997156323</v>
      </c>
      <c r="O33" s="89"/>
      <c r="P33" s="89">
        <f t="shared" si="4"/>
        <v>3457772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9">
        <f>[2]Slutanvändning!$N$431</f>
        <v>8479</v>
      </c>
      <c r="C34" s="89">
        <f>[2]Slutanvändning!$N$432</f>
        <v>15953</v>
      </c>
      <c r="D34" s="90">
        <f>[2]Slutanvändning!$N$425</f>
        <v>29</v>
      </c>
      <c r="E34" s="89">
        <f>[2]Slutanvändning!$Q$426</f>
        <v>0</v>
      </c>
      <c r="F34" s="90">
        <f>[2]Slutanvändning!$N$427</f>
        <v>0</v>
      </c>
      <c r="G34" s="89">
        <f>[2]Slutanvändning!$N$428</f>
        <v>0</v>
      </c>
      <c r="H34" s="89">
        <f>[2]Slutanvändning!$N$429</f>
        <v>0</v>
      </c>
      <c r="I34" s="89">
        <f>[2]Slutanvändning!$N$430</f>
        <v>0</v>
      </c>
      <c r="J34" s="89"/>
      <c r="K34" s="89">
        <f>[2]Slutanvändning!T426</f>
        <v>0</v>
      </c>
      <c r="L34" s="89">
        <f>[2]Slutanvändning!U426</f>
        <v>0</v>
      </c>
      <c r="M34" s="89"/>
      <c r="N34" s="89"/>
      <c r="O34" s="89"/>
      <c r="P34" s="89">
        <f t="shared" si="4"/>
        <v>24461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9">
        <f>[2]Slutanvändning!$N$440</f>
        <v>0</v>
      </c>
      <c r="C35" s="89">
        <f>[2]Slutanvändning!$N$441</f>
        <v>0</v>
      </c>
      <c r="D35" s="90">
        <f>[2]Slutanvändning!$N$434</f>
        <v>44372</v>
      </c>
      <c r="E35" s="89">
        <f>[2]Slutanvändning!$Q$435</f>
        <v>0</v>
      </c>
      <c r="F35" s="90">
        <f>[2]Slutanvändning!$N$436</f>
        <v>0</v>
      </c>
      <c r="G35" s="89">
        <f>[2]Slutanvändning!$N$437</f>
        <v>8579</v>
      </c>
      <c r="H35" s="89">
        <f>[2]Slutanvändning!$N$438</f>
        <v>0</v>
      </c>
      <c r="I35" s="89">
        <f>[2]Slutanvändning!$N$439</f>
        <v>0</v>
      </c>
      <c r="J35" s="89"/>
      <c r="K35" s="89">
        <f>[2]Slutanvändning!T435</f>
        <v>0</v>
      </c>
      <c r="L35" s="89">
        <f>[2]Slutanvändning!U435</f>
        <v>0</v>
      </c>
      <c r="M35" s="89"/>
      <c r="N35" s="89"/>
      <c r="O35" s="89"/>
      <c r="P35" s="89">
        <f>SUM(B35:N35)</f>
        <v>52951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9">
        <f>[2]Slutanvändning!$N$449</f>
        <v>4210</v>
      </c>
      <c r="C36" s="89">
        <f>[2]Slutanvändning!$N$450</f>
        <v>18691</v>
      </c>
      <c r="D36" s="90">
        <f>[2]Slutanvändning!$N$443</f>
        <v>422</v>
      </c>
      <c r="E36" s="89">
        <f>[2]Slutanvändning!$Q$444</f>
        <v>0</v>
      </c>
      <c r="F36" s="90">
        <f>[2]Slutanvändning!$N$445</f>
        <v>0</v>
      </c>
      <c r="G36" s="89">
        <f>[2]Slutanvändning!$N$446</f>
        <v>0</v>
      </c>
      <c r="H36" s="89">
        <f>[2]Slutanvändning!$N$447</f>
        <v>0</v>
      </c>
      <c r="I36" s="89">
        <f>[2]Slutanvändning!$N$448</f>
        <v>0</v>
      </c>
      <c r="J36" s="89"/>
      <c r="K36" s="89">
        <f>[2]Slutanvändning!T444</f>
        <v>0</v>
      </c>
      <c r="L36" s="89">
        <f>[2]Slutanvändning!U444</f>
        <v>0</v>
      </c>
      <c r="M36" s="89"/>
      <c r="N36" s="89"/>
      <c r="O36" s="89"/>
      <c r="P36" s="89">
        <f t="shared" si="4"/>
        <v>23323</v>
      </c>
      <c r="Q36" s="33"/>
      <c r="R36" s="84" t="str">
        <f>N30</f>
        <v>Slam+starkgas</v>
      </c>
      <c r="S36" s="60" t="str">
        <f>ROUND(N43/1000,0) &amp;" GWh"</f>
        <v>52 GWh</v>
      </c>
      <c r="T36" s="42">
        <f>N$44</f>
        <v>1.2783266263971747E-2</v>
      </c>
      <c r="U36" s="36"/>
    </row>
    <row r="37" spans="1:47" ht="15.75">
      <c r="A37" s="5" t="s">
        <v>37</v>
      </c>
      <c r="B37" s="89">
        <f>[2]Slutanvändning!$N$458</f>
        <v>18781</v>
      </c>
      <c r="C37" s="89">
        <f>[2]Slutanvändning!$N$459</f>
        <v>58777</v>
      </c>
      <c r="D37" s="90">
        <f>[2]Slutanvändning!$N$452</f>
        <v>268</v>
      </c>
      <c r="E37" s="89">
        <f>[2]Slutanvändning!$Q$453</f>
        <v>0</v>
      </c>
      <c r="F37" s="90">
        <f>[2]Slutanvändning!$N$454</f>
        <v>0</v>
      </c>
      <c r="G37" s="89">
        <f>[2]Slutanvändning!$N$455</f>
        <v>0</v>
      </c>
      <c r="H37" s="89">
        <f>[2]Slutanvändning!$N$456</f>
        <v>11854</v>
      </c>
      <c r="I37" s="89">
        <f>[2]Slutanvändning!$N$457</f>
        <v>0</v>
      </c>
      <c r="J37" s="89"/>
      <c r="K37" s="89">
        <f>[2]Slutanvändning!T453</f>
        <v>0</v>
      </c>
      <c r="L37" s="89">
        <f>[2]Slutanvändning!U453</f>
        <v>0</v>
      </c>
      <c r="M37" s="89"/>
      <c r="N37" s="89"/>
      <c r="O37" s="89"/>
      <c r="P37" s="89">
        <f t="shared" si="4"/>
        <v>89680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9">
        <f>[2]Slutanvändning!$N$467</f>
        <v>16632</v>
      </c>
      <c r="C38" s="89">
        <f>[2]Slutanvändning!$N$468</f>
        <v>2303</v>
      </c>
      <c r="D38" s="90">
        <f>[2]Slutanvändning!$N$461</f>
        <v>0</v>
      </c>
      <c r="E38" s="89">
        <f>[2]Slutanvändning!$Q$462</f>
        <v>0</v>
      </c>
      <c r="F38" s="90">
        <f>[2]Slutanvändning!$N$463</f>
        <v>0</v>
      </c>
      <c r="G38" s="89">
        <f>[2]Slutanvändning!$N$464</f>
        <v>0</v>
      </c>
      <c r="H38" s="89">
        <f>[2]Slutanvändning!$N$465</f>
        <v>0</v>
      </c>
      <c r="I38" s="89">
        <f>[2]Slutanvändning!$N$466</f>
        <v>0</v>
      </c>
      <c r="J38" s="89"/>
      <c r="K38" s="89">
        <f>[2]Slutanvändning!T462</f>
        <v>0</v>
      </c>
      <c r="L38" s="89">
        <f>[2]Slutanvändning!U462</f>
        <v>0</v>
      </c>
      <c r="M38" s="89"/>
      <c r="N38" s="89"/>
      <c r="O38" s="89"/>
      <c r="P38" s="89">
        <f t="shared" si="4"/>
        <v>18935</v>
      </c>
      <c r="Q38" s="33"/>
      <c r="R38" s="44"/>
      <c r="S38" s="29"/>
      <c r="T38" s="40"/>
      <c r="U38" s="36"/>
    </row>
    <row r="39" spans="1:47" ht="15.75">
      <c r="A39" s="5" t="s">
        <v>39</v>
      </c>
      <c r="B39" s="89">
        <f>[2]Slutanvändning!$N$476</f>
        <v>0</v>
      </c>
      <c r="C39" s="89">
        <f>[2]Slutanvändning!$N$477</f>
        <v>0</v>
      </c>
      <c r="D39" s="90">
        <f>[2]Slutanvändning!$N$470</f>
        <v>0</v>
      </c>
      <c r="E39" s="89">
        <f>[2]Slutanvändning!$Q$471</f>
        <v>0</v>
      </c>
      <c r="F39" s="90">
        <f>[2]Slutanvändning!$N$472</f>
        <v>0</v>
      </c>
      <c r="G39" s="89">
        <f>[2]Slutanvändning!$N$473</f>
        <v>0</v>
      </c>
      <c r="H39" s="89">
        <f>[2]Slutanvändning!$N$474</f>
        <v>0</v>
      </c>
      <c r="I39" s="89">
        <f>[2]Slutanvändning!$N$475</f>
        <v>0</v>
      </c>
      <c r="J39" s="89"/>
      <c r="K39" s="89">
        <f>[2]Slutanvändning!T471</f>
        <v>0</v>
      </c>
      <c r="L39" s="89">
        <f>[2]Slutanvändning!U471</f>
        <v>0</v>
      </c>
      <c r="M39" s="89"/>
      <c r="N39" s="89"/>
      <c r="O39" s="89"/>
      <c r="P39" s="89">
        <f>SUM(B39:N39)</f>
        <v>0</v>
      </c>
      <c r="Q39" s="33"/>
      <c r="R39" s="41"/>
      <c r="S39" s="10"/>
      <c r="T39" s="63"/>
    </row>
    <row r="40" spans="1:47" ht="15.75">
      <c r="A40" s="5" t="s">
        <v>14</v>
      </c>
      <c r="B40" s="89">
        <f>SUM(B32:B39)</f>
        <v>48102</v>
      </c>
      <c r="C40" s="89">
        <f t="shared" ref="C40:O40" si="5">SUM(C32:C39)</f>
        <v>1084544</v>
      </c>
      <c r="D40" s="130">
        <f t="shared" si="5"/>
        <v>213916.83700284368</v>
      </c>
      <c r="E40" s="89">
        <f t="shared" si="5"/>
        <v>0</v>
      </c>
      <c r="F40" s="89">
        <f>SUM(F32:F39)</f>
        <v>0</v>
      </c>
      <c r="G40" s="89">
        <f t="shared" si="5"/>
        <v>8751</v>
      </c>
      <c r="H40" s="89">
        <f t="shared" si="5"/>
        <v>562612</v>
      </c>
      <c r="I40" s="89">
        <f t="shared" si="5"/>
        <v>0</v>
      </c>
      <c r="J40" s="89">
        <f t="shared" si="5"/>
        <v>1697804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130">
        <f t="shared" si="5"/>
        <v>52338.162997156323</v>
      </c>
      <c r="O40" s="89">
        <f t="shared" si="5"/>
        <v>0</v>
      </c>
      <c r="P40" s="89">
        <f>SUM(B40:N40)</f>
        <v>3668068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99 GWh</v>
      </c>
      <c r="T41" s="63"/>
    </row>
    <row r="42" spans="1:47">
      <c r="A42" s="46" t="s">
        <v>43</v>
      </c>
      <c r="B42" s="91">
        <f>B39+B38+B37</f>
        <v>35413</v>
      </c>
      <c r="C42" s="91">
        <f>C39+C38+C37</f>
        <v>61080</v>
      </c>
      <c r="D42" s="91">
        <f>D39+D38+D37</f>
        <v>268</v>
      </c>
      <c r="E42" s="91">
        <f t="shared" ref="E42:P42" si="6">E39+E38+E37</f>
        <v>0</v>
      </c>
      <c r="F42" s="92">
        <f t="shared" si="6"/>
        <v>0</v>
      </c>
      <c r="G42" s="91">
        <f t="shared" si="6"/>
        <v>0</v>
      </c>
      <c r="H42" s="91">
        <f t="shared" si="6"/>
        <v>11854</v>
      </c>
      <c r="I42" s="92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108615</v>
      </c>
      <c r="Q42" s="34"/>
      <c r="R42" s="41" t="s">
        <v>41</v>
      </c>
      <c r="S42" s="11" t="str">
        <f>ROUND(P42/1000,0) &amp;" GWh"</f>
        <v>109 GWh</v>
      </c>
      <c r="T42" s="42">
        <f>P42/P40</f>
        <v>2.9610955958286486E-2</v>
      </c>
    </row>
    <row r="43" spans="1:47">
      <c r="A43" s="47" t="s">
        <v>45</v>
      </c>
      <c r="B43" s="108"/>
      <c r="C43" s="109">
        <f>C40+C24-C7+C46</f>
        <v>1171307.52</v>
      </c>
      <c r="D43" s="109">
        <f t="shared" ref="D43:O43" si="7">D11+D24+D40</f>
        <v>226995.83700284368</v>
      </c>
      <c r="E43" s="109">
        <f t="shared" si="7"/>
        <v>0</v>
      </c>
      <c r="F43" s="109">
        <f t="shared" si="7"/>
        <v>0</v>
      </c>
      <c r="G43" s="109">
        <f t="shared" si="7"/>
        <v>8751</v>
      </c>
      <c r="H43" s="109">
        <f t="shared" si="7"/>
        <v>658184</v>
      </c>
      <c r="I43" s="109">
        <f t="shared" si="7"/>
        <v>0</v>
      </c>
      <c r="J43" s="109">
        <f t="shared" si="7"/>
        <v>1976695</v>
      </c>
      <c r="K43" s="109">
        <f t="shared" si="7"/>
        <v>0</v>
      </c>
      <c r="L43" s="109">
        <f t="shared" si="7"/>
        <v>0</v>
      </c>
      <c r="M43" s="109">
        <f t="shared" si="7"/>
        <v>0</v>
      </c>
      <c r="N43" s="109">
        <f t="shared" si="7"/>
        <v>52338.162997156323</v>
      </c>
      <c r="O43" s="109">
        <f t="shared" si="7"/>
        <v>0</v>
      </c>
      <c r="P43" s="110">
        <f>SUM(C43:O43)</f>
        <v>4094271.52</v>
      </c>
      <c r="Q43" s="34"/>
      <c r="R43" s="41" t="s">
        <v>42</v>
      </c>
      <c r="S43" s="11" t="str">
        <f>ROUND(P36/1000,0) &amp;" GWh"</f>
        <v>23 GWh</v>
      </c>
      <c r="T43" s="62">
        <f>P36/P40</f>
        <v>6.3583881214852069E-3</v>
      </c>
    </row>
    <row r="44" spans="1:47">
      <c r="A44" s="47" t="s">
        <v>46</v>
      </c>
      <c r="B44" s="123"/>
      <c r="C44" s="124">
        <f>C43/$P$43</f>
        <v>0.28608447541358956</v>
      </c>
      <c r="D44" s="124">
        <f t="shared" ref="D44:P44" si="8">D43/$P$43</f>
        <v>5.5442301736462189E-2</v>
      </c>
      <c r="E44" s="124">
        <f t="shared" si="8"/>
        <v>0</v>
      </c>
      <c r="F44" s="124">
        <f t="shared" si="8"/>
        <v>0</v>
      </c>
      <c r="G44" s="124">
        <f t="shared" si="8"/>
        <v>2.1373765655874235E-3</v>
      </c>
      <c r="H44" s="124">
        <f t="shared" si="8"/>
        <v>0.1607572914460739</v>
      </c>
      <c r="I44" s="124">
        <f t="shared" si="8"/>
        <v>0</v>
      </c>
      <c r="J44" s="124">
        <f t="shared" si="8"/>
        <v>0.48279528857431514</v>
      </c>
      <c r="K44" s="124">
        <f t="shared" si="8"/>
        <v>0</v>
      </c>
      <c r="L44" s="124">
        <f t="shared" si="8"/>
        <v>0</v>
      </c>
      <c r="M44" s="124">
        <f t="shared" si="8"/>
        <v>0</v>
      </c>
      <c r="N44" s="124">
        <f t="shared" si="8"/>
        <v>1.2783266263971747E-2</v>
      </c>
      <c r="O44" s="124">
        <f t="shared" si="8"/>
        <v>0</v>
      </c>
      <c r="P44" s="124">
        <f t="shared" si="8"/>
        <v>1</v>
      </c>
      <c r="Q44" s="34"/>
      <c r="R44" s="41" t="s">
        <v>44</v>
      </c>
      <c r="S44" s="11" t="str">
        <f>ROUND(P34/1000,0) &amp;" GWh"</f>
        <v>24 GWh</v>
      </c>
      <c r="T44" s="42">
        <f>P34/P40</f>
        <v>6.6686331878253076E-3</v>
      </c>
      <c r="U44" s="36"/>
    </row>
    <row r="45" spans="1:47">
      <c r="A45" s="48"/>
      <c r="B45" s="105"/>
      <c r="C45" s="119"/>
      <c r="D45" s="119"/>
      <c r="E45" s="119"/>
      <c r="F45" s="120"/>
      <c r="G45" s="119"/>
      <c r="H45" s="119"/>
      <c r="I45" s="120"/>
      <c r="J45" s="119"/>
      <c r="K45" s="119"/>
      <c r="L45" s="119"/>
      <c r="M45" s="119"/>
      <c r="N45" s="120"/>
      <c r="O45" s="120"/>
      <c r="P45" s="120"/>
      <c r="Q45" s="34"/>
      <c r="R45" s="41" t="s">
        <v>31</v>
      </c>
      <c r="S45" s="11" t="str">
        <f>ROUND(P32/1000,0) &amp;" GWh"</f>
        <v>1 GWh</v>
      </c>
      <c r="T45" s="42">
        <f>P32/P40</f>
        <v>2.5790143476075143E-4</v>
      </c>
      <c r="U45" s="36"/>
    </row>
    <row r="46" spans="1:47">
      <c r="A46" s="48" t="s">
        <v>49</v>
      </c>
      <c r="B46" s="121">
        <f>B24+B26-B40</f>
        <v>12429</v>
      </c>
      <c r="C46" s="121">
        <f>(C40+C24)*0.08</f>
        <v>86763.520000000004</v>
      </c>
      <c r="D46" s="119"/>
      <c r="E46" s="119"/>
      <c r="F46" s="120"/>
      <c r="G46" s="119"/>
      <c r="H46" s="119"/>
      <c r="I46" s="120"/>
      <c r="J46" s="119"/>
      <c r="K46" s="119"/>
      <c r="L46" s="119"/>
      <c r="M46" s="119"/>
      <c r="N46" s="120"/>
      <c r="O46" s="120"/>
      <c r="P46" s="122"/>
      <c r="Q46" s="34"/>
      <c r="R46" s="41" t="s">
        <v>47</v>
      </c>
      <c r="S46" s="11" t="str">
        <f>ROUND(P33/1000,0) &amp;" GWh"</f>
        <v>3458 GWh</v>
      </c>
      <c r="T46" s="62">
        <f>P33/P40</f>
        <v>0.94266845652806874</v>
      </c>
      <c r="U46" s="36"/>
    </row>
    <row r="47" spans="1:47">
      <c r="A47" s="48" t="s">
        <v>51</v>
      </c>
      <c r="B47" s="70">
        <f>B46/(B24+B26)</f>
        <v>0.20533280467859444</v>
      </c>
      <c r="C47" s="70">
        <f>C46/(C40+C24)</f>
        <v>0.08</v>
      </c>
      <c r="D47" s="119"/>
      <c r="E47" s="119"/>
      <c r="F47" s="120"/>
      <c r="G47" s="119"/>
      <c r="H47" s="119"/>
      <c r="I47" s="120"/>
      <c r="J47" s="119"/>
      <c r="K47" s="119"/>
      <c r="L47" s="119"/>
      <c r="M47" s="119"/>
      <c r="N47" s="120"/>
      <c r="O47" s="120"/>
      <c r="P47" s="120"/>
      <c r="Q47" s="34"/>
      <c r="R47" s="41" t="s">
        <v>48</v>
      </c>
      <c r="S47" s="11" t="str">
        <f>ROUND(P35/1000,0) &amp;" GWh"</f>
        <v>53 GWh</v>
      </c>
      <c r="T47" s="62">
        <f>P35/P40</f>
        <v>1.4435664769573519E-2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3668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topLeftCell="A4" zoomScale="55" zoomScaleNormal="55" workbookViewId="0">
      <selection activeCell="B48" sqref="B48"/>
    </sheetView>
  </sheetViews>
  <sheetFormatPr defaultColWidth="8.625" defaultRowHeight="15"/>
  <cols>
    <col min="1" max="1" width="49.5" style="12" customWidth="1"/>
    <col min="2" max="2" width="19.62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83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104"/>
      <c r="C5" s="126">
        <f>[2]Solceller!$C$14</f>
        <v>1140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>
        <f>SUM(D5:O5)</f>
        <v>0</v>
      </c>
      <c r="Q5" s="53"/>
      <c r="AG5" s="53"/>
      <c r="AH5" s="53"/>
    </row>
    <row r="6" spans="1:34" ht="15.75">
      <c r="A6" s="5"/>
      <c r="B6" s="104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104"/>
      <c r="C7" s="105">
        <f>[2]Elproduktion!$N$442</f>
        <v>132677</v>
      </c>
      <c r="D7" s="106">
        <f>[2]Elproduktion!$N$443</f>
        <v>0</v>
      </c>
      <c r="E7" s="106">
        <f>[2]Elproduktion!$Q$444</f>
        <v>0</v>
      </c>
      <c r="F7" s="106">
        <f>[2]Elproduktion!$N$445</f>
        <v>0</v>
      </c>
      <c r="G7" s="106">
        <f>[2]Elproduktion!$R$446</f>
        <v>0</v>
      </c>
      <c r="H7" s="106">
        <f>[2]Elproduktion!$S$447</f>
        <v>0</v>
      </c>
      <c r="I7" s="106">
        <f>[2]Elproduktion!$N$448</f>
        <v>0</v>
      </c>
      <c r="J7" s="106">
        <f>[2]Elproduktion!$T$446</f>
        <v>0</v>
      </c>
      <c r="K7" s="106">
        <f>[2]Elproduktion!U444</f>
        <v>0</v>
      </c>
      <c r="L7" s="106">
        <f>[2]Elproduktion!V444</f>
        <v>0</v>
      </c>
      <c r="M7" s="106"/>
      <c r="N7" s="106"/>
      <c r="O7" s="106"/>
      <c r="P7" s="106">
        <f t="shared" si="0"/>
        <v>0</v>
      </c>
      <c r="Q7" s="53"/>
      <c r="AG7" s="53"/>
      <c r="AH7" s="53"/>
    </row>
    <row r="8" spans="1:34" ht="15.75">
      <c r="A8" s="5" t="s">
        <v>11</v>
      </c>
      <c r="B8" s="104"/>
      <c r="C8" s="105">
        <f>[2]Elproduktion!$N$450</f>
        <v>4</v>
      </c>
      <c r="D8" s="106">
        <f>[2]Elproduktion!$N$451</f>
        <v>19</v>
      </c>
      <c r="E8" s="106">
        <f>[2]Elproduktion!$Q$452</f>
        <v>0</v>
      </c>
      <c r="F8" s="106">
        <f>[2]Elproduktion!$N$453</f>
        <v>0</v>
      </c>
      <c r="G8" s="106">
        <f>[2]Elproduktion!$R$454</f>
        <v>0</v>
      </c>
      <c r="H8" s="106">
        <f>[2]Elproduktion!$S$455</f>
        <v>0</v>
      </c>
      <c r="I8" s="106">
        <f>[2]Elproduktion!$N$456</f>
        <v>0</v>
      </c>
      <c r="J8" s="106">
        <f>[2]Elproduktion!$T$454</f>
        <v>0</v>
      </c>
      <c r="K8" s="106">
        <f>[2]Elproduktion!U452</f>
        <v>0</v>
      </c>
      <c r="L8" s="106">
        <f>[2]Elproduktion!V452</f>
        <v>0</v>
      </c>
      <c r="M8" s="106"/>
      <c r="N8" s="106"/>
      <c r="O8" s="106"/>
      <c r="P8" s="128">
        <f t="shared" si="0"/>
        <v>19</v>
      </c>
      <c r="Q8" s="53"/>
      <c r="AG8" s="53"/>
      <c r="AH8" s="53"/>
    </row>
    <row r="9" spans="1:34" ht="15.75">
      <c r="A9" s="5" t="s">
        <v>12</v>
      </c>
      <c r="B9" s="104"/>
      <c r="C9" s="107">
        <f>[2]Elproduktion!$N$458</f>
        <v>28063.666666666664</v>
      </c>
      <c r="D9" s="106">
        <f>[2]Elproduktion!$N$459</f>
        <v>0</v>
      </c>
      <c r="E9" s="106">
        <f>[2]Elproduktion!$Q$460</f>
        <v>0</v>
      </c>
      <c r="F9" s="106">
        <f>[2]Elproduktion!$N$461</f>
        <v>0</v>
      </c>
      <c r="G9" s="106">
        <f>[2]Elproduktion!$R$462</f>
        <v>0</v>
      </c>
      <c r="H9" s="106">
        <f>[2]Elproduktion!$S$463</f>
        <v>0</v>
      </c>
      <c r="I9" s="106">
        <f>[2]Elproduktion!$N$464</f>
        <v>0</v>
      </c>
      <c r="J9" s="106">
        <f>[2]Elproduktion!$T$462</f>
        <v>0</v>
      </c>
      <c r="K9" s="106">
        <f>[2]Elproduktion!U460</f>
        <v>0</v>
      </c>
      <c r="L9" s="106">
        <f>[2]Elproduktion!V460</f>
        <v>0</v>
      </c>
      <c r="M9" s="106"/>
      <c r="N9" s="106"/>
      <c r="O9" s="106"/>
      <c r="P9" s="106">
        <f t="shared" si="0"/>
        <v>0</v>
      </c>
      <c r="Q9" s="53"/>
      <c r="AG9" s="53"/>
      <c r="AH9" s="53"/>
    </row>
    <row r="10" spans="1:34" ht="15.75">
      <c r="A10" s="5" t="s">
        <v>13</v>
      </c>
      <c r="B10" s="104"/>
      <c r="C10" s="105">
        <f>[2]Elproduktion!$N$466</f>
        <v>57668</v>
      </c>
      <c r="D10" s="106">
        <f>[2]Elproduktion!$N$467</f>
        <v>0</v>
      </c>
      <c r="E10" s="106">
        <f>[2]Elproduktion!$Q$468</f>
        <v>0</v>
      </c>
      <c r="F10" s="106">
        <f>[2]Elproduktion!$N$469</f>
        <v>0</v>
      </c>
      <c r="G10" s="106">
        <f>[2]Elproduktion!$R$470</f>
        <v>0</v>
      </c>
      <c r="H10" s="106">
        <f>[2]Elproduktion!$S$471</f>
        <v>0</v>
      </c>
      <c r="I10" s="106">
        <f>[2]Elproduktion!$N$472</f>
        <v>0</v>
      </c>
      <c r="J10" s="106">
        <f>[2]Elproduktion!$T$470</f>
        <v>0</v>
      </c>
      <c r="K10" s="106">
        <f>[2]Elproduktion!U468</f>
        <v>0</v>
      </c>
      <c r="L10" s="106">
        <f>[2]Elproduktion!V468</f>
        <v>0</v>
      </c>
      <c r="M10" s="106"/>
      <c r="N10" s="106"/>
      <c r="O10" s="106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104"/>
      <c r="C11" s="136">
        <f>SUM(C5:C10)</f>
        <v>219552.66666666666</v>
      </c>
      <c r="D11" s="106">
        <f t="shared" ref="D11:O11" si="1">SUM(D5:D10)</f>
        <v>19</v>
      </c>
      <c r="E11" s="106">
        <f t="shared" si="1"/>
        <v>0</v>
      </c>
      <c r="F11" s="106">
        <f t="shared" si="1"/>
        <v>0</v>
      </c>
      <c r="G11" s="106">
        <f t="shared" si="1"/>
        <v>0</v>
      </c>
      <c r="H11" s="106">
        <f t="shared" si="1"/>
        <v>0</v>
      </c>
      <c r="I11" s="106">
        <f t="shared" si="1"/>
        <v>0</v>
      </c>
      <c r="J11" s="106">
        <f t="shared" si="1"/>
        <v>0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106">
        <f t="shared" si="1"/>
        <v>0</v>
      </c>
      <c r="O11" s="106">
        <f t="shared" si="1"/>
        <v>0</v>
      </c>
      <c r="P11" s="106">
        <f t="shared" si="0"/>
        <v>19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4"/>
      <c r="R12" s="4"/>
      <c r="S12" s="4"/>
      <c r="T12" s="4"/>
    </row>
    <row r="13" spans="1:34" ht="15.75"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1780 Karlstad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6">
        <f>[2]Fjärrvärmeproduktion!$N$618+[2]Fjärrvärmeproduktion!$N$658*([2]Fjärrvärmeproduktion!$N$618/([2]Fjärrvärmeproduktion!$N$618+[2]Fjärrvärmeproduktion!$N$626))</f>
        <v>431473.38706714992</v>
      </c>
      <c r="C18" s="106"/>
      <c r="D18" s="107">
        <f>[2]Fjärrvärmeproduktion!$N$619</f>
        <v>502</v>
      </c>
      <c r="E18" s="106">
        <f>[2]Fjärrvärmeproduktion!$Q$620</f>
        <v>0</v>
      </c>
      <c r="F18" s="106">
        <f>[2]Fjärrvärmeproduktion!$N$621</f>
        <v>0</v>
      </c>
      <c r="G18" s="106">
        <f>[2]Fjärrvärmeproduktion!$R$622</f>
        <v>0</v>
      </c>
      <c r="H18" s="128">
        <f>[2]Fjärrvärmeproduktion!$S$623</f>
        <v>545053</v>
      </c>
      <c r="I18" s="106">
        <f>[2]Fjärrvärmeproduktion!$N$624</f>
        <v>0</v>
      </c>
      <c r="J18" s="106">
        <f>[2]Fjärrvärmeproduktion!$T$622</f>
        <v>0</v>
      </c>
      <c r="K18" s="106">
        <f>[2]Fjärrvärmeproduktion!U620</f>
        <v>0</v>
      </c>
      <c r="L18" s="106">
        <f>[2]Fjärrvärmeproduktion!V620</f>
        <v>0</v>
      </c>
      <c r="M18" s="106"/>
      <c r="N18" s="106"/>
      <c r="O18" s="106"/>
      <c r="P18" s="128">
        <f>SUM(C18:O18)</f>
        <v>545555</v>
      </c>
      <c r="Q18" s="4"/>
      <c r="R18" s="4"/>
      <c r="S18" s="4"/>
      <c r="T18" s="4"/>
    </row>
    <row r="19" spans="1:34" ht="15.75">
      <c r="A19" s="5" t="s">
        <v>19</v>
      </c>
      <c r="B19" s="106">
        <f>[2]Fjärrvärmeproduktion!$N$626+[2]Fjärrvärmeproduktion!$N$658*([2]Fjärrvärmeproduktion!$N$626/([2]Fjärrvärmeproduktion!$N$626+[2]Fjärrvärmeproduktion!$N$618))</f>
        <v>219296.61293285008</v>
      </c>
      <c r="C19" s="106"/>
      <c r="D19" s="134">
        <f>[2]Fjärrvärmeproduktion!$N$627</f>
        <v>1300</v>
      </c>
      <c r="E19" s="106">
        <f>[2]Fjärrvärmeproduktion!$Q$628</f>
        <v>0</v>
      </c>
      <c r="F19" s="106">
        <f>[2]Fjärrvärmeproduktion!$N$629</f>
        <v>0</v>
      </c>
      <c r="G19" s="106">
        <f>[2]Fjärrvärmeproduktion!$R$630</f>
        <v>1336</v>
      </c>
      <c r="H19" s="118">
        <f>[2]Fjärrvärmeproduktion!$S$631</f>
        <v>200</v>
      </c>
      <c r="I19" s="106">
        <f>[2]Fjärrvärmeproduktion!$N$632</f>
        <v>0</v>
      </c>
      <c r="J19" s="106">
        <f>[2]Fjärrvärmeproduktion!$T$630</f>
        <v>0</v>
      </c>
      <c r="K19" s="106">
        <f>[2]Fjärrvärmeproduktion!U628</f>
        <v>0</v>
      </c>
      <c r="L19" s="118">
        <f>[2]Fjärrvärmeproduktion!V628</f>
        <v>157000</v>
      </c>
      <c r="M19" s="106"/>
      <c r="N19" s="106"/>
      <c r="O19" s="106"/>
      <c r="P19" s="131">
        <f t="shared" ref="P19:P23" si="2">SUM(C19:O19)</f>
        <v>159836</v>
      </c>
      <c r="Q19" s="4"/>
      <c r="R19" s="4"/>
      <c r="S19" s="4"/>
      <c r="T19" s="4"/>
    </row>
    <row r="20" spans="1:34" ht="15.75">
      <c r="A20" s="5" t="s">
        <v>20</v>
      </c>
      <c r="B20" s="106">
        <f>[2]Fjärrvärmeproduktion!$N$634</f>
        <v>0</v>
      </c>
      <c r="C20" s="106"/>
      <c r="D20" s="105">
        <f>[2]Fjärrvärmeproduktion!$N$635</f>
        <v>0</v>
      </c>
      <c r="E20" s="106">
        <f>[2]Fjärrvärmeproduktion!$Q$636</f>
        <v>0</v>
      </c>
      <c r="F20" s="106">
        <f>[2]Fjärrvärmeproduktion!$N$637</f>
        <v>0</v>
      </c>
      <c r="G20" s="106">
        <f>[2]Fjärrvärmeproduktion!$R$638</f>
        <v>0</v>
      </c>
      <c r="H20" s="106">
        <f>[2]Fjärrvärmeproduktion!$S$639</f>
        <v>0</v>
      </c>
      <c r="I20" s="106">
        <f>[2]Fjärrvärmeproduktion!$N$640</f>
        <v>0</v>
      </c>
      <c r="J20" s="106">
        <f>[2]Fjärrvärmeproduktion!$T$638</f>
        <v>0</v>
      </c>
      <c r="K20" s="106">
        <f>[2]Fjärrvärmeproduktion!U636</f>
        <v>0</v>
      </c>
      <c r="L20" s="106">
        <f>[2]Fjärrvärmeproduktion!V636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6">
        <f>[2]Fjärrvärmeproduktion!$N$642</f>
        <v>0</v>
      </c>
      <c r="C21" s="106"/>
      <c r="D21" s="105">
        <f>[2]Fjärrvärmeproduktion!$N$643</f>
        <v>0</v>
      </c>
      <c r="E21" s="106">
        <f>[2]Fjärrvärmeproduktion!$Q$644</f>
        <v>0</v>
      </c>
      <c r="F21" s="106">
        <f>[2]Fjärrvärmeproduktion!$N$645</f>
        <v>0</v>
      </c>
      <c r="G21" s="106">
        <f>[2]Fjärrvärmeproduktion!$R$646</f>
        <v>0</v>
      </c>
      <c r="H21" s="106">
        <f>[2]Fjärrvärmeproduktion!$S$647</f>
        <v>0</v>
      </c>
      <c r="I21" s="106">
        <f>[2]Fjärrvärmeproduktion!$N$648</f>
        <v>0</v>
      </c>
      <c r="J21" s="106">
        <f>[2]Fjärrvärmeproduktion!$T$646</f>
        <v>0</v>
      </c>
      <c r="K21" s="106">
        <f>[2]Fjärrvärmeproduktion!U644</f>
        <v>0</v>
      </c>
      <c r="L21" s="106">
        <f>[2]Fjärrvärmeproduktion!V644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6">
        <f>[2]Fjärrvärmeproduktion!$N$650</f>
        <v>17861</v>
      </c>
      <c r="C22" s="106"/>
      <c r="D22" s="105">
        <f>[2]Fjärrvärmeproduktion!$N$651</f>
        <v>0</v>
      </c>
      <c r="E22" s="106">
        <f>[2]Fjärrvärmeproduktion!$Q$652</f>
        <v>0</v>
      </c>
      <c r="F22" s="106">
        <f>[2]Fjärrvärmeproduktion!$N$653</f>
        <v>0</v>
      </c>
      <c r="G22" s="106">
        <f>[2]Fjärrvärmeproduktion!$R$654</f>
        <v>0</v>
      </c>
      <c r="H22" s="106">
        <f>[2]Fjärrvärmeproduktion!$S$655</f>
        <v>0</v>
      </c>
      <c r="I22" s="106">
        <f>[2]Fjärrvärmeproduktion!$N$656</f>
        <v>0</v>
      </c>
      <c r="J22" s="106">
        <f>[2]Fjärrvärmeproduktion!$T$654</f>
        <v>0</v>
      </c>
      <c r="K22" s="106">
        <f>[2]Fjärrvärmeproduktion!U652</f>
        <v>0</v>
      </c>
      <c r="L22" s="106">
        <f>[2]Fjärrvärmeproduktion!V652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2856 GWh</v>
      </c>
      <c r="T22" s="38"/>
      <c r="U22" s="36"/>
    </row>
    <row r="23" spans="1:34" ht="15.75">
      <c r="A23" s="5" t="s">
        <v>23</v>
      </c>
      <c r="B23" s="128">
        <v>0</v>
      </c>
      <c r="C23" s="106"/>
      <c r="D23" s="105">
        <f>[2]Fjärrvärmeproduktion!$N$659</f>
        <v>0</v>
      </c>
      <c r="E23" s="106">
        <f>[2]Fjärrvärmeproduktion!$Q$660</f>
        <v>0</v>
      </c>
      <c r="F23" s="106">
        <f>[2]Fjärrvärmeproduktion!$N$661</f>
        <v>0</v>
      </c>
      <c r="G23" s="106">
        <f>[2]Fjärrvärmeproduktion!$R$662</f>
        <v>0</v>
      </c>
      <c r="H23" s="106">
        <f>[2]Fjärrvärmeproduktion!$S$663</f>
        <v>0</v>
      </c>
      <c r="I23" s="106">
        <f>[2]Fjärrvärmeproduktion!$N$664</f>
        <v>0</v>
      </c>
      <c r="J23" s="106">
        <f>[2]Fjärrvärmeproduktion!$T$662</f>
        <v>0</v>
      </c>
      <c r="K23" s="106">
        <f>[2]Fjärrvärmeproduktion!U660</f>
        <v>0</v>
      </c>
      <c r="L23" s="106">
        <f>[2]Fjärrvärmeproduktion!V660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6">
        <f>SUM(B18:B23)</f>
        <v>668631</v>
      </c>
      <c r="C24" s="106">
        <f t="shared" ref="C24:O24" si="3">SUM(C18:C23)</f>
        <v>0</v>
      </c>
      <c r="D24" s="131">
        <f t="shared" si="3"/>
        <v>1802</v>
      </c>
      <c r="E24" s="106">
        <f t="shared" si="3"/>
        <v>0</v>
      </c>
      <c r="F24" s="106">
        <f t="shared" si="3"/>
        <v>0</v>
      </c>
      <c r="G24" s="106">
        <f t="shared" si="3"/>
        <v>1336</v>
      </c>
      <c r="H24" s="131">
        <f>SUM(H18:H23)</f>
        <v>545253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18">
        <f t="shared" si="3"/>
        <v>157000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31">
        <f>SUM(C24:O24)</f>
        <v>705391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657 GWh</v>
      </c>
      <c r="T25" s="42">
        <f>C$44</f>
        <v>0.2301627722267828</v>
      </c>
      <c r="U25" s="36"/>
    </row>
    <row r="26" spans="1:34" ht="15.75">
      <c r="B26" s="105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31"/>
      <c r="R26" s="85" t="str">
        <f>D30</f>
        <v>Oljeprodukter</v>
      </c>
      <c r="S26" s="60" t="str">
        <f>ROUND(D43/1000,0) &amp;" GWh"</f>
        <v>1123 GWh</v>
      </c>
      <c r="T26" s="42">
        <f>D$44</f>
        <v>0.39323959509761214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12 GWh</v>
      </c>
      <c r="T28" s="42">
        <f>F$44</f>
        <v>4.3125114223254869E-3</v>
      </c>
      <c r="U28" s="36"/>
    </row>
    <row r="29" spans="1:34" ht="15.75">
      <c r="A29" s="78" t="str">
        <f>A2</f>
        <v>1780 Karlstad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262 GWh</v>
      </c>
      <c r="T29" s="42">
        <f>G$44</f>
        <v>9.1767721744939329E-2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644 GWh</v>
      </c>
      <c r="T30" s="42">
        <f>H$44</f>
        <v>0.22553856935770267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5">
        <f>[2]Slutanvändning!$N$899</f>
        <v>0</v>
      </c>
      <c r="C32" s="107">
        <f>[2]Slutanvändning!$N$900</f>
        <v>3841.6697048611131</v>
      </c>
      <c r="D32" s="107">
        <f>[2]Slutanvändning!$N$893</f>
        <v>19707.330295138887</v>
      </c>
      <c r="E32" s="106">
        <f>[2]Slutanvändning!$Q$894</f>
        <v>0</v>
      </c>
      <c r="F32" s="106">
        <f>[2]Slutanvändning!$N$895</f>
        <v>0</v>
      </c>
      <c r="G32" s="106">
        <f>[2]Slutanvändning!$N$896</f>
        <v>4244</v>
      </c>
      <c r="H32" s="105">
        <f>[2]Slutanvändning!$N$897</f>
        <v>0</v>
      </c>
      <c r="I32" s="106">
        <f>[2]Slutanvändning!$N$898</f>
        <v>0</v>
      </c>
      <c r="J32" s="106"/>
      <c r="K32" s="106">
        <f>[2]Slutanvändning!T894</f>
        <v>0</v>
      </c>
      <c r="L32" s="106">
        <f>[2]Slutanvändning!U894</f>
        <v>0</v>
      </c>
      <c r="M32" s="106"/>
      <c r="N32" s="106"/>
      <c r="O32" s="106"/>
      <c r="P32" s="106">
        <f t="shared" ref="P32:P38" si="4">SUM(B32:N32)</f>
        <v>27793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05">
        <f>[2]Slutanvändning!$N$908</f>
        <v>33900</v>
      </c>
      <c r="C33" s="107">
        <f>[2]Slutanvändning!$N$909</f>
        <v>74096</v>
      </c>
      <c r="D33" s="105">
        <f>[2]Slutanvändning!$N$902</f>
        <v>11649</v>
      </c>
      <c r="E33" s="106">
        <f>[2]Slutanvändning!$Q$903</f>
        <v>0</v>
      </c>
      <c r="F33" s="106">
        <f>[2]Slutanvändning!$N$904</f>
        <v>12315</v>
      </c>
      <c r="G33" s="106">
        <f>[2]Slutanvändning!$N$905</f>
        <v>0</v>
      </c>
      <c r="H33" s="107">
        <f>[2]Slutanvändning!$N$906</f>
        <v>33681</v>
      </c>
      <c r="I33" s="106">
        <f>[2]Slutanvändning!$N$907</f>
        <v>0</v>
      </c>
      <c r="J33" s="106"/>
      <c r="K33" s="106">
        <f>[2]Slutanvändning!T903</f>
        <v>0</v>
      </c>
      <c r="L33" s="106">
        <f>[2]Slutanvändning!U903</f>
        <v>0</v>
      </c>
      <c r="M33" s="106"/>
      <c r="N33" s="106"/>
      <c r="O33" s="106"/>
      <c r="P33" s="106">
        <f t="shared" si="4"/>
        <v>165641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37">
        <f>[2]Slutanvändning!$N$917</f>
        <v>71643.499132521945</v>
      </c>
      <c r="C34" s="107">
        <f>[2]Slutanvändning!$N$918</f>
        <v>108231.69771593744</v>
      </c>
      <c r="D34" s="105">
        <f>[2]Slutanvändning!$N$911</f>
        <v>9291</v>
      </c>
      <c r="E34" s="106">
        <f>[2]Slutanvändning!$Q$912</f>
        <v>0</v>
      </c>
      <c r="F34" s="106">
        <f>[2]Slutanvändning!$N$913</f>
        <v>0</v>
      </c>
      <c r="G34" s="106">
        <f>[2]Slutanvändning!$N$914</f>
        <v>0</v>
      </c>
      <c r="H34" s="105">
        <f>[2]Slutanvändning!$N$915</f>
        <v>0</v>
      </c>
      <c r="I34" s="106">
        <f>[2]Slutanvändning!$N$916</f>
        <v>0</v>
      </c>
      <c r="J34" s="106"/>
      <c r="K34" s="106">
        <f>[2]Slutanvändning!T912</f>
        <v>0</v>
      </c>
      <c r="L34" s="106">
        <f>[2]Slutanvändning!U912</f>
        <v>0</v>
      </c>
      <c r="M34" s="106"/>
      <c r="N34" s="106"/>
      <c r="O34" s="106"/>
      <c r="P34" s="136">
        <f t="shared" si="4"/>
        <v>189166.19684845937</v>
      </c>
      <c r="Q34" s="33"/>
      <c r="R34" s="85" t="str">
        <f>L30</f>
        <v>Avfall</v>
      </c>
      <c r="S34" s="60" t="str">
        <f>ROUND(L43/1000,0) &amp;" GWh"</f>
        <v>157 GWh</v>
      </c>
      <c r="T34" s="42">
        <f>L$44</f>
        <v>5.497883015063755E-2</v>
      </c>
      <c r="U34" s="36"/>
      <c r="V34" s="8"/>
      <c r="W34" s="58"/>
    </row>
    <row r="35" spans="1:47" ht="15.75">
      <c r="A35" s="5" t="s">
        <v>35</v>
      </c>
      <c r="B35" s="105">
        <f>[2]Slutanvändning!$N$926</f>
        <v>0</v>
      </c>
      <c r="C35" s="107">
        <f>[2]Slutanvändning!$N$927</f>
        <v>1593.8</v>
      </c>
      <c r="D35" s="107">
        <f>[2]Slutanvändning!$N$920</f>
        <v>1000338.2</v>
      </c>
      <c r="E35" s="106">
        <f>[2]Slutanvändning!$Q$921</f>
        <v>0</v>
      </c>
      <c r="F35" s="106">
        <f>[2]Slutanvändning!$N$922</f>
        <v>0</v>
      </c>
      <c r="G35" s="106">
        <f>[2]Slutanvändning!$N$923</f>
        <v>256476</v>
      </c>
      <c r="H35" s="105">
        <f>[2]Slutanvändning!$N$924</f>
        <v>0</v>
      </c>
      <c r="I35" s="106">
        <f>[2]Slutanvändning!$N$925</f>
        <v>0</v>
      </c>
      <c r="J35" s="106"/>
      <c r="K35" s="106">
        <f>[2]Slutanvändning!T921</f>
        <v>0</v>
      </c>
      <c r="L35" s="106">
        <f>[2]Slutanvändning!U921</f>
        <v>0</v>
      </c>
      <c r="M35" s="106"/>
      <c r="N35" s="106"/>
      <c r="O35" s="106"/>
      <c r="P35" s="106">
        <f>SUM(B35:N35)</f>
        <v>1258408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37">
        <f>[2]Slutanvändning!$N$935</f>
        <v>139356.50086747805</v>
      </c>
      <c r="C36" s="107">
        <f>[2]Slutanvändning!$N$936</f>
        <v>272128.17427000497</v>
      </c>
      <c r="D36" s="105">
        <f>[2]Slutanvändning!$N$929</f>
        <v>78313</v>
      </c>
      <c r="E36" s="106">
        <f>[2]Slutanvändning!$Q$930</f>
        <v>0</v>
      </c>
      <c r="F36" s="106">
        <f>[2]Slutanvändning!$N$931</f>
        <v>0</v>
      </c>
      <c r="G36" s="106">
        <f>[2]Slutanvändning!$N$932</f>
        <v>0</v>
      </c>
      <c r="H36" s="105">
        <f>[2]Slutanvändning!$N$933</f>
        <v>0</v>
      </c>
      <c r="I36" s="106">
        <f>[2]Slutanvändning!$N$934</f>
        <v>0</v>
      </c>
      <c r="J36" s="106"/>
      <c r="K36" s="106">
        <f>[2]Slutanvändning!T930</f>
        <v>0</v>
      </c>
      <c r="L36" s="106">
        <f>[2]Slutanvändning!U930</f>
        <v>0</v>
      </c>
      <c r="M36" s="106"/>
      <c r="N36" s="106"/>
      <c r="O36" s="106"/>
      <c r="P36" s="136">
        <f t="shared" si="4"/>
        <v>489797.67513748305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05">
        <f>[2]Slutanvändning!$N$944</f>
        <v>73200</v>
      </c>
      <c r="C37" s="107">
        <f>[2]Slutanvändning!$N$945</f>
        <v>195671</v>
      </c>
      <c r="D37" s="105">
        <f>[2]Slutanvändning!$N$938</f>
        <v>1700</v>
      </c>
      <c r="E37" s="106">
        <f>[2]Slutanvändning!$Q$939</f>
        <v>0</v>
      </c>
      <c r="F37" s="106">
        <f>[2]Slutanvändning!$N$940</f>
        <v>0</v>
      </c>
      <c r="G37" s="106">
        <f>[2]Slutanvändning!$N$941</f>
        <v>0</v>
      </c>
      <c r="H37" s="105">
        <f>[2]Slutanvändning!$N$942</f>
        <v>65124</v>
      </c>
      <c r="I37" s="106">
        <f>[2]Slutanvändning!$N$943</f>
        <v>0</v>
      </c>
      <c r="J37" s="106"/>
      <c r="K37" s="106">
        <f>[2]Slutanvändning!T939</f>
        <v>0</v>
      </c>
      <c r="L37" s="106">
        <f>[2]Slutanvändning!U939</f>
        <v>0</v>
      </c>
      <c r="M37" s="106"/>
      <c r="N37" s="106"/>
      <c r="O37" s="106"/>
      <c r="P37" s="128">
        <f t="shared" si="4"/>
        <v>335695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33">
        <f>[2]Slutanvändning!$N$953</f>
        <v>251300</v>
      </c>
      <c r="C38" s="107">
        <f>[2]Slutanvändning!$N$954</f>
        <v>74955.612417282435</v>
      </c>
      <c r="D38" s="105">
        <f>[2]Slutanvändning!$N$947</f>
        <v>133</v>
      </c>
      <c r="E38" s="106">
        <f>[2]Slutanvändning!$Q$948</f>
        <v>0</v>
      </c>
      <c r="F38" s="106">
        <f>[2]Slutanvändning!$N$949</f>
        <v>0</v>
      </c>
      <c r="G38" s="106">
        <f>[2]Slutanvändning!$N$950</f>
        <v>0</v>
      </c>
      <c r="H38" s="105">
        <f>[2]Slutanvändning!$N$951</f>
        <v>0</v>
      </c>
      <c r="I38" s="106">
        <f>[2]Slutanvändning!$N$952</f>
        <v>0</v>
      </c>
      <c r="J38" s="106"/>
      <c r="K38" s="106">
        <f>[2]Slutanvändning!T948</f>
        <v>0</v>
      </c>
      <c r="L38" s="106">
        <f>[2]Slutanvändning!U948</f>
        <v>0</v>
      </c>
      <c r="M38" s="106"/>
      <c r="N38" s="106"/>
      <c r="O38" s="106"/>
      <c r="P38" s="128">
        <f t="shared" si="4"/>
        <v>326388.61241728242</v>
      </c>
      <c r="Q38" s="33"/>
      <c r="R38" s="44"/>
      <c r="S38" s="29"/>
      <c r="T38" s="40"/>
      <c r="U38" s="36"/>
    </row>
    <row r="39" spans="1:47" ht="15.75">
      <c r="A39" s="5" t="s">
        <v>39</v>
      </c>
      <c r="B39" s="105">
        <f>[2]Slutanvändning!$N$962</f>
        <v>0</v>
      </c>
      <c r="C39" s="107">
        <f>[2]Slutanvändning!$N$963</f>
        <v>5108.0458919140519</v>
      </c>
      <c r="D39" s="105">
        <f>[2]Slutanvändning!$N$956</f>
        <v>0</v>
      </c>
      <c r="E39" s="106">
        <f>[2]Slutanvändning!$Q$957</f>
        <v>0</v>
      </c>
      <c r="F39" s="106">
        <f>[2]Slutanvändning!$N$958</f>
        <v>0</v>
      </c>
      <c r="G39" s="106">
        <f>[2]Slutanvändning!$N$959</f>
        <v>0</v>
      </c>
      <c r="H39" s="105">
        <f>[2]Slutanvändning!$N$960</f>
        <v>0</v>
      </c>
      <c r="I39" s="106">
        <f>[2]Slutanvändning!$N$961</f>
        <v>0</v>
      </c>
      <c r="J39" s="106"/>
      <c r="K39" s="106">
        <f>[2]Slutanvändning!T957</f>
        <v>0</v>
      </c>
      <c r="L39" s="106">
        <f>[2]Slutanvändning!U957</f>
        <v>0</v>
      </c>
      <c r="M39" s="106"/>
      <c r="N39" s="106"/>
      <c r="O39" s="106"/>
      <c r="P39" s="128">
        <f>SUM(B39:N39)</f>
        <v>5108.0458919140519</v>
      </c>
      <c r="Q39" s="33"/>
      <c r="R39" s="41"/>
      <c r="S39" s="10"/>
      <c r="T39" s="63"/>
    </row>
    <row r="40" spans="1:47" ht="15.75">
      <c r="A40" s="5" t="s">
        <v>14</v>
      </c>
      <c r="B40" s="126">
        <f>SUM(B32:B39)</f>
        <v>569400</v>
      </c>
      <c r="C40" s="106">
        <f t="shared" ref="C40:O40" si="5">SUM(C32:C39)</f>
        <v>735626</v>
      </c>
      <c r="D40" s="106">
        <f>SUM(D32:D39)</f>
        <v>1121131.5302951387</v>
      </c>
      <c r="E40" s="106">
        <f t="shared" si="5"/>
        <v>0</v>
      </c>
      <c r="F40" s="106">
        <f>SUM(F32:F39)</f>
        <v>12315</v>
      </c>
      <c r="G40" s="106">
        <f t="shared" si="5"/>
        <v>260720</v>
      </c>
      <c r="H40" s="128">
        <f t="shared" si="5"/>
        <v>98805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28">
        <f>SUM(B40:N40)</f>
        <v>2797997.5302951387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ROUND((B46+C46-B49)/1000,0) &amp;" GWh"</f>
        <v>40 GWh</v>
      </c>
      <c r="T41" s="63"/>
    </row>
    <row r="42" spans="1:47">
      <c r="A42" s="46" t="s">
        <v>43</v>
      </c>
      <c r="B42" s="113">
        <f>B39+B38+B37</f>
        <v>324500</v>
      </c>
      <c r="C42" s="113">
        <f>C39+C38+C37</f>
        <v>275734.65830919647</v>
      </c>
      <c r="D42" s="113">
        <f>D39+D38+D37</f>
        <v>1833</v>
      </c>
      <c r="E42" s="113">
        <f t="shared" ref="E42:P42" si="6">E39+E38+E37</f>
        <v>0</v>
      </c>
      <c r="F42" s="114">
        <f t="shared" si="6"/>
        <v>0</v>
      </c>
      <c r="G42" s="113">
        <f t="shared" si="6"/>
        <v>0</v>
      </c>
      <c r="H42" s="113">
        <f t="shared" si="6"/>
        <v>65124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667191.65830919647</v>
      </c>
      <c r="Q42" s="34"/>
      <c r="R42" s="41" t="s">
        <v>41</v>
      </c>
      <c r="S42" s="11" t="str">
        <f>ROUND(P42/1000,0) &amp;" GWh"</f>
        <v>667 GWh</v>
      </c>
      <c r="T42" s="42">
        <f>P42/P40</f>
        <v>0.2384532691988544</v>
      </c>
    </row>
    <row r="43" spans="1:47">
      <c r="A43" s="47" t="s">
        <v>45</v>
      </c>
      <c r="B43" s="115"/>
      <c r="C43" s="116">
        <f>C40+C24-C7+C46</f>
        <v>657263.07999999996</v>
      </c>
      <c r="D43" s="116">
        <f t="shared" ref="D43:O43" si="7">D11+D24+D40</f>
        <v>1122952.5302951387</v>
      </c>
      <c r="E43" s="116">
        <f t="shared" si="7"/>
        <v>0</v>
      </c>
      <c r="F43" s="116">
        <f t="shared" si="7"/>
        <v>12315</v>
      </c>
      <c r="G43" s="116">
        <f t="shared" si="7"/>
        <v>262056</v>
      </c>
      <c r="H43" s="116">
        <f t="shared" si="7"/>
        <v>644058</v>
      </c>
      <c r="I43" s="116">
        <f t="shared" si="7"/>
        <v>0</v>
      </c>
      <c r="J43" s="116">
        <f t="shared" si="7"/>
        <v>0</v>
      </c>
      <c r="K43" s="116">
        <f t="shared" si="7"/>
        <v>0</v>
      </c>
      <c r="L43" s="116">
        <f t="shared" si="7"/>
        <v>157000</v>
      </c>
      <c r="M43" s="116">
        <f t="shared" si="7"/>
        <v>0</v>
      </c>
      <c r="N43" s="116">
        <f t="shared" si="7"/>
        <v>0</v>
      </c>
      <c r="O43" s="116">
        <f t="shared" si="7"/>
        <v>0</v>
      </c>
      <c r="P43" s="117">
        <f>SUM(C43:O43)</f>
        <v>2855644.6102951388</v>
      </c>
      <c r="Q43" s="34"/>
      <c r="R43" s="41" t="s">
        <v>42</v>
      </c>
      <c r="S43" s="11" t="str">
        <f>ROUND(P36/1000,0) &amp;" GWh"</f>
        <v>490 GWh</v>
      </c>
      <c r="T43" s="62">
        <f>P36/P40</f>
        <v>0.17505293333329647</v>
      </c>
    </row>
    <row r="44" spans="1:47">
      <c r="A44" s="47" t="s">
        <v>46</v>
      </c>
      <c r="B44" s="123"/>
      <c r="C44" s="124">
        <f>C43/$P$43</f>
        <v>0.2301627722267828</v>
      </c>
      <c r="D44" s="124">
        <f t="shared" ref="D44:P44" si="8">D43/$P$43</f>
        <v>0.39323959509761214</v>
      </c>
      <c r="E44" s="124">
        <f t="shared" si="8"/>
        <v>0</v>
      </c>
      <c r="F44" s="124">
        <f t="shared" si="8"/>
        <v>4.3125114223254869E-3</v>
      </c>
      <c r="G44" s="124">
        <f t="shared" si="8"/>
        <v>9.1767721744939329E-2</v>
      </c>
      <c r="H44" s="124">
        <f t="shared" si="8"/>
        <v>0.22553856935770267</v>
      </c>
      <c r="I44" s="124">
        <f t="shared" si="8"/>
        <v>0</v>
      </c>
      <c r="J44" s="124">
        <f t="shared" si="8"/>
        <v>0</v>
      </c>
      <c r="K44" s="124">
        <f t="shared" si="8"/>
        <v>0</v>
      </c>
      <c r="L44" s="124">
        <f t="shared" si="8"/>
        <v>5.497883015063755E-2</v>
      </c>
      <c r="M44" s="124">
        <f t="shared" si="8"/>
        <v>0</v>
      </c>
      <c r="N44" s="124">
        <f t="shared" si="8"/>
        <v>0</v>
      </c>
      <c r="O44" s="124">
        <f t="shared" si="8"/>
        <v>0</v>
      </c>
      <c r="P44" s="124">
        <f t="shared" si="8"/>
        <v>1</v>
      </c>
      <c r="Q44" s="34"/>
      <c r="R44" s="41" t="s">
        <v>44</v>
      </c>
      <c r="S44" s="11" t="str">
        <f>ROUND(P34/1000,0) &amp;" GWh"</f>
        <v>189 GWh</v>
      </c>
      <c r="T44" s="42">
        <f>P34/P40</f>
        <v>6.7607706869028478E-2</v>
      </c>
      <c r="U44" s="36"/>
    </row>
    <row r="45" spans="1:47">
      <c r="A45" s="48"/>
      <c r="B45" s="105"/>
      <c r="C45" s="119"/>
      <c r="D45" s="119"/>
      <c r="E45" s="119"/>
      <c r="F45" s="120"/>
      <c r="G45" s="119"/>
      <c r="H45" s="119"/>
      <c r="I45" s="120"/>
      <c r="J45" s="119"/>
      <c r="K45" s="119"/>
      <c r="L45" s="119"/>
      <c r="M45" s="119"/>
      <c r="N45" s="120"/>
      <c r="O45" s="120"/>
      <c r="P45" s="120"/>
      <c r="Q45" s="34"/>
      <c r="R45" s="41" t="s">
        <v>31</v>
      </c>
      <c r="S45" s="11" t="str">
        <f>ROUND(P32/1000,0) &amp;" GWh"</f>
        <v>28 GWh</v>
      </c>
      <c r="T45" s="42">
        <f>P32/P40</f>
        <v>9.9331753152292219E-3</v>
      </c>
      <c r="U45" s="36"/>
    </row>
    <row r="46" spans="1:47">
      <c r="A46" s="48" t="s">
        <v>49</v>
      </c>
      <c r="B46" s="121">
        <f>B24-B40-B49</f>
        <v>42531</v>
      </c>
      <c r="C46" s="121">
        <f>(C40+C24-B49)*0.08</f>
        <v>54314.080000000002</v>
      </c>
      <c r="D46" s="119"/>
      <c r="E46" s="119"/>
      <c r="F46" s="120"/>
      <c r="G46" s="119"/>
      <c r="H46" s="119"/>
      <c r="I46" s="120"/>
      <c r="J46" s="119"/>
      <c r="K46" s="119"/>
      <c r="L46" s="119"/>
      <c r="M46" s="119"/>
      <c r="N46" s="120"/>
      <c r="O46" s="120"/>
      <c r="P46" s="122"/>
      <c r="Q46" s="34"/>
      <c r="R46" s="41" t="s">
        <v>47</v>
      </c>
      <c r="S46" s="11" t="str">
        <f>ROUND(P33/1000,0) &amp;" GWh"</f>
        <v>166 GWh</v>
      </c>
      <c r="T46" s="62">
        <f>P33/P40</f>
        <v>5.9199837814913239E-2</v>
      </c>
      <c r="U46" s="36"/>
    </row>
    <row r="47" spans="1:47">
      <c r="A47" s="48" t="s">
        <v>51</v>
      </c>
      <c r="B47" s="70">
        <f>(B46)/B24</f>
        <v>6.3609075857984448E-2</v>
      </c>
      <c r="C47" s="70">
        <f>C46/(C40+C24-B49)</f>
        <v>0.08</v>
      </c>
      <c r="D47" s="119"/>
      <c r="E47" s="119"/>
      <c r="F47" s="120"/>
      <c r="G47" s="119"/>
      <c r="H47" s="119"/>
      <c r="I47" s="120"/>
      <c r="J47" s="119"/>
      <c r="K47" s="119"/>
      <c r="L47" s="119"/>
      <c r="M47" s="119"/>
      <c r="N47" s="120"/>
      <c r="O47" s="120"/>
      <c r="P47" s="120"/>
      <c r="Q47" s="34"/>
      <c r="R47" s="41" t="s">
        <v>48</v>
      </c>
      <c r="S47" s="11" t="str">
        <f>ROUND(P35/1000,0) &amp;" GWh"</f>
        <v>1258 GWh</v>
      </c>
      <c r="T47" s="62">
        <f>P35/P40</f>
        <v>0.44975307746867826</v>
      </c>
    </row>
    <row r="48" spans="1:47" ht="15.75" thickBot="1">
      <c r="A48" s="13"/>
      <c r="B48" s="14"/>
      <c r="C48" s="15"/>
      <c r="D48" s="15"/>
      <c r="E48" s="15"/>
      <c r="F48" s="24"/>
      <c r="G48" s="15"/>
      <c r="H48" s="15"/>
      <c r="I48" s="24"/>
      <c r="J48" s="15"/>
      <c r="K48" s="15"/>
      <c r="L48" s="15"/>
      <c r="M48" s="15"/>
      <c r="N48" s="24"/>
      <c r="O48" s="24"/>
      <c r="P48" s="24"/>
      <c r="Q48" s="86"/>
      <c r="R48" s="68" t="s">
        <v>50</v>
      </c>
      <c r="S48" s="11" t="str">
        <f>ROUND(P40/1000,0) &amp;" GWh"</f>
        <v>2798 GWh</v>
      </c>
      <c r="T48" s="69">
        <f>SUM(T42:T47)</f>
        <v>1.0000000000000002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 t="s">
        <v>94</v>
      </c>
      <c r="B49" s="127">
        <f>'FV imp-exp'!D5</f>
        <v>56700</v>
      </c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71"/>
  <sheetViews>
    <sheetView topLeftCell="I13" zoomScale="80" zoomScaleNormal="80" workbookViewId="0">
      <selection activeCell="T49" sqref="T49"/>
    </sheetView>
  </sheetViews>
  <sheetFormatPr defaultColWidth="8.625" defaultRowHeight="15"/>
  <cols>
    <col min="1" max="1" width="49.5" style="12" customWidth="1"/>
    <col min="2" max="2" width="19.62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84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104"/>
      <c r="C5" s="126">
        <f>[2]Solceller!$C$4</f>
        <v>161.5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>
        <f>SUM(D5:O5)</f>
        <v>0</v>
      </c>
      <c r="Q5" s="53"/>
      <c r="AG5" s="53"/>
      <c r="AH5" s="53"/>
    </row>
    <row r="6" spans="1:34" ht="15.75">
      <c r="A6" s="5"/>
      <c r="B6" s="104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104"/>
      <c r="C7" s="106">
        <f>[2]Elproduktion!$N$42</f>
        <v>0</v>
      </c>
      <c r="D7" s="106">
        <f>[2]Elproduktion!$N$43</f>
        <v>0</v>
      </c>
      <c r="E7" s="106">
        <f>[2]Elproduktion!$Q$44</f>
        <v>0</v>
      </c>
      <c r="F7" s="106">
        <f>[2]Elproduktion!$N$45</f>
        <v>0</v>
      </c>
      <c r="G7" s="106">
        <f>[2]Elproduktion!$R$46</f>
        <v>0</v>
      </c>
      <c r="H7" s="106">
        <f>[2]Elproduktion!$S$47</f>
        <v>0</v>
      </c>
      <c r="I7" s="106">
        <f>[2]Elproduktion!$N$48</f>
        <v>0</v>
      </c>
      <c r="J7" s="106">
        <f>[2]Elproduktion!$T$46</f>
        <v>0</v>
      </c>
      <c r="K7" s="106">
        <f>[2]Elproduktion!U44</f>
        <v>0</v>
      </c>
      <c r="L7" s="106">
        <f>[2]Elproduktion!V44</f>
        <v>0</v>
      </c>
      <c r="M7" s="106"/>
      <c r="N7" s="106"/>
      <c r="O7" s="106"/>
      <c r="P7" s="106">
        <f t="shared" si="0"/>
        <v>0</v>
      </c>
      <c r="Q7" s="53"/>
      <c r="AG7" s="53"/>
      <c r="AH7" s="53"/>
    </row>
    <row r="8" spans="1:34" ht="15.75">
      <c r="A8" s="5" t="s">
        <v>11</v>
      </c>
      <c r="B8" s="104"/>
      <c r="C8" s="106">
        <f>[2]Elproduktion!$N$50</f>
        <v>0</v>
      </c>
      <c r="D8" s="106">
        <f>[2]Elproduktion!$N$51</f>
        <v>0</v>
      </c>
      <c r="E8" s="106">
        <f>[2]Elproduktion!$Q$52</f>
        <v>0</v>
      </c>
      <c r="F8" s="106">
        <f>[2]Elproduktion!$N$53</f>
        <v>0</v>
      </c>
      <c r="G8" s="106">
        <f>[2]Elproduktion!$R$54</f>
        <v>0</v>
      </c>
      <c r="H8" s="106">
        <f>[2]Elproduktion!$S$55</f>
        <v>0</v>
      </c>
      <c r="I8" s="106">
        <f>[2]Elproduktion!$N$56</f>
        <v>0</v>
      </c>
      <c r="J8" s="106">
        <f>[2]Elproduktion!$T$54</f>
        <v>0</v>
      </c>
      <c r="K8" s="106">
        <f>[2]Elproduktion!U52</f>
        <v>0</v>
      </c>
      <c r="L8" s="106">
        <f>[2]Elproduktion!V52</f>
        <v>0</v>
      </c>
      <c r="M8" s="106"/>
      <c r="N8" s="106"/>
      <c r="O8" s="106"/>
      <c r="P8" s="106">
        <f t="shared" si="0"/>
        <v>0</v>
      </c>
      <c r="Q8" s="53"/>
      <c r="AG8" s="53"/>
      <c r="AH8" s="53"/>
    </row>
    <row r="9" spans="1:34" ht="15.75">
      <c r="A9" s="5" t="s">
        <v>12</v>
      </c>
      <c r="B9" s="104"/>
      <c r="C9" s="106">
        <f>[2]Elproduktion!$N$58</f>
        <v>7394</v>
      </c>
      <c r="D9" s="106">
        <f>[2]Elproduktion!$N$59</f>
        <v>0</v>
      </c>
      <c r="E9" s="106">
        <f>[2]Elproduktion!$Q$60</f>
        <v>0</v>
      </c>
      <c r="F9" s="106">
        <f>[2]Elproduktion!$N$61</f>
        <v>0</v>
      </c>
      <c r="G9" s="106">
        <f>[2]Elproduktion!$R$62</f>
        <v>0</v>
      </c>
      <c r="H9" s="106">
        <f>[2]Elproduktion!$S$63</f>
        <v>0</v>
      </c>
      <c r="I9" s="106">
        <f>[2]Elproduktion!$N$64</f>
        <v>0</v>
      </c>
      <c r="J9" s="106">
        <f>[2]Elproduktion!$T$62</f>
        <v>0</v>
      </c>
      <c r="K9" s="106">
        <f>[2]Elproduktion!U60</f>
        <v>0</v>
      </c>
      <c r="L9" s="106">
        <f>[2]Elproduktion!V60</f>
        <v>0</v>
      </c>
      <c r="M9" s="106"/>
      <c r="N9" s="106"/>
      <c r="O9" s="106"/>
      <c r="P9" s="106">
        <f t="shared" si="0"/>
        <v>0</v>
      </c>
      <c r="Q9" s="53"/>
      <c r="AG9" s="53"/>
      <c r="AH9" s="53"/>
    </row>
    <row r="10" spans="1:34" ht="15.75">
      <c r="A10" s="5" t="s">
        <v>13</v>
      </c>
      <c r="B10" s="104"/>
      <c r="C10" s="106">
        <f>[2]Elproduktion!$N$66</f>
        <v>0</v>
      </c>
      <c r="D10" s="106">
        <f>[2]Elproduktion!$N$67</f>
        <v>0</v>
      </c>
      <c r="E10" s="106">
        <f>[2]Elproduktion!$Q$68</f>
        <v>0</v>
      </c>
      <c r="F10" s="106">
        <f>[2]Elproduktion!$N$69</f>
        <v>0</v>
      </c>
      <c r="G10" s="106">
        <f>[2]Elproduktion!$R$70</f>
        <v>0</v>
      </c>
      <c r="H10" s="106">
        <f>[2]Elproduktion!$S$71</f>
        <v>0</v>
      </c>
      <c r="I10" s="106">
        <f>[2]Elproduktion!$N$72</f>
        <v>0</v>
      </c>
      <c r="J10" s="106">
        <f>[2]Elproduktion!$T$70</f>
        <v>0</v>
      </c>
      <c r="K10" s="106">
        <f>[2]Elproduktion!U68</f>
        <v>0</v>
      </c>
      <c r="L10" s="106">
        <f>[2]Elproduktion!V68</f>
        <v>0</v>
      </c>
      <c r="M10" s="106"/>
      <c r="N10" s="106"/>
      <c r="O10" s="106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104"/>
      <c r="C11" s="126">
        <f>SUM(C5:C10)</f>
        <v>7555.5</v>
      </c>
      <c r="D11" s="106">
        <f t="shared" ref="D11:O11" si="1">SUM(D5:D10)</f>
        <v>0</v>
      </c>
      <c r="E11" s="106">
        <f t="shared" si="1"/>
        <v>0</v>
      </c>
      <c r="F11" s="106">
        <f t="shared" si="1"/>
        <v>0</v>
      </c>
      <c r="G11" s="106">
        <f t="shared" si="1"/>
        <v>0</v>
      </c>
      <c r="H11" s="106">
        <f t="shared" si="1"/>
        <v>0</v>
      </c>
      <c r="I11" s="106">
        <f t="shared" si="1"/>
        <v>0</v>
      </c>
      <c r="J11" s="106">
        <f t="shared" si="1"/>
        <v>0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106">
        <f t="shared" si="1"/>
        <v>0</v>
      </c>
      <c r="O11" s="106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1715 Kil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[2]Fjärrvärmeproduktion!$N$58</f>
        <v>0</v>
      </c>
      <c r="C18" s="106"/>
      <c r="D18" s="106">
        <f>[2]Fjärrvärmeproduktion!$N$59</f>
        <v>0</v>
      </c>
      <c r="E18" s="106">
        <f>[2]Fjärrvärmeproduktion!$Q$60</f>
        <v>0</v>
      </c>
      <c r="F18" s="106">
        <f>[2]Fjärrvärmeproduktion!$N$61</f>
        <v>0</v>
      </c>
      <c r="G18" s="106">
        <f>[2]Fjärrvärmeproduktion!$R$62</f>
        <v>0</v>
      </c>
      <c r="H18" s="106">
        <f>[2]Fjärrvärmeproduktion!$S$63</f>
        <v>0</v>
      </c>
      <c r="I18" s="106">
        <f>[2]Fjärrvärmeproduktion!$N$64</f>
        <v>0</v>
      </c>
      <c r="J18" s="106">
        <f>[2]Fjärrvärmeproduktion!$T$62</f>
        <v>0</v>
      </c>
      <c r="K18" s="106">
        <f>[2]Fjärrvärmeproduktion!U60</f>
        <v>0</v>
      </c>
      <c r="L18" s="106">
        <f>[2]Fjärrvärmeproduktion!V60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5">
        <f>[2]Fjärrvärmeproduktion!$N$66</f>
        <v>47198</v>
      </c>
      <c r="C19" s="106"/>
      <c r="D19" s="106">
        <f>[2]Fjärrvärmeproduktion!$N$67</f>
        <v>289</v>
      </c>
      <c r="E19" s="106">
        <f>[2]Fjärrvärmeproduktion!$Q$68</f>
        <v>0</v>
      </c>
      <c r="F19" s="106">
        <f>[2]Fjärrvärmeproduktion!$N$69</f>
        <v>0</v>
      </c>
      <c r="G19" s="106">
        <f>[2]Fjärrvärmeproduktion!$R$70</f>
        <v>0</v>
      </c>
      <c r="H19" s="128">
        <f>[2]Fjärrvärmeproduktion!$S$71</f>
        <v>3750</v>
      </c>
      <c r="I19" s="106">
        <f>[2]Fjärrvärmeproduktion!$N$72</f>
        <v>0</v>
      </c>
      <c r="J19" s="106">
        <f>[2]Fjärrvärmeproduktion!$T$70</f>
        <v>0</v>
      </c>
      <c r="K19" s="106">
        <f>[2]Fjärrvärmeproduktion!U68</f>
        <v>0</v>
      </c>
      <c r="L19" s="128">
        <f>[2]Fjärrvärmeproduktion!V68</f>
        <v>49114</v>
      </c>
      <c r="M19" s="106"/>
      <c r="N19" s="106"/>
      <c r="O19" s="106"/>
      <c r="P19" s="106">
        <f t="shared" ref="P19:P24" si="2">SUM(C19:O19)</f>
        <v>53153</v>
      </c>
      <c r="Q19" s="4"/>
      <c r="R19" s="4"/>
      <c r="S19" s="4"/>
      <c r="T19" s="4"/>
    </row>
    <row r="20" spans="1:34" ht="15.75">
      <c r="A20" s="5" t="s">
        <v>20</v>
      </c>
      <c r="B20" s="107">
        <f>[2]Fjärrvärmeproduktion!$N$74</f>
        <v>0</v>
      </c>
      <c r="C20" s="106"/>
      <c r="D20" s="106">
        <f>[2]Fjärrvärmeproduktion!$N$75</f>
        <v>0</v>
      </c>
      <c r="E20" s="106">
        <f>[2]Fjärrvärmeproduktion!$Q$76</f>
        <v>0</v>
      </c>
      <c r="F20" s="106">
        <f>[2]Fjärrvärmeproduktion!$N$77</f>
        <v>0</v>
      </c>
      <c r="G20" s="106">
        <f>[2]Fjärrvärmeproduktion!$R$78</f>
        <v>0</v>
      </c>
      <c r="H20" s="106">
        <f>[2]Fjärrvärmeproduktion!$S$79</f>
        <v>0</v>
      </c>
      <c r="I20" s="106">
        <f>[2]Fjärrvärmeproduktion!$N$80</f>
        <v>0</v>
      </c>
      <c r="J20" s="106">
        <f>[2]Fjärrvärmeproduktion!$T$78</f>
        <v>0</v>
      </c>
      <c r="K20" s="106">
        <f>[2]Fjärrvärmeproduktion!U76</f>
        <v>0</v>
      </c>
      <c r="L20" s="106">
        <f>[2]Fjärrvärmeproduktion!V76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7">
        <f>[2]Fjärrvärmeproduktion!$N$82</f>
        <v>0</v>
      </c>
      <c r="C21" s="106"/>
      <c r="D21" s="106">
        <f>[2]Fjärrvärmeproduktion!$N$83</f>
        <v>0</v>
      </c>
      <c r="E21" s="106">
        <f>[2]Fjärrvärmeproduktion!$Q$84</f>
        <v>0</v>
      </c>
      <c r="F21" s="106">
        <f>[2]Fjärrvärmeproduktion!$N$85</f>
        <v>0</v>
      </c>
      <c r="G21" s="106">
        <f>[2]Fjärrvärmeproduktion!$R$86</f>
        <v>0</v>
      </c>
      <c r="H21" s="106">
        <f>[2]Fjärrvärmeproduktion!$S$87</f>
        <v>0</v>
      </c>
      <c r="I21" s="106">
        <f>[2]Fjärrvärmeproduktion!$N$88</f>
        <v>0</v>
      </c>
      <c r="J21" s="106">
        <f>[2]Fjärrvärmeproduktion!$T$86</f>
        <v>0</v>
      </c>
      <c r="K21" s="106">
        <f>[2]Fjärrvärmeproduktion!U84</f>
        <v>0</v>
      </c>
      <c r="L21" s="106">
        <f>[2]Fjärrvärmeproduktion!V84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7">
        <f>[2]Fjärrvärmeproduktion!$N$90</f>
        <v>0</v>
      </c>
      <c r="C22" s="106"/>
      <c r="D22" s="106">
        <f>[2]Fjärrvärmeproduktion!$N$91</f>
        <v>0</v>
      </c>
      <c r="E22" s="106">
        <f>[2]Fjärrvärmeproduktion!$Q$92</f>
        <v>0</v>
      </c>
      <c r="F22" s="106">
        <f>[2]Fjärrvärmeproduktion!$N$93</f>
        <v>0</v>
      </c>
      <c r="G22" s="106">
        <f>[2]Fjärrvärmeproduktion!$R$94</f>
        <v>0</v>
      </c>
      <c r="H22" s="106">
        <f>[2]Fjärrvärmeproduktion!$S$95</f>
        <v>0</v>
      </c>
      <c r="I22" s="106">
        <f>[2]Fjärrvärmeproduktion!$N$96</f>
        <v>0</v>
      </c>
      <c r="J22" s="106">
        <f>[2]Fjärrvärmeproduktion!$T$94</f>
        <v>0</v>
      </c>
      <c r="K22" s="106">
        <f>[2]Fjärrvärmeproduktion!U92</f>
        <v>0</v>
      </c>
      <c r="L22" s="106">
        <f>[2]Fjärrvärmeproduktion!V92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361 GWh</v>
      </c>
      <c r="T22" s="38"/>
      <c r="U22" s="36"/>
    </row>
    <row r="23" spans="1:34" ht="15.75">
      <c r="A23" s="5" t="s">
        <v>23</v>
      </c>
      <c r="B23" s="107">
        <f>[2]Fjärrvärmeproduktion!$N$98</f>
        <v>0</v>
      </c>
      <c r="C23" s="106"/>
      <c r="D23" s="106">
        <f>[2]Fjärrvärmeproduktion!$N$99</f>
        <v>0</v>
      </c>
      <c r="E23" s="106">
        <f>[2]Fjärrvärmeproduktion!$Q$100</f>
        <v>0</v>
      </c>
      <c r="F23" s="106">
        <f>[2]Fjärrvärmeproduktion!$N$101</f>
        <v>0</v>
      </c>
      <c r="G23" s="106">
        <f>[2]Fjärrvärmeproduktion!$R$102</f>
        <v>0</v>
      </c>
      <c r="H23" s="106">
        <f>[2]Fjärrvärmeproduktion!$S$103</f>
        <v>0</v>
      </c>
      <c r="I23" s="106">
        <f>[2]Fjärrvärmeproduktion!$N$104</f>
        <v>0</v>
      </c>
      <c r="J23" s="106">
        <f>[2]Fjärrvärmeproduktion!$T$102</f>
        <v>0</v>
      </c>
      <c r="K23" s="106">
        <f>[2]Fjärrvärmeproduktion!U100</f>
        <v>0</v>
      </c>
      <c r="L23" s="106">
        <f>[2]Fjärrvärmeproduktion!V100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6">
        <f>SUM(B18:B23)</f>
        <v>47198</v>
      </c>
      <c r="C24" s="106">
        <f t="shared" ref="C24:O24" si="3">SUM(C18:C23)</f>
        <v>0</v>
      </c>
      <c r="D24" s="106">
        <f t="shared" si="3"/>
        <v>289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6">
        <f t="shared" si="3"/>
        <v>3750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49114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53153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177 GWh</v>
      </c>
      <c r="T25" s="42">
        <f>C$44</f>
        <v>0.48908219919677448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86 GWh</v>
      </c>
      <c r="T26" s="42">
        <f>D$44</f>
        <v>0.23889887339630511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0</v>
      </c>
      <c r="U28" s="36"/>
    </row>
    <row r="29" spans="1:34" ht="15.75">
      <c r="A29" s="78" t="str">
        <f>A2</f>
        <v>1715 Kil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14 GWh</v>
      </c>
      <c r="T29" s="42">
        <f>G$44</f>
        <v>3.9644206630891986E-2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35 GWh</v>
      </c>
      <c r="T30" s="42">
        <f>H$44</f>
        <v>9.6319548917344303E-2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6">
        <f>[2]Slutanvändning!$N$89</f>
        <v>0</v>
      </c>
      <c r="C32" s="105">
        <f>[2]Slutanvändning!$N$90</f>
        <v>846</v>
      </c>
      <c r="D32" s="105">
        <f>[2]Slutanvändning!$N$83</f>
        <v>6735</v>
      </c>
      <c r="E32" s="106">
        <f>[2]Slutanvändning!$Q$84</f>
        <v>0</v>
      </c>
      <c r="F32" s="105">
        <f>[2]Slutanvändning!$N$85</f>
        <v>0</v>
      </c>
      <c r="G32" s="106">
        <f>[2]Slutanvändning!$N$86</f>
        <v>1491</v>
      </c>
      <c r="H32" s="106">
        <f>[2]Slutanvändning!$N$87</f>
        <v>0</v>
      </c>
      <c r="I32" s="106">
        <f>[2]Slutanvändning!$N$88</f>
        <v>0</v>
      </c>
      <c r="J32" s="106"/>
      <c r="K32" s="106">
        <f>[2]Slutanvändning!T84</f>
        <v>0</v>
      </c>
      <c r="L32" s="106">
        <f>[2]Slutanvändning!U84</f>
        <v>0</v>
      </c>
      <c r="M32" s="106"/>
      <c r="N32" s="106"/>
      <c r="O32" s="106"/>
      <c r="P32" s="106">
        <f t="shared" ref="P32:P38" si="4">SUM(B32:N32)</f>
        <v>9072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06">
        <f>[2]Slutanvändning!$N$98</f>
        <v>5490</v>
      </c>
      <c r="C33" s="105">
        <f>[2]Slutanvändning!$N$99</f>
        <v>6905</v>
      </c>
      <c r="D33" s="107">
        <f>[2]Slutanvändning!$N$92</f>
        <v>1085</v>
      </c>
      <c r="E33" s="106">
        <f>[2]Slutanvändning!$Q$93</f>
        <v>0</v>
      </c>
      <c r="F33" s="107">
        <f>[2]Slutanvändning!$N$94</f>
        <v>0</v>
      </c>
      <c r="G33" s="106">
        <f>[2]Slutanvändning!$N$95</f>
        <v>0</v>
      </c>
      <c r="H33" s="106">
        <f>[2]Slutanvändning!$N$96</f>
        <v>0</v>
      </c>
      <c r="I33" s="106">
        <f>[2]Slutanvändning!$N$97</f>
        <v>0</v>
      </c>
      <c r="J33" s="106"/>
      <c r="K33" s="106">
        <f>[2]Slutanvändning!T93</f>
        <v>0</v>
      </c>
      <c r="L33" s="106">
        <f>[2]Slutanvändning!U93</f>
        <v>0</v>
      </c>
      <c r="M33" s="106"/>
      <c r="N33" s="106"/>
      <c r="O33" s="106"/>
      <c r="P33" s="106">
        <f t="shared" si="4"/>
        <v>13480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06">
        <f>[2]Slutanvändning!$N$107</f>
        <v>6830</v>
      </c>
      <c r="C34" s="105">
        <f>[2]Slutanvändning!$N$108</f>
        <v>9894</v>
      </c>
      <c r="D34" s="105">
        <f>[2]Slutanvändning!$N$101</f>
        <v>1782</v>
      </c>
      <c r="E34" s="106">
        <f>[2]Slutanvändning!$Q$102</f>
        <v>0</v>
      </c>
      <c r="F34" s="105">
        <f>[2]Slutanvändning!$N$103</f>
        <v>0</v>
      </c>
      <c r="G34" s="106">
        <f>[2]Slutanvändning!$N$104</f>
        <v>0</v>
      </c>
      <c r="H34" s="106">
        <f>[2]Slutanvändning!$N$105</f>
        <v>0</v>
      </c>
      <c r="I34" s="106">
        <f>[2]Slutanvändning!$N$106</f>
        <v>0</v>
      </c>
      <c r="J34" s="106"/>
      <c r="K34" s="106">
        <f>[2]Slutanvändning!T102</f>
        <v>0</v>
      </c>
      <c r="L34" s="106">
        <f>[2]Slutanvändning!U102</f>
        <v>0</v>
      </c>
      <c r="M34" s="106"/>
      <c r="N34" s="106"/>
      <c r="O34" s="106"/>
      <c r="P34" s="106">
        <f t="shared" si="4"/>
        <v>18506</v>
      </c>
      <c r="Q34" s="33"/>
      <c r="R34" s="85" t="str">
        <f>L30</f>
        <v>Avfall</v>
      </c>
      <c r="S34" s="60" t="str">
        <f>ROUND(L43/1000,0) &amp;" GWh"</f>
        <v>49 GWh</v>
      </c>
      <c r="T34" s="42">
        <f>L$44</f>
        <v>0.13605517185868415</v>
      </c>
      <c r="U34" s="36"/>
      <c r="V34" s="8"/>
      <c r="W34" s="58"/>
    </row>
    <row r="35" spans="1:47" ht="15.75">
      <c r="A35" s="5" t="s">
        <v>35</v>
      </c>
      <c r="B35" s="106">
        <f>[2]Slutanvändning!$N$116</f>
        <v>0</v>
      </c>
      <c r="C35" s="107">
        <f>[2]Slutanvändning!$N$117</f>
        <v>36628.872830522865</v>
      </c>
      <c r="D35" s="107">
        <f>[2]Slutanvändning!$N$110</f>
        <v>75341.127169477128</v>
      </c>
      <c r="E35" s="106">
        <f>[2]Slutanvändning!$Q$111</f>
        <v>0</v>
      </c>
      <c r="F35" s="105">
        <f>[2]Slutanvändning!$N$112</f>
        <v>0</v>
      </c>
      <c r="G35" s="106">
        <f>[2]Slutanvändning!$N$113</f>
        <v>12820</v>
      </c>
      <c r="H35" s="106">
        <f>[2]Slutanvändning!$N$114</f>
        <v>0</v>
      </c>
      <c r="I35" s="106">
        <f>[2]Slutanvändning!$N$115</f>
        <v>0</v>
      </c>
      <c r="J35" s="106"/>
      <c r="K35" s="106">
        <f>[2]Slutanvändning!T111</f>
        <v>0</v>
      </c>
      <c r="L35" s="106">
        <f>[2]Slutanvändning!U111</f>
        <v>0</v>
      </c>
      <c r="M35" s="106"/>
      <c r="N35" s="106"/>
      <c r="O35" s="106"/>
      <c r="P35" s="106">
        <f>SUM(B35:N35)</f>
        <v>124790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06">
        <f>[2]Slutanvändning!$N$125</f>
        <v>1425</v>
      </c>
      <c r="C36" s="105">
        <f>[2]Slutanvändning!$N$126</f>
        <v>58217</v>
      </c>
      <c r="D36" s="105">
        <f>[2]Slutanvändning!$N$119</f>
        <v>648</v>
      </c>
      <c r="E36" s="106">
        <f>[2]Slutanvändning!$Q$120</f>
        <v>0</v>
      </c>
      <c r="F36" s="105">
        <f>[2]Slutanvändning!$N$121</f>
        <v>0</v>
      </c>
      <c r="G36" s="106">
        <f>[2]Slutanvändning!$N$122</f>
        <v>0</v>
      </c>
      <c r="H36" s="106">
        <f>[2]Slutanvändning!$N$123</f>
        <v>0</v>
      </c>
      <c r="I36" s="106">
        <f>[2]Slutanvändning!$N$124</f>
        <v>0</v>
      </c>
      <c r="J36" s="106"/>
      <c r="K36" s="106">
        <f>[2]Slutanvändning!T120</f>
        <v>0</v>
      </c>
      <c r="L36" s="106">
        <f>[2]Slutanvändning!U120</f>
        <v>0</v>
      </c>
      <c r="M36" s="106"/>
      <c r="N36" s="106"/>
      <c r="O36" s="106"/>
      <c r="P36" s="106">
        <f t="shared" si="4"/>
        <v>60290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06">
        <f>[2]Slutanvändning!$N$134</f>
        <v>10550</v>
      </c>
      <c r="C37" s="105">
        <f>[2]Slutanvändning!$N$135</f>
        <v>49638</v>
      </c>
      <c r="D37" s="105">
        <f>[2]Slutanvändning!$N$128</f>
        <v>359</v>
      </c>
      <c r="E37" s="106">
        <f>[2]Slutanvändning!$Q$129</f>
        <v>0</v>
      </c>
      <c r="F37" s="105">
        <f>[2]Slutanvändning!$N$130</f>
        <v>0</v>
      </c>
      <c r="G37" s="106">
        <f>[2]Slutanvändning!$N$131</f>
        <v>0</v>
      </c>
      <c r="H37" s="106">
        <f>[2]Slutanvändning!$N$132</f>
        <v>31020</v>
      </c>
      <c r="I37" s="106">
        <f>[2]Slutanvändning!$N$133</f>
        <v>0</v>
      </c>
      <c r="J37" s="106"/>
      <c r="K37" s="106">
        <f>[2]Slutanvändning!T129</f>
        <v>0</v>
      </c>
      <c r="L37" s="106">
        <f>[2]Slutanvändning!U129</f>
        <v>0</v>
      </c>
      <c r="M37" s="106"/>
      <c r="N37" s="106"/>
      <c r="O37" s="106"/>
      <c r="P37" s="106">
        <f t="shared" si="4"/>
        <v>91567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06">
        <f>[2]Slutanvändning!$N$143</f>
        <v>12550</v>
      </c>
      <c r="C38" s="105">
        <f>[2]Slutanvändning!$N$144</f>
        <v>1345</v>
      </c>
      <c r="D38" s="105">
        <f>[2]Slutanvändning!$N$137</f>
        <v>0</v>
      </c>
      <c r="E38" s="106">
        <f>[2]Slutanvändning!$Q$138</f>
        <v>0</v>
      </c>
      <c r="F38" s="105">
        <f>[2]Slutanvändning!$N$139</f>
        <v>0</v>
      </c>
      <c r="G38" s="106">
        <f>[2]Slutanvändning!$N$140</f>
        <v>0</v>
      </c>
      <c r="H38" s="106">
        <f>[2]Slutanvändning!$N$141</f>
        <v>0</v>
      </c>
      <c r="I38" s="106">
        <f>[2]Slutanvändning!$N$142</f>
        <v>0</v>
      </c>
      <c r="J38" s="106"/>
      <c r="K38" s="106">
        <f>[2]Slutanvändning!T138</f>
        <v>0</v>
      </c>
      <c r="L38" s="106">
        <f>[2]Slutanvändning!U138</f>
        <v>0</v>
      </c>
      <c r="M38" s="106"/>
      <c r="N38" s="106"/>
      <c r="O38" s="106"/>
      <c r="P38" s="106">
        <f t="shared" si="4"/>
        <v>13895</v>
      </c>
      <c r="Q38" s="33"/>
      <c r="R38" s="44"/>
      <c r="S38" s="29"/>
      <c r="T38" s="40"/>
      <c r="U38" s="36"/>
    </row>
    <row r="39" spans="1:47" ht="15.75">
      <c r="A39" s="5" t="s">
        <v>39</v>
      </c>
      <c r="B39" s="106">
        <f>[2]Slutanvändning!$N$152</f>
        <v>0</v>
      </c>
      <c r="C39" s="105">
        <f>[2]Slutanvändning!$N$153</f>
        <v>0</v>
      </c>
      <c r="D39" s="105">
        <f>[2]Slutanvändning!$N$146</f>
        <v>0</v>
      </c>
      <c r="E39" s="106">
        <f>[2]Slutanvändning!$Q$147</f>
        <v>0</v>
      </c>
      <c r="F39" s="105">
        <f>[2]Slutanvändning!$N$148</f>
        <v>0</v>
      </c>
      <c r="G39" s="106">
        <f>[2]Slutanvändning!$N$149</f>
        <v>0</v>
      </c>
      <c r="H39" s="106">
        <f>[2]Slutanvändning!$N$150</f>
        <v>0</v>
      </c>
      <c r="I39" s="106">
        <f>[2]Slutanvändning!$N$151</f>
        <v>0</v>
      </c>
      <c r="J39" s="106"/>
      <c r="K39" s="106">
        <f>[2]Slutanvändning!T147</f>
        <v>0</v>
      </c>
      <c r="L39" s="106">
        <f>[2]Slutanvändning!U147</f>
        <v>0</v>
      </c>
      <c r="M39" s="106"/>
      <c r="N39" s="106"/>
      <c r="O39" s="106"/>
      <c r="P39" s="106">
        <f>SUM(B39:N39)</f>
        <v>0</v>
      </c>
      <c r="Q39" s="33"/>
      <c r="R39" s="41"/>
      <c r="S39" s="10"/>
      <c r="T39" s="63"/>
    </row>
    <row r="40" spans="1:47" ht="15.75">
      <c r="A40" s="5" t="s">
        <v>14</v>
      </c>
      <c r="B40" s="106">
        <f>SUM(B32:B39)</f>
        <v>36845</v>
      </c>
      <c r="C40" s="128">
        <f t="shared" ref="C40:O40" si="5">SUM(C32:C39)</f>
        <v>163473.87283052286</v>
      </c>
      <c r="D40" s="128">
        <f t="shared" si="5"/>
        <v>85950.127169477128</v>
      </c>
      <c r="E40" s="106">
        <f t="shared" si="5"/>
        <v>0</v>
      </c>
      <c r="F40" s="128">
        <f>SUM(F32:F39)</f>
        <v>0</v>
      </c>
      <c r="G40" s="106">
        <f t="shared" si="5"/>
        <v>14311</v>
      </c>
      <c r="H40" s="106">
        <f t="shared" si="5"/>
        <v>31020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06">
        <f>SUM(B40:N40)</f>
        <v>331600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ROUND((B46+C46)/1000,0) &amp;" GWh"</f>
        <v>23 GWh</v>
      </c>
      <c r="T41" s="63"/>
    </row>
    <row r="42" spans="1:47">
      <c r="A42" s="46" t="s">
        <v>43</v>
      </c>
      <c r="B42" s="114">
        <f>B39+B38+B37</f>
        <v>23100</v>
      </c>
      <c r="C42" s="114">
        <f>C39+C38+C37</f>
        <v>50983</v>
      </c>
      <c r="D42" s="114">
        <f>D39+D38+D37</f>
        <v>359</v>
      </c>
      <c r="E42" s="114">
        <f t="shared" ref="E42:P42" si="6">E39+E38+E37</f>
        <v>0</v>
      </c>
      <c r="F42" s="114">
        <f t="shared" si="6"/>
        <v>0</v>
      </c>
      <c r="G42" s="114">
        <f t="shared" si="6"/>
        <v>0</v>
      </c>
      <c r="H42" s="113">
        <f t="shared" si="6"/>
        <v>31020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105462</v>
      </c>
      <c r="Q42" s="34"/>
      <c r="R42" s="41" t="s">
        <v>41</v>
      </c>
      <c r="S42" s="11" t="str">
        <f>ROUND(P42/1000,0) &amp;" GWh"</f>
        <v>105 GWh</v>
      </c>
      <c r="T42" s="42">
        <f>P42/P40</f>
        <v>0.31803980699638118</v>
      </c>
    </row>
    <row r="43" spans="1:47">
      <c r="A43" s="47" t="s">
        <v>45</v>
      </c>
      <c r="B43" s="115"/>
      <c r="C43" s="116">
        <f>C40+C24-C7+C46</f>
        <v>176551.78265696467</v>
      </c>
      <c r="D43" s="116">
        <f t="shared" ref="D43:O43" si="7">D11+D24+D40</f>
        <v>86239.127169477128</v>
      </c>
      <c r="E43" s="116">
        <f t="shared" si="7"/>
        <v>0</v>
      </c>
      <c r="F43" s="116">
        <f t="shared" si="7"/>
        <v>0</v>
      </c>
      <c r="G43" s="116">
        <f t="shared" si="7"/>
        <v>14311</v>
      </c>
      <c r="H43" s="116">
        <f t="shared" si="7"/>
        <v>34770</v>
      </c>
      <c r="I43" s="116">
        <f t="shared" si="7"/>
        <v>0</v>
      </c>
      <c r="J43" s="116">
        <f t="shared" si="7"/>
        <v>0</v>
      </c>
      <c r="K43" s="116">
        <f t="shared" si="7"/>
        <v>0</v>
      </c>
      <c r="L43" s="116">
        <f t="shared" si="7"/>
        <v>49114</v>
      </c>
      <c r="M43" s="116">
        <f t="shared" si="7"/>
        <v>0</v>
      </c>
      <c r="N43" s="116">
        <f t="shared" si="7"/>
        <v>0</v>
      </c>
      <c r="O43" s="116">
        <f t="shared" si="7"/>
        <v>0</v>
      </c>
      <c r="P43" s="117">
        <f>SUM(C43:O43)</f>
        <v>360985.90982644178</v>
      </c>
      <c r="Q43" s="34"/>
      <c r="R43" s="41" t="s">
        <v>42</v>
      </c>
      <c r="S43" s="11" t="str">
        <f>ROUND(P36/1000,0) &amp;" GWh"</f>
        <v>60 GWh</v>
      </c>
      <c r="T43" s="62">
        <f>P36/P40</f>
        <v>0.18181544028950541</v>
      </c>
    </row>
    <row r="44" spans="1:47">
      <c r="A44" s="47" t="s">
        <v>46</v>
      </c>
      <c r="B44" s="123"/>
      <c r="C44" s="124">
        <f>C43/$P$43</f>
        <v>0.48908219919677448</v>
      </c>
      <c r="D44" s="124">
        <f t="shared" ref="D44:P44" si="8">D43/$P$43</f>
        <v>0.23889887339630511</v>
      </c>
      <c r="E44" s="124">
        <f t="shared" si="8"/>
        <v>0</v>
      </c>
      <c r="F44" s="124">
        <f t="shared" si="8"/>
        <v>0</v>
      </c>
      <c r="G44" s="124">
        <f t="shared" si="8"/>
        <v>3.9644206630891986E-2</v>
      </c>
      <c r="H44" s="124">
        <f t="shared" si="8"/>
        <v>9.6319548917344303E-2</v>
      </c>
      <c r="I44" s="124">
        <f t="shared" si="8"/>
        <v>0</v>
      </c>
      <c r="J44" s="124">
        <f t="shared" si="8"/>
        <v>0</v>
      </c>
      <c r="K44" s="124">
        <f t="shared" si="8"/>
        <v>0</v>
      </c>
      <c r="L44" s="124">
        <f t="shared" si="8"/>
        <v>0.13605517185868415</v>
      </c>
      <c r="M44" s="124">
        <f t="shared" si="8"/>
        <v>0</v>
      </c>
      <c r="N44" s="124">
        <f t="shared" si="8"/>
        <v>0</v>
      </c>
      <c r="O44" s="124">
        <f t="shared" si="8"/>
        <v>0</v>
      </c>
      <c r="P44" s="124">
        <f t="shared" si="8"/>
        <v>1</v>
      </c>
      <c r="Q44" s="34"/>
      <c r="R44" s="41" t="s">
        <v>44</v>
      </c>
      <c r="S44" s="11" t="str">
        <f>ROUND(P34/1000,0) &amp;" GWh"</f>
        <v>19 GWh</v>
      </c>
      <c r="T44" s="42">
        <f>P34/P40</f>
        <v>5.5808202653799759E-2</v>
      </c>
      <c r="U44" s="36"/>
    </row>
    <row r="45" spans="1:47">
      <c r="A45" s="48"/>
      <c r="B45" s="105"/>
      <c r="C45" s="119"/>
      <c r="D45" s="119"/>
      <c r="E45" s="119"/>
      <c r="F45" s="120"/>
      <c r="G45" s="119"/>
      <c r="H45" s="119"/>
      <c r="I45" s="120"/>
      <c r="J45" s="119"/>
      <c r="K45" s="119"/>
      <c r="L45" s="119"/>
      <c r="M45" s="119"/>
      <c r="N45" s="120"/>
      <c r="O45" s="120"/>
      <c r="P45" s="120"/>
      <c r="Q45" s="34"/>
      <c r="R45" s="41" t="s">
        <v>31</v>
      </c>
      <c r="S45" s="11" t="str">
        <f>ROUND(P32/1000,0) &amp;" GWh"</f>
        <v>9 GWh</v>
      </c>
      <c r="T45" s="42">
        <f>P32/P40</f>
        <v>2.735826296743064E-2</v>
      </c>
      <c r="U45" s="36"/>
    </row>
    <row r="46" spans="1:47">
      <c r="A46" s="48" t="s">
        <v>49</v>
      </c>
      <c r="B46" s="121">
        <f>B24-B40</f>
        <v>10353</v>
      </c>
      <c r="C46" s="121">
        <f>(C40+C24)*0.08</f>
        <v>13077.909826441828</v>
      </c>
      <c r="D46" s="119"/>
      <c r="E46" s="119"/>
      <c r="F46" s="120"/>
      <c r="G46" s="119"/>
      <c r="H46" s="119"/>
      <c r="I46" s="120"/>
      <c r="J46" s="119"/>
      <c r="K46" s="119"/>
      <c r="L46" s="119"/>
      <c r="M46" s="119"/>
      <c r="N46" s="120"/>
      <c r="O46" s="120"/>
      <c r="P46" s="122"/>
      <c r="Q46" s="34"/>
      <c r="R46" s="41" t="s">
        <v>47</v>
      </c>
      <c r="S46" s="11" t="str">
        <f>ROUND(P33/1000,0) &amp;" GWh"</f>
        <v>13 GWh</v>
      </c>
      <c r="T46" s="62">
        <f>P33/P40</f>
        <v>4.0651387213510255E-2</v>
      </c>
      <c r="U46" s="36"/>
    </row>
    <row r="47" spans="1:47">
      <c r="A47" s="48" t="s">
        <v>51</v>
      </c>
      <c r="B47" s="70">
        <f>B46/B24</f>
        <v>0.21935251493707361</v>
      </c>
      <c r="C47" s="70">
        <f>C46/(C40+C24)</f>
        <v>0.08</v>
      </c>
      <c r="D47" s="119"/>
      <c r="E47" s="119"/>
      <c r="F47" s="120"/>
      <c r="G47" s="119"/>
      <c r="H47" s="119"/>
      <c r="I47" s="120"/>
      <c r="J47" s="119"/>
      <c r="K47" s="119"/>
      <c r="L47" s="119"/>
      <c r="M47" s="119"/>
      <c r="N47" s="120"/>
      <c r="O47" s="120"/>
      <c r="P47" s="120"/>
      <c r="Q47" s="34"/>
      <c r="R47" s="41" t="s">
        <v>48</v>
      </c>
      <c r="S47" s="11" t="str">
        <f>ROUND(P35/1000,0) &amp;" GWh"</f>
        <v>125 GWh</v>
      </c>
      <c r="T47" s="62">
        <f>P35/P40</f>
        <v>0.37632689987937273</v>
      </c>
    </row>
    <row r="48" spans="1:47" ht="15.75" thickBot="1">
      <c r="A48" s="13"/>
      <c r="B48" s="14"/>
      <c r="C48" s="15"/>
      <c r="D48" s="15"/>
      <c r="E48" s="15"/>
      <c r="F48" s="24"/>
      <c r="G48" s="15"/>
      <c r="H48" s="15"/>
      <c r="I48" s="24"/>
      <c r="J48" s="15"/>
      <c r="K48" s="15"/>
      <c r="L48" s="15"/>
      <c r="M48" s="15"/>
      <c r="N48" s="24"/>
      <c r="O48" s="24"/>
      <c r="P48" s="24"/>
      <c r="Q48" s="86"/>
      <c r="R48" s="68" t="s">
        <v>50</v>
      </c>
      <c r="S48" s="11" t="str">
        <f>ROUND(P40/1000,0) &amp;" GWh"</f>
        <v>332 GWh</v>
      </c>
      <c r="T48" s="69">
        <f>SUM(T42:T47)</f>
        <v>0.99999999999999989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5"/>
      <c r="D49" s="15"/>
      <c r="E49" s="15"/>
      <c r="F49" s="24"/>
      <c r="G49" s="15"/>
      <c r="H49" s="15"/>
      <c r="I49" s="24"/>
      <c r="J49" s="15"/>
      <c r="K49" s="15"/>
      <c r="L49" s="15"/>
      <c r="M49" s="15"/>
      <c r="N49" s="24"/>
      <c r="O49" s="24"/>
      <c r="P49" s="24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U71"/>
  <sheetViews>
    <sheetView tabSelected="1" zoomScale="70" zoomScaleNormal="70" workbookViewId="0">
      <selection activeCell="C46" sqref="C46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85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104"/>
      <c r="C5" s="126">
        <f>[2]Solceller!$C$15</f>
        <v>342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>
        <f>SUM(D5:O5)</f>
        <v>0</v>
      </c>
      <c r="Q5" s="53"/>
      <c r="AG5" s="53"/>
      <c r="AH5" s="53"/>
    </row>
    <row r="6" spans="1:34" ht="15.75">
      <c r="A6" s="5" t="s">
        <v>96</v>
      </c>
      <c r="B6" s="104"/>
      <c r="C6" s="106">
        <f>[2]Elproduktion!$N$482</f>
        <v>129458</v>
      </c>
      <c r="D6" s="106">
        <f>[2]Elproduktion!$N$483</f>
        <v>4163</v>
      </c>
      <c r="E6" s="106">
        <f>[2]Elproduktion!$Q$484</f>
        <v>0</v>
      </c>
      <c r="F6" s="106">
        <f>[2]Elproduktion!$N$485</f>
        <v>0</v>
      </c>
      <c r="G6" s="106">
        <f>[2]Elproduktion!$R$486</f>
        <v>0</v>
      </c>
      <c r="H6" s="106">
        <f>[2]Elproduktion!$S$487</f>
        <v>8361</v>
      </c>
      <c r="I6" s="106">
        <f>[2]Elproduktion!$N$488</f>
        <v>0</v>
      </c>
      <c r="J6" s="106">
        <f>[2]Elproduktion!$T$486</f>
        <v>140957</v>
      </c>
      <c r="K6" s="106">
        <f>[2]Elproduktion!U484</f>
        <v>0</v>
      </c>
      <c r="L6" s="106">
        <f>[2]Elproduktion!V484</f>
        <v>0</v>
      </c>
      <c r="M6" s="106"/>
      <c r="N6" s="106"/>
      <c r="O6" s="106"/>
      <c r="P6" s="106">
        <f>SUM(D6:O6)</f>
        <v>153481</v>
      </c>
      <c r="Q6" s="53"/>
      <c r="AG6" s="53"/>
      <c r="AH6" s="53"/>
    </row>
    <row r="7" spans="1:34" ht="15.75">
      <c r="A7" s="5" t="s">
        <v>18</v>
      </c>
      <c r="B7" s="104"/>
      <c r="C7" s="176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P7" s="106">
        <f>SUM(D7:O7)</f>
        <v>0</v>
      </c>
      <c r="Q7" s="53"/>
      <c r="AG7" s="53"/>
      <c r="AH7" s="53"/>
    </row>
    <row r="8" spans="1:34" ht="15.75">
      <c r="A8" s="5" t="s">
        <v>11</v>
      </c>
      <c r="B8" s="104"/>
      <c r="C8" s="106">
        <f>[2]Elproduktion!$N$490</f>
        <v>0</v>
      </c>
      <c r="D8" s="106">
        <f>[2]Elproduktion!$N$491</f>
        <v>0</v>
      </c>
      <c r="E8" s="106">
        <f>[2]Elproduktion!$Q$492</f>
        <v>0</v>
      </c>
      <c r="F8" s="106">
        <f>[2]Elproduktion!$N$493</f>
        <v>0</v>
      </c>
      <c r="G8" s="106">
        <f>[2]Elproduktion!$R$494</f>
        <v>0</v>
      </c>
      <c r="H8" s="106">
        <f>[2]Elproduktion!$S$495</f>
        <v>0</v>
      </c>
      <c r="I8" s="106">
        <f>[2]Elproduktion!$N$496</f>
        <v>0</v>
      </c>
      <c r="J8" s="106">
        <f>[2]Elproduktion!$T$494</f>
        <v>0</v>
      </c>
      <c r="K8" s="106">
        <f>[2]Elproduktion!U492</f>
        <v>0</v>
      </c>
      <c r="L8" s="106">
        <f>[2]Elproduktion!V492</f>
        <v>0</v>
      </c>
      <c r="M8" s="106"/>
      <c r="N8" s="106"/>
      <c r="O8" s="106"/>
      <c r="P8" s="106">
        <f t="shared" ref="P6:P11" si="0">SUM(D8:O8)</f>
        <v>0</v>
      </c>
      <c r="Q8" s="53"/>
      <c r="AG8" s="53"/>
      <c r="AH8" s="53"/>
    </row>
    <row r="9" spans="1:34" ht="15.75">
      <c r="A9" s="5" t="s">
        <v>12</v>
      </c>
      <c r="B9" s="104"/>
      <c r="C9" s="106">
        <f>[2]Elproduktion!$N$498</f>
        <v>407</v>
      </c>
      <c r="D9" s="106">
        <f>[2]Elproduktion!$N$499</f>
        <v>0</v>
      </c>
      <c r="E9" s="106">
        <f>[2]Elproduktion!$Q$500</f>
        <v>0</v>
      </c>
      <c r="F9" s="106">
        <f>[2]Elproduktion!$N$501</f>
        <v>0</v>
      </c>
      <c r="G9" s="106">
        <f>[2]Elproduktion!$R$502</f>
        <v>0</v>
      </c>
      <c r="H9" s="106">
        <f>[2]Elproduktion!$S$503</f>
        <v>0</v>
      </c>
      <c r="I9" s="106">
        <f>[2]Elproduktion!$N$504</f>
        <v>0</v>
      </c>
      <c r="J9" s="106">
        <f>[2]Elproduktion!$T$502</f>
        <v>0</v>
      </c>
      <c r="K9" s="106">
        <f>[2]Elproduktion!U500</f>
        <v>0</v>
      </c>
      <c r="L9" s="106">
        <f>[2]Elproduktion!V500</f>
        <v>0</v>
      </c>
      <c r="M9" s="106"/>
      <c r="N9" s="106"/>
      <c r="O9" s="106"/>
      <c r="P9" s="106">
        <f t="shared" si="0"/>
        <v>0</v>
      </c>
      <c r="Q9" s="53"/>
      <c r="AG9" s="53"/>
      <c r="AH9" s="53"/>
    </row>
    <row r="10" spans="1:34" ht="15.75">
      <c r="A10" s="5" t="s">
        <v>13</v>
      </c>
      <c r="B10" s="104"/>
      <c r="C10" s="106">
        <f>[2]Elproduktion!$N$506</f>
        <v>236860</v>
      </c>
      <c r="D10" s="106">
        <f>[2]Elproduktion!$N$507</f>
        <v>0</v>
      </c>
      <c r="E10" s="106">
        <f>[2]Elproduktion!$Q$508</f>
        <v>0</v>
      </c>
      <c r="F10" s="106">
        <f>[2]Elproduktion!$N$509</f>
        <v>0</v>
      </c>
      <c r="G10" s="106">
        <f>[2]Elproduktion!$R$510</f>
        <v>0</v>
      </c>
      <c r="H10" s="106">
        <f>[2]Elproduktion!$S$511</f>
        <v>0</v>
      </c>
      <c r="I10" s="106">
        <f>[2]Elproduktion!$N$512</f>
        <v>0</v>
      </c>
      <c r="J10" s="106">
        <f>[2]Elproduktion!$T$510</f>
        <v>0</v>
      </c>
      <c r="K10" s="106">
        <f>[2]Elproduktion!U508</f>
        <v>0</v>
      </c>
      <c r="L10" s="106">
        <f>[2]Elproduktion!V508</f>
        <v>0</v>
      </c>
      <c r="M10" s="106"/>
      <c r="N10" s="106"/>
      <c r="O10" s="106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104"/>
      <c r="C11" s="126">
        <f>SUM(C5:C10)</f>
        <v>367067</v>
      </c>
      <c r="D11" s="106">
        <f t="shared" ref="D11:O11" si="1">SUM(D5:D10)</f>
        <v>4163</v>
      </c>
      <c r="E11" s="106">
        <f t="shared" si="1"/>
        <v>0</v>
      </c>
      <c r="F11" s="106">
        <f t="shared" si="1"/>
        <v>0</v>
      </c>
      <c r="G11" s="106">
        <f t="shared" si="1"/>
        <v>0</v>
      </c>
      <c r="H11" s="106">
        <f t="shared" si="1"/>
        <v>8361</v>
      </c>
      <c r="I11" s="106">
        <f t="shared" si="1"/>
        <v>0</v>
      </c>
      <c r="J11" s="106">
        <f t="shared" si="1"/>
        <v>140957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106">
        <f t="shared" si="1"/>
        <v>0</v>
      </c>
      <c r="O11" s="106">
        <f t="shared" si="1"/>
        <v>0</v>
      </c>
      <c r="P11" s="106">
        <f t="shared" si="0"/>
        <v>153481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1781 Kristinehamn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[2]Fjärrvärmeproduktion!$N$674</f>
        <v>0</v>
      </c>
      <c r="C18" s="106"/>
      <c r="D18" s="105">
        <f>[2]Fjärrvärmeproduktion!$N$675</f>
        <v>0</v>
      </c>
      <c r="E18" s="106">
        <f>[2]Fjärrvärmeproduktion!$Q$676</f>
        <v>0</v>
      </c>
      <c r="F18" s="106">
        <f>[2]Fjärrvärmeproduktion!$N$677</f>
        <v>0</v>
      </c>
      <c r="G18" s="106">
        <f>[2]Fjärrvärmeproduktion!$R$678</f>
        <v>0</v>
      </c>
      <c r="H18" s="106">
        <f>[2]Fjärrvärmeproduktion!$S$679</f>
        <v>0</v>
      </c>
      <c r="I18" s="106">
        <f>[2]Fjärrvärmeproduktion!$N$680</f>
        <v>0</v>
      </c>
      <c r="J18" s="106">
        <f>[2]Fjärrvärmeproduktion!$T$678</f>
        <v>0</v>
      </c>
      <c r="K18" s="106">
        <f>[2]Fjärrvärmeproduktion!U676</f>
        <v>0</v>
      </c>
      <c r="L18" s="106">
        <f>[2]Fjärrvärmeproduktion!V676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33">
        <f>[2]Fjärrvärmeproduktion!$N$682+[2]Fjärrvärmeproduktion!$N$714</f>
        <v>107509</v>
      </c>
      <c r="C19" s="106"/>
      <c r="D19" s="133">
        <f>[2]Fjärrvärmeproduktion!$N$683</f>
        <v>577</v>
      </c>
      <c r="E19" s="106">
        <f>[2]Fjärrvärmeproduktion!$Q$684</f>
        <v>0</v>
      </c>
      <c r="F19" s="106">
        <f>[2]Fjärrvärmeproduktion!$N$685</f>
        <v>0</v>
      </c>
      <c r="G19" s="106">
        <f>[2]Fjärrvärmeproduktion!$R$686</f>
        <v>0</v>
      </c>
      <c r="H19" s="126">
        <f>[2]Fjärrvärmeproduktion!$S$687</f>
        <v>97064</v>
      </c>
      <c r="I19" s="106">
        <f>[2]Fjärrvärmeproduktion!$N$688</f>
        <v>0</v>
      </c>
      <c r="J19" s="106">
        <f>[2]Fjärrvärmeproduktion!$T$686</f>
        <v>0</v>
      </c>
      <c r="K19" s="106">
        <f>[2]Fjärrvärmeproduktion!U684</f>
        <v>0</v>
      </c>
      <c r="L19" s="106">
        <f>[2]Fjärrvärmeproduktion!V684</f>
        <v>0</v>
      </c>
      <c r="M19" s="106"/>
      <c r="N19" s="106"/>
      <c r="O19" s="106"/>
      <c r="P19" s="136">
        <f t="shared" ref="P19:P24" si="2">SUM(C19:O19)</f>
        <v>97641</v>
      </c>
      <c r="Q19" s="4"/>
      <c r="R19" s="4"/>
      <c r="S19" s="4"/>
      <c r="T19" s="4"/>
    </row>
    <row r="20" spans="1:34" ht="15.75">
      <c r="A20" s="5" t="s">
        <v>20</v>
      </c>
      <c r="B20" s="105">
        <f>[2]Fjärrvärmeproduktion!$N$690</f>
        <v>0</v>
      </c>
      <c r="C20" s="106"/>
      <c r="D20" s="105">
        <f>[2]Fjärrvärmeproduktion!$N$691</f>
        <v>0</v>
      </c>
      <c r="E20" s="106">
        <f>[2]Fjärrvärmeproduktion!$Q$692</f>
        <v>0</v>
      </c>
      <c r="F20" s="106">
        <f>[2]Fjärrvärmeproduktion!$N$693</f>
        <v>0</v>
      </c>
      <c r="G20" s="106">
        <f>[2]Fjärrvärmeproduktion!$R$694</f>
        <v>0</v>
      </c>
      <c r="H20" s="106">
        <f>[2]Fjärrvärmeproduktion!$S$695</f>
        <v>0</v>
      </c>
      <c r="I20" s="106">
        <f>[2]Fjärrvärmeproduktion!$N$696</f>
        <v>0</v>
      </c>
      <c r="J20" s="106">
        <f>[2]Fjärrvärmeproduktion!$T$694</f>
        <v>0</v>
      </c>
      <c r="K20" s="106">
        <f>[2]Fjärrvärmeproduktion!U692</f>
        <v>0</v>
      </c>
      <c r="L20" s="106">
        <f>[2]Fjärrvärmeproduktion!V692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5">
        <f>[2]Fjärrvärmeproduktion!$N$698</f>
        <v>0</v>
      </c>
      <c r="C21" s="106"/>
      <c r="D21" s="105">
        <f>[2]Fjärrvärmeproduktion!$N$699</f>
        <v>0</v>
      </c>
      <c r="E21" s="106">
        <f>[2]Fjärrvärmeproduktion!$Q$700</f>
        <v>0</v>
      </c>
      <c r="F21" s="106">
        <f>[2]Fjärrvärmeproduktion!$N$701</f>
        <v>0</v>
      </c>
      <c r="G21" s="106">
        <f>[2]Fjärrvärmeproduktion!$R$702</f>
        <v>0</v>
      </c>
      <c r="H21" s="106">
        <f>[2]Fjärrvärmeproduktion!$S$703</f>
        <v>0</v>
      </c>
      <c r="I21" s="106">
        <f>[2]Fjärrvärmeproduktion!$N$704</f>
        <v>0</v>
      </c>
      <c r="J21" s="106">
        <f>[2]Fjärrvärmeproduktion!$T$702</f>
        <v>0</v>
      </c>
      <c r="K21" s="106">
        <f>[2]Fjärrvärmeproduktion!U700</f>
        <v>0</v>
      </c>
      <c r="L21" s="106">
        <f>[2]Fjärrvärmeproduktion!V700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5">
        <f>[2]Fjärrvärmeproduktion!$N$706</f>
        <v>0</v>
      </c>
      <c r="C22" s="106"/>
      <c r="D22" s="105">
        <f>[2]Fjärrvärmeproduktion!$N$707</f>
        <v>0</v>
      </c>
      <c r="E22" s="106">
        <f>[2]Fjärrvärmeproduktion!$Q$708</f>
        <v>0</v>
      </c>
      <c r="F22" s="106">
        <f>[2]Fjärrvärmeproduktion!$N$709</f>
        <v>0</v>
      </c>
      <c r="G22" s="106">
        <f>[2]Fjärrvärmeproduktion!$R$710</f>
        <v>0</v>
      </c>
      <c r="H22" s="106">
        <f>[2]Fjärrvärmeproduktion!$S$711</f>
        <v>0</v>
      </c>
      <c r="I22" s="106">
        <f>[2]Fjärrvärmeproduktion!$N$712</f>
        <v>0</v>
      </c>
      <c r="J22" s="106">
        <f>[2]Fjärrvärmeproduktion!$T$710</f>
        <v>0</v>
      </c>
      <c r="K22" s="106">
        <f>[2]Fjärrvärmeproduktion!U708</f>
        <v>0</v>
      </c>
      <c r="L22" s="106">
        <f>[2]Fjärrvärmeproduktion!V708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2465 GWh</v>
      </c>
      <c r="T22" s="38"/>
      <c r="U22" s="36"/>
    </row>
    <row r="23" spans="1:34" ht="15.75">
      <c r="A23" s="5" t="s">
        <v>23</v>
      </c>
      <c r="B23" s="107">
        <v>0</v>
      </c>
      <c r="C23" s="106"/>
      <c r="D23" s="105">
        <f>[2]Fjärrvärmeproduktion!$N$715</f>
        <v>0</v>
      </c>
      <c r="E23" s="106">
        <f>[2]Fjärrvärmeproduktion!$Q$716</f>
        <v>0</v>
      </c>
      <c r="F23" s="106">
        <f>[2]Fjärrvärmeproduktion!$N$717</f>
        <v>0</v>
      </c>
      <c r="G23" s="106">
        <f>[2]Fjärrvärmeproduktion!$R$718</f>
        <v>0</v>
      </c>
      <c r="H23" s="106">
        <f>[2]Fjärrvärmeproduktion!$S$719</f>
        <v>0</v>
      </c>
      <c r="I23" s="106">
        <f>[2]Fjärrvärmeproduktion!$N$720</f>
        <v>0</v>
      </c>
      <c r="J23" s="106">
        <f>[2]Fjärrvärmeproduktion!$T$718</f>
        <v>0</v>
      </c>
      <c r="K23" s="106">
        <f>[2]Fjärrvärmeproduktion!U716</f>
        <v>0</v>
      </c>
      <c r="L23" s="106">
        <f>[2]Fjärrvärmeproduktion!V716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36">
        <f>SUM(B18:B23)</f>
        <v>107509</v>
      </c>
      <c r="C24" s="106">
        <f t="shared" ref="C24:O24" si="3">SUM(C18:C23)</f>
        <v>0</v>
      </c>
      <c r="D24" s="136">
        <f t="shared" si="3"/>
        <v>577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36">
        <f t="shared" si="3"/>
        <v>97064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36">
        <f t="shared" si="2"/>
        <v>97641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ROUND((C43+M43)/1000,0) &amp;" GWh"</f>
        <v>567 GWh</v>
      </c>
      <c r="T25" s="42">
        <f>C$44</f>
        <v>0.22985098367248105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297 GWh</v>
      </c>
      <c r="T26" s="42">
        <f>D$44</f>
        <v>0.12034855145633198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47 GWh</v>
      </c>
      <c r="T28" s="42">
        <f>F$44</f>
        <v>1.9183484286469456E-2</v>
      </c>
      <c r="U28" s="36"/>
    </row>
    <row r="29" spans="1:34" ht="15.75">
      <c r="A29" s="78" t="str">
        <f>A2</f>
        <v>1781 Kristinehamn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46 GWh</v>
      </c>
      <c r="T29" s="42">
        <f>G$44</f>
        <v>1.8671053749398037E-2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306 GWh</v>
      </c>
      <c r="T30" s="42">
        <f>H$44</f>
        <v>0.12411489561756239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6">
        <f>[2]Slutanvändning!$N$980</f>
        <v>0</v>
      </c>
      <c r="C32" s="105">
        <f>[2]Slutanvändning!$N$981</f>
        <v>3046</v>
      </c>
      <c r="D32" s="106">
        <f>[2]Slutanvändning!$N$974</f>
        <v>7115</v>
      </c>
      <c r="E32" s="106">
        <f>[2]Slutanvändning!$Q$975</f>
        <v>0</v>
      </c>
      <c r="F32" s="105">
        <f>[2]Slutanvändning!$N$976</f>
        <v>0</v>
      </c>
      <c r="G32" s="106">
        <f>[2]Slutanvändning!$N$977</f>
        <v>1453</v>
      </c>
      <c r="H32" s="106">
        <f>[2]Slutanvändning!$N$978</f>
        <v>0</v>
      </c>
      <c r="I32" s="106">
        <f>[2]Slutanvändning!$N$979</f>
        <v>0</v>
      </c>
      <c r="J32" s="106"/>
      <c r="K32" s="106">
        <f>[2]Slutanvändning!T975</f>
        <v>0</v>
      </c>
      <c r="L32" s="106">
        <f>[2]Slutanvändning!U975</f>
        <v>0</v>
      </c>
      <c r="N32" s="106"/>
      <c r="O32" s="106"/>
      <c r="P32" s="106">
        <f>SUM(B32:O32)</f>
        <v>11614</v>
      </c>
      <c r="Q32" s="33"/>
      <c r="R32" s="85" t="str">
        <f>J30</f>
        <v>Avlutar</v>
      </c>
      <c r="S32" s="60" t="str">
        <f>ROUND(J43/1000,0) &amp;" GWh"</f>
        <v>1142 GWh</v>
      </c>
      <c r="T32" s="42">
        <f>J$44</f>
        <v>0.46344696528110446</v>
      </c>
      <c r="U32" s="36"/>
    </row>
    <row r="33" spans="1:47" ht="15.75">
      <c r="A33" s="5" t="s">
        <v>33</v>
      </c>
      <c r="B33" s="128">
        <f>[2]Slutanvändning!$N$989</f>
        <v>11465.813101497695</v>
      </c>
      <c r="C33" s="105">
        <f>[2]Slutanvändning!$N$990</f>
        <v>308037</v>
      </c>
      <c r="D33" s="106">
        <f>[2]Slutanvändning!$N$983</f>
        <v>37457</v>
      </c>
      <c r="E33" s="106">
        <f>[2]Slutanvändning!$Q$984</f>
        <v>0</v>
      </c>
      <c r="F33" s="143">
        <f>[2]Slutanvändning!$N$985</f>
        <v>47282</v>
      </c>
      <c r="G33" s="106">
        <v>0</v>
      </c>
      <c r="H33" s="106">
        <f>[2]Slutanvändning!$N$987</f>
        <v>163775</v>
      </c>
      <c r="I33" s="106">
        <f>[2]Slutanvändning!$N$988</f>
        <v>0</v>
      </c>
      <c r="J33" s="118">
        <f>[2]Slutanvändning!$S$986</f>
        <v>1001312</v>
      </c>
      <c r="K33" s="106">
        <f>[2]Slutanvändning!T984</f>
        <v>0</v>
      </c>
      <c r="L33" s="106">
        <f>[2]Slutanvändning!U984</f>
        <v>0</v>
      </c>
      <c r="M33" s="118"/>
      <c r="N33" s="106"/>
      <c r="O33" s="118">
        <f>[2]Slutanvändning!$Y$986</f>
        <v>60100</v>
      </c>
      <c r="P33" s="131">
        <f>SUM(B33:O33)</f>
        <v>1629428.8131014977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8">
        <f>[2]Slutanvändning!$N$998</f>
        <v>14413.204001442646</v>
      </c>
      <c r="C34" s="105">
        <f>[2]Slutanvändning!$N$999</f>
        <v>23189</v>
      </c>
      <c r="D34" s="106">
        <f>[2]Slutanvändning!$N$992</f>
        <v>1705</v>
      </c>
      <c r="E34" s="106">
        <f>[2]Slutanvändning!$Q$993</f>
        <v>0</v>
      </c>
      <c r="F34" s="105">
        <f>[2]Slutanvändning!$N$994</f>
        <v>0</v>
      </c>
      <c r="G34" s="106">
        <f>[2]Slutanvändning!$N$995</f>
        <v>0</v>
      </c>
      <c r="H34" s="106">
        <f>[2]Slutanvändning!$N$996</f>
        <v>0</v>
      </c>
      <c r="I34" s="106">
        <f>[2]Slutanvändning!$N$997</f>
        <v>0</v>
      </c>
      <c r="J34" s="106"/>
      <c r="K34" s="106">
        <f>[2]Slutanvändning!T993</f>
        <v>0</v>
      </c>
      <c r="L34" s="106">
        <f>[2]Slutanvändning!U993</f>
        <v>0</v>
      </c>
      <c r="M34" s="106"/>
      <c r="N34" s="106"/>
      <c r="O34" s="106"/>
      <c r="P34" s="131">
        <f t="shared" ref="P34:P39" si="4">SUM(B34:O34)</f>
        <v>39307.204001442646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06">
        <f>[2]Slutanvändning!$N$1007</f>
        <v>0</v>
      </c>
      <c r="C35" s="107">
        <f>[2]Slutanvändning!$N$1008</f>
        <v>11201.465661428934</v>
      </c>
      <c r="D35" s="106">
        <f>[2]Slutanvändning!$N$1001</f>
        <v>238402</v>
      </c>
      <c r="E35" s="106">
        <f>[2]Slutanvändning!$Q$1002</f>
        <v>0</v>
      </c>
      <c r="F35" s="105">
        <f>[2]Slutanvändning!$N$1003</f>
        <v>0</v>
      </c>
      <c r="G35" s="106">
        <f>[2]Slutanvändning!$N$1004</f>
        <v>44566</v>
      </c>
      <c r="H35" s="106">
        <f>[2]Slutanvändning!$N$1005</f>
        <v>0</v>
      </c>
      <c r="I35" s="106">
        <f>[2]Slutanvändning!$N$1006</f>
        <v>0</v>
      </c>
      <c r="J35" s="106"/>
      <c r="K35" s="106">
        <f>[2]Slutanvändning!T1002</f>
        <v>0</v>
      </c>
      <c r="L35" s="106">
        <f>[2]Slutanvändning!U1002</f>
        <v>0</v>
      </c>
      <c r="M35" s="106"/>
      <c r="N35" s="106"/>
      <c r="O35" s="106"/>
      <c r="P35" s="131">
        <f t="shared" si="4"/>
        <v>294169.46566142893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8">
        <f>[2]Slutanvändning!$N$1016</f>
        <v>18420.982897059661</v>
      </c>
      <c r="C36" s="105">
        <f>[2]Slutanvändning!$N$1017</f>
        <v>77447</v>
      </c>
      <c r="D36" s="106">
        <f>[2]Slutanvändning!$N$1010</f>
        <v>4637</v>
      </c>
      <c r="E36" s="106">
        <f>[2]Slutanvändning!$Q$1011</f>
        <v>0</v>
      </c>
      <c r="F36" s="105">
        <f>[2]Slutanvändning!$N$1012</f>
        <v>0</v>
      </c>
      <c r="G36" s="106">
        <f>[2]Slutanvändning!$N$1013</f>
        <v>0</v>
      </c>
      <c r="H36" s="106">
        <f>[2]Slutanvändning!$N$1014</f>
        <v>0</v>
      </c>
      <c r="I36" s="106">
        <f>[2]Slutanvändning!$N$1015</f>
        <v>0</v>
      </c>
      <c r="J36" s="106"/>
      <c r="K36" s="106">
        <f>[2]Slutanvändning!T1011</f>
        <v>0</v>
      </c>
      <c r="L36" s="106">
        <f>[2]Slutanvändning!U1011</f>
        <v>0</v>
      </c>
      <c r="M36" s="106"/>
      <c r="N36" s="106"/>
      <c r="O36" s="106"/>
      <c r="P36" s="131">
        <f t="shared" si="4"/>
        <v>100504.98289705966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6">
        <f>[2]Slutanvändning!$N$1025</f>
        <v>4800</v>
      </c>
      <c r="C37" s="105">
        <f>[2]Slutanvändning!$N$1026</f>
        <v>87857</v>
      </c>
      <c r="D37" s="106">
        <f>[2]Slutanvändning!$N$1019</f>
        <v>1318</v>
      </c>
      <c r="E37" s="106">
        <f>[2]Slutanvändning!$Q$1020</f>
        <v>0</v>
      </c>
      <c r="F37" s="105">
        <f>[2]Slutanvändning!$N$1021</f>
        <v>0</v>
      </c>
      <c r="G37" s="106">
        <f>[2]Slutanvändning!$N$1022</f>
        <v>0</v>
      </c>
      <c r="H37" s="106">
        <f>[2]Slutanvändning!$N$1023</f>
        <v>36709</v>
      </c>
      <c r="I37" s="106">
        <f>[2]Slutanvändning!$N$1024</f>
        <v>0</v>
      </c>
      <c r="J37" s="106"/>
      <c r="K37" s="106">
        <f>[2]Slutanvändning!T1020</f>
        <v>0</v>
      </c>
      <c r="L37" s="106">
        <f>[2]Slutanvändning!U1020</f>
        <v>0</v>
      </c>
      <c r="M37" s="106"/>
      <c r="N37" s="106"/>
      <c r="O37" s="106"/>
      <c r="P37" s="131">
        <f t="shared" si="4"/>
        <v>130684</v>
      </c>
      <c r="Q37" s="33"/>
      <c r="R37" s="85" t="str">
        <f>O30</f>
        <v>Beckolja</v>
      </c>
      <c r="S37" s="60" t="str">
        <f>ROUND(O43/1000,0) &amp;" GWh"</f>
        <v>60 GWh</v>
      </c>
      <c r="T37" s="42">
        <f>O$44</f>
        <v>2.4384065936652731E-2</v>
      </c>
      <c r="U37" s="36"/>
    </row>
    <row r="38" spans="1:47" ht="15.75">
      <c r="A38" s="5" t="s">
        <v>38</v>
      </c>
      <c r="B38" s="126">
        <f>[2]Slutanvändning!$N$1034</f>
        <v>44200</v>
      </c>
      <c r="C38" s="105">
        <f>[2]Slutanvändning!$N$1035</f>
        <v>10769</v>
      </c>
      <c r="D38" s="106">
        <f>[2]Slutanvändning!$N$1028</f>
        <v>1252</v>
      </c>
      <c r="E38" s="106">
        <f>[2]Slutanvändning!$Q$1029</f>
        <v>0</v>
      </c>
      <c r="F38" s="105">
        <f>[2]Slutanvändning!$N$1030</f>
        <v>0</v>
      </c>
      <c r="G38" s="106">
        <f>[2]Slutanvändning!$N$1031</f>
        <v>0</v>
      </c>
      <c r="H38" s="106">
        <f>[2]Slutanvändning!$N$1032</f>
        <v>0</v>
      </c>
      <c r="I38" s="106">
        <f>[2]Slutanvändning!$N$1033</f>
        <v>0</v>
      </c>
      <c r="J38" s="106"/>
      <c r="K38" s="106">
        <f>[2]Slutanvändning!T1029</f>
        <v>0</v>
      </c>
      <c r="L38" s="106">
        <f>[2]Slutanvändning!U1029</f>
        <v>0</v>
      </c>
      <c r="M38" s="106"/>
      <c r="N38" s="106"/>
      <c r="O38" s="106"/>
      <c r="P38" s="131">
        <f t="shared" si="4"/>
        <v>56221</v>
      </c>
      <c r="Q38" s="33"/>
      <c r="R38" s="44"/>
      <c r="S38" s="29"/>
      <c r="T38" s="40"/>
      <c r="U38" s="36"/>
    </row>
    <row r="39" spans="1:47" ht="15.75">
      <c r="A39" s="5" t="s">
        <v>39</v>
      </c>
      <c r="B39" s="106">
        <f>[2]Slutanvändning!$N$1043</f>
        <v>0</v>
      </c>
      <c r="C39" s="107">
        <f>[2]Slutanvändning!$N$1044</f>
        <v>3008.4475607109271</v>
      </c>
      <c r="D39" s="106">
        <f>[2]Slutanvändning!$N$1037</f>
        <v>0</v>
      </c>
      <c r="E39" s="106">
        <f>[2]Slutanvändning!$Q$1038</f>
        <v>0</v>
      </c>
      <c r="F39" s="105">
        <f>[2]Slutanvändning!$N$1039</f>
        <v>0</v>
      </c>
      <c r="G39" s="106">
        <f>[2]Slutanvändning!$N$1040</f>
        <v>0</v>
      </c>
      <c r="H39" s="106">
        <f>[2]Slutanvändning!$N$1041</f>
        <v>0</v>
      </c>
      <c r="I39" s="106">
        <f>[2]Slutanvändning!$N$1042</f>
        <v>0</v>
      </c>
      <c r="J39" s="106"/>
      <c r="K39" s="106">
        <f>[2]Slutanvändning!T1038</f>
        <v>0</v>
      </c>
      <c r="L39" s="106">
        <f>[2]Slutanvändning!U1038</f>
        <v>0</v>
      </c>
      <c r="M39" s="106"/>
      <c r="N39" s="106"/>
      <c r="O39" s="106"/>
      <c r="P39" s="131">
        <f t="shared" si="4"/>
        <v>3008.4475607109271</v>
      </c>
      <c r="Q39" s="33"/>
      <c r="R39" s="41"/>
      <c r="S39" s="10"/>
      <c r="T39" s="63"/>
    </row>
    <row r="40" spans="1:47" ht="15.75">
      <c r="A40" s="5" t="s">
        <v>14</v>
      </c>
      <c r="B40" s="126">
        <f>SUM(B32:B39)</f>
        <v>93300</v>
      </c>
      <c r="C40" s="131">
        <f t="shared" ref="C40:O40" si="5">SUM(C32:C39)</f>
        <v>524554.91322213982</v>
      </c>
      <c r="D40" s="106">
        <f t="shared" si="5"/>
        <v>291886</v>
      </c>
      <c r="E40" s="106">
        <f t="shared" si="5"/>
        <v>0</v>
      </c>
      <c r="F40" s="131">
        <f>SUM(F32:F39)</f>
        <v>47282</v>
      </c>
      <c r="G40" s="106">
        <f t="shared" si="5"/>
        <v>46019</v>
      </c>
      <c r="H40" s="106">
        <f t="shared" si="5"/>
        <v>200484</v>
      </c>
      <c r="I40" s="106">
        <f t="shared" si="5"/>
        <v>0</v>
      </c>
      <c r="J40" s="118">
        <f t="shared" si="5"/>
        <v>1001312</v>
      </c>
      <c r="K40" s="106">
        <f t="shared" si="5"/>
        <v>0</v>
      </c>
      <c r="L40" s="106">
        <f t="shared" si="5"/>
        <v>0</v>
      </c>
      <c r="M40" s="118">
        <f>SUM(M33:M39)</f>
        <v>0</v>
      </c>
      <c r="N40" s="106">
        <f t="shared" si="5"/>
        <v>0</v>
      </c>
      <c r="O40" s="106">
        <f t="shared" si="5"/>
        <v>60100</v>
      </c>
      <c r="P40" s="135">
        <f>SUM(B40:O40)</f>
        <v>2264937.9132221397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28"/>
      <c r="Q41" s="65"/>
      <c r="R41" s="41" t="s">
        <v>40</v>
      </c>
      <c r="S41" s="64" t="str">
        <f>ROUND((B46+C46)/1000,0) &amp;" GWh"</f>
        <v>56 GWh</v>
      </c>
      <c r="T41" s="63"/>
    </row>
    <row r="42" spans="1:47">
      <c r="A42" s="46" t="s">
        <v>43</v>
      </c>
      <c r="B42" s="113">
        <f>B39+B38+B37</f>
        <v>49000</v>
      </c>
      <c r="C42" s="113">
        <f>C39+C38+C37</f>
        <v>101634.44756071092</v>
      </c>
      <c r="D42" s="113">
        <f>D39+D38+D37</f>
        <v>2570</v>
      </c>
      <c r="E42" s="113">
        <f t="shared" ref="E42:P42" si="6">E39+E38+E37</f>
        <v>0</v>
      </c>
      <c r="F42" s="114">
        <f t="shared" si="6"/>
        <v>0</v>
      </c>
      <c r="G42" s="113">
        <f t="shared" si="6"/>
        <v>0</v>
      </c>
      <c r="H42" s="113">
        <f t="shared" si="6"/>
        <v>36709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189913.44756071092</v>
      </c>
      <c r="Q42" s="34"/>
      <c r="R42" s="41" t="s">
        <v>41</v>
      </c>
      <c r="S42" s="11" t="str">
        <f>ROUND(P42/1000,0) &amp;" GWh"</f>
        <v>190 GWh</v>
      </c>
      <c r="T42" s="42">
        <f>P42/P40</f>
        <v>8.3849295140517463E-2</v>
      </c>
    </row>
    <row r="43" spans="1:47">
      <c r="A43" s="47" t="s">
        <v>45</v>
      </c>
      <c r="B43" s="115"/>
      <c r="C43" s="116">
        <f>C40+C24-C7+C46</f>
        <v>566519.30627991096</v>
      </c>
      <c r="D43" s="116">
        <f t="shared" ref="D43:O43" si="7">D11+D24+D40</f>
        <v>296626</v>
      </c>
      <c r="E43" s="116">
        <f t="shared" si="7"/>
        <v>0</v>
      </c>
      <c r="F43" s="116">
        <f t="shared" si="7"/>
        <v>47282</v>
      </c>
      <c r="G43" s="116">
        <f t="shared" si="7"/>
        <v>46019</v>
      </c>
      <c r="H43" s="116">
        <f t="shared" si="7"/>
        <v>305909</v>
      </c>
      <c r="I43" s="116">
        <f t="shared" si="7"/>
        <v>0</v>
      </c>
      <c r="J43" s="116">
        <f t="shared" si="7"/>
        <v>1142269</v>
      </c>
      <c r="K43" s="116">
        <f t="shared" si="7"/>
        <v>0</v>
      </c>
      <c r="L43" s="116">
        <f t="shared" si="7"/>
        <v>0</v>
      </c>
      <c r="M43" s="116">
        <f t="shared" si="7"/>
        <v>0</v>
      </c>
      <c r="N43" s="116">
        <f t="shared" si="7"/>
        <v>0</v>
      </c>
      <c r="O43" s="116">
        <f t="shared" si="7"/>
        <v>60100</v>
      </c>
      <c r="P43" s="117">
        <f>SUM(C43:O43)</f>
        <v>2464724.3062799107</v>
      </c>
      <c r="Q43" s="34"/>
      <c r="R43" s="41" t="s">
        <v>42</v>
      </c>
      <c r="S43" s="11" t="str">
        <f>ROUND(P36/1000,0) &amp;" GWh"</f>
        <v>101 GWh</v>
      </c>
      <c r="T43" s="62">
        <f>P36/P40</f>
        <v>4.4374277241922069E-2</v>
      </c>
    </row>
    <row r="44" spans="1:47">
      <c r="A44" s="47" t="s">
        <v>46</v>
      </c>
      <c r="B44" s="123"/>
      <c r="C44" s="124">
        <f>C43/$P$43</f>
        <v>0.22985098367248105</v>
      </c>
      <c r="D44" s="124">
        <f t="shared" ref="D44:P44" si="8">D43/$P$43</f>
        <v>0.12034855145633198</v>
      </c>
      <c r="E44" s="124">
        <f t="shared" si="8"/>
        <v>0</v>
      </c>
      <c r="F44" s="124">
        <f t="shared" si="8"/>
        <v>1.9183484286469456E-2</v>
      </c>
      <c r="G44" s="124">
        <f t="shared" si="8"/>
        <v>1.8671053749398037E-2</v>
      </c>
      <c r="H44" s="124">
        <f t="shared" si="8"/>
        <v>0.12411489561756239</v>
      </c>
      <c r="I44" s="124">
        <f t="shared" si="8"/>
        <v>0</v>
      </c>
      <c r="J44" s="124">
        <f t="shared" si="8"/>
        <v>0.46344696528110446</v>
      </c>
      <c r="K44" s="124">
        <f t="shared" si="8"/>
        <v>0</v>
      </c>
      <c r="L44" s="124">
        <f t="shared" si="8"/>
        <v>0</v>
      </c>
      <c r="M44" s="124">
        <f t="shared" si="8"/>
        <v>0</v>
      </c>
      <c r="N44" s="124">
        <f t="shared" si="8"/>
        <v>0</v>
      </c>
      <c r="O44" s="124">
        <f t="shared" si="8"/>
        <v>2.4384065936652731E-2</v>
      </c>
      <c r="P44" s="124">
        <f t="shared" si="8"/>
        <v>1</v>
      </c>
      <c r="Q44" s="34"/>
      <c r="R44" s="41" t="s">
        <v>44</v>
      </c>
      <c r="S44" s="11" t="str">
        <f>ROUND(P34/1000,0) &amp;" GWh"</f>
        <v>39 GWh</v>
      </c>
      <c r="T44" s="42">
        <f>P34/P40</f>
        <v>1.7354649666985151E-2</v>
      </c>
      <c r="U44" s="36"/>
    </row>
    <row r="45" spans="1:47">
      <c r="A45" s="48"/>
      <c r="B45" s="105"/>
      <c r="C45" s="119"/>
      <c r="D45" s="119"/>
      <c r="E45" s="119"/>
      <c r="F45" s="120"/>
      <c r="G45" s="119"/>
      <c r="H45" s="119"/>
      <c r="I45" s="120"/>
      <c r="J45" s="119"/>
      <c r="K45" s="119"/>
      <c r="L45" s="119"/>
      <c r="M45" s="119"/>
      <c r="N45" s="120"/>
      <c r="O45" s="120"/>
      <c r="P45" s="120"/>
      <c r="Q45" s="34"/>
      <c r="R45" s="41" t="s">
        <v>31</v>
      </c>
      <c r="S45" s="11" t="str">
        <f>ROUND(P32/1000,0) &amp;" GWh"</f>
        <v>12 GWh</v>
      </c>
      <c r="T45" s="42">
        <f>P32/P40</f>
        <v>5.1277343772649928E-3</v>
      </c>
      <c r="U45" s="36"/>
    </row>
    <row r="46" spans="1:47">
      <c r="A46" s="48" t="s">
        <v>49</v>
      </c>
      <c r="B46" s="121">
        <f>B24-B40</f>
        <v>14209</v>
      </c>
      <c r="C46" s="121">
        <f>(C40+C24)*0.08</f>
        <v>41964.393057771187</v>
      </c>
      <c r="D46" s="119"/>
      <c r="E46" s="119"/>
      <c r="F46" s="120"/>
      <c r="G46" s="119"/>
      <c r="H46" s="119"/>
      <c r="I46" s="120"/>
      <c r="J46" s="119"/>
      <c r="K46" s="119"/>
      <c r="L46" s="119"/>
      <c r="M46" s="119"/>
      <c r="N46" s="120"/>
      <c r="O46" s="120"/>
      <c r="P46" s="122"/>
      <c r="Q46" s="34"/>
      <c r="R46" s="41" t="s">
        <v>47</v>
      </c>
      <c r="S46" s="11" t="str">
        <f>ROUND(P33/1000,0) &amp;" GWh"</f>
        <v>1629 GWh</v>
      </c>
      <c r="T46" s="62">
        <f>P33/P40</f>
        <v>0.71941433961138657</v>
      </c>
      <c r="U46" s="36"/>
    </row>
    <row r="47" spans="1:47">
      <c r="A47" s="48" t="s">
        <v>51</v>
      </c>
      <c r="B47" s="70">
        <f>B46/B24</f>
        <v>0.13216567915244304</v>
      </c>
      <c r="C47" s="70">
        <f>C46/(C40+C24)</f>
        <v>0.08</v>
      </c>
      <c r="D47" s="119"/>
      <c r="E47" s="119"/>
      <c r="F47" s="120"/>
      <c r="G47" s="119"/>
      <c r="H47" s="119"/>
      <c r="I47" s="120"/>
      <c r="J47" s="119"/>
      <c r="K47" s="119"/>
      <c r="L47" s="119"/>
      <c r="M47" s="119"/>
      <c r="N47" s="120"/>
      <c r="O47" s="120"/>
      <c r="P47" s="120"/>
      <c r="Q47" s="34"/>
      <c r="R47" s="41" t="s">
        <v>48</v>
      </c>
      <c r="S47" s="11" t="str">
        <f>ROUND(P35/1000,0) &amp;" GWh"</f>
        <v>294 GWh</v>
      </c>
      <c r="T47" s="62">
        <f>P35/P40</f>
        <v>0.12987970396192378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2265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U71"/>
  <sheetViews>
    <sheetView topLeftCell="I14" zoomScale="80" zoomScaleNormal="8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2" style="12" bestFit="1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86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104"/>
      <c r="C5" s="126">
        <f>[2]Solceller!$C$9</f>
        <v>47.5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>
        <f>SUM(D5:O5)</f>
        <v>0</v>
      </c>
      <c r="Q5" s="53"/>
      <c r="AG5" s="53"/>
      <c r="AH5" s="53"/>
    </row>
    <row r="6" spans="1:34" ht="15.75">
      <c r="A6" s="5"/>
      <c r="B6" s="104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104"/>
      <c r="C7" s="106">
        <f>[2]Elproduktion!$N$242</f>
        <v>7449</v>
      </c>
      <c r="D7" s="106">
        <f>[2]Elproduktion!$N$243</f>
        <v>0</v>
      </c>
      <c r="E7" s="106">
        <f>[2]Elproduktion!$Q$244</f>
        <v>0</v>
      </c>
      <c r="F7" s="106">
        <f>[2]Elproduktion!$N$245</f>
        <v>0</v>
      </c>
      <c r="G7" s="106">
        <f>[2]Elproduktion!$R$246</f>
        <v>0</v>
      </c>
      <c r="H7" s="106">
        <f>[2]Elproduktion!$S$247</f>
        <v>0</v>
      </c>
      <c r="I7" s="106">
        <f>[2]Elproduktion!$N$248</f>
        <v>0</v>
      </c>
      <c r="J7" s="106">
        <f>[2]Elproduktion!$T$246</f>
        <v>0</v>
      </c>
      <c r="K7" s="106">
        <f>[2]Elproduktion!U244</f>
        <v>0</v>
      </c>
      <c r="L7" s="106">
        <f>[2]Elproduktion!V244</f>
        <v>0</v>
      </c>
      <c r="M7" s="106"/>
      <c r="N7" s="106"/>
      <c r="O7" s="106"/>
      <c r="P7" s="106">
        <f t="shared" si="0"/>
        <v>0</v>
      </c>
      <c r="Q7" s="53"/>
      <c r="AG7" s="53"/>
      <c r="AH7" s="53"/>
    </row>
    <row r="8" spans="1:34" ht="15.75">
      <c r="A8" s="5" t="s">
        <v>11</v>
      </c>
      <c r="B8" s="104"/>
      <c r="C8" s="106">
        <f>[2]Elproduktion!$N$250</f>
        <v>0</v>
      </c>
      <c r="D8" s="106">
        <f>[2]Elproduktion!$N$251</f>
        <v>0</v>
      </c>
      <c r="E8" s="106">
        <f>[2]Elproduktion!$Q$252</f>
        <v>0</v>
      </c>
      <c r="F8" s="106">
        <f>[2]Elproduktion!$N$253</f>
        <v>0</v>
      </c>
      <c r="G8" s="106">
        <f>[2]Elproduktion!$R$254</f>
        <v>0</v>
      </c>
      <c r="H8" s="106">
        <f>[2]Elproduktion!$S$255</f>
        <v>0</v>
      </c>
      <c r="I8" s="106">
        <f>[2]Elproduktion!$N$256</f>
        <v>0</v>
      </c>
      <c r="J8" s="106">
        <f>[2]Elproduktion!$T$254</f>
        <v>0</v>
      </c>
      <c r="K8" s="106">
        <f>[2]Elproduktion!U252</f>
        <v>0</v>
      </c>
      <c r="L8" s="106">
        <f>[2]Elproduktion!V252</f>
        <v>0</v>
      </c>
      <c r="M8" s="106"/>
      <c r="N8" s="106"/>
      <c r="O8" s="106"/>
      <c r="P8" s="106">
        <f t="shared" si="0"/>
        <v>0</v>
      </c>
      <c r="Q8" s="53"/>
      <c r="AG8" s="53"/>
      <c r="AH8" s="53"/>
    </row>
    <row r="9" spans="1:34" ht="15.75">
      <c r="A9" s="5" t="s">
        <v>12</v>
      </c>
      <c r="B9" s="104"/>
      <c r="C9" s="106">
        <f>[2]Elproduktion!$N$258</f>
        <v>199147</v>
      </c>
      <c r="D9" s="106">
        <f>[2]Elproduktion!$N$259</f>
        <v>0</v>
      </c>
      <c r="E9" s="106">
        <f>[2]Elproduktion!$Q$260</f>
        <v>0</v>
      </c>
      <c r="F9" s="106">
        <f>[2]Elproduktion!$N$261</f>
        <v>0</v>
      </c>
      <c r="G9" s="106">
        <f>[2]Elproduktion!$R$262</f>
        <v>0</v>
      </c>
      <c r="H9" s="106">
        <f>[2]Elproduktion!$S$263</f>
        <v>0</v>
      </c>
      <c r="I9" s="106">
        <f>[2]Elproduktion!$N$264</f>
        <v>0</v>
      </c>
      <c r="J9" s="106">
        <f>[2]Elproduktion!$T$262</f>
        <v>0</v>
      </c>
      <c r="K9" s="106">
        <f>[2]Elproduktion!U260</f>
        <v>0</v>
      </c>
      <c r="L9" s="106">
        <f>[2]Elproduktion!V260</f>
        <v>0</v>
      </c>
      <c r="M9" s="106"/>
      <c r="N9" s="106"/>
      <c r="O9" s="106"/>
      <c r="P9" s="106">
        <f t="shared" si="0"/>
        <v>0</v>
      </c>
      <c r="Q9" s="53"/>
      <c r="AG9" s="53"/>
      <c r="AH9" s="53"/>
    </row>
    <row r="10" spans="1:34" ht="15.75">
      <c r="A10" s="5" t="s">
        <v>13</v>
      </c>
      <c r="B10" s="104"/>
      <c r="C10" s="106">
        <f>[2]Elproduktion!$N$266</f>
        <v>0</v>
      </c>
      <c r="D10" s="106">
        <f>[2]Elproduktion!$N$267</f>
        <v>0</v>
      </c>
      <c r="E10" s="106">
        <f>[2]Elproduktion!$Q$268</f>
        <v>0</v>
      </c>
      <c r="F10" s="106">
        <f>[2]Elproduktion!$N$269</f>
        <v>0</v>
      </c>
      <c r="G10" s="106">
        <f>[2]Elproduktion!$R$270</f>
        <v>0</v>
      </c>
      <c r="H10" s="106">
        <f>[2]Elproduktion!$S$271</f>
        <v>0</v>
      </c>
      <c r="I10" s="106">
        <f>[2]Elproduktion!$N$272</f>
        <v>0</v>
      </c>
      <c r="J10" s="106">
        <f>[2]Elproduktion!$T$270</f>
        <v>0</v>
      </c>
      <c r="K10" s="106">
        <f>[2]Elproduktion!U268</f>
        <v>0</v>
      </c>
      <c r="L10" s="106">
        <f>[2]Elproduktion!V268</f>
        <v>0</v>
      </c>
      <c r="M10" s="106"/>
      <c r="N10" s="106"/>
      <c r="O10" s="106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104"/>
      <c r="C11" s="126">
        <f>SUM(C5:C10)</f>
        <v>206643.5</v>
      </c>
      <c r="D11" s="106">
        <f t="shared" ref="D11:O11" si="1">SUM(D5:D10)</f>
        <v>0</v>
      </c>
      <c r="E11" s="106">
        <f t="shared" si="1"/>
        <v>0</v>
      </c>
      <c r="F11" s="106">
        <f t="shared" si="1"/>
        <v>0</v>
      </c>
      <c r="G11" s="106">
        <f t="shared" si="1"/>
        <v>0</v>
      </c>
      <c r="H11" s="106">
        <f t="shared" si="1"/>
        <v>0</v>
      </c>
      <c r="I11" s="106">
        <f t="shared" si="1"/>
        <v>0</v>
      </c>
      <c r="J11" s="106">
        <f t="shared" si="1"/>
        <v>0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106">
        <f t="shared" si="1"/>
        <v>0</v>
      </c>
      <c r="O11" s="106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1762 Munkfors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[2]Fjärrvärmeproduktion!$N$338+[2]Fjärrvärmeproduktion!$N$378</f>
        <v>52049</v>
      </c>
      <c r="C18" s="106"/>
      <c r="D18" s="106">
        <f>[2]Fjärrvärmeproduktion!$N$339</f>
        <v>40</v>
      </c>
      <c r="E18" s="106">
        <f>[2]Fjärrvärmeproduktion!$Q$340</f>
        <v>0</v>
      </c>
      <c r="F18" s="106">
        <f>[2]Fjärrvärmeproduktion!$N$341</f>
        <v>0</v>
      </c>
      <c r="G18" s="106">
        <f>[2]Fjärrvärmeproduktion!$R$342</f>
        <v>0</v>
      </c>
      <c r="H18" s="128">
        <f>[2]Fjärrvärmeproduktion!$S$343</f>
        <v>74517</v>
      </c>
      <c r="I18" s="106">
        <f>[2]Fjärrvärmeproduktion!$N$344</f>
        <v>0</v>
      </c>
      <c r="J18" s="106">
        <f>[2]Fjärrvärmeproduktion!$T$342</f>
        <v>0</v>
      </c>
      <c r="K18" s="106">
        <f>[2]Fjärrvärmeproduktion!U340</f>
        <v>0</v>
      </c>
      <c r="L18" s="106">
        <f>[2]Fjärrvärmeproduktion!V340</f>
        <v>0</v>
      </c>
      <c r="M18" s="106"/>
      <c r="N18" s="106"/>
      <c r="O18" s="106"/>
      <c r="P18" s="106">
        <f>SUM(C18:O18)</f>
        <v>74557</v>
      </c>
      <c r="Q18" s="4"/>
      <c r="R18" s="4"/>
      <c r="S18" s="4"/>
      <c r="T18" s="4"/>
    </row>
    <row r="19" spans="1:34" ht="15.75">
      <c r="A19" s="5" t="s">
        <v>19</v>
      </c>
      <c r="B19" s="105">
        <f>[2]Fjärrvärmeproduktion!$N$346</f>
        <v>0</v>
      </c>
      <c r="C19" s="106"/>
      <c r="D19" s="106">
        <f>[2]Fjärrvärmeproduktion!$N$347</f>
        <v>0</v>
      </c>
      <c r="E19" s="106">
        <f>[2]Fjärrvärmeproduktion!$Q$348</f>
        <v>0</v>
      </c>
      <c r="F19" s="106">
        <f>[2]Fjärrvärmeproduktion!$N$349</f>
        <v>0</v>
      </c>
      <c r="G19" s="106">
        <f>[2]Fjärrvärmeproduktion!$R$350</f>
        <v>0</v>
      </c>
      <c r="H19" s="106">
        <f>[2]Fjärrvärmeproduktion!$S$351</f>
        <v>0</v>
      </c>
      <c r="I19" s="106">
        <f>[2]Fjärrvärmeproduktion!$N$352</f>
        <v>0</v>
      </c>
      <c r="J19" s="106">
        <f>[2]Fjärrvärmeproduktion!$T$350</f>
        <v>0</v>
      </c>
      <c r="K19" s="106">
        <f>[2]Fjärrvärmeproduktion!U348</f>
        <v>0</v>
      </c>
      <c r="L19" s="106">
        <f>[2]Fjärrvärmeproduktion!V348</f>
        <v>0</v>
      </c>
      <c r="M19" s="106"/>
      <c r="N19" s="106"/>
      <c r="O19" s="106"/>
      <c r="P19" s="106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41">
        <f>[2]Fjärrvärmeproduktion!$N$354</f>
        <v>0</v>
      </c>
      <c r="C20" s="106"/>
      <c r="D20" s="106">
        <f>[2]Fjärrvärmeproduktion!$N$355</f>
        <v>0</v>
      </c>
      <c r="E20" s="106">
        <f>[2]Fjärrvärmeproduktion!$Q$356</f>
        <v>0</v>
      </c>
      <c r="F20" s="106">
        <f>[2]Fjärrvärmeproduktion!$N$357</f>
        <v>0</v>
      </c>
      <c r="G20" s="106">
        <f>[2]Fjärrvärmeproduktion!$R$358</f>
        <v>0</v>
      </c>
      <c r="H20" s="106">
        <f>[2]Fjärrvärmeproduktion!$S$359</f>
        <v>0</v>
      </c>
      <c r="I20" s="106">
        <f>[2]Fjärrvärmeproduktion!$N$360</f>
        <v>0</v>
      </c>
      <c r="J20" s="106">
        <f>[2]Fjärrvärmeproduktion!$T$358</f>
        <v>0</v>
      </c>
      <c r="K20" s="106">
        <f>[2]Fjärrvärmeproduktion!U356</f>
        <v>0</v>
      </c>
      <c r="L20" s="106">
        <f>[2]Fjärrvärmeproduktion!V356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41">
        <f>[2]Fjärrvärmeproduktion!$N$362</f>
        <v>0</v>
      </c>
      <c r="C21" s="106"/>
      <c r="D21" s="106">
        <f>[2]Fjärrvärmeproduktion!$N$363</f>
        <v>0</v>
      </c>
      <c r="E21" s="106">
        <f>[2]Fjärrvärmeproduktion!$Q$364</f>
        <v>0</v>
      </c>
      <c r="F21" s="106">
        <f>[2]Fjärrvärmeproduktion!$N$365</f>
        <v>0</v>
      </c>
      <c r="G21" s="106">
        <f>[2]Fjärrvärmeproduktion!$R$366</f>
        <v>0</v>
      </c>
      <c r="H21" s="106">
        <f>[2]Fjärrvärmeproduktion!$S$367</f>
        <v>0</v>
      </c>
      <c r="I21" s="106">
        <f>[2]Fjärrvärmeproduktion!$N$368</f>
        <v>0</v>
      </c>
      <c r="J21" s="106">
        <f>[2]Fjärrvärmeproduktion!$T$366</f>
        <v>0</v>
      </c>
      <c r="K21" s="106">
        <f>[2]Fjärrvärmeproduktion!U364</f>
        <v>0</v>
      </c>
      <c r="L21" s="106">
        <f>[2]Fjärrvärmeproduktion!V364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41">
        <f>[2]Fjärrvärmeproduktion!$N$370</f>
        <v>0</v>
      </c>
      <c r="C22" s="106"/>
      <c r="D22" s="106">
        <f>[2]Fjärrvärmeproduktion!$N$371</f>
        <v>0</v>
      </c>
      <c r="E22" s="106">
        <f>[2]Fjärrvärmeproduktion!$Q$372</f>
        <v>0</v>
      </c>
      <c r="F22" s="106">
        <f>[2]Fjärrvärmeproduktion!$N$373</f>
        <v>0</v>
      </c>
      <c r="G22" s="106">
        <f>[2]Fjärrvärmeproduktion!$R$374</f>
        <v>0</v>
      </c>
      <c r="H22" s="106">
        <f>[2]Fjärrvärmeproduktion!$S$375</f>
        <v>0</v>
      </c>
      <c r="I22" s="106">
        <f>[2]Fjärrvärmeproduktion!$N$376</f>
        <v>0</v>
      </c>
      <c r="J22" s="106">
        <f>[2]Fjärrvärmeproduktion!$T$374</f>
        <v>0</v>
      </c>
      <c r="K22" s="106">
        <f>[2]Fjärrvärmeproduktion!U372</f>
        <v>0</v>
      </c>
      <c r="L22" s="106">
        <f>[2]Fjärrvärmeproduktion!V372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190 GWh</v>
      </c>
      <c r="T22" s="38"/>
      <c r="U22" s="36"/>
    </row>
    <row r="23" spans="1:34" ht="15.75">
      <c r="A23" s="5" t="s">
        <v>23</v>
      </c>
      <c r="B23" s="107">
        <v>0</v>
      </c>
      <c r="C23" s="106"/>
      <c r="D23" s="106">
        <f>[2]Fjärrvärmeproduktion!$N$379</f>
        <v>0</v>
      </c>
      <c r="E23" s="106">
        <f>[2]Fjärrvärmeproduktion!$Q$380</f>
        <v>0</v>
      </c>
      <c r="F23" s="106">
        <f>[2]Fjärrvärmeproduktion!$N$381</f>
        <v>0</v>
      </c>
      <c r="G23" s="106">
        <f>[2]Fjärrvärmeproduktion!$R$382</f>
        <v>0</v>
      </c>
      <c r="H23" s="106">
        <f>[2]Fjärrvärmeproduktion!$S$383</f>
        <v>0</v>
      </c>
      <c r="I23" s="106">
        <f>[2]Fjärrvärmeproduktion!$N$384</f>
        <v>0</v>
      </c>
      <c r="J23" s="106">
        <f>[2]Fjärrvärmeproduktion!$T$382</f>
        <v>0</v>
      </c>
      <c r="K23" s="106">
        <f>[2]Fjärrvärmeproduktion!U380</f>
        <v>0</v>
      </c>
      <c r="L23" s="106">
        <f>[2]Fjärrvärmeproduktion!V380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6">
        <f>SUM(B18:B23)</f>
        <v>52049</v>
      </c>
      <c r="C24" s="106">
        <f t="shared" ref="C24:O24" si="3">SUM(C18:C23)</f>
        <v>0</v>
      </c>
      <c r="D24" s="106">
        <f t="shared" si="3"/>
        <v>40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28">
        <f t="shared" si="3"/>
        <v>74517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74557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67 GWh</v>
      </c>
      <c r="T25" s="42">
        <f>C$44</f>
        <v>0.35122856296958116</v>
      </c>
      <c r="U25" s="36"/>
    </row>
    <row r="26" spans="1:34" ht="15.75">
      <c r="B26" s="105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31"/>
      <c r="R26" s="85" t="str">
        <f>D30</f>
        <v>Oljeprodukter</v>
      </c>
      <c r="S26" s="60" t="str">
        <f>ROUND(D43/1000,0) &amp;" GWh"</f>
        <v>36 GWh</v>
      </c>
      <c r="T26" s="42">
        <f>D$44</f>
        <v>0.18918637006817918</v>
      </c>
      <c r="U26" s="36"/>
    </row>
    <row r="27" spans="1:34" ht="15.75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0</v>
      </c>
      <c r="U28" s="36"/>
    </row>
    <row r="29" spans="1:34" ht="15.75">
      <c r="A29" s="78" t="str">
        <f>A2</f>
        <v>1762 Munkfors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5 GWh</v>
      </c>
      <c r="T29" s="42">
        <f>G$44</f>
        <v>2.6914489994384255E-2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82 GWh</v>
      </c>
      <c r="T30" s="42">
        <f>H$44</f>
        <v>0.43267057696785538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6">
        <f>[2]Slutanvändning!$N$494</f>
        <v>0</v>
      </c>
      <c r="C32" s="106">
        <f>[2]Slutanvändning!$N$495</f>
        <v>176</v>
      </c>
      <c r="D32" s="106">
        <f>[2]Slutanvändning!$N$488</f>
        <v>315</v>
      </c>
      <c r="E32" s="106">
        <f>[2]Slutanvändning!$Q$489</f>
        <v>0</v>
      </c>
      <c r="F32" s="105">
        <f>[2]Slutanvändning!$N$490</f>
        <v>0</v>
      </c>
      <c r="G32" s="106">
        <f>[2]Slutanvändning!$N$491</f>
        <v>73</v>
      </c>
      <c r="H32" s="106">
        <f>[2]Slutanvändning!$N$492</f>
        <v>0</v>
      </c>
      <c r="I32" s="106">
        <f>[2]Slutanvändning!$N$493</f>
        <v>0</v>
      </c>
      <c r="J32" s="106"/>
      <c r="K32" s="106">
        <f>[2]Slutanvändning!T489</f>
        <v>0</v>
      </c>
      <c r="L32" s="106">
        <f>[2]Slutanvändning!U489</f>
        <v>0</v>
      </c>
      <c r="M32" s="106"/>
      <c r="N32" s="106"/>
      <c r="O32" s="106"/>
      <c r="P32" s="106">
        <f t="shared" ref="P32:P38" si="4">SUM(B32:N32)</f>
        <v>564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06">
        <f>[2]Slutanvändning!$N$503</f>
        <v>10018</v>
      </c>
      <c r="C33" s="106">
        <f>[2]Slutanvändning!$N$504</f>
        <v>42137</v>
      </c>
      <c r="D33" s="106">
        <f>[2]Slutanvändning!$N$497</f>
        <v>94</v>
      </c>
      <c r="E33" s="106">
        <f>[2]Slutanvändning!$Q$498</f>
        <v>0</v>
      </c>
      <c r="F33" s="107">
        <f>[2]Slutanvändning!$N$499</f>
        <v>0</v>
      </c>
      <c r="G33" s="106">
        <f>[2]Slutanvändning!$N$500</f>
        <v>0</v>
      </c>
      <c r="H33" s="106">
        <f>[2]Slutanvändning!$N$501</f>
        <v>0</v>
      </c>
      <c r="I33" s="106">
        <f>[2]Slutanvändning!$N$502</f>
        <v>0</v>
      </c>
      <c r="J33" s="106"/>
      <c r="K33" s="106">
        <f>[2]Slutanvändning!T498</f>
        <v>0</v>
      </c>
      <c r="L33" s="106">
        <f>[2]Slutanvändning!U498</f>
        <v>0</v>
      </c>
      <c r="M33" s="106"/>
      <c r="N33" s="106"/>
      <c r="O33" s="106"/>
      <c r="P33" s="128">
        <f t="shared" si="4"/>
        <v>52249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06">
        <f>[2]Slutanvändning!$N$512</f>
        <v>2698</v>
      </c>
      <c r="C34" s="106">
        <f>[2]Slutanvändning!$N$513</f>
        <v>3670</v>
      </c>
      <c r="D34" s="106">
        <f>[2]Slutanvändning!$N$506</f>
        <v>0</v>
      </c>
      <c r="E34" s="106">
        <f>[2]Slutanvändning!$Q$507</f>
        <v>0</v>
      </c>
      <c r="F34" s="105">
        <f>[2]Slutanvändning!$N$508</f>
        <v>0</v>
      </c>
      <c r="G34" s="106">
        <f>[2]Slutanvändning!$N$509</f>
        <v>0</v>
      </c>
      <c r="H34" s="106">
        <f>[2]Slutanvändning!$N$510</f>
        <v>0</v>
      </c>
      <c r="I34" s="106">
        <f>[2]Slutanvändning!$N$511</f>
        <v>0</v>
      </c>
      <c r="J34" s="106"/>
      <c r="K34" s="106">
        <f>[2]Slutanvändning!T507</f>
        <v>0</v>
      </c>
      <c r="L34" s="106">
        <f>[2]Slutanvändning!U507</f>
        <v>0</v>
      </c>
      <c r="M34" s="106"/>
      <c r="N34" s="106"/>
      <c r="O34" s="106"/>
      <c r="P34" s="106">
        <f t="shared" si="4"/>
        <v>6368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06">
        <f>[2]Slutanvändning!$N$521</f>
        <v>0</v>
      </c>
      <c r="C35" s="106">
        <f>[2]Slutanvändning!$N$522</f>
        <v>0</v>
      </c>
      <c r="D35" s="106">
        <f>[2]Slutanvändning!$N$515</f>
        <v>35304</v>
      </c>
      <c r="E35" s="106">
        <f>[2]Slutanvändning!$Q$516</f>
        <v>0</v>
      </c>
      <c r="F35" s="105">
        <f>[2]Slutanvändning!$N$517</f>
        <v>0</v>
      </c>
      <c r="G35" s="106">
        <f>[2]Slutanvändning!$N$518</f>
        <v>5036</v>
      </c>
      <c r="H35" s="106">
        <f>[2]Slutanvändning!$N$519</f>
        <v>0</v>
      </c>
      <c r="I35" s="106">
        <f>[2]Slutanvändning!$N$520</f>
        <v>0</v>
      </c>
      <c r="J35" s="106"/>
      <c r="K35" s="106">
        <f>[2]Slutanvändning!T516</f>
        <v>0</v>
      </c>
      <c r="L35" s="106">
        <f>[2]Slutanvändning!U516</f>
        <v>0</v>
      </c>
      <c r="M35" s="106"/>
      <c r="N35" s="106"/>
      <c r="O35" s="106"/>
      <c r="P35" s="106">
        <f>SUM(B35:N35)</f>
        <v>40340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06">
        <f>[2]Slutanvändning!$N$530</f>
        <v>1583</v>
      </c>
      <c r="C36" s="106">
        <f>[2]Slutanvändning!$N$531</f>
        <v>8719</v>
      </c>
      <c r="D36" s="106">
        <f>[2]Slutanvändning!$N$524</f>
        <v>67</v>
      </c>
      <c r="E36" s="106">
        <f>[2]Slutanvändning!$Q$525</f>
        <v>0</v>
      </c>
      <c r="F36" s="105">
        <f>[2]Slutanvändning!$N$526</f>
        <v>0</v>
      </c>
      <c r="G36" s="106">
        <f>[2]Slutanvändning!$N$527</f>
        <v>0</v>
      </c>
      <c r="H36" s="106">
        <f>[2]Slutanvändning!$N$528</f>
        <v>0</v>
      </c>
      <c r="I36" s="106">
        <f>[2]Slutanvändning!$N$529</f>
        <v>0</v>
      </c>
      <c r="J36" s="106"/>
      <c r="K36" s="106">
        <f>[2]Slutanvändning!T525</f>
        <v>0</v>
      </c>
      <c r="L36" s="106">
        <f>[2]Slutanvändning!U525</f>
        <v>0</v>
      </c>
      <c r="M36" s="106"/>
      <c r="N36" s="106"/>
      <c r="O36" s="106"/>
      <c r="P36" s="106">
        <f t="shared" si="4"/>
        <v>10369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06">
        <f>[2]Slutanvändning!$N$539</f>
        <v>10458</v>
      </c>
      <c r="C37" s="106">
        <f>[2]Slutanvändning!$N$540</f>
        <v>13194</v>
      </c>
      <c r="D37" s="106">
        <f>[2]Slutanvändning!$N$533</f>
        <v>92</v>
      </c>
      <c r="E37" s="106">
        <f>[2]Slutanvändning!$Q$534</f>
        <v>0</v>
      </c>
      <c r="F37" s="105">
        <f>[2]Slutanvändning!$N$535</f>
        <v>0</v>
      </c>
      <c r="G37" s="106">
        <f>[2]Slutanvändning!$N$536</f>
        <v>0</v>
      </c>
      <c r="H37" s="106">
        <f>[2]Slutanvändning!$N$537</f>
        <v>7614</v>
      </c>
      <c r="I37" s="106">
        <f>[2]Slutanvändning!$N$538</f>
        <v>0</v>
      </c>
      <c r="J37" s="106"/>
      <c r="K37" s="106">
        <f>[2]Slutanvändning!T534</f>
        <v>0</v>
      </c>
      <c r="L37" s="106">
        <f>[2]Slutanvändning!U534</f>
        <v>0</v>
      </c>
      <c r="M37" s="106"/>
      <c r="N37" s="106"/>
      <c r="O37" s="106"/>
      <c r="P37" s="106">
        <f t="shared" si="4"/>
        <v>31358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06">
        <f>[2]Slutanvändning!$N$548</f>
        <v>8161</v>
      </c>
      <c r="C38" s="106">
        <f>[2]Slutanvändning!$N$549</f>
        <v>734</v>
      </c>
      <c r="D38" s="106">
        <f>[2]Slutanvändning!$N$542</f>
        <v>0</v>
      </c>
      <c r="E38" s="106">
        <f>[2]Slutanvändning!$Q$543</f>
        <v>0</v>
      </c>
      <c r="F38" s="105">
        <f>[2]Slutanvändning!$N$544</f>
        <v>0</v>
      </c>
      <c r="G38" s="106">
        <f>[2]Slutanvändning!$N$545</f>
        <v>0</v>
      </c>
      <c r="H38" s="106">
        <f>[2]Slutanvändning!$N$546</f>
        <v>0</v>
      </c>
      <c r="I38" s="106">
        <f>[2]Slutanvändning!$N$547</f>
        <v>0</v>
      </c>
      <c r="J38" s="106"/>
      <c r="K38" s="106">
        <f>[2]Slutanvändning!T543</f>
        <v>0</v>
      </c>
      <c r="L38" s="106">
        <f>[2]Slutanvändning!U543</f>
        <v>0</v>
      </c>
      <c r="M38" s="106"/>
      <c r="N38" s="106"/>
      <c r="O38" s="106"/>
      <c r="P38" s="106">
        <f t="shared" si="4"/>
        <v>8895</v>
      </c>
      <c r="Q38" s="33"/>
      <c r="R38" s="44"/>
      <c r="S38" s="29"/>
      <c r="T38" s="40"/>
      <c r="U38" s="36"/>
    </row>
    <row r="39" spans="1:47" ht="15.75">
      <c r="A39" s="5" t="s">
        <v>39</v>
      </c>
      <c r="B39" s="106">
        <f>[2]Slutanvändning!$N$557</f>
        <v>0</v>
      </c>
      <c r="C39" s="106">
        <f>[2]Slutanvändning!$N$558</f>
        <v>0</v>
      </c>
      <c r="D39" s="106">
        <f>[2]Slutanvändning!$N$551</f>
        <v>0</v>
      </c>
      <c r="E39" s="106">
        <f>[2]Slutanvändning!$Q$552</f>
        <v>0</v>
      </c>
      <c r="F39" s="105">
        <f>[2]Slutanvändning!$N$553</f>
        <v>0</v>
      </c>
      <c r="G39" s="106">
        <f>[2]Slutanvändning!$N$554</f>
        <v>0</v>
      </c>
      <c r="H39" s="106">
        <f>[2]Slutanvändning!$N$555</f>
        <v>0</v>
      </c>
      <c r="I39" s="106">
        <f>[2]Slutanvändning!$N$556</f>
        <v>0</v>
      </c>
      <c r="J39" s="106"/>
      <c r="K39" s="106">
        <f>[2]Slutanvändning!T552</f>
        <v>0</v>
      </c>
      <c r="L39" s="106">
        <f>[2]Slutanvändning!U552</f>
        <v>0</v>
      </c>
      <c r="M39" s="106"/>
      <c r="N39" s="106"/>
      <c r="O39" s="106"/>
      <c r="P39" s="106">
        <f>SUM(B39:N39)</f>
        <v>0</v>
      </c>
      <c r="Q39" s="33"/>
      <c r="R39" s="41"/>
      <c r="S39" s="10"/>
      <c r="T39" s="63"/>
    </row>
    <row r="40" spans="1:47" ht="15.75">
      <c r="A40" s="5" t="s">
        <v>14</v>
      </c>
      <c r="B40" s="106">
        <f>SUM(B32:B39)</f>
        <v>32918</v>
      </c>
      <c r="C40" s="106">
        <f t="shared" ref="C40:O40" si="5">SUM(C32:C39)</f>
        <v>68630</v>
      </c>
      <c r="D40" s="106">
        <f t="shared" si="5"/>
        <v>35872</v>
      </c>
      <c r="E40" s="106">
        <f t="shared" si="5"/>
        <v>0</v>
      </c>
      <c r="F40" s="128">
        <f>SUM(F32:F39)</f>
        <v>0</v>
      </c>
      <c r="G40" s="106">
        <f t="shared" si="5"/>
        <v>5109</v>
      </c>
      <c r="H40" s="106">
        <f t="shared" si="5"/>
        <v>7614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28">
        <f>SUM(B40:N40)</f>
        <v>150143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ROUND((B46+C46)/1000,0) &amp;" GWh"</f>
        <v>25 GWh</v>
      </c>
      <c r="T41" s="63"/>
    </row>
    <row r="42" spans="1:47">
      <c r="A42" s="46" t="s">
        <v>43</v>
      </c>
      <c r="B42" s="113">
        <f>B39+B38+B37</f>
        <v>18619</v>
      </c>
      <c r="C42" s="113">
        <f>C39+C38+C37</f>
        <v>13928</v>
      </c>
      <c r="D42" s="113">
        <f>D39+D38+D37</f>
        <v>92</v>
      </c>
      <c r="E42" s="113">
        <f t="shared" ref="E42:P42" si="6">E39+E38+E37</f>
        <v>0</v>
      </c>
      <c r="F42" s="114">
        <f t="shared" si="6"/>
        <v>0</v>
      </c>
      <c r="G42" s="113">
        <f t="shared" si="6"/>
        <v>0</v>
      </c>
      <c r="H42" s="113">
        <f t="shared" si="6"/>
        <v>7614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40253</v>
      </c>
      <c r="Q42" s="34"/>
      <c r="R42" s="41" t="s">
        <v>41</v>
      </c>
      <c r="S42" s="11" t="str">
        <f>ROUND(P42/1000,0) &amp;" GWh"</f>
        <v>40 GWh</v>
      </c>
      <c r="T42" s="42">
        <f>P42/P40</f>
        <v>0.26809774681470333</v>
      </c>
    </row>
    <row r="43" spans="1:47">
      <c r="A43" s="47" t="s">
        <v>45</v>
      </c>
      <c r="B43" s="115"/>
      <c r="C43" s="116">
        <f>C40+C24-C7+C46</f>
        <v>66671.399999999994</v>
      </c>
      <c r="D43" s="116">
        <f t="shared" ref="D43:O43" si="7">D11+D24+D40</f>
        <v>35912</v>
      </c>
      <c r="E43" s="116">
        <f t="shared" si="7"/>
        <v>0</v>
      </c>
      <c r="F43" s="116">
        <f t="shared" si="7"/>
        <v>0</v>
      </c>
      <c r="G43" s="116">
        <f t="shared" si="7"/>
        <v>5109</v>
      </c>
      <c r="H43" s="116">
        <f t="shared" si="7"/>
        <v>82131</v>
      </c>
      <c r="I43" s="116">
        <f t="shared" si="7"/>
        <v>0</v>
      </c>
      <c r="J43" s="116">
        <f t="shared" si="7"/>
        <v>0</v>
      </c>
      <c r="K43" s="116">
        <f t="shared" si="7"/>
        <v>0</v>
      </c>
      <c r="L43" s="116">
        <f t="shared" si="7"/>
        <v>0</v>
      </c>
      <c r="M43" s="116">
        <f t="shared" si="7"/>
        <v>0</v>
      </c>
      <c r="N43" s="116">
        <f t="shared" si="7"/>
        <v>0</v>
      </c>
      <c r="O43" s="116">
        <f t="shared" si="7"/>
        <v>0</v>
      </c>
      <c r="P43" s="117">
        <f>SUM(C43:O43)</f>
        <v>189823.4</v>
      </c>
      <c r="Q43" s="34"/>
      <c r="R43" s="41" t="s">
        <v>42</v>
      </c>
      <c r="S43" s="11" t="str">
        <f>ROUND(P36/1000,0) &amp;" GWh"</f>
        <v>10 GWh</v>
      </c>
      <c r="T43" s="62">
        <f>P36/P40</f>
        <v>6.9060828676661579E-2</v>
      </c>
    </row>
    <row r="44" spans="1:47">
      <c r="A44" s="47" t="s">
        <v>46</v>
      </c>
      <c r="B44" s="123"/>
      <c r="C44" s="124">
        <f>C43/$P$43</f>
        <v>0.35122856296958116</v>
      </c>
      <c r="D44" s="124">
        <f t="shared" ref="D44:P44" si="8">D43/$P$43</f>
        <v>0.18918637006817918</v>
      </c>
      <c r="E44" s="124">
        <f t="shared" si="8"/>
        <v>0</v>
      </c>
      <c r="F44" s="124">
        <f t="shared" si="8"/>
        <v>0</v>
      </c>
      <c r="G44" s="124">
        <f t="shared" si="8"/>
        <v>2.6914489994384255E-2</v>
      </c>
      <c r="H44" s="124">
        <f t="shared" si="8"/>
        <v>0.43267057696785538</v>
      </c>
      <c r="I44" s="124">
        <f t="shared" si="8"/>
        <v>0</v>
      </c>
      <c r="J44" s="124">
        <f t="shared" si="8"/>
        <v>0</v>
      </c>
      <c r="K44" s="124">
        <f t="shared" si="8"/>
        <v>0</v>
      </c>
      <c r="L44" s="124">
        <f t="shared" si="8"/>
        <v>0</v>
      </c>
      <c r="M44" s="124">
        <f t="shared" si="8"/>
        <v>0</v>
      </c>
      <c r="N44" s="124">
        <f t="shared" si="8"/>
        <v>0</v>
      </c>
      <c r="O44" s="124">
        <f t="shared" si="8"/>
        <v>0</v>
      </c>
      <c r="P44" s="124">
        <f t="shared" si="8"/>
        <v>1</v>
      </c>
      <c r="Q44" s="34"/>
      <c r="R44" s="41" t="s">
        <v>44</v>
      </c>
      <c r="S44" s="11" t="str">
        <f>ROUND(P34/1000,0) &amp;" GWh"</f>
        <v>6 GWh</v>
      </c>
      <c r="T44" s="42">
        <f>P34/P40</f>
        <v>4.2412899702283825E-2</v>
      </c>
      <c r="U44" s="36"/>
    </row>
    <row r="45" spans="1:47">
      <c r="A45" s="48"/>
      <c r="B45" s="105"/>
      <c r="C45" s="119"/>
      <c r="D45" s="119"/>
      <c r="E45" s="119"/>
      <c r="F45" s="120"/>
      <c r="G45" s="119"/>
      <c r="H45" s="119"/>
      <c r="I45" s="120"/>
      <c r="J45" s="119"/>
      <c r="K45" s="119"/>
      <c r="L45" s="119"/>
      <c r="M45" s="119"/>
      <c r="N45" s="120"/>
      <c r="O45" s="120"/>
      <c r="P45" s="120"/>
      <c r="Q45" s="34"/>
      <c r="R45" s="41" t="s">
        <v>31</v>
      </c>
      <c r="S45" s="11" t="str">
        <f>ROUND(P32/1000,0) &amp;" GWh"</f>
        <v>1 GWh</v>
      </c>
      <c r="T45" s="42">
        <f>P32/P40</f>
        <v>3.7564188806670975E-3</v>
      </c>
      <c r="U45" s="36"/>
    </row>
    <row r="46" spans="1:47">
      <c r="A46" s="48" t="s">
        <v>49</v>
      </c>
      <c r="B46" s="121">
        <f>B24-B40</f>
        <v>19131</v>
      </c>
      <c r="C46" s="121">
        <f>(C40+C24)*0.08</f>
        <v>5490.4000000000005</v>
      </c>
      <c r="D46" s="119"/>
      <c r="E46" s="119"/>
      <c r="F46" s="120"/>
      <c r="G46" s="119"/>
      <c r="H46" s="119"/>
      <c r="I46" s="120"/>
      <c r="J46" s="119"/>
      <c r="K46" s="119"/>
      <c r="L46" s="119"/>
      <c r="M46" s="119"/>
      <c r="N46" s="120"/>
      <c r="O46" s="120"/>
      <c r="P46" s="122"/>
      <c r="Q46" s="34"/>
      <c r="R46" s="41" t="s">
        <v>47</v>
      </c>
      <c r="S46" s="11" t="str">
        <f>ROUND(P33/1000,0) &amp;" GWh"</f>
        <v>52 GWh</v>
      </c>
      <c r="T46" s="62">
        <f>P33/P40</f>
        <v>0.34799491151768647</v>
      </c>
      <c r="U46" s="36"/>
    </row>
    <row r="47" spans="1:47">
      <c r="A47" s="48" t="s">
        <v>51</v>
      </c>
      <c r="B47" s="70">
        <f>B46/B24</f>
        <v>0.36755749389997888</v>
      </c>
      <c r="C47" s="70">
        <f>C46/(C40+C24)</f>
        <v>0.08</v>
      </c>
      <c r="D47" s="119"/>
      <c r="E47" s="119"/>
      <c r="F47" s="120"/>
      <c r="G47" s="119"/>
      <c r="H47" s="119"/>
      <c r="I47" s="120"/>
      <c r="J47" s="119"/>
      <c r="K47" s="119"/>
      <c r="L47" s="119"/>
      <c r="M47" s="119"/>
      <c r="N47" s="120"/>
      <c r="O47" s="120"/>
      <c r="P47" s="120"/>
      <c r="Q47" s="34"/>
      <c r="R47" s="41" t="s">
        <v>48</v>
      </c>
      <c r="S47" s="11" t="str">
        <f>ROUND(P35/1000,0) &amp;" GWh"</f>
        <v>40 GWh</v>
      </c>
      <c r="T47" s="62">
        <f>P35/P40</f>
        <v>0.2686771944079977</v>
      </c>
    </row>
    <row r="48" spans="1:47" ht="15.75" thickBot="1">
      <c r="A48" s="13"/>
      <c r="B48" s="14"/>
      <c r="C48" s="15"/>
      <c r="D48" s="15"/>
      <c r="E48" s="15"/>
      <c r="F48" s="24"/>
      <c r="G48" s="15"/>
      <c r="H48" s="15"/>
      <c r="I48" s="24"/>
      <c r="J48" s="15"/>
      <c r="K48" s="15"/>
      <c r="L48" s="15"/>
      <c r="M48" s="15"/>
      <c r="N48" s="24"/>
      <c r="O48" s="24"/>
      <c r="P48" s="24"/>
      <c r="Q48" s="86"/>
      <c r="R48" s="68" t="s">
        <v>50</v>
      </c>
      <c r="S48" s="11" t="str">
        <f>ROUND(P40/1000,0) &amp;" GWh"</f>
        <v>150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U71"/>
  <sheetViews>
    <sheetView topLeftCell="J20" zoomScale="80" zoomScaleNormal="8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87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104"/>
      <c r="C5" s="126">
        <f>[2]Solceller!$C$7</f>
        <v>66.5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>
        <f>SUM(D5:O5)</f>
        <v>0</v>
      </c>
      <c r="Q5" s="53"/>
      <c r="AG5" s="53"/>
      <c r="AH5" s="53"/>
    </row>
    <row r="6" spans="1:34" ht="15.75">
      <c r="A6" s="5"/>
      <c r="B6" s="104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104"/>
      <c r="C7" s="106">
        <f>[2]Elproduktion!$N$162</f>
        <v>0</v>
      </c>
      <c r="D7" s="106">
        <f>[2]Elproduktion!$N$163</f>
        <v>0</v>
      </c>
      <c r="E7" s="106">
        <f>[2]Elproduktion!$Q$164</f>
        <v>0</v>
      </c>
      <c r="F7" s="106">
        <f>[2]Elproduktion!$N$165</f>
        <v>0</v>
      </c>
      <c r="G7" s="106">
        <f>[2]Elproduktion!$R$166</f>
        <v>0</v>
      </c>
      <c r="H7" s="106">
        <f>[2]Elproduktion!$S$167</f>
        <v>0</v>
      </c>
      <c r="I7" s="106">
        <f>[2]Elproduktion!$N$168</f>
        <v>0</v>
      </c>
      <c r="J7" s="106">
        <f>[2]Elproduktion!$T$166</f>
        <v>0</v>
      </c>
      <c r="K7" s="106">
        <f>[2]Elproduktion!U164</f>
        <v>0</v>
      </c>
      <c r="L7" s="106">
        <f>[2]Elproduktion!V164</f>
        <v>0</v>
      </c>
      <c r="M7" s="106"/>
      <c r="N7" s="106"/>
      <c r="O7" s="106"/>
      <c r="P7" s="106">
        <f t="shared" si="0"/>
        <v>0</v>
      </c>
      <c r="Q7" s="53"/>
      <c r="AG7" s="53"/>
      <c r="AH7" s="53"/>
    </row>
    <row r="8" spans="1:34" ht="15.75">
      <c r="A8" s="5" t="s">
        <v>11</v>
      </c>
      <c r="B8" s="104"/>
      <c r="C8" s="106">
        <f>[2]Elproduktion!$N$170</f>
        <v>0</v>
      </c>
      <c r="D8" s="106">
        <f>[2]Elproduktion!$N$171</f>
        <v>0</v>
      </c>
      <c r="E8" s="106">
        <f>[2]Elproduktion!$Q$172</f>
        <v>0</v>
      </c>
      <c r="F8" s="106">
        <f>[2]Elproduktion!$N$173</f>
        <v>0</v>
      </c>
      <c r="G8" s="106">
        <f>[2]Elproduktion!$R$174</f>
        <v>0</v>
      </c>
      <c r="H8" s="106">
        <f>[2]Elproduktion!$S$175</f>
        <v>0</v>
      </c>
      <c r="I8" s="106">
        <f>[2]Elproduktion!$N$176</f>
        <v>0</v>
      </c>
      <c r="J8" s="106">
        <f>[2]Elproduktion!$T$174</f>
        <v>0</v>
      </c>
      <c r="K8" s="106">
        <f>[2]Elproduktion!U172</f>
        <v>0</v>
      </c>
      <c r="L8" s="106">
        <f>[2]Elproduktion!V172</f>
        <v>0</v>
      </c>
      <c r="M8" s="106"/>
      <c r="N8" s="106"/>
      <c r="O8" s="106"/>
      <c r="P8" s="106">
        <f t="shared" si="0"/>
        <v>0</v>
      </c>
      <c r="Q8" s="53"/>
      <c r="AG8" s="53"/>
      <c r="AH8" s="53"/>
    </row>
    <row r="9" spans="1:34" ht="15.75">
      <c r="A9" s="5" t="s">
        <v>12</v>
      </c>
      <c r="B9" s="104"/>
      <c r="C9" s="106">
        <f>[2]Elproduktion!$N$178</f>
        <v>4733</v>
      </c>
      <c r="D9" s="106">
        <f>[2]Elproduktion!$N$179</f>
        <v>0</v>
      </c>
      <c r="E9" s="106">
        <f>[2]Elproduktion!$Q$180</f>
        <v>0</v>
      </c>
      <c r="F9" s="106">
        <f>[2]Elproduktion!$N$181</f>
        <v>0</v>
      </c>
      <c r="G9" s="106">
        <f>[2]Elproduktion!$R$182</f>
        <v>0</v>
      </c>
      <c r="H9" s="106">
        <f>[2]Elproduktion!$S$183</f>
        <v>0</v>
      </c>
      <c r="I9" s="106">
        <f>[2]Elproduktion!$N$184</f>
        <v>0</v>
      </c>
      <c r="J9" s="106">
        <f>[2]Elproduktion!$T$182</f>
        <v>0</v>
      </c>
      <c r="K9" s="106">
        <f>[2]Elproduktion!U180</f>
        <v>0</v>
      </c>
      <c r="L9" s="106">
        <f>[2]Elproduktion!V180</f>
        <v>0</v>
      </c>
      <c r="M9" s="106"/>
      <c r="N9" s="106"/>
      <c r="O9" s="106"/>
      <c r="P9" s="106">
        <f t="shared" si="0"/>
        <v>0</v>
      </c>
      <c r="Q9" s="53"/>
      <c r="AG9" s="53"/>
      <c r="AH9" s="53"/>
    </row>
    <row r="10" spans="1:34" ht="15.75">
      <c r="A10" s="5" t="s">
        <v>13</v>
      </c>
      <c r="B10" s="104"/>
      <c r="C10" s="106">
        <f>[2]Elproduktion!$N$186</f>
        <v>0</v>
      </c>
      <c r="D10" s="106">
        <f>[2]Elproduktion!$N$187</f>
        <v>0</v>
      </c>
      <c r="E10" s="106">
        <f>[2]Elproduktion!$Q$188</f>
        <v>0</v>
      </c>
      <c r="F10" s="106">
        <f>[2]Elproduktion!$N$189</f>
        <v>0</v>
      </c>
      <c r="G10" s="106">
        <f>[2]Elproduktion!$R$190</f>
        <v>0</v>
      </c>
      <c r="H10" s="106">
        <f>[2]Elproduktion!$S$191</f>
        <v>0</v>
      </c>
      <c r="I10" s="106">
        <f>[2]Elproduktion!$N$192</f>
        <v>0</v>
      </c>
      <c r="J10" s="106">
        <f>[2]Elproduktion!$T$190</f>
        <v>0</v>
      </c>
      <c r="K10" s="106">
        <f>[2]Elproduktion!U188</f>
        <v>0</v>
      </c>
      <c r="L10" s="106">
        <f>[2]Elproduktion!V188</f>
        <v>0</v>
      </c>
      <c r="M10" s="106"/>
      <c r="N10" s="106"/>
      <c r="O10" s="106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104"/>
      <c r="C11" s="126">
        <f>SUM(C5:C10)</f>
        <v>4799.5</v>
      </c>
      <c r="D11" s="106">
        <f t="shared" ref="D11:O11" si="1">SUM(D5:D10)</f>
        <v>0</v>
      </c>
      <c r="E11" s="106">
        <f t="shared" si="1"/>
        <v>0</v>
      </c>
      <c r="F11" s="106">
        <f t="shared" si="1"/>
        <v>0</v>
      </c>
      <c r="G11" s="106">
        <f t="shared" si="1"/>
        <v>0</v>
      </c>
      <c r="H11" s="106">
        <f t="shared" si="1"/>
        <v>0</v>
      </c>
      <c r="I11" s="106">
        <f t="shared" si="1"/>
        <v>0</v>
      </c>
      <c r="J11" s="106">
        <f t="shared" si="1"/>
        <v>0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106">
        <f t="shared" si="1"/>
        <v>0</v>
      </c>
      <c r="O11" s="106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1760 Storfors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[2]Fjärrvärmeproduktion!$N$226</f>
        <v>0</v>
      </c>
      <c r="C18" s="106"/>
      <c r="D18" s="105">
        <f>[2]Fjärrvärmeproduktion!$N$227</f>
        <v>0</v>
      </c>
      <c r="E18" s="106">
        <f>[2]Fjärrvärmeproduktion!$Q$228</f>
        <v>0</v>
      </c>
      <c r="F18" s="106">
        <f>[2]Fjärrvärmeproduktion!$N$229</f>
        <v>0</v>
      </c>
      <c r="G18" s="106">
        <f>[2]Fjärrvärmeproduktion!$R$230</f>
        <v>0</v>
      </c>
      <c r="H18" s="106">
        <f>[2]Fjärrvärmeproduktion!$S$231</f>
        <v>0</v>
      </c>
      <c r="I18" s="106">
        <f>[2]Fjärrvärmeproduktion!$N$232</f>
        <v>0</v>
      </c>
      <c r="J18" s="106">
        <f>[2]Fjärrvärmeproduktion!$T$230</f>
        <v>0</v>
      </c>
      <c r="K18" s="106">
        <f>[2]Fjärrvärmeproduktion!U228</f>
        <v>0</v>
      </c>
      <c r="L18" s="106">
        <f>[2]Fjärrvärmeproduktion!V228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7">
        <f>[2]Fjärrvärmeproduktion!$N$234</f>
        <v>17043.731767860703</v>
      </c>
      <c r="C19" s="106"/>
      <c r="D19" s="137">
        <f>[2]Fjärrvärmeproduktion!$N$235</f>
        <v>1785.7839140439564</v>
      </c>
      <c r="E19" s="106">
        <f>[2]Fjärrvärmeproduktion!$Q$236</f>
        <v>0</v>
      </c>
      <c r="F19" s="106">
        <f>[2]Fjärrvärmeproduktion!$N$237</f>
        <v>0</v>
      </c>
      <c r="G19" s="106">
        <f>[2]Fjärrvärmeproduktion!$R$238</f>
        <v>0</v>
      </c>
      <c r="H19" s="136">
        <f>[2]Fjärrvärmeproduktion!$S$239</f>
        <v>15861.963001213966</v>
      </c>
      <c r="I19" s="106">
        <f>[2]Fjärrvärmeproduktion!$N$240</f>
        <v>0</v>
      </c>
      <c r="J19" s="106">
        <f>[2]Fjärrvärmeproduktion!$T$238</f>
        <v>0</v>
      </c>
      <c r="K19" s="106">
        <f>[2]Fjärrvärmeproduktion!U236</f>
        <v>0</v>
      </c>
      <c r="L19" s="106">
        <f>[2]Fjärrvärmeproduktion!V236</f>
        <v>0</v>
      </c>
      <c r="M19" s="106"/>
      <c r="N19" s="106"/>
      <c r="O19" s="106"/>
      <c r="P19" s="136">
        <f t="shared" ref="P19:P24" si="2">SUM(C19:O19)</f>
        <v>17647.746915257922</v>
      </c>
      <c r="Q19" s="4"/>
      <c r="R19" s="4"/>
      <c r="S19" s="4"/>
      <c r="T19" s="4"/>
    </row>
    <row r="20" spans="1:34" ht="15.75">
      <c r="A20" s="5" t="s">
        <v>20</v>
      </c>
      <c r="B20" s="133">
        <f>[2]Fjärrvärmeproduktion!$N$242</f>
        <v>0</v>
      </c>
      <c r="C20" s="106"/>
      <c r="D20" s="105">
        <f>[2]Fjärrvärmeproduktion!$N$243</f>
        <v>0</v>
      </c>
      <c r="E20" s="106">
        <f>[2]Fjärrvärmeproduktion!$Q$244</f>
        <v>0</v>
      </c>
      <c r="F20" s="106">
        <f>[2]Fjärrvärmeproduktion!$N$245</f>
        <v>0</v>
      </c>
      <c r="G20" s="106">
        <f>[2]Fjärrvärmeproduktion!$R$246</f>
        <v>0</v>
      </c>
      <c r="H20" s="106">
        <f>[2]Fjärrvärmeproduktion!$S$247</f>
        <v>0</v>
      </c>
      <c r="I20" s="106">
        <f>[2]Fjärrvärmeproduktion!$N$248</f>
        <v>0</v>
      </c>
      <c r="J20" s="106">
        <f>[2]Fjärrvärmeproduktion!$T$246</f>
        <v>0</v>
      </c>
      <c r="K20" s="106">
        <f>[2]Fjärrvärmeproduktion!U244</f>
        <v>0</v>
      </c>
      <c r="L20" s="106">
        <f>[2]Fjärrvärmeproduktion!V244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33">
        <f>[2]Fjärrvärmeproduktion!$N$250</f>
        <v>0</v>
      </c>
      <c r="C21" s="106"/>
      <c r="D21" s="105">
        <f>[2]Fjärrvärmeproduktion!$N$251</f>
        <v>0</v>
      </c>
      <c r="E21" s="106">
        <f>[2]Fjärrvärmeproduktion!$Q$252</f>
        <v>0</v>
      </c>
      <c r="F21" s="106">
        <f>[2]Fjärrvärmeproduktion!$N$253</f>
        <v>0</v>
      </c>
      <c r="G21" s="106">
        <f>[2]Fjärrvärmeproduktion!$R$254</f>
        <v>0</v>
      </c>
      <c r="H21" s="106">
        <f>[2]Fjärrvärmeproduktion!$S$255</f>
        <v>0</v>
      </c>
      <c r="I21" s="106">
        <f>[2]Fjärrvärmeproduktion!$N$256</f>
        <v>0</v>
      </c>
      <c r="J21" s="106">
        <f>[2]Fjärrvärmeproduktion!$T$254</f>
        <v>0</v>
      </c>
      <c r="K21" s="106">
        <f>[2]Fjärrvärmeproduktion!U252</f>
        <v>0</v>
      </c>
      <c r="L21" s="106">
        <f>[2]Fjärrvärmeproduktion!V252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33">
        <f>[2]Fjärrvärmeproduktion!$N$258</f>
        <v>0</v>
      </c>
      <c r="C22" s="106"/>
      <c r="D22" s="105">
        <f>[2]Fjärrvärmeproduktion!$N$259</f>
        <v>0</v>
      </c>
      <c r="E22" s="106">
        <f>[2]Fjärrvärmeproduktion!$Q$260</f>
        <v>0</v>
      </c>
      <c r="F22" s="106">
        <f>[2]Fjärrvärmeproduktion!$N$261</f>
        <v>0</v>
      </c>
      <c r="G22" s="106">
        <f>[2]Fjärrvärmeproduktion!$R$262</f>
        <v>0</v>
      </c>
      <c r="H22" s="106">
        <f>[2]Fjärrvärmeproduktion!$S$263</f>
        <v>0</v>
      </c>
      <c r="I22" s="106">
        <f>[2]Fjärrvärmeproduktion!$N$264</f>
        <v>0</v>
      </c>
      <c r="J22" s="106">
        <f>[2]Fjärrvärmeproduktion!$T$262</f>
        <v>0</v>
      </c>
      <c r="K22" s="106">
        <f>[2]Fjärrvärmeproduktion!U260</f>
        <v>0</v>
      </c>
      <c r="L22" s="106">
        <f>[2]Fjärrvärmeproduktion!V260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103 GWh</v>
      </c>
      <c r="T22" s="38"/>
      <c r="U22" s="36"/>
    </row>
    <row r="23" spans="1:34" ht="15.75">
      <c r="A23" s="5" t="s">
        <v>23</v>
      </c>
      <c r="B23" s="133">
        <f>[2]Fjärrvärmeproduktion!$N$266</f>
        <v>0</v>
      </c>
      <c r="C23" s="106"/>
      <c r="D23" s="105">
        <f>[2]Fjärrvärmeproduktion!$N$267</f>
        <v>0</v>
      </c>
      <c r="E23" s="106">
        <f>[2]Fjärrvärmeproduktion!$Q$268</f>
        <v>0</v>
      </c>
      <c r="F23" s="106">
        <f>[2]Fjärrvärmeproduktion!$N$269</f>
        <v>0</v>
      </c>
      <c r="G23" s="106">
        <f>[2]Fjärrvärmeproduktion!$R$270</f>
        <v>0</v>
      </c>
      <c r="H23" s="106">
        <f>[2]Fjärrvärmeproduktion!$S$271</f>
        <v>0</v>
      </c>
      <c r="I23" s="106">
        <f>[2]Fjärrvärmeproduktion!$N$272</f>
        <v>0</v>
      </c>
      <c r="J23" s="106">
        <f>[2]Fjärrvärmeproduktion!$T$270</f>
        <v>0</v>
      </c>
      <c r="K23" s="106">
        <f>[2]Fjärrvärmeproduktion!U268</f>
        <v>0</v>
      </c>
      <c r="L23" s="106">
        <f>[2]Fjärrvärmeproduktion!V268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8">
        <f>SUM(B18:B23)</f>
        <v>17043.731767860703</v>
      </c>
      <c r="C24" s="106">
        <f t="shared" ref="C24:O24" si="3">SUM(C18:C23)</f>
        <v>0</v>
      </c>
      <c r="D24" s="136">
        <f t="shared" si="3"/>
        <v>1785.7839140439564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36">
        <f t="shared" si="3"/>
        <v>15861.963001213966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36">
        <f t="shared" si="2"/>
        <v>17647.746915257922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44 GWh</v>
      </c>
      <c r="T25" s="42">
        <f>C$44</f>
        <v>0.42798669509674725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24 GWh</v>
      </c>
      <c r="T26" s="42">
        <f>D$44</f>
        <v>0.22966823283654048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0</v>
      </c>
      <c r="U28" s="36"/>
    </row>
    <row r="29" spans="1:34" ht="15.75">
      <c r="A29" s="78" t="str">
        <f>A2</f>
        <v>1760 Storfors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3 GWh</v>
      </c>
      <c r="T29" s="42">
        <f>G$44</f>
        <v>3.3127686525987958E-2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32 GWh</v>
      </c>
      <c r="T30" s="42">
        <f>H$44</f>
        <v>0.30921738554072437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5">
        <f>[2]Slutanvändning!$N$332</f>
        <v>0</v>
      </c>
      <c r="C32" s="107">
        <f>[2]Slutanvändning!$N$333</f>
        <v>1473.3302951388887</v>
      </c>
      <c r="D32" s="107">
        <f>[2]Slutanvändning!$N$326</f>
        <v>2062.6697048611113</v>
      </c>
      <c r="E32" s="106">
        <f>[2]Slutanvändning!$Q$327</f>
        <v>0</v>
      </c>
      <c r="F32" s="106">
        <f>[2]Slutanvändning!$N$328</f>
        <v>0</v>
      </c>
      <c r="G32" s="106">
        <f>[2]Slutanvändning!$N$329</f>
        <v>437</v>
      </c>
      <c r="H32" s="106">
        <f>[2]Slutanvändning!$N$330</f>
        <v>0</v>
      </c>
      <c r="I32" s="106">
        <f>[2]Slutanvändning!$N$331</f>
        <v>0</v>
      </c>
      <c r="J32" s="106"/>
      <c r="K32" s="106">
        <f>[2]Slutanvändning!T327</f>
        <v>0</v>
      </c>
      <c r="L32" s="106">
        <f>[2]Slutanvändning!U327</f>
        <v>0</v>
      </c>
      <c r="M32" s="106"/>
      <c r="N32" s="106"/>
      <c r="O32" s="106"/>
      <c r="P32" s="106">
        <f t="shared" ref="P32:P38" si="4">SUM(B32:N32)</f>
        <v>3973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07">
        <f>[2]Slutanvändning!$N$341</f>
        <v>1606.3262310912914</v>
      </c>
      <c r="C33" s="107">
        <f>[2]Slutanvändning!$N$342</f>
        <v>4991.3434737698253</v>
      </c>
      <c r="D33" s="107">
        <f>[2]Slutanvändning!$N$335</f>
        <v>521.33029513888869</v>
      </c>
      <c r="E33" s="106">
        <f>[2]Slutanvändning!$Q$336</f>
        <v>0</v>
      </c>
      <c r="F33" s="106">
        <f>[2]Slutanvändning!$N$337</f>
        <v>0</v>
      </c>
      <c r="G33" s="106">
        <f>[2]Slutanvändning!$N$338</f>
        <v>0</v>
      </c>
      <c r="H33" s="106">
        <f>[2]Slutanvändning!$N$339</f>
        <v>0</v>
      </c>
      <c r="I33" s="106">
        <f>[2]Slutanvändning!$N$340</f>
        <v>0</v>
      </c>
      <c r="J33" s="106"/>
      <c r="K33" s="106">
        <f>[2]Slutanvändning!T336</f>
        <v>0</v>
      </c>
      <c r="L33" s="106">
        <f>[2]Slutanvändning!U336</f>
        <v>0</v>
      </c>
      <c r="M33" s="106"/>
      <c r="N33" s="106"/>
      <c r="O33" s="106"/>
      <c r="P33" s="106">
        <f t="shared" si="4"/>
        <v>7119.0000000000055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07">
        <f>[2]Slutanvändning!$N$350</f>
        <v>4317.9271990478346</v>
      </c>
      <c r="C34" s="107">
        <f>[2]Slutanvändning!$N$351</f>
        <v>4702.0728009521654</v>
      </c>
      <c r="D34" s="105">
        <f>[2]Slutanvändning!$N$344</f>
        <v>0</v>
      </c>
      <c r="E34" s="106">
        <f>[2]Slutanvändning!$Q$345</f>
        <v>0</v>
      </c>
      <c r="F34" s="106">
        <f>[2]Slutanvändning!$N$346</f>
        <v>0</v>
      </c>
      <c r="G34" s="106">
        <f>[2]Slutanvändning!$N$347</f>
        <v>0</v>
      </c>
      <c r="H34" s="106">
        <f>[2]Slutanvändning!$N$348</f>
        <v>0</v>
      </c>
      <c r="I34" s="106">
        <f>[2]Slutanvändning!$N$349</f>
        <v>0</v>
      </c>
      <c r="J34" s="106"/>
      <c r="K34" s="106">
        <f>[2]Slutanvändning!T345</f>
        <v>0</v>
      </c>
      <c r="L34" s="106">
        <f>[2]Slutanvändning!U345</f>
        <v>0</v>
      </c>
      <c r="M34" s="106"/>
      <c r="N34" s="106"/>
      <c r="O34" s="106"/>
      <c r="P34" s="106">
        <f t="shared" si="4"/>
        <v>9020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05">
        <f>[2]Slutanvändning!$N$359</f>
        <v>0</v>
      </c>
      <c r="C35" s="105">
        <f>[2]Slutanvändning!$N$360</f>
        <v>0</v>
      </c>
      <c r="D35" s="105">
        <f>[2]Slutanvändning!$N$353</f>
        <v>18125</v>
      </c>
      <c r="E35" s="106">
        <f>[2]Slutanvändning!$Q$354</f>
        <v>0</v>
      </c>
      <c r="F35" s="106">
        <f>[2]Slutanvändning!$N$355</f>
        <v>0</v>
      </c>
      <c r="G35" s="106">
        <f>[2]Slutanvändning!$N$356</f>
        <v>2960</v>
      </c>
      <c r="H35" s="106">
        <f>[2]Slutanvändning!$N$357</f>
        <v>0</v>
      </c>
      <c r="I35" s="106">
        <f>[2]Slutanvändning!$N$358</f>
        <v>0</v>
      </c>
      <c r="J35" s="106"/>
      <c r="K35" s="106">
        <f>[2]Slutanvändning!T354</f>
        <v>0</v>
      </c>
      <c r="L35" s="106">
        <f>[2]Slutanvändning!U354</f>
        <v>0</v>
      </c>
      <c r="M35" s="106"/>
      <c r="N35" s="106"/>
      <c r="O35" s="106"/>
      <c r="P35" s="106">
        <f>SUM(B35:N35)</f>
        <v>21085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07">
        <f>[2]Slutanvändning!$N$368</f>
        <v>953.90340702635331</v>
      </c>
      <c r="C36" s="105">
        <f>[2]Slutanvändning!$N$369</f>
        <v>7470</v>
      </c>
      <c r="D36" s="105">
        <f>[2]Slutanvändning!$N$362</f>
        <v>575</v>
      </c>
      <c r="E36" s="106">
        <f>[2]Slutanvändning!$Q$363</f>
        <v>0</v>
      </c>
      <c r="F36" s="106">
        <f>[2]Slutanvändning!$N$364</f>
        <v>0</v>
      </c>
      <c r="G36" s="106">
        <f>[2]Slutanvändning!$N$365</f>
        <v>0</v>
      </c>
      <c r="H36" s="106">
        <f>[2]Slutanvändning!$N$366</f>
        <v>0</v>
      </c>
      <c r="I36" s="106">
        <f>[2]Slutanvändning!$N$367</f>
        <v>0</v>
      </c>
      <c r="J36" s="106"/>
      <c r="K36" s="106">
        <f>[2]Slutanvändning!T363</f>
        <v>0</v>
      </c>
      <c r="L36" s="106">
        <f>[2]Slutanvändning!U363</f>
        <v>0</v>
      </c>
      <c r="M36" s="106"/>
      <c r="N36" s="106"/>
      <c r="O36" s="106"/>
      <c r="P36" s="128">
        <f t="shared" si="4"/>
        <v>8998.9034070263533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37">
        <f>[2]Slutanvändning!$N$377</f>
        <v>210.09222518164194</v>
      </c>
      <c r="C37" s="107">
        <f>[2]Slutanvändning!$N$378</f>
        <v>20083.658619808011</v>
      </c>
      <c r="D37" s="105">
        <f>[2]Slutanvändning!$N$371</f>
        <v>445</v>
      </c>
      <c r="E37" s="106">
        <f>[2]Slutanvändning!$Q$372</f>
        <v>0</v>
      </c>
      <c r="F37" s="106">
        <f>[2]Slutanvändning!$N$373</f>
        <v>0</v>
      </c>
      <c r="G37" s="106">
        <f>[2]Slutanvändning!$N$374</f>
        <v>0</v>
      </c>
      <c r="H37" s="106">
        <f>[2]Slutanvändning!$N$375</f>
        <v>15846</v>
      </c>
      <c r="I37" s="106">
        <f>[2]Slutanvändning!$N$376</f>
        <v>0</v>
      </c>
      <c r="J37" s="106"/>
      <c r="K37" s="106">
        <f>[2]Slutanvändning!T372</f>
        <v>0</v>
      </c>
      <c r="L37" s="106">
        <f>[2]Slutanvändning!U372</f>
        <v>0</v>
      </c>
      <c r="M37" s="106"/>
      <c r="N37" s="106"/>
      <c r="O37" s="106"/>
      <c r="P37" s="128">
        <f t="shared" si="4"/>
        <v>36584.750844989656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37">
        <f>[2]Slutanvändning!$N$386</f>
        <v>7405.7509376528787</v>
      </c>
      <c r="C38" s="105">
        <f>[2]Slutanvändning!$N$387</f>
        <v>351</v>
      </c>
      <c r="D38" s="105">
        <f>[2]Slutanvändning!$N$380</f>
        <v>36</v>
      </c>
      <c r="E38" s="106">
        <f>[2]Slutanvändning!$Q$381</f>
        <v>0</v>
      </c>
      <c r="F38" s="106">
        <f>[2]Slutanvändning!$N$382</f>
        <v>0</v>
      </c>
      <c r="G38" s="106">
        <f>[2]Slutanvändning!$N$383</f>
        <v>0</v>
      </c>
      <c r="H38" s="106">
        <f>[2]Slutanvändning!$N$384</f>
        <v>0</v>
      </c>
      <c r="I38" s="106">
        <f>[2]Slutanvändning!$N$385</f>
        <v>0</v>
      </c>
      <c r="J38" s="106"/>
      <c r="K38" s="106">
        <f>[2]Slutanvändning!T381</f>
        <v>0</v>
      </c>
      <c r="L38" s="106">
        <f>[2]Slutanvändning!U381</f>
        <v>0</v>
      </c>
      <c r="M38" s="106"/>
      <c r="N38" s="106"/>
      <c r="O38" s="106"/>
      <c r="P38" s="126">
        <f t="shared" si="4"/>
        <v>7792.7509376528787</v>
      </c>
      <c r="Q38" s="33"/>
      <c r="R38" s="44"/>
      <c r="S38" s="29"/>
      <c r="T38" s="40"/>
      <c r="U38" s="36"/>
    </row>
    <row r="39" spans="1:47" ht="15.75">
      <c r="A39" s="5" t="s">
        <v>39</v>
      </c>
      <c r="B39" s="105">
        <f>[2]Slutanvändning!$N$395</f>
        <v>0</v>
      </c>
      <c r="C39" s="107">
        <f>[2]Slutanvändning!$N$396</f>
        <v>1564.5948103311068</v>
      </c>
      <c r="D39" s="105">
        <f>[2]Slutanvändning!$N$389</f>
        <v>0</v>
      </c>
      <c r="E39" s="106">
        <f>[2]Slutanvändning!$Q$390</f>
        <v>0</v>
      </c>
      <c r="F39" s="106">
        <f>[2]Slutanvändning!$N$391</f>
        <v>0</v>
      </c>
      <c r="G39" s="106">
        <f>[2]Slutanvändning!$N$392</f>
        <v>0</v>
      </c>
      <c r="H39" s="106">
        <f>[2]Slutanvändning!$N$393</f>
        <v>0</v>
      </c>
      <c r="I39" s="106">
        <f>[2]Slutanvändning!$N$394</f>
        <v>0</v>
      </c>
      <c r="J39" s="106"/>
      <c r="K39" s="106">
        <f>[2]Slutanvändning!T390</f>
        <v>0</v>
      </c>
      <c r="L39" s="106">
        <f>[2]Slutanvändning!U390</f>
        <v>0</v>
      </c>
      <c r="M39" s="106"/>
      <c r="N39" s="106"/>
      <c r="O39" s="106"/>
      <c r="P39" s="128">
        <f>SUM(B39:N39)</f>
        <v>1564.5948103311068</v>
      </c>
      <c r="Q39" s="33"/>
      <c r="R39" s="41"/>
      <c r="S39" s="10"/>
      <c r="T39" s="63"/>
    </row>
    <row r="40" spans="1:47" ht="15.75">
      <c r="A40" s="5" t="s">
        <v>14</v>
      </c>
      <c r="B40" s="106">
        <f>SUM(B32:B39)</f>
        <v>14494</v>
      </c>
      <c r="C40" s="106">
        <f t="shared" ref="C40:O40" si="5">SUM(C32:C39)</f>
        <v>40636</v>
      </c>
      <c r="D40" s="106">
        <f t="shared" si="5"/>
        <v>21765</v>
      </c>
      <c r="E40" s="106">
        <f t="shared" si="5"/>
        <v>0</v>
      </c>
      <c r="F40" s="106">
        <f>SUM(F32:F39)</f>
        <v>0</v>
      </c>
      <c r="G40" s="106">
        <f t="shared" si="5"/>
        <v>3397</v>
      </c>
      <c r="H40" s="106">
        <f t="shared" si="5"/>
        <v>15846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06">
        <f>SUM(B40:N40)</f>
        <v>96138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ROUND((B46+C46)/1000,0) &amp;" GWh"</f>
        <v>6 GWh</v>
      </c>
      <c r="T41" s="63"/>
    </row>
    <row r="42" spans="1:47">
      <c r="A42" s="46" t="s">
        <v>43</v>
      </c>
      <c r="B42" s="113">
        <f>B39+B38+B37</f>
        <v>7615.8431628345206</v>
      </c>
      <c r="C42" s="113">
        <f>C39+C38+C37</f>
        <v>21999.253430139117</v>
      </c>
      <c r="D42" s="113">
        <f>D39+D38+D37</f>
        <v>481</v>
      </c>
      <c r="E42" s="113">
        <f t="shared" ref="E42:P42" si="6">E39+E38+E37</f>
        <v>0</v>
      </c>
      <c r="F42" s="114">
        <f t="shared" si="6"/>
        <v>0</v>
      </c>
      <c r="G42" s="113">
        <f t="shared" si="6"/>
        <v>0</v>
      </c>
      <c r="H42" s="113">
        <f t="shared" si="6"/>
        <v>15846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45942.096592973641</v>
      </c>
      <c r="Q42" s="34"/>
      <c r="R42" s="41" t="s">
        <v>41</v>
      </c>
      <c r="S42" s="11" t="str">
        <f>ROUND(P42/1000,0) &amp;" GWh"</f>
        <v>46 GWh</v>
      </c>
      <c r="T42" s="42">
        <f>P42/P40</f>
        <v>0.47787655862378708</v>
      </c>
    </row>
    <row r="43" spans="1:47">
      <c r="A43" s="47" t="s">
        <v>45</v>
      </c>
      <c r="B43" s="115"/>
      <c r="C43" s="116">
        <f>C40+C24-C7+C46</f>
        <v>43886.879999999997</v>
      </c>
      <c r="D43" s="116">
        <f t="shared" ref="D43:O43" si="7">D11+D24+D40</f>
        <v>23550.783914043957</v>
      </c>
      <c r="E43" s="116">
        <f t="shared" si="7"/>
        <v>0</v>
      </c>
      <c r="F43" s="116">
        <f t="shared" si="7"/>
        <v>0</v>
      </c>
      <c r="G43" s="116">
        <f t="shared" si="7"/>
        <v>3397</v>
      </c>
      <c r="H43" s="116">
        <f t="shared" si="7"/>
        <v>31707.963001213968</v>
      </c>
      <c r="I43" s="116">
        <f t="shared" si="7"/>
        <v>0</v>
      </c>
      <c r="J43" s="116">
        <f t="shared" si="7"/>
        <v>0</v>
      </c>
      <c r="K43" s="116">
        <f t="shared" si="7"/>
        <v>0</v>
      </c>
      <c r="L43" s="116">
        <f t="shared" si="7"/>
        <v>0</v>
      </c>
      <c r="M43" s="116">
        <f t="shared" si="7"/>
        <v>0</v>
      </c>
      <c r="N43" s="116">
        <f t="shared" si="7"/>
        <v>0</v>
      </c>
      <c r="O43" s="116">
        <f t="shared" si="7"/>
        <v>0</v>
      </c>
      <c r="P43" s="117">
        <f>SUM(C43:O43)</f>
        <v>102542.62691525792</v>
      </c>
      <c r="Q43" s="34"/>
      <c r="R43" s="41" t="s">
        <v>42</v>
      </c>
      <c r="S43" s="11" t="str">
        <f>ROUND(P36/1000,0) &amp;" GWh"</f>
        <v>9 GWh</v>
      </c>
      <c r="T43" s="62">
        <f>P36/P40</f>
        <v>9.3604021375796806E-2</v>
      </c>
    </row>
    <row r="44" spans="1:47">
      <c r="A44" s="47" t="s">
        <v>46</v>
      </c>
      <c r="B44" s="123"/>
      <c r="C44" s="124">
        <f>C43/$P$43</f>
        <v>0.42798669509674725</v>
      </c>
      <c r="D44" s="124">
        <f t="shared" ref="D44:P44" si="8">D43/$P$43</f>
        <v>0.22966823283654048</v>
      </c>
      <c r="E44" s="124">
        <f t="shared" si="8"/>
        <v>0</v>
      </c>
      <c r="F44" s="124">
        <f t="shared" si="8"/>
        <v>0</v>
      </c>
      <c r="G44" s="124">
        <f t="shared" si="8"/>
        <v>3.3127686525987958E-2</v>
      </c>
      <c r="H44" s="124">
        <f t="shared" si="8"/>
        <v>0.30921738554072437</v>
      </c>
      <c r="I44" s="124">
        <f t="shared" si="8"/>
        <v>0</v>
      </c>
      <c r="J44" s="124">
        <f t="shared" si="8"/>
        <v>0</v>
      </c>
      <c r="K44" s="124">
        <f t="shared" si="8"/>
        <v>0</v>
      </c>
      <c r="L44" s="124">
        <f t="shared" si="8"/>
        <v>0</v>
      </c>
      <c r="M44" s="124">
        <f t="shared" si="8"/>
        <v>0</v>
      </c>
      <c r="N44" s="124">
        <f t="shared" si="8"/>
        <v>0</v>
      </c>
      <c r="O44" s="124">
        <f t="shared" si="8"/>
        <v>0</v>
      </c>
      <c r="P44" s="124">
        <f t="shared" si="8"/>
        <v>1</v>
      </c>
      <c r="Q44" s="34"/>
      <c r="R44" s="41" t="s">
        <v>44</v>
      </c>
      <c r="S44" s="11" t="str">
        <f>ROUND(P34/1000,0) &amp;" GWh"</f>
        <v>9 GWh</v>
      </c>
      <c r="T44" s="42">
        <f>P34/P40</f>
        <v>9.3823462106555164E-2</v>
      </c>
      <c r="U44" s="36"/>
    </row>
    <row r="45" spans="1:47">
      <c r="A45" s="48"/>
      <c r="B45" s="105"/>
      <c r="C45" s="119"/>
      <c r="D45" s="119"/>
      <c r="E45" s="119"/>
      <c r="F45" s="120"/>
      <c r="G45" s="119"/>
      <c r="H45" s="119"/>
      <c r="I45" s="120"/>
      <c r="J45" s="119"/>
      <c r="K45" s="119"/>
      <c r="L45" s="119"/>
      <c r="M45" s="119"/>
      <c r="N45" s="120"/>
      <c r="O45" s="120"/>
      <c r="P45" s="120"/>
      <c r="Q45" s="34"/>
      <c r="R45" s="41" t="s">
        <v>31</v>
      </c>
      <c r="S45" s="11" t="str">
        <f>ROUND(P32/1000,0) &amp;" GWh"</f>
        <v>4 GWh</v>
      </c>
      <c r="T45" s="42">
        <f>P32/P40</f>
        <v>4.132601052653477E-2</v>
      </c>
      <c r="U45" s="36"/>
    </row>
    <row r="46" spans="1:47">
      <c r="A46" s="48" t="s">
        <v>49</v>
      </c>
      <c r="B46" s="121">
        <f>B24-B40</f>
        <v>2549.7317678607033</v>
      </c>
      <c r="C46" s="121">
        <f>(C40+C24)*0.08</f>
        <v>3250.88</v>
      </c>
      <c r="D46" s="119"/>
      <c r="E46" s="119"/>
      <c r="F46" s="120"/>
      <c r="G46" s="119"/>
      <c r="H46" s="119"/>
      <c r="I46" s="120"/>
      <c r="J46" s="119"/>
      <c r="K46" s="119"/>
      <c r="L46" s="119"/>
      <c r="M46" s="119"/>
      <c r="N46" s="120"/>
      <c r="O46" s="120"/>
      <c r="P46" s="122"/>
      <c r="Q46" s="34"/>
      <c r="R46" s="41" t="s">
        <v>47</v>
      </c>
      <c r="S46" s="11" t="str">
        <f>ROUND(P33/1000,0) &amp;" GWh"</f>
        <v>7 GWh</v>
      </c>
      <c r="T46" s="62">
        <f>P33/P40</f>
        <v>7.404980340760163E-2</v>
      </c>
      <c r="U46" s="36"/>
    </row>
    <row r="47" spans="1:47">
      <c r="A47" s="48" t="s">
        <v>51</v>
      </c>
      <c r="B47" s="70">
        <f>B46/B24</f>
        <v>0.14959938366718034</v>
      </c>
      <c r="C47" s="70">
        <f>C46/(C40+C24)</f>
        <v>0.08</v>
      </c>
      <c r="D47" s="119"/>
      <c r="E47" s="119"/>
      <c r="F47" s="120"/>
      <c r="G47" s="119"/>
      <c r="H47" s="119"/>
      <c r="I47" s="120"/>
      <c r="J47" s="119"/>
      <c r="K47" s="119"/>
      <c r="L47" s="119"/>
      <c r="M47" s="119"/>
      <c r="N47" s="120"/>
      <c r="O47" s="120"/>
      <c r="P47" s="120"/>
      <c r="Q47" s="34"/>
      <c r="R47" s="41" t="s">
        <v>48</v>
      </c>
      <c r="S47" s="11" t="str">
        <f>ROUND(P35/1000,0) &amp;" GWh"</f>
        <v>21 GWh</v>
      </c>
      <c r="T47" s="62">
        <f>P35/P40</f>
        <v>0.21932014395972457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96 GWh</v>
      </c>
      <c r="T48" s="69">
        <f>SUM(T42:T47)</f>
        <v>0.99999999999999989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71"/>
  <sheetViews>
    <sheetView topLeftCell="H17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88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122"/>
      <c r="C5" s="125">
        <f>[2]Solceller!$C$13</f>
        <v>418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>
        <f>SUM(D5:O5)</f>
        <v>0</v>
      </c>
      <c r="Q5" s="53"/>
      <c r="AG5" s="53"/>
      <c r="AH5" s="53"/>
    </row>
    <row r="6" spans="1:34" ht="15.75">
      <c r="A6" s="5"/>
      <c r="B6" s="12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122"/>
      <c r="C7" s="103">
        <f>[2]Elproduktion!$N$402</f>
        <v>0</v>
      </c>
      <c r="D7" s="103">
        <f>[2]Elproduktion!$N$403</f>
        <v>0</v>
      </c>
      <c r="E7" s="103">
        <f>[2]Elproduktion!$Q$404</f>
        <v>0</v>
      </c>
      <c r="F7" s="103">
        <f>[2]Elproduktion!$N$405</f>
        <v>0</v>
      </c>
      <c r="G7" s="103">
        <f>[2]Elproduktion!$R$406</f>
        <v>0</v>
      </c>
      <c r="H7" s="103">
        <f>[2]Elproduktion!$S$407</f>
        <v>0</v>
      </c>
      <c r="I7" s="103">
        <f>[2]Elproduktion!$N$408</f>
        <v>0</v>
      </c>
      <c r="J7" s="103">
        <f>[2]Elproduktion!$T$406</f>
        <v>0</v>
      </c>
      <c r="K7" s="103">
        <f>[2]Elproduktion!U404</f>
        <v>0</v>
      </c>
      <c r="L7" s="103">
        <f>[2]Elproduktion!V404</f>
        <v>0</v>
      </c>
      <c r="M7" s="102"/>
      <c r="N7" s="102"/>
      <c r="O7" s="102"/>
      <c r="P7" s="102">
        <f t="shared" si="0"/>
        <v>0</v>
      </c>
      <c r="Q7" s="53"/>
      <c r="AG7" s="53"/>
      <c r="AH7" s="53"/>
    </row>
    <row r="8" spans="1:34" ht="15.75">
      <c r="A8" s="5" t="s">
        <v>11</v>
      </c>
      <c r="B8" s="122"/>
      <c r="C8" s="103">
        <f>[2]Elproduktion!$N$410</f>
        <v>0</v>
      </c>
      <c r="D8" s="103">
        <f>[2]Elproduktion!$N$411</f>
        <v>0</v>
      </c>
      <c r="E8" s="103">
        <f>[2]Elproduktion!$Q$412</f>
        <v>0</v>
      </c>
      <c r="F8" s="103">
        <f>[2]Elproduktion!$N$413</f>
        <v>0</v>
      </c>
      <c r="G8" s="103">
        <f>[2]Elproduktion!$R$414</f>
        <v>0</v>
      </c>
      <c r="H8" s="103">
        <f>[2]Elproduktion!$S$415</f>
        <v>0</v>
      </c>
      <c r="I8" s="103">
        <f>[2]Elproduktion!$N$416</f>
        <v>0</v>
      </c>
      <c r="J8" s="103">
        <f>[2]Elproduktion!$T$414</f>
        <v>0</v>
      </c>
      <c r="K8" s="103">
        <f>[2]Elproduktion!U412</f>
        <v>0</v>
      </c>
      <c r="L8" s="103">
        <f>[2]Elproduktion!V412</f>
        <v>0</v>
      </c>
      <c r="M8" s="102"/>
      <c r="N8" s="102"/>
      <c r="O8" s="102"/>
      <c r="P8" s="102">
        <f t="shared" si="0"/>
        <v>0</v>
      </c>
      <c r="Q8" s="53"/>
      <c r="AG8" s="53"/>
      <c r="AH8" s="53"/>
    </row>
    <row r="9" spans="1:34" ht="15.75">
      <c r="A9" s="5" t="s">
        <v>12</v>
      </c>
      <c r="B9" s="122"/>
      <c r="C9" s="103">
        <f>[2]Elproduktion!$N$418</f>
        <v>113647</v>
      </c>
      <c r="D9" s="103">
        <f>[2]Elproduktion!$N$419</f>
        <v>0</v>
      </c>
      <c r="E9" s="103">
        <f>[2]Elproduktion!$Q$420</f>
        <v>0</v>
      </c>
      <c r="F9" s="103">
        <f>[2]Elproduktion!$N$421</f>
        <v>0</v>
      </c>
      <c r="G9" s="103">
        <f>[2]Elproduktion!$R$422</f>
        <v>0</v>
      </c>
      <c r="H9" s="103">
        <f>[2]Elproduktion!$S$423</f>
        <v>0</v>
      </c>
      <c r="I9" s="103">
        <f>[2]Elproduktion!$N$424</f>
        <v>0</v>
      </c>
      <c r="J9" s="103">
        <f>[2]Elproduktion!$T$422</f>
        <v>0</v>
      </c>
      <c r="K9" s="103">
        <f>[2]Elproduktion!U420</f>
        <v>0</v>
      </c>
      <c r="L9" s="103">
        <f>[2]Elproduktion!V420</f>
        <v>0</v>
      </c>
      <c r="M9" s="102"/>
      <c r="N9" s="102"/>
      <c r="O9" s="102"/>
      <c r="P9" s="102">
        <f t="shared" si="0"/>
        <v>0</v>
      </c>
      <c r="Q9" s="53"/>
      <c r="AG9" s="53"/>
      <c r="AH9" s="53"/>
    </row>
    <row r="10" spans="1:34" ht="15.75">
      <c r="A10" s="5" t="s">
        <v>13</v>
      </c>
      <c r="B10" s="122"/>
      <c r="C10" s="103">
        <f>[2]Elproduktion!$N$426</f>
        <v>0</v>
      </c>
      <c r="D10" s="103">
        <f>[2]Elproduktion!$N$427</f>
        <v>0</v>
      </c>
      <c r="E10" s="103">
        <f>[2]Elproduktion!$Q$428</f>
        <v>0</v>
      </c>
      <c r="F10" s="103">
        <f>[2]Elproduktion!$N$429</f>
        <v>0</v>
      </c>
      <c r="G10" s="103">
        <f>[2]Elproduktion!$R$430</f>
        <v>0</v>
      </c>
      <c r="H10" s="103">
        <f>[2]Elproduktion!$S$431</f>
        <v>0</v>
      </c>
      <c r="I10" s="103">
        <f>[2]Elproduktion!$N$432</f>
        <v>0</v>
      </c>
      <c r="J10" s="103">
        <f>[2]Elproduktion!$T$430</f>
        <v>0</v>
      </c>
      <c r="K10" s="103">
        <f>[2]Elproduktion!U428</f>
        <v>0</v>
      </c>
      <c r="L10" s="103">
        <f>[2]Elproduktion!V428</f>
        <v>0</v>
      </c>
      <c r="M10" s="102"/>
      <c r="N10" s="102"/>
      <c r="O10" s="102"/>
      <c r="P10" s="10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122"/>
      <c r="C11" s="125">
        <f>SUM(C5:C10)</f>
        <v>114065</v>
      </c>
      <c r="D11" s="102">
        <f t="shared" ref="D11:O11" si="1">SUM(D5:D10)</f>
        <v>0</v>
      </c>
      <c r="E11" s="102">
        <f t="shared" si="1"/>
        <v>0</v>
      </c>
      <c r="F11" s="102">
        <f t="shared" si="1"/>
        <v>0</v>
      </c>
      <c r="G11" s="102">
        <f t="shared" si="1"/>
        <v>0</v>
      </c>
      <c r="H11" s="102">
        <f t="shared" si="1"/>
        <v>0</v>
      </c>
      <c r="I11" s="102">
        <f t="shared" si="1"/>
        <v>0</v>
      </c>
      <c r="J11" s="102">
        <f t="shared" si="1"/>
        <v>0</v>
      </c>
      <c r="K11" s="102">
        <f t="shared" si="1"/>
        <v>0</v>
      </c>
      <c r="L11" s="102">
        <f t="shared" si="1"/>
        <v>0</v>
      </c>
      <c r="M11" s="102">
        <f t="shared" si="1"/>
        <v>0</v>
      </c>
      <c r="N11" s="102">
        <f t="shared" si="1"/>
        <v>0</v>
      </c>
      <c r="O11" s="102">
        <f t="shared" si="1"/>
        <v>0</v>
      </c>
      <c r="P11" s="10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1766 Sunne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[2]Fjärrvärmeproduktion!$N$562</f>
        <v>0</v>
      </c>
      <c r="C18" s="106"/>
      <c r="D18" s="105">
        <f>[2]Fjärrvärmeproduktion!$N$563</f>
        <v>0</v>
      </c>
      <c r="E18" s="106">
        <f>[2]Fjärrvärmeproduktion!$Q$564</f>
        <v>0</v>
      </c>
      <c r="F18" s="106">
        <f>[2]Fjärrvärmeproduktion!$N$565</f>
        <v>0</v>
      </c>
      <c r="G18" s="106">
        <f>[2]Fjärrvärmeproduktion!$R$566</f>
        <v>0</v>
      </c>
      <c r="H18" s="106">
        <f>[2]Fjärrvärmeproduktion!$S$567</f>
        <v>0</v>
      </c>
      <c r="I18" s="106">
        <f>[2]Fjärrvärmeproduktion!$N$568</f>
        <v>0</v>
      </c>
      <c r="J18" s="106">
        <f>[2]Fjärrvärmeproduktion!$T$566</f>
        <v>0</v>
      </c>
      <c r="K18" s="106">
        <f>[2]Fjärrvärmeproduktion!U564</f>
        <v>0</v>
      </c>
      <c r="L18" s="106">
        <f>[2]Fjärrvärmeproduktion!V564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34">
        <f>[2]Fjärrvärmeproduktion!$N$570+[2]Fjärrvärmeproduktion!$N$602</f>
        <v>41836</v>
      </c>
      <c r="C19" s="106"/>
      <c r="D19" s="134">
        <f>[2]Fjärrvärmeproduktion!$N$571</f>
        <v>170</v>
      </c>
      <c r="E19" s="106">
        <f>[2]Fjärrvärmeproduktion!$Q$572</f>
        <v>0</v>
      </c>
      <c r="F19" s="106">
        <f>[2]Fjärrvärmeproduktion!$N$573</f>
        <v>0</v>
      </c>
      <c r="G19" s="106">
        <f>[2]Fjärrvärmeproduktion!$R$574</f>
        <v>0</v>
      </c>
      <c r="H19" s="118">
        <f>[2]Fjärrvärmeproduktion!$S$575</f>
        <v>39853</v>
      </c>
      <c r="I19" s="106">
        <f>[2]Fjärrvärmeproduktion!$N$576</f>
        <v>0</v>
      </c>
      <c r="J19" s="106">
        <f>[2]Fjärrvärmeproduktion!$T$574</f>
        <v>0</v>
      </c>
      <c r="K19" s="106">
        <f>[2]Fjärrvärmeproduktion!U572</f>
        <v>0</v>
      </c>
      <c r="L19" s="106">
        <f>[2]Fjärrvärmeproduktion!V572</f>
        <v>0</v>
      </c>
      <c r="M19" s="106"/>
      <c r="N19" s="106"/>
      <c r="O19" s="106"/>
      <c r="P19" s="131">
        <f t="shared" ref="P19:P24" si="2">SUM(C19:O19)</f>
        <v>40023</v>
      </c>
      <c r="Q19" s="4"/>
      <c r="R19" s="4"/>
      <c r="S19" s="4"/>
      <c r="T19" s="4"/>
    </row>
    <row r="20" spans="1:34" ht="15.75">
      <c r="A20" s="5" t="s">
        <v>20</v>
      </c>
      <c r="B20" s="107">
        <f>[2]Fjärrvärmeproduktion!$N$578</f>
        <v>0</v>
      </c>
      <c r="C20" s="106"/>
      <c r="D20" s="105">
        <f>[2]Fjärrvärmeproduktion!$N$579</f>
        <v>0</v>
      </c>
      <c r="E20" s="106">
        <f>[2]Fjärrvärmeproduktion!$Q$580</f>
        <v>0</v>
      </c>
      <c r="F20" s="106">
        <f>[2]Fjärrvärmeproduktion!$N$581</f>
        <v>0</v>
      </c>
      <c r="G20" s="106">
        <f>[2]Fjärrvärmeproduktion!$R$582</f>
        <v>0</v>
      </c>
      <c r="H20" s="106">
        <f>[2]Fjärrvärmeproduktion!$S$583</f>
        <v>0</v>
      </c>
      <c r="I20" s="106">
        <f>[2]Fjärrvärmeproduktion!$N$584</f>
        <v>0</v>
      </c>
      <c r="J20" s="106">
        <f>[2]Fjärrvärmeproduktion!$T$582</f>
        <v>0</v>
      </c>
      <c r="K20" s="106">
        <f>[2]Fjärrvärmeproduktion!U580</f>
        <v>0</v>
      </c>
      <c r="L20" s="106">
        <f>[2]Fjärrvärmeproduktion!V580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7">
        <f>[2]Fjärrvärmeproduktion!$N$586</f>
        <v>0</v>
      </c>
      <c r="C21" s="106"/>
      <c r="D21" s="105">
        <f>[2]Fjärrvärmeproduktion!$N$587</f>
        <v>0</v>
      </c>
      <c r="E21" s="106">
        <f>[2]Fjärrvärmeproduktion!$Q$588</f>
        <v>0</v>
      </c>
      <c r="F21" s="106">
        <f>[2]Fjärrvärmeproduktion!$N$589</f>
        <v>0</v>
      </c>
      <c r="G21" s="106">
        <f>[2]Fjärrvärmeproduktion!$R$590</f>
        <v>0</v>
      </c>
      <c r="H21" s="106">
        <f>[2]Fjärrvärmeproduktion!$S$591</f>
        <v>0</v>
      </c>
      <c r="I21" s="106">
        <f>[2]Fjärrvärmeproduktion!$N$592</f>
        <v>0</v>
      </c>
      <c r="J21" s="106">
        <f>[2]Fjärrvärmeproduktion!$T$590</f>
        <v>0</v>
      </c>
      <c r="K21" s="106">
        <f>[2]Fjärrvärmeproduktion!U588</f>
        <v>0</v>
      </c>
      <c r="L21" s="106">
        <f>[2]Fjärrvärmeproduktion!V588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7">
        <f>[2]Fjärrvärmeproduktion!$N$594</f>
        <v>0</v>
      </c>
      <c r="C22" s="106"/>
      <c r="D22" s="105">
        <f>[2]Fjärrvärmeproduktion!$N$595</f>
        <v>0</v>
      </c>
      <c r="E22" s="106">
        <f>[2]Fjärrvärmeproduktion!$Q$596</f>
        <v>0</v>
      </c>
      <c r="F22" s="106">
        <f>[2]Fjärrvärmeproduktion!$N$597</f>
        <v>0</v>
      </c>
      <c r="G22" s="106">
        <f>[2]Fjärrvärmeproduktion!$R$598</f>
        <v>0</v>
      </c>
      <c r="H22" s="106">
        <f>[2]Fjärrvärmeproduktion!$S$599</f>
        <v>0</v>
      </c>
      <c r="I22" s="106">
        <f>[2]Fjärrvärmeproduktion!$N$600</f>
        <v>0</v>
      </c>
      <c r="J22" s="106">
        <f>[2]Fjärrvärmeproduktion!$T$598</f>
        <v>0</v>
      </c>
      <c r="K22" s="106">
        <f>[2]Fjärrvärmeproduktion!U596</f>
        <v>0</v>
      </c>
      <c r="L22" s="106">
        <f>[2]Fjärrvärmeproduktion!V596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895 GWh</v>
      </c>
      <c r="T22" s="38"/>
      <c r="U22" s="36"/>
    </row>
    <row r="23" spans="1:34" ht="15.75">
      <c r="A23" s="5" t="s">
        <v>23</v>
      </c>
      <c r="B23" s="107">
        <v>0</v>
      </c>
      <c r="C23" s="106"/>
      <c r="D23" s="105">
        <f>[2]Fjärrvärmeproduktion!$N$603</f>
        <v>0</v>
      </c>
      <c r="E23" s="106">
        <f>[2]Fjärrvärmeproduktion!$Q$604</f>
        <v>0</v>
      </c>
      <c r="F23" s="106">
        <f>[2]Fjärrvärmeproduktion!$N$605</f>
        <v>0</v>
      </c>
      <c r="G23" s="106">
        <f>[2]Fjärrvärmeproduktion!$R$606</f>
        <v>0</v>
      </c>
      <c r="H23" s="106">
        <f>[2]Fjärrvärmeproduktion!$S$607</f>
        <v>0</v>
      </c>
      <c r="I23" s="106">
        <f>[2]Fjärrvärmeproduktion!$N$608</f>
        <v>0</v>
      </c>
      <c r="J23" s="106">
        <f>[2]Fjärrvärmeproduktion!$T$606</f>
        <v>0</v>
      </c>
      <c r="K23" s="106">
        <f>[2]Fjärrvärmeproduktion!U604</f>
        <v>0</v>
      </c>
      <c r="L23" s="106">
        <f>[2]Fjärrvärmeproduktion!V604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31">
        <f>SUM(B18:B23)</f>
        <v>41836</v>
      </c>
      <c r="C24" s="106">
        <f t="shared" ref="C24:O24" si="3">SUM(C18:C23)</f>
        <v>0</v>
      </c>
      <c r="D24" s="131">
        <f t="shared" si="3"/>
        <v>170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31">
        <f t="shared" si="3"/>
        <v>39853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31">
        <f t="shared" si="2"/>
        <v>40023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471 GWh</v>
      </c>
      <c r="T25" s="42">
        <f>C$44</f>
        <v>0.52650393336874912</v>
      </c>
      <c r="U25" s="36"/>
    </row>
    <row r="26" spans="1:34" ht="15.75">
      <c r="B26" s="105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31"/>
      <c r="R26" s="85" t="str">
        <f>D30</f>
        <v>Oljeprodukter</v>
      </c>
      <c r="S26" s="60" t="str">
        <f>ROUND(D43/1000,0) &amp;" GWh"</f>
        <v>204 GWh</v>
      </c>
      <c r="T26" s="42">
        <f>D$44</f>
        <v>0.22773755134395735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2 GWh</v>
      </c>
      <c r="T28" s="42">
        <f>F$44</f>
        <v>1.9210299755692273E-3</v>
      </c>
      <c r="U28" s="36"/>
    </row>
    <row r="29" spans="1:34" ht="15.75">
      <c r="A29" s="78" t="str">
        <f>A2</f>
        <v>1766 Sunne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21 GWh</v>
      </c>
      <c r="T29" s="42">
        <f>G$44</f>
        <v>2.3599629874289402E-2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197 GWh</v>
      </c>
      <c r="T30" s="42">
        <f>H$44</f>
        <v>0.22023785543743488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5">
        <f>[2]Slutanvändning!$N$818</f>
        <v>0</v>
      </c>
      <c r="C32" s="105">
        <f>[2]Slutanvändning!$N$819</f>
        <v>1540</v>
      </c>
      <c r="D32" s="105">
        <f>[2]Slutanvändning!$N$812</f>
        <v>5206</v>
      </c>
      <c r="E32" s="106">
        <f>[2]Slutanvändning!$Q$813</f>
        <v>0</v>
      </c>
      <c r="F32" s="105">
        <f>[2]Slutanvändning!$N$814</f>
        <v>0</v>
      </c>
      <c r="G32" s="106">
        <f>[2]Slutanvändning!$N$815</f>
        <v>1161</v>
      </c>
      <c r="H32" s="105">
        <f>[2]Slutanvändning!$N$816</f>
        <v>0</v>
      </c>
      <c r="I32" s="106">
        <f>[2]Slutanvändning!$N$817</f>
        <v>0</v>
      </c>
      <c r="J32" s="106"/>
      <c r="K32" s="106">
        <f>[2]Slutanvändning!T813</f>
        <v>0</v>
      </c>
      <c r="L32" s="106">
        <f>[2]Slutanvändning!U813</f>
        <v>0</v>
      </c>
      <c r="M32" s="106"/>
      <c r="N32" s="106"/>
      <c r="O32" s="106"/>
      <c r="P32" s="106">
        <f t="shared" ref="P32:P38" si="4">SUM(B32:N32)</f>
        <v>7907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37">
        <f>[2]Slutanvändning!$N$827</f>
        <v>706.53718293620295</v>
      </c>
      <c r="C33" s="105">
        <f>[2]Slutanvändning!$N$828</f>
        <v>298965</v>
      </c>
      <c r="D33" s="107">
        <f>[2]Slutanvändning!$N$821</f>
        <v>106811.83270201745</v>
      </c>
      <c r="E33" s="106">
        <f>[2]Slutanvändning!$Q$822</f>
        <v>0</v>
      </c>
      <c r="F33" s="134">
        <f>[2]Slutanvändning!$N$823</f>
        <v>1720</v>
      </c>
      <c r="G33" s="106">
        <f>[2]Slutanvändning!$N$824</f>
        <v>0</v>
      </c>
      <c r="H33" s="107">
        <f>[2]Slutanvändning!$N$825</f>
        <v>97491.630115046341</v>
      </c>
      <c r="I33" s="106">
        <f>[2]Slutanvändning!$N$826</f>
        <v>0</v>
      </c>
      <c r="J33" s="106"/>
      <c r="K33" s="106">
        <f>[2]Slutanvändning!T822</f>
        <v>0</v>
      </c>
      <c r="L33" s="106">
        <f>[2]Slutanvändning!U822</f>
        <v>0</v>
      </c>
      <c r="M33" s="106"/>
      <c r="N33" s="106"/>
      <c r="O33" s="106"/>
      <c r="P33" s="106">
        <f t="shared" si="4"/>
        <v>505695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37">
        <f>[2]Slutanvändning!$N$836</f>
        <v>8842.3234531129892</v>
      </c>
      <c r="C34" s="105">
        <f>[2]Slutanvändning!$N$837</f>
        <v>12873</v>
      </c>
      <c r="D34" s="105">
        <f>[2]Slutanvändning!$N$830</f>
        <v>2103</v>
      </c>
      <c r="E34" s="106">
        <f>[2]Slutanvändning!$Q$831</f>
        <v>0</v>
      </c>
      <c r="F34" s="105">
        <f>[2]Slutanvändning!$N$832</f>
        <v>0</v>
      </c>
      <c r="G34" s="106">
        <f>[2]Slutanvändning!$N$833</f>
        <v>0</v>
      </c>
      <c r="H34" s="105">
        <f>[2]Slutanvändning!$N$834</f>
        <v>0</v>
      </c>
      <c r="I34" s="106">
        <f>[2]Slutanvändning!$N$835</f>
        <v>0</v>
      </c>
      <c r="J34" s="106"/>
      <c r="K34" s="106">
        <f>[2]Slutanvändning!T831</f>
        <v>0</v>
      </c>
      <c r="L34" s="106">
        <f>[2]Slutanvändning!U831</f>
        <v>0</v>
      </c>
      <c r="M34" s="106"/>
      <c r="N34" s="106"/>
      <c r="O34" s="106"/>
      <c r="P34" s="128">
        <f t="shared" si="4"/>
        <v>23818.323453112989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05">
        <f>[2]Slutanvändning!$N$845</f>
        <v>0</v>
      </c>
      <c r="C35" s="105">
        <f>[2]Slutanvändning!$N$846</f>
        <v>103</v>
      </c>
      <c r="D35" s="107">
        <f>[2]Slutanvändning!$N$839</f>
        <v>86888.672830522759</v>
      </c>
      <c r="E35" s="106">
        <f>[2]Slutanvändning!$Q$840</f>
        <v>0</v>
      </c>
      <c r="F35" s="105">
        <f>[2]Slutanvändning!$N$841</f>
        <v>0</v>
      </c>
      <c r="G35" s="106">
        <f>[2]Slutanvändning!$N$842</f>
        <v>19969</v>
      </c>
      <c r="H35" s="105">
        <f>[2]Slutanvändning!$N$843</f>
        <v>0</v>
      </c>
      <c r="I35" s="106">
        <f>[2]Slutanvändning!$N$844</f>
        <v>0</v>
      </c>
      <c r="J35" s="106"/>
      <c r="K35" s="106">
        <f>[2]Slutanvändning!T840</f>
        <v>0</v>
      </c>
      <c r="L35" s="106">
        <f>[2]Slutanvändning!U840</f>
        <v>0</v>
      </c>
      <c r="M35" s="106"/>
      <c r="N35" s="106"/>
      <c r="O35" s="106"/>
      <c r="P35" s="128">
        <f>SUM(B35:N35)</f>
        <v>106960.67283052276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37">
        <f>[2]Slutanvändning!$N$854</f>
        <v>12534.139363950808</v>
      </c>
      <c r="C36" s="137">
        <f>[2]Slutanvändning!$N$855</f>
        <v>57726.86063604919</v>
      </c>
      <c r="D36" s="105">
        <f>[2]Slutanvändning!$N$848</f>
        <v>1777</v>
      </c>
      <c r="E36" s="106">
        <f>[2]Slutanvändning!$Q$849</f>
        <v>0</v>
      </c>
      <c r="F36" s="105">
        <f>[2]Slutanvändning!$N$850</f>
        <v>0</v>
      </c>
      <c r="G36" s="106">
        <f>[2]Slutanvändning!$N$851</f>
        <v>0</v>
      </c>
      <c r="H36" s="105">
        <f>[2]Slutanvändning!$N$852</f>
        <v>0</v>
      </c>
      <c r="I36" s="106">
        <f>[2]Slutanvändning!$N$853</f>
        <v>0</v>
      </c>
      <c r="J36" s="106"/>
      <c r="K36" s="106">
        <f>[2]Slutanvändning!T849</f>
        <v>0</v>
      </c>
      <c r="L36" s="106">
        <f>[2]Slutanvändning!U849</f>
        <v>0</v>
      </c>
      <c r="M36" s="106"/>
      <c r="N36" s="106"/>
      <c r="O36" s="106"/>
      <c r="P36" s="106">
        <f t="shared" si="4"/>
        <v>72038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33">
        <f>[2]Slutanvändning!$N$863</f>
        <v>3400</v>
      </c>
      <c r="C37" s="105">
        <f>[2]Slutanvändning!$N$864</f>
        <v>63726</v>
      </c>
      <c r="D37" s="105">
        <f>[2]Slutanvändning!$N$857</f>
        <v>762</v>
      </c>
      <c r="E37" s="106">
        <f>[2]Slutanvändning!$Q$858</f>
        <v>0</v>
      </c>
      <c r="F37" s="105">
        <f>[2]Slutanvändning!$N$859</f>
        <v>0</v>
      </c>
      <c r="G37" s="106">
        <f>[2]Slutanvändning!$N$860</f>
        <v>0</v>
      </c>
      <c r="H37" s="105">
        <f>[2]Slutanvändning!$N$861</f>
        <v>59846</v>
      </c>
      <c r="I37" s="106">
        <f>[2]Slutanvändning!$N$862</f>
        <v>0</v>
      </c>
      <c r="J37" s="106"/>
      <c r="K37" s="106">
        <f>[2]Slutanvändning!T858</f>
        <v>0</v>
      </c>
      <c r="L37" s="106">
        <f>[2]Slutanvändning!U858</f>
        <v>0</v>
      </c>
      <c r="M37" s="106"/>
      <c r="N37" s="106"/>
      <c r="O37" s="106"/>
      <c r="P37" s="136">
        <f t="shared" si="4"/>
        <v>127734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33">
        <f>[2]Slutanvändning!$N$872</f>
        <v>10200</v>
      </c>
      <c r="C38" s="105">
        <f>[2]Slutanvändning!$N$873</f>
        <v>1554</v>
      </c>
      <c r="D38" s="105">
        <f>[2]Slutanvändning!$N$866</f>
        <v>187</v>
      </c>
      <c r="E38" s="106">
        <f>[2]Slutanvändning!$Q$867</f>
        <v>0</v>
      </c>
      <c r="F38" s="105">
        <f>[2]Slutanvändning!$N$868</f>
        <v>0</v>
      </c>
      <c r="G38" s="106">
        <f>[2]Slutanvändning!$N$869</f>
        <v>0</v>
      </c>
      <c r="H38" s="105">
        <f>[2]Slutanvändning!$N$870</f>
        <v>0</v>
      </c>
      <c r="I38" s="106">
        <f>[2]Slutanvändning!$N$871</f>
        <v>0</v>
      </c>
      <c r="J38" s="106"/>
      <c r="K38" s="106">
        <f>[2]Slutanvändning!T867</f>
        <v>0</v>
      </c>
      <c r="L38" s="106">
        <f>[2]Slutanvändning!U867</f>
        <v>0</v>
      </c>
      <c r="M38" s="106"/>
      <c r="N38" s="106"/>
      <c r="O38" s="106"/>
      <c r="P38" s="136">
        <f t="shared" si="4"/>
        <v>11941</v>
      </c>
      <c r="Q38" s="33"/>
      <c r="R38" s="44"/>
      <c r="S38" s="29"/>
      <c r="T38" s="40"/>
      <c r="U38" s="36"/>
    </row>
    <row r="39" spans="1:47" ht="15.75">
      <c r="A39" s="5" t="s">
        <v>39</v>
      </c>
      <c r="B39" s="105">
        <f>[2]Slutanvändning!$N$881</f>
        <v>0</v>
      </c>
      <c r="C39" s="105">
        <f>[2]Slutanvändning!$N$882</f>
        <v>0</v>
      </c>
      <c r="D39" s="105">
        <f>[2]Slutanvändning!$N$875</f>
        <v>0</v>
      </c>
      <c r="E39" s="106">
        <f>[2]Slutanvändning!$Q$876</f>
        <v>0</v>
      </c>
      <c r="F39" s="105">
        <f>[2]Slutanvändning!$N$877</f>
        <v>0</v>
      </c>
      <c r="G39" s="106">
        <f>[2]Slutanvändning!$N$878</f>
        <v>0</v>
      </c>
      <c r="H39" s="105">
        <f>[2]Slutanvändning!$N$879</f>
        <v>0</v>
      </c>
      <c r="I39" s="106">
        <f>[2]Slutanvändning!$N$880</f>
        <v>0</v>
      </c>
      <c r="J39" s="106"/>
      <c r="K39" s="106">
        <f>[2]Slutanvändning!T876</f>
        <v>0</v>
      </c>
      <c r="L39" s="106">
        <f>[2]Slutanvändning!U876</f>
        <v>0</v>
      </c>
      <c r="M39" s="106"/>
      <c r="N39" s="106"/>
      <c r="O39" s="106"/>
      <c r="P39" s="106">
        <f>SUM(B39:N39)</f>
        <v>0</v>
      </c>
      <c r="Q39" s="33"/>
      <c r="R39" s="41"/>
      <c r="S39" s="10"/>
      <c r="T39" s="63"/>
    </row>
    <row r="40" spans="1:47" ht="15.75">
      <c r="A40" s="5" t="s">
        <v>14</v>
      </c>
      <c r="B40" s="106">
        <f>SUM(B32:B39)</f>
        <v>35683</v>
      </c>
      <c r="C40" s="128">
        <f t="shared" ref="C40:O40" si="5">SUM(C32:C39)</f>
        <v>436487.86063604918</v>
      </c>
      <c r="D40" s="106">
        <f t="shared" si="5"/>
        <v>203735.50553254021</v>
      </c>
      <c r="E40" s="106">
        <f t="shared" si="5"/>
        <v>0</v>
      </c>
      <c r="F40" s="131">
        <f>SUM(F32:F39)</f>
        <v>1720</v>
      </c>
      <c r="G40" s="106">
        <f t="shared" si="5"/>
        <v>21130</v>
      </c>
      <c r="H40" s="128">
        <f t="shared" si="5"/>
        <v>157337.63011504634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06">
        <f>SUM(B40:N40)</f>
        <v>856093.99628363573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ROUND((B46+C46)/1000,0) &amp;" GWh"</f>
        <v>41 GWh</v>
      </c>
      <c r="T41" s="63"/>
    </row>
    <row r="42" spans="1:47">
      <c r="A42" s="46" t="s">
        <v>43</v>
      </c>
      <c r="B42" s="113">
        <f>B39+B38+B37</f>
        <v>13600</v>
      </c>
      <c r="C42" s="113">
        <f>C39+C38+C37</f>
        <v>65280</v>
      </c>
      <c r="D42" s="113">
        <f>D39+D38+D37</f>
        <v>949</v>
      </c>
      <c r="E42" s="113">
        <f t="shared" ref="E42:P42" si="6">E39+E38+E37</f>
        <v>0</v>
      </c>
      <c r="F42" s="114">
        <f t="shared" si="6"/>
        <v>0</v>
      </c>
      <c r="G42" s="113">
        <f t="shared" si="6"/>
        <v>0</v>
      </c>
      <c r="H42" s="113">
        <f t="shared" si="6"/>
        <v>59846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139675</v>
      </c>
      <c r="Q42" s="34"/>
      <c r="R42" s="41" t="s">
        <v>41</v>
      </c>
      <c r="S42" s="11" t="str">
        <f>ROUND(P42/1000,0) &amp;" GWh"</f>
        <v>140 GWh</v>
      </c>
      <c r="T42" s="42">
        <f>P42/P40</f>
        <v>0.16315381325688419</v>
      </c>
    </row>
    <row r="43" spans="1:47">
      <c r="A43" s="47" t="s">
        <v>45</v>
      </c>
      <c r="B43" s="115"/>
      <c r="C43" s="116">
        <f>C40+C24-C7+C46</f>
        <v>471406.88948693313</v>
      </c>
      <c r="D43" s="116">
        <f t="shared" ref="D43:O43" si="7">D11+D24+D40</f>
        <v>203905.50553254021</v>
      </c>
      <c r="E43" s="116">
        <f t="shared" si="7"/>
        <v>0</v>
      </c>
      <c r="F43" s="116">
        <f t="shared" si="7"/>
        <v>1720</v>
      </c>
      <c r="G43" s="116">
        <f t="shared" si="7"/>
        <v>21130</v>
      </c>
      <c r="H43" s="116">
        <f t="shared" si="7"/>
        <v>197190.63011504634</v>
      </c>
      <c r="I43" s="116">
        <f t="shared" si="7"/>
        <v>0</v>
      </c>
      <c r="J43" s="116">
        <f t="shared" si="7"/>
        <v>0</v>
      </c>
      <c r="K43" s="116">
        <f t="shared" si="7"/>
        <v>0</v>
      </c>
      <c r="L43" s="116">
        <f t="shared" si="7"/>
        <v>0</v>
      </c>
      <c r="M43" s="116">
        <f t="shared" si="7"/>
        <v>0</v>
      </c>
      <c r="N43" s="116">
        <f t="shared" si="7"/>
        <v>0</v>
      </c>
      <c r="O43" s="116">
        <f t="shared" si="7"/>
        <v>0</v>
      </c>
      <c r="P43" s="117">
        <f>SUM(C43:O43)</f>
        <v>895353.02513451967</v>
      </c>
      <c r="Q43" s="34"/>
      <c r="R43" s="41" t="s">
        <v>42</v>
      </c>
      <c r="S43" s="11" t="str">
        <f>ROUND(P36/1000,0) &amp;" GWh"</f>
        <v>72 GWh</v>
      </c>
      <c r="T43" s="62">
        <f>P36/P40</f>
        <v>8.414730194665776E-2</v>
      </c>
    </row>
    <row r="44" spans="1:47">
      <c r="A44" s="47" t="s">
        <v>46</v>
      </c>
      <c r="B44" s="123"/>
      <c r="C44" s="124">
        <f>C43/$P$43</f>
        <v>0.52650393336874912</v>
      </c>
      <c r="D44" s="124">
        <f t="shared" ref="D44:P44" si="8">D43/$P$43</f>
        <v>0.22773755134395735</v>
      </c>
      <c r="E44" s="124">
        <f t="shared" si="8"/>
        <v>0</v>
      </c>
      <c r="F44" s="124">
        <f t="shared" si="8"/>
        <v>1.9210299755692273E-3</v>
      </c>
      <c r="G44" s="124">
        <f t="shared" si="8"/>
        <v>2.3599629874289402E-2</v>
      </c>
      <c r="H44" s="124">
        <f t="shared" si="8"/>
        <v>0.22023785543743488</v>
      </c>
      <c r="I44" s="124">
        <f t="shared" si="8"/>
        <v>0</v>
      </c>
      <c r="J44" s="124">
        <f t="shared" si="8"/>
        <v>0</v>
      </c>
      <c r="K44" s="124">
        <f t="shared" si="8"/>
        <v>0</v>
      </c>
      <c r="L44" s="124">
        <f t="shared" si="8"/>
        <v>0</v>
      </c>
      <c r="M44" s="124">
        <f t="shared" si="8"/>
        <v>0</v>
      </c>
      <c r="N44" s="124">
        <f t="shared" si="8"/>
        <v>0</v>
      </c>
      <c r="O44" s="124">
        <f t="shared" si="8"/>
        <v>0</v>
      </c>
      <c r="P44" s="124">
        <f t="shared" si="8"/>
        <v>1</v>
      </c>
      <c r="Q44" s="34"/>
      <c r="R44" s="41" t="s">
        <v>44</v>
      </c>
      <c r="S44" s="11" t="str">
        <f>ROUND(P34/1000,0) &amp;" GWh"</f>
        <v>24 GWh</v>
      </c>
      <c r="T44" s="42">
        <f>P34/P40</f>
        <v>2.7822089112305434E-2</v>
      </c>
      <c r="U44" s="36"/>
    </row>
    <row r="45" spans="1:47">
      <c r="A45" s="48"/>
      <c r="B45" s="105"/>
      <c r="C45" s="119"/>
      <c r="D45" s="119"/>
      <c r="E45" s="119"/>
      <c r="F45" s="120"/>
      <c r="G45" s="119"/>
      <c r="H45" s="119"/>
      <c r="I45" s="120"/>
      <c r="J45" s="119"/>
      <c r="K45" s="119"/>
      <c r="L45" s="119"/>
      <c r="M45" s="119"/>
      <c r="N45" s="120"/>
      <c r="O45" s="120"/>
      <c r="P45" s="120"/>
      <c r="Q45" s="34"/>
      <c r="R45" s="41" t="s">
        <v>31</v>
      </c>
      <c r="S45" s="11" t="str">
        <f>ROUND(P32/1000,0) &amp;" GWh"</f>
        <v>8 GWh</v>
      </c>
      <c r="T45" s="42">
        <f>P32/P40</f>
        <v>9.2361353243041577E-3</v>
      </c>
      <c r="U45" s="36"/>
    </row>
    <row r="46" spans="1:47">
      <c r="A46" s="48" t="s">
        <v>49</v>
      </c>
      <c r="B46" s="121">
        <f>B24-B40</f>
        <v>6153</v>
      </c>
      <c r="C46" s="121">
        <f>(C40+C24)*0.08</f>
        <v>34919.028850883937</v>
      </c>
      <c r="D46" s="119"/>
      <c r="E46" s="119"/>
      <c r="F46" s="120"/>
      <c r="G46" s="119"/>
      <c r="H46" s="119"/>
      <c r="I46" s="120"/>
      <c r="J46" s="119"/>
      <c r="K46" s="119"/>
      <c r="L46" s="119"/>
      <c r="M46" s="119"/>
      <c r="N46" s="120"/>
      <c r="O46" s="120"/>
      <c r="P46" s="122"/>
      <c r="Q46" s="34"/>
      <c r="R46" s="41" t="s">
        <v>47</v>
      </c>
      <c r="S46" s="11" t="str">
        <f>ROUND(P33/1000,0) &amp;" GWh"</f>
        <v>506 GWh</v>
      </c>
      <c r="T46" s="62">
        <f>P33/P40</f>
        <v>0.59070032285620222</v>
      </c>
      <c r="U46" s="36"/>
    </row>
    <row r="47" spans="1:47">
      <c r="A47" s="48" t="s">
        <v>51</v>
      </c>
      <c r="B47" s="70">
        <f>B46/B24</f>
        <v>0.14707429008509418</v>
      </c>
      <c r="C47" s="70">
        <f>C46/(C40+C24)</f>
        <v>0.08</v>
      </c>
      <c r="D47" s="119"/>
      <c r="E47" s="119"/>
      <c r="F47" s="120"/>
      <c r="G47" s="119"/>
      <c r="H47" s="119"/>
      <c r="I47" s="120"/>
      <c r="J47" s="119"/>
      <c r="K47" s="119"/>
      <c r="L47" s="119"/>
      <c r="M47" s="119"/>
      <c r="N47" s="120"/>
      <c r="O47" s="120"/>
      <c r="P47" s="120"/>
      <c r="Q47" s="34"/>
      <c r="R47" s="41" t="s">
        <v>48</v>
      </c>
      <c r="S47" s="11" t="str">
        <f>ROUND(P35/1000,0) &amp;" GWh"</f>
        <v>107 GWh</v>
      </c>
      <c r="T47" s="62">
        <f>P35/P40</f>
        <v>0.12494033750364629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856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U71"/>
  <sheetViews>
    <sheetView topLeftCell="I17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89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104"/>
      <c r="C5" s="126">
        <f>[2]Solceller!$C$19</f>
        <v>199.5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>
        <f>SUM(D5:O5)</f>
        <v>0</v>
      </c>
      <c r="Q5" s="53"/>
      <c r="AG5" s="53"/>
      <c r="AH5" s="53"/>
    </row>
    <row r="6" spans="1:34" ht="15.75">
      <c r="A6" s="5"/>
      <c r="B6" s="104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104"/>
      <c r="C7" s="105">
        <f>[2]Elproduktion!$N$642</f>
        <v>0</v>
      </c>
      <c r="D7" s="106">
        <f>[2]Elproduktion!$N$643</f>
        <v>0</v>
      </c>
      <c r="E7" s="106">
        <f>[2]Elproduktion!$Q$644</f>
        <v>0</v>
      </c>
      <c r="F7" s="106">
        <f>[2]Elproduktion!$N$645</f>
        <v>0</v>
      </c>
      <c r="G7" s="106">
        <f>[2]Elproduktion!$R$646</f>
        <v>0</v>
      </c>
      <c r="H7" s="106">
        <f>[2]Elproduktion!$S$647</f>
        <v>0</v>
      </c>
      <c r="I7" s="106">
        <f>[2]Elproduktion!$N$648</f>
        <v>0</v>
      </c>
      <c r="J7" s="106">
        <f>[2]Elproduktion!$T$646</f>
        <v>0</v>
      </c>
      <c r="K7" s="106">
        <f>[2]Elproduktion!U644</f>
        <v>0</v>
      </c>
      <c r="L7" s="106">
        <f>[2]Elproduktion!V644</f>
        <v>0</v>
      </c>
      <c r="M7" s="106"/>
      <c r="N7" s="106"/>
      <c r="O7" s="106"/>
      <c r="P7" s="106">
        <f t="shared" si="0"/>
        <v>0</v>
      </c>
      <c r="Q7" s="53"/>
      <c r="AG7" s="53"/>
      <c r="AH7" s="53"/>
    </row>
    <row r="8" spans="1:34" ht="15.75">
      <c r="A8" s="5" t="s">
        <v>11</v>
      </c>
      <c r="B8" s="104"/>
      <c r="C8" s="105">
        <f>[2]Elproduktion!$N$650</f>
        <v>0</v>
      </c>
      <c r="D8" s="106">
        <f>[2]Elproduktion!$N$651</f>
        <v>0</v>
      </c>
      <c r="E8" s="106">
        <f>[2]Elproduktion!$Q$652</f>
        <v>0</v>
      </c>
      <c r="F8" s="106">
        <f>[2]Elproduktion!$N$653</f>
        <v>0</v>
      </c>
      <c r="G8" s="106">
        <f>[2]Elproduktion!$R$654</f>
        <v>0</v>
      </c>
      <c r="H8" s="106">
        <f>[2]Elproduktion!$S$655</f>
        <v>0</v>
      </c>
      <c r="I8" s="106">
        <f>[2]Elproduktion!$N$656</f>
        <v>0</v>
      </c>
      <c r="J8" s="106">
        <f>[2]Elproduktion!$T$654</f>
        <v>0</v>
      </c>
      <c r="K8" s="106">
        <f>[2]Elproduktion!U652</f>
        <v>0</v>
      </c>
      <c r="L8" s="106">
        <f>[2]Elproduktion!V652</f>
        <v>0</v>
      </c>
      <c r="M8" s="106"/>
      <c r="N8" s="106"/>
      <c r="O8" s="106"/>
      <c r="P8" s="106">
        <f t="shared" si="0"/>
        <v>0</v>
      </c>
      <c r="Q8" s="53"/>
      <c r="AG8" s="53"/>
      <c r="AH8" s="53"/>
    </row>
    <row r="9" spans="1:34" ht="15.75">
      <c r="A9" s="5" t="s">
        <v>12</v>
      </c>
      <c r="B9" s="104"/>
      <c r="C9" s="107">
        <f>[2]Elproduktion!$N$658</f>
        <v>11817.333333333334</v>
      </c>
      <c r="D9" s="106">
        <f>[2]Elproduktion!$N$659</f>
        <v>0</v>
      </c>
      <c r="E9" s="106">
        <f>[2]Elproduktion!$Q$660</f>
        <v>0</v>
      </c>
      <c r="F9" s="106">
        <f>[2]Elproduktion!$N$661</f>
        <v>0</v>
      </c>
      <c r="G9" s="106">
        <f>[2]Elproduktion!$R$662</f>
        <v>0</v>
      </c>
      <c r="H9" s="106">
        <f>[2]Elproduktion!$S$663</f>
        <v>0</v>
      </c>
      <c r="I9" s="106">
        <f>[2]Elproduktion!$N$664</f>
        <v>0</v>
      </c>
      <c r="J9" s="106">
        <f>[2]Elproduktion!$T$662</f>
        <v>0</v>
      </c>
      <c r="K9" s="106">
        <f>[2]Elproduktion!U660</f>
        <v>0</v>
      </c>
      <c r="L9" s="106">
        <f>[2]Elproduktion!V660</f>
        <v>0</v>
      </c>
      <c r="M9" s="106"/>
      <c r="N9" s="106"/>
      <c r="O9" s="106"/>
      <c r="P9" s="106">
        <f t="shared" si="0"/>
        <v>0</v>
      </c>
      <c r="Q9" s="53"/>
      <c r="AG9" s="53"/>
      <c r="AH9" s="53"/>
    </row>
    <row r="10" spans="1:34" ht="15.75">
      <c r="A10" s="5" t="s">
        <v>13</v>
      </c>
      <c r="B10" s="104"/>
      <c r="C10" s="137">
        <f>[2]Elproduktion!$N$666</f>
        <v>5396.6666666666661</v>
      </c>
      <c r="D10" s="106">
        <f>[2]Elproduktion!$N$667</f>
        <v>0</v>
      </c>
      <c r="E10" s="106">
        <f>[2]Elproduktion!$Q$668</f>
        <v>0</v>
      </c>
      <c r="F10" s="106">
        <f>[2]Elproduktion!$N$669</f>
        <v>0</v>
      </c>
      <c r="G10" s="106">
        <f>[2]Elproduktion!$R$670</f>
        <v>0</v>
      </c>
      <c r="H10" s="106">
        <f>[2]Elproduktion!$S$671</f>
        <v>0</v>
      </c>
      <c r="I10" s="106">
        <f>[2]Elproduktion!$N$672</f>
        <v>0</v>
      </c>
      <c r="J10" s="106">
        <f>[2]Elproduktion!$T$670</f>
        <v>0</v>
      </c>
      <c r="K10" s="106">
        <f>[2]Elproduktion!U668</f>
        <v>0</v>
      </c>
      <c r="L10" s="106">
        <f>[2]Elproduktion!V668</f>
        <v>0</v>
      </c>
      <c r="M10" s="106"/>
      <c r="N10" s="106"/>
      <c r="O10" s="106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104"/>
      <c r="C11" s="136">
        <f>SUM(C5:C10)</f>
        <v>17413.5</v>
      </c>
      <c r="D11" s="106">
        <f t="shared" ref="D11:O11" si="1">SUM(D5:D10)</f>
        <v>0</v>
      </c>
      <c r="E11" s="106">
        <f t="shared" si="1"/>
        <v>0</v>
      </c>
      <c r="F11" s="106">
        <f t="shared" si="1"/>
        <v>0</v>
      </c>
      <c r="G11" s="106">
        <f t="shared" si="1"/>
        <v>0</v>
      </c>
      <c r="H11" s="106">
        <f t="shared" si="1"/>
        <v>0</v>
      </c>
      <c r="I11" s="106">
        <f t="shared" si="1"/>
        <v>0</v>
      </c>
      <c r="J11" s="106">
        <f t="shared" si="1"/>
        <v>0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106">
        <f t="shared" si="1"/>
        <v>0</v>
      </c>
      <c r="O11" s="106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1785 Säffle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[2]Fjärrvärmeproduktion!$N$898</f>
        <v>0</v>
      </c>
      <c r="C18" s="106"/>
      <c r="D18" s="106">
        <f>[2]Fjärrvärmeproduktion!$N$899</f>
        <v>0</v>
      </c>
      <c r="E18" s="106">
        <f>[2]Fjärrvärmeproduktion!$Q$900</f>
        <v>0</v>
      </c>
      <c r="F18" s="106">
        <f>[2]Fjärrvärmeproduktion!$N$901</f>
        <v>0</v>
      </c>
      <c r="G18" s="106">
        <f>[2]Fjärrvärmeproduktion!$R$902</f>
        <v>0</v>
      </c>
      <c r="H18" s="106">
        <f>[2]Fjärrvärmeproduktion!$S$903</f>
        <v>0</v>
      </c>
      <c r="I18" s="106">
        <f>[2]Fjärrvärmeproduktion!$N$904</f>
        <v>0</v>
      </c>
      <c r="J18" s="106">
        <f>[2]Fjärrvärmeproduktion!$T$902</f>
        <v>0</v>
      </c>
      <c r="K18" s="106">
        <f>[2]Fjärrvärmeproduktion!U900</f>
        <v>0</v>
      </c>
      <c r="L18" s="106">
        <f>[2]Fjärrvärmeproduktion!V900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5">
        <f>[2]Fjärrvärmeproduktion!$N$906</f>
        <v>30005</v>
      </c>
      <c r="C19" s="106"/>
      <c r="D19" s="106">
        <f>[2]Fjärrvärmeproduktion!$N$907</f>
        <v>1589</v>
      </c>
      <c r="E19" s="106">
        <f>[2]Fjärrvärmeproduktion!$Q$908</f>
        <v>0</v>
      </c>
      <c r="F19" s="106">
        <f>[2]Fjärrvärmeproduktion!$N$909</f>
        <v>0</v>
      </c>
      <c r="G19" s="106">
        <f>[2]Fjärrvärmeproduktion!$R$910</f>
        <v>0</v>
      </c>
      <c r="H19" s="106">
        <f>[2]Fjärrvärmeproduktion!$S$911</f>
        <v>30787</v>
      </c>
      <c r="I19" s="106">
        <f>[2]Fjärrvärmeproduktion!$N$912</f>
        <v>0</v>
      </c>
      <c r="J19" s="106">
        <f>[2]Fjärrvärmeproduktion!$T$910</f>
        <v>0</v>
      </c>
      <c r="K19" s="106">
        <f>[2]Fjärrvärmeproduktion!U908</f>
        <v>0</v>
      </c>
      <c r="L19" s="106">
        <f>[2]Fjärrvärmeproduktion!V908</f>
        <v>0</v>
      </c>
      <c r="M19" s="106"/>
      <c r="N19" s="106"/>
      <c r="O19" s="106"/>
      <c r="P19" s="106">
        <f t="shared" ref="P19:P24" si="2">SUM(C19:O19)</f>
        <v>32376</v>
      </c>
      <c r="Q19" s="4"/>
      <c r="R19" s="4"/>
      <c r="S19" s="4"/>
      <c r="T19" s="4"/>
    </row>
    <row r="20" spans="1:34" ht="15.75">
      <c r="A20" s="5" t="s">
        <v>20</v>
      </c>
      <c r="B20" s="107">
        <f>[2]Fjärrvärmeproduktion!$N$914</f>
        <v>0</v>
      </c>
      <c r="C20" s="106"/>
      <c r="D20" s="106">
        <f>[2]Fjärrvärmeproduktion!$N$915</f>
        <v>0</v>
      </c>
      <c r="E20" s="106">
        <f>[2]Fjärrvärmeproduktion!$Q$916</f>
        <v>0</v>
      </c>
      <c r="F20" s="106">
        <f>[2]Fjärrvärmeproduktion!$N$917</f>
        <v>0</v>
      </c>
      <c r="G20" s="106">
        <f>[2]Fjärrvärmeproduktion!$R$918</f>
        <v>0</v>
      </c>
      <c r="H20" s="106">
        <f>[2]Fjärrvärmeproduktion!$S$919</f>
        <v>0</v>
      </c>
      <c r="I20" s="106">
        <f>[2]Fjärrvärmeproduktion!$N$920</f>
        <v>0</v>
      </c>
      <c r="J20" s="106">
        <f>[2]Fjärrvärmeproduktion!$T$918</f>
        <v>0</v>
      </c>
      <c r="K20" s="106">
        <f>[2]Fjärrvärmeproduktion!U916</f>
        <v>0</v>
      </c>
      <c r="L20" s="106">
        <f>[2]Fjärrvärmeproduktion!V916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7">
        <f>[2]Fjärrvärmeproduktion!$N$922</f>
        <v>0</v>
      </c>
      <c r="C21" s="106"/>
      <c r="D21" s="106">
        <f>[2]Fjärrvärmeproduktion!$N$923</f>
        <v>0</v>
      </c>
      <c r="E21" s="106">
        <f>[2]Fjärrvärmeproduktion!$Q$924</f>
        <v>0</v>
      </c>
      <c r="F21" s="106">
        <f>[2]Fjärrvärmeproduktion!$N$925</f>
        <v>0</v>
      </c>
      <c r="G21" s="106">
        <f>[2]Fjärrvärmeproduktion!$R$926</f>
        <v>0</v>
      </c>
      <c r="H21" s="106">
        <f>[2]Fjärrvärmeproduktion!$S$927</f>
        <v>0</v>
      </c>
      <c r="I21" s="106">
        <f>[2]Fjärrvärmeproduktion!$N$928</f>
        <v>0</v>
      </c>
      <c r="J21" s="106">
        <f>[2]Fjärrvärmeproduktion!$T$926</f>
        <v>0</v>
      </c>
      <c r="K21" s="106">
        <f>[2]Fjärrvärmeproduktion!U924</f>
        <v>0</v>
      </c>
      <c r="L21" s="106">
        <f>[2]Fjärrvärmeproduktion!V924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5">
        <f>[2]Fjärrvärmeproduktion!$N$930</f>
        <v>23478</v>
      </c>
      <c r="C22" s="106"/>
      <c r="D22" s="106">
        <f>[2]Fjärrvärmeproduktion!$N$931</f>
        <v>0</v>
      </c>
      <c r="E22" s="106">
        <f>[2]Fjärrvärmeproduktion!$Q$932</f>
        <v>0</v>
      </c>
      <c r="F22" s="106">
        <f>[2]Fjärrvärmeproduktion!$N$933</f>
        <v>0</v>
      </c>
      <c r="G22" s="106">
        <f>[2]Fjärrvärmeproduktion!$R$934</f>
        <v>0</v>
      </c>
      <c r="H22" s="106">
        <f>[2]Fjärrvärmeproduktion!$S$935</f>
        <v>0</v>
      </c>
      <c r="I22" s="106">
        <f>[2]Fjärrvärmeproduktion!$N$936</f>
        <v>0</v>
      </c>
      <c r="J22" s="106">
        <f>[2]Fjärrvärmeproduktion!$T$934</f>
        <v>0</v>
      </c>
      <c r="K22" s="106">
        <f>[2]Fjärrvärmeproduktion!U932</f>
        <v>0</v>
      </c>
      <c r="L22" s="106">
        <f>[2]Fjärrvärmeproduktion!V932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700 GWh</v>
      </c>
      <c r="T22" s="38"/>
      <c r="U22" s="36"/>
    </row>
    <row r="23" spans="1:34" ht="15.75">
      <c r="A23" s="5" t="s">
        <v>23</v>
      </c>
      <c r="B23" s="107">
        <f>[2]Fjärrvärmeproduktion!$N$938</f>
        <v>0</v>
      </c>
      <c r="C23" s="106"/>
      <c r="D23" s="106">
        <f>[2]Fjärrvärmeproduktion!$N$939</f>
        <v>0</v>
      </c>
      <c r="E23" s="106">
        <f>[2]Fjärrvärmeproduktion!$Q$940</f>
        <v>0</v>
      </c>
      <c r="F23" s="106">
        <f>[2]Fjärrvärmeproduktion!$N$941</f>
        <v>0</v>
      </c>
      <c r="G23" s="106">
        <f>[2]Fjärrvärmeproduktion!$R$942</f>
        <v>0</v>
      </c>
      <c r="H23" s="106">
        <f>[2]Fjärrvärmeproduktion!$S$943</f>
        <v>0</v>
      </c>
      <c r="I23" s="106">
        <f>[2]Fjärrvärmeproduktion!$N$944</f>
        <v>0</v>
      </c>
      <c r="J23" s="106">
        <f>[2]Fjärrvärmeproduktion!$T$942</f>
        <v>0</v>
      </c>
      <c r="K23" s="106">
        <f>[2]Fjärrvärmeproduktion!U940</f>
        <v>0</v>
      </c>
      <c r="L23" s="106">
        <f>[2]Fjärrvärmeproduktion!V940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6">
        <f>SUM(B18:B23)</f>
        <v>53483</v>
      </c>
      <c r="C24" s="106">
        <f t="shared" ref="C24:O24" si="3">SUM(C18:C23)</f>
        <v>0</v>
      </c>
      <c r="D24" s="106">
        <f t="shared" si="3"/>
        <v>1589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6">
        <f t="shared" si="3"/>
        <v>30787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32376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235 GWh</v>
      </c>
      <c r="T25" s="42">
        <f>C$44</f>
        <v>0.33600646777504117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148 GWh</v>
      </c>
      <c r="T26" s="42">
        <f>D$44</f>
        <v>0.21185243319578226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1 GWh</v>
      </c>
      <c r="T28" s="42">
        <f>F$44</f>
        <v>1.2885949178159306E-3</v>
      </c>
      <c r="U28" s="36"/>
    </row>
    <row r="29" spans="1:34" ht="15.75">
      <c r="A29" s="78" t="str">
        <f>A2</f>
        <v>1785 Säffle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16 GWh</v>
      </c>
      <c r="T29" s="42">
        <f>G$44</f>
        <v>2.3137564621892252E-2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206 GWh</v>
      </c>
      <c r="T30" s="42">
        <f>H$44</f>
        <v>0.29386678534311567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6">
        <f>[2]Slutanvändning!$N$1304</f>
        <v>0</v>
      </c>
      <c r="C32" s="105">
        <f>[2]Slutanvändning!$N$1305</f>
        <v>14454</v>
      </c>
      <c r="D32" s="105">
        <f>[2]Slutanvändning!$N$1298</f>
        <v>14341</v>
      </c>
      <c r="E32" s="106">
        <f>[2]Slutanvändning!$Q$1299</f>
        <v>0</v>
      </c>
      <c r="F32" s="105">
        <f>[2]Slutanvändning!$N$1300</f>
        <v>0</v>
      </c>
      <c r="G32" s="105">
        <f>[2]Slutanvändning!$N$1301</f>
        <v>3007</v>
      </c>
      <c r="H32" s="105">
        <f>[2]Slutanvändning!$N$1302</f>
        <v>0</v>
      </c>
      <c r="I32" s="106">
        <f>[2]Slutanvändning!$N$1303</f>
        <v>0</v>
      </c>
      <c r="J32" s="106"/>
      <c r="K32" s="106">
        <f>[2]Slutanvändning!T1299</f>
        <v>0</v>
      </c>
      <c r="L32" s="106">
        <f>[2]Slutanvändning!U1299</f>
        <v>0</v>
      </c>
      <c r="M32" s="106"/>
      <c r="N32" s="106"/>
      <c r="O32" s="106"/>
      <c r="P32" s="106">
        <f t="shared" ref="P32:P38" si="4">SUM(B32:N32)</f>
        <v>31802</v>
      </c>
      <c r="Q32" s="33"/>
      <c r="R32" s="85" t="str">
        <f>J30</f>
        <v>Avlutar</v>
      </c>
      <c r="S32" s="60" t="str">
        <f>ROUND(J43/1000,0) &amp;" GWh"</f>
        <v>94 GWh</v>
      </c>
      <c r="T32" s="42">
        <f>J$44</f>
        <v>0.13384815414635273</v>
      </c>
      <c r="U32" s="36"/>
    </row>
    <row r="33" spans="1:47" ht="15.75">
      <c r="A33" s="5" t="s">
        <v>33</v>
      </c>
      <c r="B33" s="128">
        <f>[2]Slutanvändning!$N$1313</f>
        <v>6986.0584779056426</v>
      </c>
      <c r="C33" s="146">
        <f>[2]Slutanvändning!$N$1314</f>
        <v>94669</v>
      </c>
      <c r="D33" s="146">
        <f>[2]Slutanvändning!$N$1307</f>
        <v>33120</v>
      </c>
      <c r="E33" s="106">
        <f>[2]Slutanvändning!$Q$1308</f>
        <v>0</v>
      </c>
      <c r="F33" s="146">
        <f>[2]Slutanvändning!$N$1309</f>
        <v>902</v>
      </c>
      <c r="G33" s="145">
        <f>[2]Slutanvändning!$R$1310</f>
        <v>0</v>
      </c>
      <c r="H33" s="146">
        <f>[2]Slutanvändning!$N$1311</f>
        <v>133284</v>
      </c>
      <c r="I33" s="106">
        <f>[2]Slutanvändning!$N$1312</f>
        <v>0</v>
      </c>
      <c r="J33" s="126">
        <f>[2]Slutanvändning!$S$1310</f>
        <v>93692</v>
      </c>
      <c r="K33" s="106">
        <f>[2]Slutanvändning!T1308</f>
        <v>0</v>
      </c>
      <c r="L33" s="106">
        <f>[2]Slutanvändning!U1308</f>
        <v>0</v>
      </c>
      <c r="M33" s="106"/>
      <c r="N33" s="106"/>
      <c r="O33" s="106"/>
      <c r="P33" s="128">
        <f t="shared" si="4"/>
        <v>362653.05847790564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8">
        <f>[2]Slutanvändning!$N$1322</f>
        <v>6291.8854083370998</v>
      </c>
      <c r="C34" s="105">
        <f>[2]Slutanvändning!$N$1323</f>
        <v>6335</v>
      </c>
      <c r="D34" s="105">
        <f>[2]Slutanvändning!$N$1316</f>
        <v>2394</v>
      </c>
      <c r="E34" s="106">
        <f>[2]Slutanvändning!$Q$1317</f>
        <v>0</v>
      </c>
      <c r="F34" s="105">
        <f>[2]Slutanvändning!$N$1318</f>
        <v>0</v>
      </c>
      <c r="G34" s="105">
        <f>[2]Slutanvändning!$N$1319</f>
        <v>0</v>
      </c>
      <c r="H34" s="105">
        <f>[2]Slutanvändning!$N$1320</f>
        <v>0</v>
      </c>
      <c r="I34" s="106">
        <f>[2]Slutanvändning!$N$1321</f>
        <v>0</v>
      </c>
      <c r="J34" s="106"/>
      <c r="K34" s="106">
        <f>[2]Slutanvändning!T1317</f>
        <v>0</v>
      </c>
      <c r="L34" s="106">
        <f>[2]Slutanvändning!U1317</f>
        <v>0</v>
      </c>
      <c r="M34" s="106"/>
      <c r="N34" s="106"/>
      <c r="O34" s="106"/>
      <c r="P34" s="128">
        <f t="shared" si="4"/>
        <v>15020.885408337101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06">
        <f>[2]Slutanvändning!$N$1331</f>
        <v>0</v>
      </c>
      <c r="C35" s="105">
        <f>[2]Slutanvändning!$N$1332</f>
        <v>0</v>
      </c>
      <c r="D35" s="105">
        <f>[2]Slutanvändning!$N$1325</f>
        <v>91709</v>
      </c>
      <c r="E35" s="106">
        <f>[2]Slutanvändning!$Q$1326</f>
        <v>0</v>
      </c>
      <c r="F35" s="105">
        <f>[2]Slutanvändning!$N$1327</f>
        <v>0</v>
      </c>
      <c r="G35" s="105">
        <f>[2]Slutanvändning!$N$1328</f>
        <v>13189</v>
      </c>
      <c r="H35" s="105">
        <f>[2]Slutanvändning!$N$1329</f>
        <v>0</v>
      </c>
      <c r="I35" s="106">
        <f>[2]Slutanvändning!$N$1330</f>
        <v>0</v>
      </c>
      <c r="J35" s="106"/>
      <c r="K35" s="106">
        <f>[2]Slutanvändning!T1326</f>
        <v>0</v>
      </c>
      <c r="L35" s="106">
        <f>[2]Slutanvändning!U1326</f>
        <v>0</v>
      </c>
      <c r="M35" s="106"/>
      <c r="N35" s="106"/>
      <c r="O35" s="106"/>
      <c r="P35" s="106">
        <f>SUM(B35:N35)</f>
        <v>104898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8">
        <f>[2]Slutanvändning!$N$1340</f>
        <v>12222.056113757257</v>
      </c>
      <c r="C36" s="105">
        <f>[2]Slutanvändning!$N$1341</f>
        <v>30637</v>
      </c>
      <c r="D36" s="105">
        <f>[2]Slutanvändning!$N$1334</f>
        <v>4399</v>
      </c>
      <c r="E36" s="106">
        <f>[2]Slutanvändning!$Q$1335</f>
        <v>0</v>
      </c>
      <c r="F36" s="105">
        <f>[2]Slutanvändning!$N$1336</f>
        <v>0</v>
      </c>
      <c r="G36" s="105">
        <f>[2]Slutanvändning!$N$1337</f>
        <v>0</v>
      </c>
      <c r="H36" s="105">
        <f>[2]Slutanvändning!$N$1338</f>
        <v>0</v>
      </c>
      <c r="I36" s="106">
        <f>[2]Slutanvändning!$N$1339</f>
        <v>0</v>
      </c>
      <c r="J36" s="106"/>
      <c r="K36" s="106">
        <f>[2]Slutanvändning!T1335</f>
        <v>0</v>
      </c>
      <c r="L36" s="106">
        <f>[2]Slutanvändning!U1335</f>
        <v>0</v>
      </c>
      <c r="M36" s="106"/>
      <c r="N36" s="106"/>
      <c r="O36" s="106"/>
      <c r="P36" s="128">
        <f t="shared" si="4"/>
        <v>47258.056113757259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6">
        <f>[2]Slutanvändning!$N$1349</f>
        <v>1200</v>
      </c>
      <c r="C37" s="105">
        <f>[2]Slutanvändning!$N$1350</f>
        <v>59118</v>
      </c>
      <c r="D37" s="105">
        <f>[2]Slutanvändning!$N$1343</f>
        <v>742</v>
      </c>
      <c r="E37" s="106">
        <f>[2]Slutanvändning!$Q$1344</f>
        <v>0</v>
      </c>
      <c r="F37" s="105">
        <f>[2]Slutanvändning!$N$1345</f>
        <v>0</v>
      </c>
      <c r="G37" s="105">
        <f>[2]Slutanvändning!$N$1346</f>
        <v>0</v>
      </c>
      <c r="H37" s="105">
        <f>[2]Slutanvändning!$N$1347</f>
        <v>41632</v>
      </c>
      <c r="I37" s="106">
        <f>[2]Slutanvändning!$N$1348</f>
        <v>0</v>
      </c>
      <c r="J37" s="106"/>
      <c r="K37" s="106">
        <f>[2]Slutanvändning!T1344</f>
        <v>0</v>
      </c>
      <c r="L37" s="106">
        <f>[2]Slutanvändning!U1344</f>
        <v>0</v>
      </c>
      <c r="M37" s="106"/>
      <c r="N37" s="106"/>
      <c r="O37" s="106"/>
      <c r="P37" s="136">
        <f t="shared" si="4"/>
        <v>102692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6">
        <f>[2]Slutanvändning!$N$1358</f>
        <v>22200</v>
      </c>
      <c r="C38" s="105">
        <f>[2]Slutanvändning!$N$1359</f>
        <v>6053</v>
      </c>
      <c r="D38" s="105">
        <f>[2]Slutanvändning!$N$1352</f>
        <v>0</v>
      </c>
      <c r="E38" s="106">
        <f>[2]Slutanvändning!$Q$1353</f>
        <v>0</v>
      </c>
      <c r="F38" s="105">
        <f>[2]Slutanvändning!$N$1354</f>
        <v>0</v>
      </c>
      <c r="G38" s="105">
        <f>[2]Slutanvändning!$N$1355</f>
        <v>0</v>
      </c>
      <c r="H38" s="105">
        <f>[2]Slutanvändning!$N$1356</f>
        <v>0</v>
      </c>
      <c r="I38" s="106">
        <f>[2]Slutanvändning!$N$1357</f>
        <v>0</v>
      </c>
      <c r="J38" s="106"/>
      <c r="K38" s="106">
        <f>[2]Slutanvändning!T1353</f>
        <v>0</v>
      </c>
      <c r="L38" s="106">
        <f>[2]Slutanvändning!U1353</f>
        <v>0</v>
      </c>
      <c r="M38" s="106"/>
      <c r="N38" s="106"/>
      <c r="O38" s="106"/>
      <c r="P38" s="136">
        <f t="shared" si="4"/>
        <v>28253</v>
      </c>
      <c r="Q38" s="33"/>
      <c r="R38" s="44"/>
      <c r="S38" s="29"/>
      <c r="T38" s="40"/>
      <c r="U38" s="36"/>
    </row>
    <row r="39" spans="1:47" ht="15.75">
      <c r="A39" s="5" t="s">
        <v>39</v>
      </c>
      <c r="B39" s="106">
        <f>[2]Slutanvändning!$N$1367</f>
        <v>0</v>
      </c>
      <c r="C39" s="105">
        <f>[2]Slutanvändning!$N$1368</f>
        <v>6512</v>
      </c>
      <c r="D39" s="105">
        <f>[2]Slutanvändning!$N$1361</f>
        <v>0</v>
      </c>
      <c r="E39" s="106">
        <f>[2]Slutanvändning!$Q$1362</f>
        <v>0</v>
      </c>
      <c r="F39" s="105">
        <f>[2]Slutanvändning!$N$1363</f>
        <v>0</v>
      </c>
      <c r="G39" s="105">
        <f>[2]Slutanvändning!$N$1364</f>
        <v>0</v>
      </c>
      <c r="H39" s="105">
        <f>[2]Slutanvändning!$N$1365</f>
        <v>0</v>
      </c>
      <c r="I39" s="106">
        <f>[2]Slutanvändning!$N$1366</f>
        <v>0</v>
      </c>
      <c r="J39" s="106"/>
      <c r="K39" s="106">
        <f>[2]Slutanvändning!T1362</f>
        <v>0</v>
      </c>
      <c r="L39" s="106">
        <f>[2]Slutanvändning!U1362</f>
        <v>0</v>
      </c>
      <c r="M39" s="106"/>
      <c r="N39" s="106"/>
      <c r="O39" s="106"/>
      <c r="P39" s="106">
        <f>SUM(B39:N39)</f>
        <v>6512</v>
      </c>
      <c r="Q39" s="33"/>
      <c r="R39" s="41"/>
      <c r="S39" s="10"/>
      <c r="T39" s="63"/>
    </row>
    <row r="40" spans="1:47" ht="15.75">
      <c r="A40" s="5" t="s">
        <v>14</v>
      </c>
      <c r="B40" s="126">
        <f>SUM(B32:B39)</f>
        <v>48900</v>
      </c>
      <c r="C40" s="128">
        <f t="shared" ref="C40:O40" si="5">SUM(C32:C39)</f>
        <v>217778</v>
      </c>
      <c r="D40" s="128">
        <f t="shared" si="5"/>
        <v>146705</v>
      </c>
      <c r="E40" s="106">
        <f t="shared" si="5"/>
        <v>0</v>
      </c>
      <c r="F40" s="128">
        <f>SUM(F32:F39)</f>
        <v>902</v>
      </c>
      <c r="G40" s="128">
        <f t="shared" si="5"/>
        <v>16196</v>
      </c>
      <c r="H40" s="128">
        <f t="shared" si="5"/>
        <v>174916</v>
      </c>
      <c r="I40" s="106">
        <f t="shared" si="5"/>
        <v>0</v>
      </c>
      <c r="J40" s="106">
        <f t="shared" si="5"/>
        <v>93692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36">
        <f>SUM(B40:N40)</f>
        <v>699089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ROUND((B46+C46)/1000,0) &amp;" GWh"</f>
        <v>22 GWh</v>
      </c>
      <c r="T41" s="63"/>
    </row>
    <row r="42" spans="1:47">
      <c r="A42" s="46" t="s">
        <v>43</v>
      </c>
      <c r="B42" s="113">
        <f>B39+B38+B37</f>
        <v>23400</v>
      </c>
      <c r="C42" s="113">
        <f>C39+C38+C37</f>
        <v>71683</v>
      </c>
      <c r="D42" s="113">
        <f>D39+D38+D37</f>
        <v>742</v>
      </c>
      <c r="E42" s="113">
        <f t="shared" ref="E42:P42" si="6">E39+E38+E37</f>
        <v>0</v>
      </c>
      <c r="F42" s="114">
        <f t="shared" si="6"/>
        <v>0</v>
      </c>
      <c r="G42" s="113">
        <f t="shared" si="6"/>
        <v>0</v>
      </c>
      <c r="H42" s="113">
        <f t="shared" si="6"/>
        <v>41632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137457</v>
      </c>
      <c r="Q42" s="34"/>
      <c r="R42" s="41" t="s">
        <v>41</v>
      </c>
      <c r="S42" s="11" t="str">
        <f>ROUND(P42/1000,0) &amp;" GWh"</f>
        <v>137 GWh</v>
      </c>
      <c r="T42" s="42">
        <f>P42/P40</f>
        <v>0.19662303369098927</v>
      </c>
    </row>
    <row r="43" spans="1:47">
      <c r="A43" s="47" t="s">
        <v>45</v>
      </c>
      <c r="B43" s="115"/>
      <c r="C43" s="116">
        <f>C40+C24-C7+C46</f>
        <v>235200.24</v>
      </c>
      <c r="D43" s="116">
        <f t="shared" ref="D43:O43" si="7">D11+D24+D40</f>
        <v>148294</v>
      </c>
      <c r="E43" s="116">
        <f t="shared" si="7"/>
        <v>0</v>
      </c>
      <c r="F43" s="116">
        <f t="shared" si="7"/>
        <v>902</v>
      </c>
      <c r="G43" s="116">
        <f t="shared" si="7"/>
        <v>16196</v>
      </c>
      <c r="H43" s="116">
        <f t="shared" si="7"/>
        <v>205703</v>
      </c>
      <c r="I43" s="116">
        <f t="shared" si="7"/>
        <v>0</v>
      </c>
      <c r="J43" s="116">
        <f t="shared" si="7"/>
        <v>93692</v>
      </c>
      <c r="K43" s="116">
        <f t="shared" si="7"/>
        <v>0</v>
      </c>
      <c r="L43" s="116">
        <f t="shared" si="7"/>
        <v>0</v>
      </c>
      <c r="M43" s="116">
        <f t="shared" si="7"/>
        <v>0</v>
      </c>
      <c r="N43" s="116">
        <f t="shared" si="7"/>
        <v>0</v>
      </c>
      <c r="O43" s="116">
        <f t="shared" si="7"/>
        <v>0</v>
      </c>
      <c r="P43" s="117">
        <f>SUM(C43:O43)</f>
        <v>699987.24</v>
      </c>
      <c r="Q43" s="34"/>
      <c r="R43" s="41" t="s">
        <v>42</v>
      </c>
      <c r="S43" s="11" t="str">
        <f>ROUND(P36/1000,0) &amp;" GWh"</f>
        <v>47 GWh</v>
      </c>
      <c r="T43" s="62">
        <f>P36/P40</f>
        <v>6.7599484634656329E-2</v>
      </c>
    </row>
    <row r="44" spans="1:47">
      <c r="A44" s="47" t="s">
        <v>46</v>
      </c>
      <c r="B44" s="123"/>
      <c r="C44" s="124">
        <f>C43/$P$43</f>
        <v>0.33600646777504117</v>
      </c>
      <c r="D44" s="124">
        <f t="shared" ref="D44:P44" si="8">D43/$P$43</f>
        <v>0.21185243319578226</v>
      </c>
      <c r="E44" s="124">
        <f t="shared" si="8"/>
        <v>0</v>
      </c>
      <c r="F44" s="124">
        <f t="shared" si="8"/>
        <v>1.2885949178159306E-3</v>
      </c>
      <c r="G44" s="124">
        <f t="shared" si="8"/>
        <v>2.3137564621892252E-2</v>
      </c>
      <c r="H44" s="124">
        <f t="shared" si="8"/>
        <v>0.29386678534311567</v>
      </c>
      <c r="I44" s="124">
        <f t="shared" si="8"/>
        <v>0</v>
      </c>
      <c r="J44" s="124">
        <f t="shared" si="8"/>
        <v>0.13384815414635273</v>
      </c>
      <c r="K44" s="124">
        <f t="shared" si="8"/>
        <v>0</v>
      </c>
      <c r="L44" s="124">
        <f t="shared" si="8"/>
        <v>0</v>
      </c>
      <c r="M44" s="124">
        <f t="shared" si="8"/>
        <v>0</v>
      </c>
      <c r="N44" s="124">
        <f t="shared" si="8"/>
        <v>0</v>
      </c>
      <c r="O44" s="124">
        <f t="shared" si="8"/>
        <v>0</v>
      </c>
      <c r="P44" s="124">
        <f t="shared" si="8"/>
        <v>1</v>
      </c>
      <c r="Q44" s="34"/>
      <c r="R44" s="41" t="s">
        <v>44</v>
      </c>
      <c r="S44" s="11" t="str">
        <f>ROUND(P34/1000,0) &amp;" GWh"</f>
        <v>15 GWh</v>
      </c>
      <c r="T44" s="42">
        <f>P34/P40</f>
        <v>2.1486370702924952E-2</v>
      </c>
      <c r="U44" s="36"/>
    </row>
    <row r="45" spans="1:47">
      <c r="A45" s="48"/>
      <c r="B45" s="105"/>
      <c r="C45" s="119"/>
      <c r="D45" s="119"/>
      <c r="E45" s="119"/>
      <c r="F45" s="120"/>
      <c r="G45" s="119"/>
      <c r="H45" s="119"/>
      <c r="I45" s="120"/>
      <c r="J45" s="119"/>
      <c r="K45" s="119"/>
      <c r="L45" s="119"/>
      <c r="M45" s="119"/>
      <c r="N45" s="120"/>
      <c r="O45" s="120"/>
      <c r="P45" s="120"/>
      <c r="Q45" s="34"/>
      <c r="R45" s="41" t="s">
        <v>31</v>
      </c>
      <c r="S45" s="11" t="str">
        <f>ROUND(P32/1000,0) &amp;" GWh"</f>
        <v>32 GWh</v>
      </c>
      <c r="T45" s="42">
        <f>P32/P40</f>
        <v>4.5490631378837312E-2</v>
      </c>
      <c r="U45" s="36"/>
    </row>
    <row r="46" spans="1:47">
      <c r="A46" s="48" t="s">
        <v>49</v>
      </c>
      <c r="B46" s="121">
        <f>B24-B40</f>
        <v>4583</v>
      </c>
      <c r="C46" s="121">
        <f>(C40+C24)*0.08</f>
        <v>17422.240000000002</v>
      </c>
      <c r="D46" s="119"/>
      <c r="E46" s="119"/>
      <c r="F46" s="120"/>
      <c r="G46" s="119"/>
      <c r="H46" s="119"/>
      <c r="I46" s="120"/>
      <c r="J46" s="119"/>
      <c r="K46" s="119"/>
      <c r="L46" s="119"/>
      <c r="M46" s="119"/>
      <c r="N46" s="120"/>
      <c r="O46" s="120"/>
      <c r="P46" s="122"/>
      <c r="Q46" s="34"/>
      <c r="R46" s="41" t="s">
        <v>47</v>
      </c>
      <c r="S46" s="11" t="str">
        <f>ROUND(P33/1000,0) &amp;" GWh"</f>
        <v>363 GWh</v>
      </c>
      <c r="T46" s="62">
        <f>P33/P40</f>
        <v>0.51875091508792959</v>
      </c>
      <c r="U46" s="36"/>
    </row>
    <row r="47" spans="1:47">
      <c r="A47" s="48" t="s">
        <v>51</v>
      </c>
      <c r="B47" s="70">
        <f>B46/B24</f>
        <v>8.5690780247929255E-2</v>
      </c>
      <c r="C47" s="70">
        <f>C46/(C40+C24)</f>
        <v>0.08</v>
      </c>
      <c r="D47" s="119"/>
      <c r="E47" s="119"/>
      <c r="F47" s="120"/>
      <c r="G47" s="119"/>
      <c r="H47" s="119"/>
      <c r="I47" s="120"/>
      <c r="J47" s="119"/>
      <c r="K47" s="119"/>
      <c r="L47" s="119"/>
      <c r="M47" s="119"/>
      <c r="N47" s="120"/>
      <c r="O47" s="120"/>
      <c r="P47" s="120"/>
      <c r="Q47" s="34"/>
      <c r="R47" s="41" t="s">
        <v>48</v>
      </c>
      <c r="S47" s="11" t="str">
        <f>ROUND(P35/1000,0) &amp;" GWh"</f>
        <v>105 GWh</v>
      </c>
      <c r="T47" s="62">
        <f>P35/P40</f>
        <v>0.1500495645046625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699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U71"/>
  <sheetViews>
    <sheetView topLeftCell="G17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90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104"/>
      <c r="C5" s="126">
        <f>[2]Solceller!$C$6</f>
        <v>161.5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>
        <f>SUM(D5:O5)</f>
        <v>0</v>
      </c>
      <c r="Q5" s="53"/>
      <c r="AG5" s="53"/>
      <c r="AH5" s="53"/>
    </row>
    <row r="6" spans="1:34" ht="15.75">
      <c r="A6" s="5"/>
      <c r="B6" s="104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>
        <f t="shared" ref="P6:P10" si="0">SUM(D6:O6)</f>
        <v>0</v>
      </c>
      <c r="Q6" s="53"/>
      <c r="AG6" s="53"/>
      <c r="AH6" s="53"/>
    </row>
    <row r="7" spans="1:34" ht="15.75">
      <c r="A7" s="5" t="s">
        <v>10</v>
      </c>
      <c r="B7" s="104"/>
      <c r="C7" s="106">
        <f>[2]Elproduktion!$N$122</f>
        <v>0</v>
      </c>
      <c r="D7" s="106">
        <f>[2]Elproduktion!$N$123</f>
        <v>0</v>
      </c>
      <c r="E7" s="106">
        <f>[2]Elproduktion!$Q$124</f>
        <v>0</v>
      </c>
      <c r="F7" s="106">
        <f>[2]Elproduktion!$N$125</f>
        <v>0</v>
      </c>
      <c r="G7" s="106">
        <f>[2]Elproduktion!$R$126</f>
        <v>0</v>
      </c>
      <c r="H7" s="106">
        <f>[2]Elproduktion!$S$127</f>
        <v>0</v>
      </c>
      <c r="I7" s="106">
        <f>[2]Elproduktion!$N$128</f>
        <v>0</v>
      </c>
      <c r="J7" s="106">
        <f>[2]Elproduktion!$T$126</f>
        <v>0</v>
      </c>
      <c r="K7" s="106">
        <f>[2]Elproduktion!U124</f>
        <v>0</v>
      </c>
      <c r="L7" s="106">
        <f>[2]Elproduktion!V124</f>
        <v>0</v>
      </c>
      <c r="M7" s="106"/>
      <c r="N7" s="106"/>
      <c r="O7" s="106"/>
      <c r="P7" s="106">
        <f t="shared" si="0"/>
        <v>0</v>
      </c>
      <c r="Q7" s="53"/>
      <c r="AG7" s="53"/>
      <c r="AH7" s="53"/>
    </row>
    <row r="8" spans="1:34" ht="15.75">
      <c r="A8" s="5" t="s">
        <v>11</v>
      </c>
      <c r="B8" s="104"/>
      <c r="C8" s="106">
        <f>[2]Elproduktion!$N$130</f>
        <v>0</v>
      </c>
      <c r="D8" s="106">
        <f>[2]Elproduktion!$N$131</f>
        <v>0</v>
      </c>
      <c r="E8" s="106">
        <f>[2]Elproduktion!$Q$132</f>
        <v>0</v>
      </c>
      <c r="F8" s="106">
        <f>[2]Elproduktion!$N$133</f>
        <v>0</v>
      </c>
      <c r="G8" s="106">
        <f>[2]Elproduktion!$R$134</f>
        <v>0</v>
      </c>
      <c r="H8" s="106">
        <f>[2]Elproduktion!$S$135</f>
        <v>0</v>
      </c>
      <c r="I8" s="106">
        <f>[2]Elproduktion!$N$136</f>
        <v>0</v>
      </c>
      <c r="J8" s="106">
        <f>[2]Elproduktion!$T$134</f>
        <v>0</v>
      </c>
      <c r="K8" s="106">
        <f>[2]Elproduktion!U132</f>
        <v>0</v>
      </c>
      <c r="L8" s="106">
        <f>[2]Elproduktion!V132</f>
        <v>0</v>
      </c>
      <c r="M8" s="106"/>
      <c r="N8" s="106"/>
      <c r="O8" s="106"/>
      <c r="P8" s="106">
        <f t="shared" si="0"/>
        <v>0</v>
      </c>
      <c r="Q8" s="53"/>
      <c r="AG8" s="53"/>
      <c r="AH8" s="53"/>
    </row>
    <row r="9" spans="1:34" ht="15.75">
      <c r="A9" s="5" t="s">
        <v>12</v>
      </c>
      <c r="B9" s="104"/>
      <c r="C9" s="106">
        <f>[2]Elproduktion!$N$138</f>
        <v>805073</v>
      </c>
      <c r="D9" s="106">
        <f>[2]Elproduktion!$N$139</f>
        <v>0</v>
      </c>
      <c r="E9" s="106">
        <f>[2]Elproduktion!$Q$140</f>
        <v>0</v>
      </c>
      <c r="F9" s="106">
        <f>[2]Elproduktion!$N$141</f>
        <v>0</v>
      </c>
      <c r="G9" s="106">
        <f>[2]Elproduktion!$R$142</f>
        <v>0</v>
      </c>
      <c r="H9" s="106">
        <f>[2]Elproduktion!$S$143</f>
        <v>0</v>
      </c>
      <c r="I9" s="106">
        <f>[2]Elproduktion!$N$144</f>
        <v>0</v>
      </c>
      <c r="J9" s="106">
        <f>[2]Elproduktion!$T$142</f>
        <v>0</v>
      </c>
      <c r="K9" s="106">
        <f>[2]Elproduktion!U140</f>
        <v>0</v>
      </c>
      <c r="L9" s="106">
        <f>[2]Elproduktion!V140</f>
        <v>0</v>
      </c>
      <c r="M9" s="106"/>
      <c r="N9" s="106"/>
      <c r="O9" s="106"/>
      <c r="P9" s="106">
        <f t="shared" si="0"/>
        <v>0</v>
      </c>
      <c r="Q9" s="53"/>
      <c r="AG9" s="53"/>
      <c r="AH9" s="53"/>
    </row>
    <row r="10" spans="1:34" ht="15.75">
      <c r="A10" s="5" t="s">
        <v>13</v>
      </c>
      <c r="B10" s="104"/>
      <c r="C10" s="106">
        <f>[2]Elproduktion!$N$146</f>
        <v>0</v>
      </c>
      <c r="D10" s="106">
        <f>[2]Elproduktion!$N$147</f>
        <v>0</v>
      </c>
      <c r="E10" s="106">
        <f>[2]Elproduktion!$Q$148</f>
        <v>0</v>
      </c>
      <c r="F10" s="106">
        <f>[2]Elproduktion!$N$149</f>
        <v>0</v>
      </c>
      <c r="G10" s="106">
        <f>[2]Elproduktion!$R$150</f>
        <v>0</v>
      </c>
      <c r="H10" s="106">
        <f>[2]Elproduktion!$S$151</f>
        <v>0</v>
      </c>
      <c r="I10" s="106">
        <f>[2]Elproduktion!$N$152</f>
        <v>0</v>
      </c>
      <c r="J10" s="106">
        <f>[2]Elproduktion!$T$150</f>
        <v>0</v>
      </c>
      <c r="K10" s="106">
        <f>[2]Elproduktion!U148</f>
        <v>0</v>
      </c>
      <c r="L10" s="106">
        <f>[2]Elproduktion!V148</f>
        <v>0</v>
      </c>
      <c r="M10" s="106"/>
      <c r="N10" s="106"/>
      <c r="O10" s="106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104"/>
      <c r="C11" s="126">
        <f>SUM(C5:C10)</f>
        <v>805234.5</v>
      </c>
      <c r="D11" s="106">
        <f t="shared" ref="D11:O11" si="1">SUM(D5:D10)</f>
        <v>0</v>
      </c>
      <c r="E11" s="106">
        <f t="shared" si="1"/>
        <v>0</v>
      </c>
      <c r="F11" s="106">
        <f t="shared" si="1"/>
        <v>0</v>
      </c>
      <c r="G11" s="106">
        <f t="shared" si="1"/>
        <v>0</v>
      </c>
      <c r="H11" s="106">
        <f t="shared" si="1"/>
        <v>0</v>
      </c>
      <c r="I11" s="106">
        <f t="shared" si="1"/>
        <v>0</v>
      </c>
      <c r="J11" s="106">
        <f t="shared" si="1"/>
        <v>0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106">
        <f t="shared" si="1"/>
        <v>0</v>
      </c>
      <c r="O11" s="106">
        <f t="shared" si="1"/>
        <v>0</v>
      </c>
      <c r="P11" s="106">
        <f>SUM(D11:O11)</f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1737 Torsby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[2]Fjärrvärmeproduktion!$N$170</f>
        <v>0</v>
      </c>
      <c r="C18" s="106"/>
      <c r="D18" s="106">
        <f>[2]Fjärrvärmeproduktion!$N$171</f>
        <v>0</v>
      </c>
      <c r="E18" s="106">
        <f>[2]Fjärrvärmeproduktion!$Q$172</f>
        <v>0</v>
      </c>
      <c r="F18" s="106">
        <f>[2]Fjärrvärmeproduktion!$N$173</f>
        <v>0</v>
      </c>
      <c r="G18" s="106">
        <f>[2]Fjärrvärmeproduktion!$R$174</f>
        <v>0</v>
      </c>
      <c r="H18" s="106">
        <f>[2]Fjärrvärmeproduktion!$S$175</f>
        <v>0</v>
      </c>
      <c r="I18" s="106">
        <f>[2]Fjärrvärmeproduktion!$N$176</f>
        <v>0</v>
      </c>
      <c r="J18" s="106">
        <f>[2]Fjärrvärmeproduktion!$T$174</f>
        <v>0</v>
      </c>
      <c r="K18" s="106">
        <f>[2]Fjärrvärmeproduktion!U172</f>
        <v>0</v>
      </c>
      <c r="L18" s="106">
        <f>[2]Fjärrvärmeproduktion!V172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5">
        <f>[2]Fjärrvärmeproduktion!$N$178+[2]Fjärrvärmeproduktion!$N$210</f>
        <v>92589</v>
      </c>
      <c r="C19" s="106"/>
      <c r="D19" s="106">
        <f>[2]Fjärrvärmeproduktion!$N$179</f>
        <v>1682</v>
      </c>
      <c r="E19" s="106">
        <f>[2]Fjärrvärmeproduktion!$Q$180</f>
        <v>0</v>
      </c>
      <c r="F19" s="106">
        <f>[2]Fjärrvärmeproduktion!$N$181</f>
        <v>0</v>
      </c>
      <c r="G19" s="106">
        <f>[2]Fjärrvärmeproduktion!$R$182</f>
        <v>0</v>
      </c>
      <c r="H19" s="106">
        <f>[2]Fjärrvärmeproduktion!$S$183</f>
        <v>84896</v>
      </c>
      <c r="I19" s="106">
        <f>[2]Fjärrvärmeproduktion!$N$184</f>
        <v>0</v>
      </c>
      <c r="J19" s="106">
        <f>[2]Fjärrvärmeproduktion!$T$182</f>
        <v>0</v>
      </c>
      <c r="K19" s="106">
        <f>[2]Fjärrvärmeproduktion!U180</f>
        <v>0</v>
      </c>
      <c r="L19" s="106">
        <f>[2]Fjärrvärmeproduktion!V180</f>
        <v>0</v>
      </c>
      <c r="M19" s="106"/>
      <c r="N19" s="106"/>
      <c r="O19" s="106"/>
      <c r="P19" s="106">
        <f t="shared" ref="P19:P24" si="2">SUM(C19:O19)</f>
        <v>86578</v>
      </c>
      <c r="Q19" s="4"/>
      <c r="R19" s="4"/>
      <c r="S19" s="4"/>
      <c r="T19" s="4"/>
    </row>
    <row r="20" spans="1:34" ht="15.75">
      <c r="A20" s="5" t="s">
        <v>20</v>
      </c>
      <c r="B20" s="107">
        <f>[2]Fjärrvärmeproduktion!$N$186</f>
        <v>0</v>
      </c>
      <c r="C20" s="106"/>
      <c r="D20" s="106">
        <f>[2]Fjärrvärmeproduktion!$N$187</f>
        <v>0</v>
      </c>
      <c r="E20" s="106">
        <f>[2]Fjärrvärmeproduktion!$Q$188</f>
        <v>0</v>
      </c>
      <c r="F20" s="106">
        <f>[2]Fjärrvärmeproduktion!$N$189</f>
        <v>0</v>
      </c>
      <c r="G20" s="106">
        <f>[2]Fjärrvärmeproduktion!$R$190</f>
        <v>0</v>
      </c>
      <c r="H20" s="106">
        <f>[2]Fjärrvärmeproduktion!$S$191</f>
        <v>0</v>
      </c>
      <c r="I20" s="106">
        <f>[2]Fjärrvärmeproduktion!$N$192</f>
        <v>0</v>
      </c>
      <c r="J20" s="106">
        <f>[2]Fjärrvärmeproduktion!$T$190</f>
        <v>0</v>
      </c>
      <c r="K20" s="106">
        <f>[2]Fjärrvärmeproduktion!U188</f>
        <v>0</v>
      </c>
      <c r="L20" s="106">
        <f>[2]Fjärrvärmeproduktion!V188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7">
        <f>[2]Fjärrvärmeproduktion!$N$194</f>
        <v>0</v>
      </c>
      <c r="C21" s="106"/>
      <c r="D21" s="106">
        <f>[2]Fjärrvärmeproduktion!$N$195</f>
        <v>0</v>
      </c>
      <c r="E21" s="106">
        <f>[2]Fjärrvärmeproduktion!$Q$196</f>
        <v>0</v>
      </c>
      <c r="F21" s="106">
        <f>[2]Fjärrvärmeproduktion!$N$197</f>
        <v>0</v>
      </c>
      <c r="G21" s="106">
        <f>[2]Fjärrvärmeproduktion!$R$198</f>
        <v>0</v>
      </c>
      <c r="H21" s="106">
        <f>[2]Fjärrvärmeproduktion!$S$199</f>
        <v>0</v>
      </c>
      <c r="I21" s="106">
        <f>[2]Fjärrvärmeproduktion!$N$200</f>
        <v>0</v>
      </c>
      <c r="J21" s="106">
        <f>[2]Fjärrvärmeproduktion!$T$198</f>
        <v>0</v>
      </c>
      <c r="K21" s="106">
        <f>[2]Fjärrvärmeproduktion!U196</f>
        <v>0</v>
      </c>
      <c r="L21" s="106">
        <f>[2]Fjärrvärmeproduktion!V196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7">
        <f>[2]Fjärrvärmeproduktion!$N$202</f>
        <v>0</v>
      </c>
      <c r="C22" s="106"/>
      <c r="D22" s="106">
        <f>[2]Fjärrvärmeproduktion!$N$203</f>
        <v>0</v>
      </c>
      <c r="E22" s="106">
        <f>[2]Fjärrvärmeproduktion!$Q$204</f>
        <v>0</v>
      </c>
      <c r="F22" s="106">
        <f>[2]Fjärrvärmeproduktion!$N$205</f>
        <v>0</v>
      </c>
      <c r="G22" s="106">
        <f>[2]Fjärrvärmeproduktion!$R$206</f>
        <v>0</v>
      </c>
      <c r="H22" s="106">
        <f>[2]Fjärrvärmeproduktion!$S$207</f>
        <v>0</v>
      </c>
      <c r="I22" s="106">
        <f>[2]Fjärrvärmeproduktion!$N$208</f>
        <v>0</v>
      </c>
      <c r="J22" s="106">
        <f>[2]Fjärrvärmeproduktion!$T$206</f>
        <v>0</v>
      </c>
      <c r="K22" s="106">
        <f>[2]Fjärrvärmeproduktion!U204</f>
        <v>0</v>
      </c>
      <c r="L22" s="106">
        <f>[2]Fjärrvärmeproduktion!V204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537 GWh</v>
      </c>
      <c r="T22" s="38"/>
      <c r="U22" s="36"/>
    </row>
    <row r="23" spans="1:34" ht="15.75">
      <c r="A23" s="5" t="s">
        <v>23</v>
      </c>
      <c r="B23" s="107">
        <v>0</v>
      </c>
      <c r="C23" s="106"/>
      <c r="D23" s="106">
        <f>[2]Fjärrvärmeproduktion!$N$211</f>
        <v>0</v>
      </c>
      <c r="E23" s="106">
        <f>[2]Fjärrvärmeproduktion!$Q$212</f>
        <v>0</v>
      </c>
      <c r="F23" s="106">
        <f>[2]Fjärrvärmeproduktion!$N$213</f>
        <v>0</v>
      </c>
      <c r="G23" s="106">
        <f>[2]Fjärrvärmeproduktion!$R$214</f>
        <v>0</v>
      </c>
      <c r="H23" s="106">
        <f>[2]Fjärrvärmeproduktion!$S$215</f>
        <v>0</v>
      </c>
      <c r="I23" s="106">
        <f>[2]Fjärrvärmeproduktion!$N$216</f>
        <v>0</v>
      </c>
      <c r="J23" s="106">
        <f>[2]Fjärrvärmeproduktion!$T$214</f>
        <v>0</v>
      </c>
      <c r="K23" s="106">
        <f>[2]Fjärrvärmeproduktion!U212</f>
        <v>0</v>
      </c>
      <c r="L23" s="106">
        <f>[2]Fjärrvärmeproduktion!V212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6">
        <f>SUM(B18:B23)</f>
        <v>92589</v>
      </c>
      <c r="C24" s="106">
        <f t="shared" ref="C24:O24" si="3">SUM(C18:C23)</f>
        <v>0</v>
      </c>
      <c r="D24" s="106">
        <f t="shared" si="3"/>
        <v>1682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6">
        <f t="shared" si="3"/>
        <v>84896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86578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193 GWh</v>
      </c>
      <c r="T25" s="42">
        <f>C$44</f>
        <v>0.35887816135132272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168 GWh</v>
      </c>
      <c r="T26" s="42">
        <f>D$44</f>
        <v>0.31258051560118372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0</v>
      </c>
      <c r="U28" s="36"/>
    </row>
    <row r="29" spans="1:34" ht="15.75">
      <c r="A29" s="78" t="str">
        <f>A2</f>
        <v>1737 Torsby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26 GWh</v>
      </c>
      <c r="T29" s="42">
        <f>G$44</f>
        <v>4.8390285108782301E-2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151 GWh</v>
      </c>
      <c r="T30" s="42">
        <f>H$44</f>
        <v>0.28015103793871127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6">
        <f>[2]Slutanvändning!$N$251</f>
        <v>0</v>
      </c>
      <c r="C32" s="105">
        <f>[2]Slutanvändning!$N$252</f>
        <v>1247</v>
      </c>
      <c r="D32" s="106">
        <f>[2]Slutanvändning!$N$245</f>
        <v>4221</v>
      </c>
      <c r="E32" s="106">
        <f>[2]Slutanvändning!$Q$246</f>
        <v>0</v>
      </c>
      <c r="F32" s="106">
        <f>[2]Slutanvändning!$N$247</f>
        <v>0</v>
      </c>
      <c r="G32" s="105">
        <f>[2]Slutanvändning!$N$248</f>
        <v>942</v>
      </c>
      <c r="H32" s="105">
        <f>[2]Slutanvändning!$N$249</f>
        <v>0</v>
      </c>
      <c r="I32" s="106">
        <f>[2]Slutanvändning!$N$250</f>
        <v>0</v>
      </c>
      <c r="J32" s="106"/>
      <c r="K32" s="106">
        <f>[2]Slutanvändning!T246</f>
        <v>0</v>
      </c>
      <c r="L32" s="106">
        <f>[2]Slutanvändning!U246</f>
        <v>0</v>
      </c>
      <c r="M32" s="106"/>
      <c r="N32" s="106"/>
      <c r="O32" s="106"/>
      <c r="P32" s="106">
        <f t="shared" ref="P32:P38" si="4">SUM(B32:N32)</f>
        <v>6410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06">
        <f>[2]Slutanvändning!$N$260</f>
        <v>58243</v>
      </c>
      <c r="C33" s="107">
        <f>[2]Slutanvändning!$N$261</f>
        <v>35919.322690332076</v>
      </c>
      <c r="D33" s="106">
        <f>[2]Slutanvändning!$N$254</f>
        <v>6784</v>
      </c>
      <c r="E33" s="106">
        <f>[2]Slutanvändning!$Q$255</f>
        <v>0</v>
      </c>
      <c r="F33" s="106">
        <f>[2]Slutanvändning!$N$256</f>
        <v>0</v>
      </c>
      <c r="G33" s="107">
        <f>[2]Slutanvändning!$N$257</f>
        <v>0</v>
      </c>
      <c r="H33" s="107">
        <f>[2]Slutanvändning!$N$258</f>
        <v>21641.677309667924</v>
      </c>
      <c r="I33" s="106">
        <f>[2]Slutanvändning!$N$259</f>
        <v>0</v>
      </c>
      <c r="J33" s="106"/>
      <c r="K33" s="106">
        <f>[2]Slutanvändning!T255</f>
        <v>0</v>
      </c>
      <c r="L33" s="106">
        <f>[2]Slutanvändning!U255</f>
        <v>0</v>
      </c>
      <c r="M33" s="106"/>
      <c r="N33" s="106"/>
      <c r="O33" s="106"/>
      <c r="P33" s="106">
        <f t="shared" si="4"/>
        <v>122588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06">
        <f>[2]Slutanvändning!$N$269</f>
        <v>10439</v>
      </c>
      <c r="C34" s="105">
        <f>[2]Slutanvändning!$N$270</f>
        <v>26509</v>
      </c>
      <c r="D34" s="106">
        <f>[2]Slutanvändning!$N$263</f>
        <v>2800</v>
      </c>
      <c r="E34" s="106">
        <f>[2]Slutanvändning!$Q$264</f>
        <v>0</v>
      </c>
      <c r="F34" s="106">
        <f>[2]Slutanvändning!$N$265</f>
        <v>0</v>
      </c>
      <c r="G34" s="105">
        <f>[2]Slutanvändning!$N$266</f>
        <v>0</v>
      </c>
      <c r="H34" s="105">
        <f>[2]Slutanvändning!$N$267</f>
        <v>0</v>
      </c>
      <c r="I34" s="106">
        <f>[2]Slutanvändning!$N$268</f>
        <v>0</v>
      </c>
      <c r="J34" s="106"/>
      <c r="K34" s="106">
        <f>[2]Slutanvändning!T264</f>
        <v>0</v>
      </c>
      <c r="L34" s="106">
        <f>[2]Slutanvändning!U264</f>
        <v>0</v>
      </c>
      <c r="M34" s="106"/>
      <c r="N34" s="106"/>
      <c r="O34" s="106"/>
      <c r="P34" s="106">
        <f t="shared" si="4"/>
        <v>39748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06">
        <f>[2]Slutanvändning!$N$278</f>
        <v>0</v>
      </c>
      <c r="C35" s="105">
        <f>[2]Slutanvändning!$N$279</f>
        <v>52</v>
      </c>
      <c r="D35" s="106">
        <f>[2]Slutanvändning!$N$272</f>
        <v>147944</v>
      </c>
      <c r="E35" s="106">
        <f>[2]Slutanvändning!$Q$273</f>
        <v>0</v>
      </c>
      <c r="F35" s="106">
        <f>[2]Slutanvändning!$N$274</f>
        <v>0</v>
      </c>
      <c r="G35" s="105">
        <f>[2]Slutanvändning!$N$275</f>
        <v>25067</v>
      </c>
      <c r="H35" s="105">
        <f>[2]Slutanvändning!$N$276</f>
        <v>0</v>
      </c>
      <c r="I35" s="106">
        <f>[2]Slutanvändning!$N$277</f>
        <v>0</v>
      </c>
      <c r="J35" s="106"/>
      <c r="K35" s="106">
        <f>[2]Slutanvändning!T273</f>
        <v>0</v>
      </c>
      <c r="L35" s="106">
        <f>[2]Slutanvändning!U273</f>
        <v>0</v>
      </c>
      <c r="M35" s="106"/>
      <c r="N35" s="106"/>
      <c r="O35" s="106"/>
      <c r="P35" s="106">
        <f>SUM(B35:N35)</f>
        <v>173063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06">
        <f>[2]Slutanvändning!$N$287</f>
        <v>4256</v>
      </c>
      <c r="C36" s="105">
        <f>[2]Slutanvändning!$N$288</f>
        <v>40560</v>
      </c>
      <c r="D36" s="106">
        <f>[2]Slutanvändning!$N$281</f>
        <v>3493</v>
      </c>
      <c r="E36" s="106">
        <f>[2]Slutanvändning!$Q$282</f>
        <v>0</v>
      </c>
      <c r="F36" s="106">
        <f>[2]Slutanvändning!$N$283</f>
        <v>0</v>
      </c>
      <c r="G36" s="105">
        <f>[2]Slutanvändning!$N$284</f>
        <v>0</v>
      </c>
      <c r="H36" s="105">
        <f>[2]Slutanvändning!$N$285</f>
        <v>0</v>
      </c>
      <c r="I36" s="106">
        <f>[2]Slutanvändning!$N$286</f>
        <v>0</v>
      </c>
      <c r="J36" s="106"/>
      <c r="K36" s="106">
        <f>[2]Slutanvändning!T282</f>
        <v>0</v>
      </c>
      <c r="L36" s="106">
        <f>[2]Slutanvändning!U282</f>
        <v>0</v>
      </c>
      <c r="M36" s="106"/>
      <c r="N36" s="106"/>
      <c r="O36" s="106"/>
      <c r="P36" s="106">
        <f t="shared" si="4"/>
        <v>48309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06">
        <f>[2]Slutanvändning!$N$296</f>
        <v>4189</v>
      </c>
      <c r="C37" s="105">
        <f>[2]Slutanvändning!$N$297</f>
        <v>65406</v>
      </c>
      <c r="D37" s="106">
        <f>[2]Slutanvändning!$N$290</f>
        <v>1083</v>
      </c>
      <c r="E37" s="106">
        <f>[2]Slutanvändning!$Q$291</f>
        <v>0</v>
      </c>
      <c r="F37" s="106">
        <f>[2]Slutanvändning!$N$292</f>
        <v>0</v>
      </c>
      <c r="G37" s="105">
        <f>[2]Slutanvändning!$N$293</f>
        <v>0</v>
      </c>
      <c r="H37" s="105">
        <f>[2]Slutanvändning!$N$294</f>
        <v>44039</v>
      </c>
      <c r="I37" s="106">
        <f>[2]Slutanvändning!$N$295</f>
        <v>0</v>
      </c>
      <c r="J37" s="106"/>
      <c r="K37" s="106">
        <f>[2]Slutanvändning!T291</f>
        <v>0</v>
      </c>
      <c r="L37" s="106">
        <f>[2]Slutanvändning!U291</f>
        <v>0</v>
      </c>
      <c r="M37" s="106"/>
      <c r="N37" s="106"/>
      <c r="O37" s="106"/>
      <c r="P37" s="106">
        <f t="shared" si="4"/>
        <v>114717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06">
        <f>[2]Slutanvändning!$N$305</f>
        <v>13078</v>
      </c>
      <c r="C38" s="105">
        <f>[2]Slutanvändning!$N$306</f>
        <v>1553</v>
      </c>
      <c r="D38" s="106">
        <f>[2]Slutanvändning!$N$299</f>
        <v>0</v>
      </c>
      <c r="E38" s="106">
        <f>[2]Slutanvändning!$Q$300</f>
        <v>0</v>
      </c>
      <c r="F38" s="106">
        <f>[2]Slutanvändning!$N$301</f>
        <v>0</v>
      </c>
      <c r="G38" s="105">
        <f>[2]Slutanvändning!$N$302</f>
        <v>0</v>
      </c>
      <c r="H38" s="105">
        <f>[2]Slutanvändning!$N$303</f>
        <v>0</v>
      </c>
      <c r="I38" s="106">
        <f>[2]Slutanvändning!$N$304</f>
        <v>0</v>
      </c>
      <c r="J38" s="106"/>
      <c r="K38" s="106">
        <f>[2]Slutanvändning!T300</f>
        <v>0</v>
      </c>
      <c r="L38" s="106">
        <f>[2]Slutanvändning!U300</f>
        <v>0</v>
      </c>
      <c r="M38" s="106"/>
      <c r="N38" s="106"/>
      <c r="O38" s="106"/>
      <c r="P38" s="106">
        <f t="shared" si="4"/>
        <v>14631</v>
      </c>
      <c r="Q38" s="33"/>
      <c r="R38" s="44"/>
      <c r="S38" s="29"/>
      <c r="T38" s="40"/>
      <c r="U38" s="36"/>
    </row>
    <row r="39" spans="1:47" ht="15.75">
      <c r="A39" s="5" t="s">
        <v>39</v>
      </c>
      <c r="B39" s="106">
        <f>[2]Slutanvändning!$N$314</f>
        <v>0</v>
      </c>
      <c r="C39" s="107">
        <f>[2]Slutanvändning!$N$315</f>
        <v>7356.677309667929</v>
      </c>
      <c r="D39" s="106">
        <f>[2]Slutanvändning!$N$308</f>
        <v>0</v>
      </c>
      <c r="E39" s="106">
        <f>[2]Slutanvändning!$Q$309</f>
        <v>0</v>
      </c>
      <c r="F39" s="106">
        <f>[2]Slutanvändning!$N$310</f>
        <v>0</v>
      </c>
      <c r="G39" s="105">
        <f>[2]Slutanvändning!$N$311</f>
        <v>0</v>
      </c>
      <c r="H39" s="105">
        <f>[2]Slutanvändning!$N$312</f>
        <v>0</v>
      </c>
      <c r="I39" s="106">
        <f>[2]Slutanvändning!$N$313</f>
        <v>0</v>
      </c>
      <c r="J39" s="106"/>
      <c r="K39" s="106">
        <f>[2]Slutanvändning!T309</f>
        <v>0</v>
      </c>
      <c r="L39" s="106">
        <f>[2]Slutanvändning!U309</f>
        <v>0</v>
      </c>
      <c r="M39" s="106"/>
      <c r="N39" s="106"/>
      <c r="O39" s="106"/>
      <c r="P39" s="128">
        <f>SUM(B39:N39)</f>
        <v>7356.677309667929</v>
      </c>
      <c r="Q39" s="33"/>
      <c r="R39" s="41"/>
      <c r="S39" s="10"/>
      <c r="T39" s="63"/>
    </row>
    <row r="40" spans="1:47" ht="15.75">
      <c r="A40" s="5" t="s">
        <v>14</v>
      </c>
      <c r="B40" s="106">
        <f>SUM(B32:B39)</f>
        <v>90205</v>
      </c>
      <c r="C40" s="106">
        <f t="shared" ref="C40:O40" si="5">SUM(C32:C39)</f>
        <v>178603</v>
      </c>
      <c r="D40" s="106">
        <f t="shared" si="5"/>
        <v>166325</v>
      </c>
      <c r="E40" s="106">
        <f t="shared" si="5"/>
        <v>0</v>
      </c>
      <c r="F40" s="106">
        <f>SUM(F32:F39)</f>
        <v>0</v>
      </c>
      <c r="G40" s="128">
        <f t="shared" si="5"/>
        <v>26009</v>
      </c>
      <c r="H40" s="128">
        <f t="shared" si="5"/>
        <v>65680.677309667924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28">
        <f>SUM(B40:N40)</f>
        <v>526822.67730966792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ROUND((B46+C46)/1000,0) &amp;" GWh"</f>
        <v>17 GWh</v>
      </c>
      <c r="T41" s="63"/>
    </row>
    <row r="42" spans="1:47">
      <c r="A42" s="46" t="s">
        <v>43</v>
      </c>
      <c r="B42" s="113">
        <f>B39+B38+B37</f>
        <v>17267</v>
      </c>
      <c r="C42" s="113">
        <f>C39+C38+C37</f>
        <v>74315.677309667924</v>
      </c>
      <c r="D42" s="113">
        <f>D39+D38+D37</f>
        <v>1083</v>
      </c>
      <c r="E42" s="113">
        <f t="shared" ref="E42:P42" si="6">E39+E38+E37</f>
        <v>0</v>
      </c>
      <c r="F42" s="114">
        <f t="shared" si="6"/>
        <v>0</v>
      </c>
      <c r="G42" s="113">
        <f t="shared" si="6"/>
        <v>0</v>
      </c>
      <c r="H42" s="113">
        <f t="shared" si="6"/>
        <v>44039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136704.67730966792</v>
      </c>
      <c r="Q42" s="34"/>
      <c r="R42" s="41" t="s">
        <v>41</v>
      </c>
      <c r="S42" s="11" t="str">
        <f>ROUND(P42/1000,0) &amp;" GWh"</f>
        <v>137 GWh</v>
      </c>
      <c r="T42" s="42">
        <f>P42/P40</f>
        <v>0.25948897645746655</v>
      </c>
    </row>
    <row r="43" spans="1:47">
      <c r="A43" s="47" t="s">
        <v>45</v>
      </c>
      <c r="B43" s="115"/>
      <c r="C43" s="116">
        <f>C40+C24-C7+C46</f>
        <v>192891.24</v>
      </c>
      <c r="D43" s="116">
        <f t="shared" ref="D43:O43" si="7">D11+D24+D40</f>
        <v>168007</v>
      </c>
      <c r="E43" s="116">
        <f t="shared" si="7"/>
        <v>0</v>
      </c>
      <c r="F43" s="116">
        <f t="shared" si="7"/>
        <v>0</v>
      </c>
      <c r="G43" s="116">
        <f t="shared" si="7"/>
        <v>26009</v>
      </c>
      <c r="H43" s="116">
        <f t="shared" si="7"/>
        <v>150576.67730966792</v>
      </c>
      <c r="I43" s="116">
        <f t="shared" si="7"/>
        <v>0</v>
      </c>
      <c r="J43" s="116">
        <f t="shared" si="7"/>
        <v>0</v>
      </c>
      <c r="K43" s="116">
        <f t="shared" si="7"/>
        <v>0</v>
      </c>
      <c r="L43" s="116">
        <f t="shared" si="7"/>
        <v>0</v>
      </c>
      <c r="M43" s="116">
        <f t="shared" si="7"/>
        <v>0</v>
      </c>
      <c r="N43" s="116">
        <f t="shared" si="7"/>
        <v>0</v>
      </c>
      <c r="O43" s="116">
        <f t="shared" si="7"/>
        <v>0</v>
      </c>
      <c r="P43" s="117">
        <f>SUM(C43:O43)</f>
        <v>537483.91730966792</v>
      </c>
      <c r="Q43" s="34"/>
      <c r="R43" s="41" t="s">
        <v>42</v>
      </c>
      <c r="S43" s="11" t="str">
        <f>ROUND(P36/1000,0) &amp;" GWh"</f>
        <v>48 GWh</v>
      </c>
      <c r="T43" s="62">
        <f>P36/P40</f>
        <v>9.1698786101426358E-2</v>
      </c>
    </row>
    <row r="44" spans="1:47">
      <c r="A44" s="47" t="s">
        <v>46</v>
      </c>
      <c r="B44" s="123"/>
      <c r="C44" s="124">
        <f>C43/$P$43</f>
        <v>0.35887816135132272</v>
      </c>
      <c r="D44" s="124">
        <f t="shared" ref="D44:P44" si="8">D43/$P$43</f>
        <v>0.31258051560118372</v>
      </c>
      <c r="E44" s="124">
        <f t="shared" si="8"/>
        <v>0</v>
      </c>
      <c r="F44" s="124">
        <f t="shared" si="8"/>
        <v>0</v>
      </c>
      <c r="G44" s="124">
        <f t="shared" si="8"/>
        <v>4.8390285108782301E-2</v>
      </c>
      <c r="H44" s="124">
        <f t="shared" si="8"/>
        <v>0.28015103793871127</v>
      </c>
      <c r="I44" s="124">
        <f t="shared" si="8"/>
        <v>0</v>
      </c>
      <c r="J44" s="124">
        <f t="shared" si="8"/>
        <v>0</v>
      </c>
      <c r="K44" s="124">
        <f t="shared" si="8"/>
        <v>0</v>
      </c>
      <c r="L44" s="124">
        <f t="shared" si="8"/>
        <v>0</v>
      </c>
      <c r="M44" s="124">
        <f t="shared" si="8"/>
        <v>0</v>
      </c>
      <c r="N44" s="124">
        <f t="shared" si="8"/>
        <v>0</v>
      </c>
      <c r="O44" s="124">
        <f t="shared" si="8"/>
        <v>0</v>
      </c>
      <c r="P44" s="124">
        <f t="shared" si="8"/>
        <v>1</v>
      </c>
      <c r="Q44" s="34"/>
      <c r="R44" s="41" t="s">
        <v>44</v>
      </c>
      <c r="S44" s="11" t="str">
        <f>ROUND(P34/1000,0) &amp;" GWh"</f>
        <v>40 GWh</v>
      </c>
      <c r="T44" s="42">
        <f>P34/P40</f>
        <v>7.544853650374661E-2</v>
      </c>
      <c r="U44" s="36"/>
    </row>
    <row r="45" spans="1:47">
      <c r="A45" s="48"/>
      <c r="B45" s="105"/>
      <c r="C45" s="119"/>
      <c r="D45" s="119"/>
      <c r="E45" s="119"/>
      <c r="F45" s="120"/>
      <c r="G45" s="119"/>
      <c r="H45" s="119"/>
      <c r="I45" s="120"/>
      <c r="J45" s="119"/>
      <c r="K45" s="119"/>
      <c r="L45" s="119"/>
      <c r="M45" s="119"/>
      <c r="N45" s="120"/>
      <c r="O45" s="120"/>
      <c r="P45" s="120"/>
      <c r="Q45" s="34"/>
      <c r="R45" s="41" t="s">
        <v>31</v>
      </c>
      <c r="S45" s="11" t="str">
        <f>ROUND(P32/1000,0) &amp;" GWh"</f>
        <v>6 GWh</v>
      </c>
      <c r="T45" s="42">
        <f>P32/P40</f>
        <v>1.2167281850382806E-2</v>
      </c>
      <c r="U45" s="36"/>
    </row>
    <row r="46" spans="1:47">
      <c r="A46" s="48" t="s">
        <v>49</v>
      </c>
      <c r="B46" s="121">
        <f>B24-B40</f>
        <v>2384</v>
      </c>
      <c r="C46" s="121">
        <f>(C40+C24)*0.08</f>
        <v>14288.24</v>
      </c>
      <c r="D46" s="119"/>
      <c r="E46" s="119"/>
      <c r="F46" s="120"/>
      <c r="G46" s="119"/>
      <c r="H46" s="119"/>
      <c r="I46" s="120"/>
      <c r="J46" s="119"/>
      <c r="K46" s="119"/>
      <c r="L46" s="119"/>
      <c r="M46" s="119"/>
      <c r="N46" s="120"/>
      <c r="O46" s="120"/>
      <c r="P46" s="122"/>
      <c r="Q46" s="34"/>
      <c r="R46" s="41" t="s">
        <v>47</v>
      </c>
      <c r="S46" s="11" t="str">
        <f>ROUND(P33/1000,0) &amp;" GWh"</f>
        <v>123 GWh</v>
      </c>
      <c r="T46" s="62">
        <f>P33/P40</f>
        <v>0.23269309632991067</v>
      </c>
      <c r="U46" s="36"/>
    </row>
    <row r="47" spans="1:47">
      <c r="A47" s="48" t="s">
        <v>51</v>
      </c>
      <c r="B47" s="70">
        <f>B46/B24</f>
        <v>2.5748199030122369E-2</v>
      </c>
      <c r="C47" s="70">
        <f>C46/(C40+C24)</f>
        <v>0.08</v>
      </c>
      <c r="D47" s="119"/>
      <c r="E47" s="119"/>
      <c r="F47" s="120"/>
      <c r="G47" s="119"/>
      <c r="H47" s="119"/>
      <c r="I47" s="120"/>
      <c r="J47" s="119"/>
      <c r="K47" s="119"/>
      <c r="L47" s="119"/>
      <c r="M47" s="119"/>
      <c r="N47" s="120"/>
      <c r="O47" s="120"/>
      <c r="P47" s="120"/>
      <c r="Q47" s="34"/>
      <c r="R47" s="41" t="s">
        <v>48</v>
      </c>
      <c r="S47" s="11" t="str">
        <f>ROUND(P35/1000,0) &amp;" GWh"</f>
        <v>173 GWh</v>
      </c>
      <c r="T47" s="62">
        <f>P35/P40</f>
        <v>0.32850332275706701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527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U71"/>
  <sheetViews>
    <sheetView topLeftCell="H16" zoomScale="80" zoomScaleNormal="80" workbookViewId="0">
      <selection activeCell="T49" sqref="T49"/>
    </sheetView>
  </sheetViews>
  <sheetFormatPr defaultColWidth="8.625" defaultRowHeight="15"/>
  <cols>
    <col min="1" max="1" width="49.5" style="12" customWidth="1"/>
    <col min="2" max="2" width="19.62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91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104"/>
      <c r="C5" s="126">
        <f>[2]Solceller!$C$12</f>
        <v>294.5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>
        <f>SUM(D5:O5)</f>
        <v>0</v>
      </c>
      <c r="Q5" s="53"/>
      <c r="AG5" s="53"/>
      <c r="AH5" s="53"/>
    </row>
    <row r="6" spans="1:34" ht="15.75">
      <c r="A6" s="5"/>
      <c r="B6" s="104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104"/>
      <c r="C7" s="105">
        <f>[2]Elproduktion!$N$362</f>
        <v>0</v>
      </c>
      <c r="D7" s="106">
        <f>[2]Elproduktion!$N$363</f>
        <v>0</v>
      </c>
      <c r="E7" s="106">
        <f>[2]Elproduktion!$Q$364</f>
        <v>0</v>
      </c>
      <c r="F7" s="106">
        <f>[2]Elproduktion!$N$365</f>
        <v>0</v>
      </c>
      <c r="G7" s="106">
        <f>[2]Elproduktion!$R$366</f>
        <v>0</v>
      </c>
      <c r="H7" s="106">
        <f>[2]Elproduktion!$S$367</f>
        <v>0</v>
      </c>
      <c r="I7" s="106">
        <f>[2]Elproduktion!$N$368</f>
        <v>0</v>
      </c>
      <c r="J7" s="106">
        <f>[2]Elproduktion!$T$366</f>
        <v>0</v>
      </c>
      <c r="K7" s="106">
        <f>[2]Elproduktion!U364</f>
        <v>0</v>
      </c>
      <c r="L7" s="106">
        <f>[2]Elproduktion!V364</f>
        <v>0</v>
      </c>
      <c r="M7" s="106"/>
      <c r="N7" s="106"/>
      <c r="O7" s="106"/>
      <c r="P7" s="106">
        <f t="shared" si="0"/>
        <v>0</v>
      </c>
      <c r="Q7" s="53"/>
      <c r="AG7" s="53"/>
      <c r="AH7" s="53"/>
    </row>
    <row r="8" spans="1:34" ht="15.75">
      <c r="A8" s="5" t="s">
        <v>11</v>
      </c>
      <c r="B8" s="104"/>
      <c r="C8" s="105">
        <f>[2]Elproduktion!$N$370</f>
        <v>0</v>
      </c>
      <c r="D8" s="106">
        <f>[2]Elproduktion!$N$371</f>
        <v>0</v>
      </c>
      <c r="E8" s="106">
        <f>[2]Elproduktion!$Q$372</f>
        <v>0</v>
      </c>
      <c r="F8" s="106">
        <f>[2]Elproduktion!$N$373</f>
        <v>0</v>
      </c>
      <c r="G8" s="106">
        <f>[2]Elproduktion!$R$374</f>
        <v>0</v>
      </c>
      <c r="H8" s="106">
        <f>[2]Elproduktion!$S$375</f>
        <v>0</v>
      </c>
      <c r="I8" s="106">
        <f>[2]Elproduktion!$N$376</f>
        <v>0</v>
      </c>
      <c r="J8" s="106">
        <f>[2]Elproduktion!$T$374</f>
        <v>0</v>
      </c>
      <c r="K8" s="106">
        <f>[2]Elproduktion!U372</f>
        <v>0</v>
      </c>
      <c r="L8" s="106">
        <f>[2]Elproduktion!V372</f>
        <v>0</v>
      </c>
      <c r="M8" s="106"/>
      <c r="N8" s="106"/>
      <c r="O8" s="106"/>
      <c r="P8" s="106">
        <f t="shared" si="0"/>
        <v>0</v>
      </c>
      <c r="Q8" s="53"/>
      <c r="AG8" s="53"/>
      <c r="AH8" s="53"/>
    </row>
    <row r="9" spans="1:34" ht="15.75">
      <c r="A9" s="5" t="s">
        <v>12</v>
      </c>
      <c r="B9" s="104"/>
      <c r="C9" s="105">
        <f>[2]Elproduktion!$N$378</f>
        <v>8995</v>
      </c>
      <c r="D9" s="106">
        <f>[2]Elproduktion!$N$379</f>
        <v>0</v>
      </c>
      <c r="E9" s="106">
        <f>[2]Elproduktion!$Q$380</f>
        <v>0</v>
      </c>
      <c r="F9" s="106">
        <f>[2]Elproduktion!$N$381</f>
        <v>0</v>
      </c>
      <c r="G9" s="106">
        <f>[2]Elproduktion!$R$382</f>
        <v>0</v>
      </c>
      <c r="H9" s="106">
        <f>[2]Elproduktion!$S$383</f>
        <v>0</v>
      </c>
      <c r="I9" s="106">
        <f>[2]Elproduktion!$N$384</f>
        <v>0</v>
      </c>
      <c r="J9" s="106">
        <f>[2]Elproduktion!$T$382</f>
        <v>0</v>
      </c>
      <c r="K9" s="106">
        <f>[2]Elproduktion!U380</f>
        <v>0</v>
      </c>
      <c r="L9" s="106">
        <f>[2]Elproduktion!V380</f>
        <v>0</v>
      </c>
      <c r="M9" s="106"/>
      <c r="N9" s="106"/>
      <c r="O9" s="106"/>
      <c r="P9" s="106">
        <f t="shared" si="0"/>
        <v>0</v>
      </c>
      <c r="Q9" s="53"/>
      <c r="AG9" s="53"/>
      <c r="AH9" s="53"/>
    </row>
    <row r="10" spans="1:34" ht="15.75">
      <c r="A10" s="5" t="s">
        <v>13</v>
      </c>
      <c r="B10" s="104"/>
      <c r="C10" s="137">
        <f>[2]Elproduktion!$N$386</f>
        <v>183077.00000000003</v>
      </c>
      <c r="D10" s="106">
        <f>[2]Elproduktion!$N$387</f>
        <v>0</v>
      </c>
      <c r="E10" s="106">
        <f>[2]Elproduktion!$Q$388</f>
        <v>0</v>
      </c>
      <c r="F10" s="106">
        <f>[2]Elproduktion!$N$389</f>
        <v>0</v>
      </c>
      <c r="G10" s="106">
        <f>[2]Elproduktion!$R$390</f>
        <v>0</v>
      </c>
      <c r="H10" s="106">
        <f>[2]Elproduktion!$S$391</f>
        <v>0</v>
      </c>
      <c r="I10" s="106">
        <f>[2]Elproduktion!$N$392</f>
        <v>0</v>
      </c>
      <c r="J10" s="106">
        <f>[2]Elproduktion!$T$390</f>
        <v>0</v>
      </c>
      <c r="K10" s="106">
        <f>[2]Elproduktion!U388</f>
        <v>0</v>
      </c>
      <c r="L10" s="106">
        <f>[2]Elproduktion!V388</f>
        <v>0</v>
      </c>
      <c r="M10" s="106"/>
      <c r="N10" s="106"/>
      <c r="O10" s="106"/>
      <c r="P10" s="106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104"/>
      <c r="C11" s="136">
        <f>SUM(C5:C10)</f>
        <v>192366.50000000003</v>
      </c>
      <c r="D11" s="106">
        <f t="shared" ref="D11:O11" si="1">SUM(D5:D10)</f>
        <v>0</v>
      </c>
      <c r="E11" s="106">
        <f t="shared" si="1"/>
        <v>0</v>
      </c>
      <c r="F11" s="106">
        <f t="shared" si="1"/>
        <v>0</v>
      </c>
      <c r="G11" s="106">
        <f t="shared" si="1"/>
        <v>0</v>
      </c>
      <c r="H11" s="106">
        <f t="shared" si="1"/>
        <v>0</v>
      </c>
      <c r="I11" s="106">
        <f t="shared" si="1"/>
        <v>0</v>
      </c>
      <c r="J11" s="106">
        <f t="shared" si="1"/>
        <v>0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106">
        <f t="shared" si="1"/>
        <v>0</v>
      </c>
      <c r="O11" s="106">
        <f t="shared" si="1"/>
        <v>0</v>
      </c>
      <c r="P11" s="106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4"/>
      <c r="R12" s="4"/>
      <c r="S12" s="4"/>
      <c r="T12" s="4"/>
    </row>
    <row r="13" spans="1:34" ht="15.75"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1765 Årjäng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82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[2]Fjärrvärmeproduktion!$N$506</f>
        <v>0</v>
      </c>
      <c r="C18" s="106"/>
      <c r="D18" s="106">
        <f>[2]Fjärrvärmeproduktion!$N$507</f>
        <v>0</v>
      </c>
      <c r="E18" s="106">
        <f>[2]Fjärrvärmeproduktion!$Q$508</f>
        <v>0</v>
      </c>
      <c r="F18" s="106">
        <f>[2]Fjärrvärmeproduktion!$N$509</f>
        <v>0</v>
      </c>
      <c r="G18" s="106">
        <f>[2]Fjärrvärmeproduktion!$R$510</f>
        <v>0</v>
      </c>
      <c r="H18" s="106">
        <f>[2]Fjärrvärmeproduktion!$S$511</f>
        <v>0</v>
      </c>
      <c r="I18" s="106">
        <f>[2]Fjärrvärmeproduktion!$N$512</f>
        <v>0</v>
      </c>
      <c r="J18" s="106">
        <f>[2]Fjärrvärmeproduktion!$T$510</f>
        <v>0</v>
      </c>
      <c r="K18" s="106">
        <f>[2]Fjärrvärmeproduktion!U508</f>
        <v>0</v>
      </c>
      <c r="L18" s="106">
        <f>[2]Fjärrvärmeproduktion!V508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5">
        <f>[2]Fjärrvärmeproduktion!$N$514</f>
        <v>5803</v>
      </c>
      <c r="C19" s="106"/>
      <c r="D19" s="106">
        <f>[2]Fjärrvärmeproduktion!$N$515</f>
        <v>0</v>
      </c>
      <c r="E19" s="106">
        <f>[2]Fjärrvärmeproduktion!$Q$516</f>
        <v>0</v>
      </c>
      <c r="F19" s="106">
        <f>[2]Fjärrvärmeproduktion!$N$517</f>
        <v>0</v>
      </c>
      <c r="G19" s="106">
        <f>[2]Fjärrvärmeproduktion!$R$518</f>
        <v>0</v>
      </c>
      <c r="H19" s="106">
        <f>[2]Fjärrvärmeproduktion!$S$519</f>
        <v>6216</v>
      </c>
      <c r="I19" s="106">
        <f>[2]Fjärrvärmeproduktion!$N$520</f>
        <v>0</v>
      </c>
      <c r="J19" s="106">
        <f>[2]Fjärrvärmeproduktion!$T$518</f>
        <v>0</v>
      </c>
      <c r="K19" s="106">
        <f>[2]Fjärrvärmeproduktion!U516</f>
        <v>0</v>
      </c>
      <c r="L19" s="106">
        <f>[2]Fjärrvärmeproduktion!V516</f>
        <v>0</v>
      </c>
      <c r="M19" s="106"/>
      <c r="N19" s="106"/>
      <c r="O19" s="106"/>
      <c r="P19" s="106">
        <f t="shared" ref="P19:P24" si="2">SUM(C19:O19)</f>
        <v>6216</v>
      </c>
      <c r="Q19" s="4"/>
      <c r="R19" s="4"/>
      <c r="S19" s="4"/>
      <c r="T19" s="4"/>
    </row>
    <row r="20" spans="1:34" ht="15.75">
      <c r="A20" s="5" t="s">
        <v>20</v>
      </c>
      <c r="B20" s="107">
        <f>[2]Fjärrvärmeproduktion!$N$522</f>
        <v>0</v>
      </c>
      <c r="C20" s="106"/>
      <c r="D20" s="106">
        <f>[2]Fjärrvärmeproduktion!$N$523</f>
        <v>0</v>
      </c>
      <c r="E20" s="106">
        <f>[2]Fjärrvärmeproduktion!$Q$524</f>
        <v>0</v>
      </c>
      <c r="F20" s="106">
        <f>[2]Fjärrvärmeproduktion!$N$525</f>
        <v>0</v>
      </c>
      <c r="G20" s="106">
        <f>[2]Fjärrvärmeproduktion!$R$526</f>
        <v>0</v>
      </c>
      <c r="H20" s="106">
        <f>[2]Fjärrvärmeproduktion!$S$527</f>
        <v>0</v>
      </c>
      <c r="I20" s="106">
        <f>[2]Fjärrvärmeproduktion!$N$528</f>
        <v>0</v>
      </c>
      <c r="J20" s="106">
        <f>[2]Fjärrvärmeproduktion!$T$526</f>
        <v>0</v>
      </c>
      <c r="K20" s="106">
        <f>[2]Fjärrvärmeproduktion!U524</f>
        <v>0</v>
      </c>
      <c r="L20" s="106">
        <f>[2]Fjärrvärmeproduktion!V524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7">
        <f>[2]Fjärrvärmeproduktion!$N$530</f>
        <v>0</v>
      </c>
      <c r="C21" s="106"/>
      <c r="D21" s="106">
        <f>[2]Fjärrvärmeproduktion!$N$531</f>
        <v>0</v>
      </c>
      <c r="E21" s="106">
        <f>[2]Fjärrvärmeproduktion!$Q$532</f>
        <v>0</v>
      </c>
      <c r="F21" s="106">
        <f>[2]Fjärrvärmeproduktion!$N$533</f>
        <v>0</v>
      </c>
      <c r="G21" s="106">
        <f>[2]Fjärrvärmeproduktion!$R$534</f>
        <v>0</v>
      </c>
      <c r="H21" s="106">
        <f>[2]Fjärrvärmeproduktion!$S$535</f>
        <v>0</v>
      </c>
      <c r="I21" s="106">
        <f>[2]Fjärrvärmeproduktion!$N$536</f>
        <v>0</v>
      </c>
      <c r="J21" s="106">
        <f>[2]Fjärrvärmeproduktion!$T$534</f>
        <v>0</v>
      </c>
      <c r="K21" s="106">
        <f>[2]Fjärrvärmeproduktion!U532</f>
        <v>0</v>
      </c>
      <c r="L21" s="106">
        <f>[2]Fjärrvärmeproduktion!V532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5">
        <f>[2]Fjärrvärmeproduktion!$N$538</f>
        <v>13679</v>
      </c>
      <c r="C22" s="106"/>
      <c r="D22" s="106">
        <f>[2]Fjärrvärmeproduktion!$N$539</f>
        <v>0</v>
      </c>
      <c r="E22" s="106">
        <f>[2]Fjärrvärmeproduktion!$Q$540</f>
        <v>0</v>
      </c>
      <c r="F22" s="106">
        <f>[2]Fjärrvärmeproduktion!$N$541</f>
        <v>0</v>
      </c>
      <c r="G22" s="106">
        <f>[2]Fjärrvärmeproduktion!$R$542</f>
        <v>0</v>
      </c>
      <c r="H22" s="106">
        <f>[2]Fjärrvärmeproduktion!$S$543</f>
        <v>0</v>
      </c>
      <c r="I22" s="106">
        <f>[2]Fjärrvärmeproduktion!$N$544</f>
        <v>0</v>
      </c>
      <c r="J22" s="106">
        <f>[2]Fjärrvärmeproduktion!$T$542</f>
        <v>0</v>
      </c>
      <c r="K22" s="106">
        <f>[2]Fjärrvärmeproduktion!U540</f>
        <v>0</v>
      </c>
      <c r="L22" s="106">
        <f>[2]Fjärrvärmeproduktion!V540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411 GWh</v>
      </c>
      <c r="T22" s="38"/>
      <c r="U22" s="36"/>
    </row>
    <row r="23" spans="1:34" ht="15.75">
      <c r="A23" s="5" t="s">
        <v>23</v>
      </c>
      <c r="B23" s="107">
        <f>[2]Fjärrvärmeproduktion!$N$546</f>
        <v>0</v>
      </c>
      <c r="C23" s="106"/>
      <c r="D23" s="106">
        <f>[2]Fjärrvärmeproduktion!$N$547</f>
        <v>0</v>
      </c>
      <c r="E23" s="106">
        <f>[2]Fjärrvärmeproduktion!$Q$548</f>
        <v>0</v>
      </c>
      <c r="F23" s="106">
        <f>[2]Fjärrvärmeproduktion!$N$549</f>
        <v>0</v>
      </c>
      <c r="G23" s="106">
        <f>[2]Fjärrvärmeproduktion!$R$550</f>
        <v>0</v>
      </c>
      <c r="H23" s="106">
        <f>[2]Fjärrvärmeproduktion!$S$551</f>
        <v>0</v>
      </c>
      <c r="I23" s="106">
        <f>[2]Fjärrvärmeproduktion!$N$552</f>
        <v>0</v>
      </c>
      <c r="J23" s="106">
        <f>[2]Fjärrvärmeproduktion!$T$550</f>
        <v>0</v>
      </c>
      <c r="K23" s="106">
        <f>[2]Fjärrvärmeproduktion!U548</f>
        <v>0</v>
      </c>
      <c r="L23" s="106">
        <f>[2]Fjärrvärmeproduktion!V548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6">
        <f>SUM(B18:B23)</f>
        <v>19482</v>
      </c>
      <c r="C24" s="106">
        <f t="shared" ref="C24:O24" si="3">SUM(C18:C23)</f>
        <v>0</v>
      </c>
      <c r="D24" s="106">
        <f t="shared" si="3"/>
        <v>0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6">
        <f t="shared" si="3"/>
        <v>6216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6216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135 GWh</v>
      </c>
      <c r="T25" s="42">
        <f>C$44</f>
        <v>0.32781257243032175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164 GWh</v>
      </c>
      <c r="T26" s="42">
        <f>D$44</f>
        <v>0.39898377979022964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1.2157838309115082E-5</v>
      </c>
      <c r="U28" s="36"/>
    </row>
    <row r="29" spans="1:34" ht="15.75">
      <c r="A29" s="78" t="str">
        <f>A2</f>
        <v>1765 Årjäng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27 GWh</v>
      </c>
      <c r="T29" s="42">
        <f>G$44</f>
        <v>6.5963567529934791E-2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85 GWh</v>
      </c>
      <c r="T30" s="42">
        <f>H$44</f>
        <v>0.20722792241120475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6">
        <f>[2]Slutanvändning!$N$737</f>
        <v>0</v>
      </c>
      <c r="C32" s="105">
        <f>[2]Slutanvändning!$N$738</f>
        <v>1327</v>
      </c>
      <c r="D32" s="106">
        <f>[2]Slutanvändning!$N$731</f>
        <v>4810</v>
      </c>
      <c r="E32" s="106">
        <f>[2]Slutanvändning!$Q$732</f>
        <v>0</v>
      </c>
      <c r="F32" s="105">
        <f>[2]Slutanvändning!$N$733</f>
        <v>0</v>
      </c>
      <c r="G32" s="106">
        <f>[2]Slutanvändning!$N$734</f>
        <v>1117</v>
      </c>
      <c r="H32" s="105">
        <f>[2]Slutanvändning!$N$735</f>
        <v>0</v>
      </c>
      <c r="I32" s="106">
        <f>[2]Slutanvändning!$N$736</f>
        <v>0</v>
      </c>
      <c r="J32" s="106"/>
      <c r="K32" s="106">
        <f>[2]Slutanvändning!T732</f>
        <v>0</v>
      </c>
      <c r="L32" s="106">
        <f>[2]Slutanvändning!U732</f>
        <v>0</v>
      </c>
      <c r="M32" s="106"/>
      <c r="N32" s="106"/>
      <c r="O32" s="106"/>
      <c r="P32" s="106">
        <f t="shared" ref="P32:P38" si="4">SUM(B32:N32)</f>
        <v>7254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06">
        <f>[2]Slutanvändning!$N$746</f>
        <v>87</v>
      </c>
      <c r="C33" s="107">
        <f>[2]Slutanvändning!$N$747</f>
        <v>29000</v>
      </c>
      <c r="D33" s="106">
        <f>[2]Slutanvändning!$N$740</f>
        <v>2369</v>
      </c>
      <c r="E33" s="106">
        <f>[2]Slutanvändning!$Q$741</f>
        <v>0</v>
      </c>
      <c r="F33" s="107">
        <f>[2]Slutanvändning!$N$742</f>
        <v>5</v>
      </c>
      <c r="G33" s="106">
        <f>[2]Slutanvändning!$N$743</f>
        <v>0</v>
      </c>
      <c r="H33" s="107">
        <f>[2]Slutanvändning!$N$744</f>
        <v>43622</v>
      </c>
      <c r="I33" s="106">
        <f>[2]Slutanvändning!$N$745</f>
        <v>0</v>
      </c>
      <c r="J33" s="106"/>
      <c r="K33" s="106">
        <f>[2]Slutanvändning!T741</f>
        <v>0</v>
      </c>
      <c r="L33" s="106">
        <f>[2]Slutanvändning!U741</f>
        <v>0</v>
      </c>
      <c r="M33" s="106"/>
      <c r="N33" s="106"/>
      <c r="O33" s="106"/>
      <c r="P33" s="106">
        <f t="shared" si="4"/>
        <v>75083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06">
        <f>[2]Slutanvändning!$N$755</f>
        <v>6557</v>
      </c>
      <c r="C34" s="105">
        <f>[2]Slutanvändning!$N$756</f>
        <v>8704</v>
      </c>
      <c r="D34" s="106">
        <f>[2]Slutanvändning!$N$749</f>
        <v>50</v>
      </c>
      <c r="E34" s="106">
        <f>[2]Slutanvändning!$Q$750</f>
        <v>0</v>
      </c>
      <c r="F34" s="105">
        <f>[2]Slutanvändning!$N$751</f>
        <v>0</v>
      </c>
      <c r="G34" s="106">
        <f>[2]Slutanvändning!$N$752</f>
        <v>0</v>
      </c>
      <c r="H34" s="105">
        <f>[2]Slutanvändning!$N$753</f>
        <v>0</v>
      </c>
      <c r="I34" s="106">
        <f>[2]Slutanvändning!$N$754</f>
        <v>0</v>
      </c>
      <c r="J34" s="106"/>
      <c r="K34" s="106">
        <f>[2]Slutanvändning!T750</f>
        <v>0</v>
      </c>
      <c r="L34" s="106">
        <f>[2]Slutanvändning!U750</f>
        <v>0</v>
      </c>
      <c r="M34" s="106"/>
      <c r="N34" s="106"/>
      <c r="O34" s="106"/>
      <c r="P34" s="106">
        <f t="shared" si="4"/>
        <v>15311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06">
        <f>[2]Slutanvändning!$N$764</f>
        <v>0</v>
      </c>
      <c r="C35" s="105">
        <f>[2]Slutanvändning!$N$765</f>
        <v>0</v>
      </c>
      <c r="D35" s="106">
        <f>[2]Slutanvändning!$N$758</f>
        <v>155812</v>
      </c>
      <c r="E35" s="106">
        <f>[2]Slutanvändning!$Q$759</f>
        <v>0</v>
      </c>
      <c r="F35" s="105">
        <f>[2]Slutanvändning!$N$760</f>
        <v>0</v>
      </c>
      <c r="G35" s="106">
        <f>[2]Slutanvändning!$N$761</f>
        <v>26011</v>
      </c>
      <c r="H35" s="105">
        <f>[2]Slutanvändning!$N$762</f>
        <v>0</v>
      </c>
      <c r="I35" s="106">
        <f>[2]Slutanvändning!$N$763</f>
        <v>0</v>
      </c>
      <c r="J35" s="106"/>
      <c r="K35" s="106">
        <f>[2]Slutanvändning!T759</f>
        <v>0</v>
      </c>
      <c r="L35" s="106">
        <f>[2]Slutanvändning!U759</f>
        <v>0</v>
      </c>
      <c r="M35" s="106"/>
      <c r="N35" s="106"/>
      <c r="O35" s="106"/>
      <c r="P35" s="106">
        <f>SUM(B35:N35)</f>
        <v>181823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06">
        <f>[2]Slutanvändning!$N$773</f>
        <v>2767</v>
      </c>
      <c r="C36" s="105">
        <f>[2]Slutanvändning!$N$774</f>
        <v>31044</v>
      </c>
      <c r="D36" s="106">
        <f>[2]Slutanvändning!$N$767</f>
        <v>931</v>
      </c>
      <c r="E36" s="106">
        <f>[2]Slutanvändning!$Q$768</f>
        <v>0</v>
      </c>
      <c r="F36" s="105">
        <f>[2]Slutanvändning!$N$769</f>
        <v>0</v>
      </c>
      <c r="G36" s="106">
        <f>[2]Slutanvändning!$N$770</f>
        <v>0</v>
      </c>
      <c r="H36" s="105">
        <f>[2]Slutanvändning!$N$771</f>
        <v>0</v>
      </c>
      <c r="I36" s="106">
        <f>[2]Slutanvändning!$N$772</f>
        <v>0</v>
      </c>
      <c r="J36" s="106"/>
      <c r="K36" s="106">
        <f>[2]Slutanvändning!T768</f>
        <v>0</v>
      </c>
      <c r="L36" s="106">
        <f>[2]Slutanvändning!U768</f>
        <v>0</v>
      </c>
      <c r="M36" s="106"/>
      <c r="N36" s="106"/>
      <c r="O36" s="106"/>
      <c r="P36" s="106">
        <f t="shared" si="4"/>
        <v>34742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06">
        <f>[2]Slutanvändning!$N$782</f>
        <v>268</v>
      </c>
      <c r="C37" s="105">
        <f>[2]Slutanvändning!$N$783</f>
        <v>50114</v>
      </c>
      <c r="D37" s="106">
        <f>[2]Slutanvändning!$N$776</f>
        <v>113</v>
      </c>
      <c r="E37" s="106">
        <f>[2]Slutanvändning!$Q$777</f>
        <v>0</v>
      </c>
      <c r="F37" s="105">
        <f>[2]Slutanvändning!$N$778</f>
        <v>0</v>
      </c>
      <c r="G37" s="106">
        <f>[2]Slutanvändning!$N$779</f>
        <v>0</v>
      </c>
      <c r="H37" s="105">
        <f>[2]Slutanvändning!$N$780</f>
        <v>35386</v>
      </c>
      <c r="I37" s="106">
        <f>[2]Slutanvändning!$N$781</f>
        <v>0</v>
      </c>
      <c r="J37" s="106"/>
      <c r="K37" s="106">
        <f>[2]Slutanvändning!T777</f>
        <v>0</v>
      </c>
      <c r="L37" s="106">
        <f>[2]Slutanvändning!U777</f>
        <v>0</v>
      </c>
      <c r="M37" s="106"/>
      <c r="N37" s="106"/>
      <c r="O37" s="106"/>
      <c r="P37" s="106">
        <f t="shared" si="4"/>
        <v>85881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06">
        <f>[2]Slutanvändning!$N$791</f>
        <v>7873</v>
      </c>
      <c r="C38" s="105">
        <f>[2]Slutanvändning!$N$792</f>
        <v>3121</v>
      </c>
      <c r="D38" s="106">
        <f>[2]Slutanvändning!$N$785</f>
        <v>0</v>
      </c>
      <c r="E38" s="106">
        <f>[2]Slutanvändning!$Q$786</f>
        <v>0</v>
      </c>
      <c r="F38" s="105">
        <f>[2]Slutanvändning!$N$787</f>
        <v>0</v>
      </c>
      <c r="G38" s="106">
        <f>[2]Slutanvändning!$N$788</f>
        <v>0</v>
      </c>
      <c r="H38" s="105">
        <f>[2]Slutanvändning!$N$789</f>
        <v>0</v>
      </c>
      <c r="I38" s="106">
        <f>[2]Slutanvändning!$N$790</f>
        <v>0</v>
      </c>
      <c r="J38" s="106"/>
      <c r="K38" s="106">
        <f>[2]Slutanvändning!T786</f>
        <v>0</v>
      </c>
      <c r="L38" s="106">
        <f>[2]Slutanvändning!U786</f>
        <v>0</v>
      </c>
      <c r="M38" s="106"/>
      <c r="N38" s="106"/>
      <c r="O38" s="106"/>
      <c r="P38" s="106">
        <f t="shared" si="4"/>
        <v>10994</v>
      </c>
      <c r="Q38" s="33"/>
      <c r="R38" s="44"/>
      <c r="S38" s="29"/>
      <c r="T38" s="40"/>
      <c r="U38" s="36"/>
    </row>
    <row r="39" spans="1:47" ht="15.75">
      <c r="A39" s="5" t="s">
        <v>39</v>
      </c>
      <c r="B39" s="106">
        <f>[2]Slutanvändning!$N$800</f>
        <v>0</v>
      </c>
      <c r="C39" s="105">
        <f>[2]Slutanvändning!$N$801</f>
        <v>1519</v>
      </c>
      <c r="D39" s="106">
        <f>[2]Slutanvändning!$N$794</f>
        <v>0</v>
      </c>
      <c r="E39" s="106">
        <f>[2]Slutanvändning!$Q$795</f>
        <v>0</v>
      </c>
      <c r="F39" s="105">
        <f>[2]Slutanvändning!$N$796</f>
        <v>0</v>
      </c>
      <c r="G39" s="106">
        <f>[2]Slutanvändning!$N$797</f>
        <v>0</v>
      </c>
      <c r="H39" s="105">
        <f>[2]Slutanvändning!$N$798</f>
        <v>0</v>
      </c>
      <c r="I39" s="106">
        <f>[2]Slutanvändning!$N$799</f>
        <v>0</v>
      </c>
      <c r="J39" s="106"/>
      <c r="K39" s="106">
        <f>[2]Slutanvändning!T795</f>
        <v>0</v>
      </c>
      <c r="L39" s="106">
        <f>[2]Slutanvändning!U795</f>
        <v>0</v>
      </c>
      <c r="M39" s="106"/>
      <c r="N39" s="106"/>
      <c r="O39" s="106"/>
      <c r="P39" s="106">
        <f>SUM(B39:N39)</f>
        <v>1519</v>
      </c>
      <c r="Q39" s="33"/>
      <c r="R39" s="41"/>
      <c r="S39" s="10"/>
      <c r="T39" s="63"/>
    </row>
    <row r="40" spans="1:47" ht="15.75">
      <c r="A40" s="5" t="s">
        <v>14</v>
      </c>
      <c r="B40" s="106">
        <f>SUM(B32:B39)</f>
        <v>17552</v>
      </c>
      <c r="C40" s="128">
        <f t="shared" ref="C40:O40" si="5">SUM(C32:C39)</f>
        <v>124829</v>
      </c>
      <c r="D40" s="106">
        <f t="shared" si="5"/>
        <v>164085</v>
      </c>
      <c r="E40" s="106">
        <f t="shared" si="5"/>
        <v>0</v>
      </c>
      <c r="F40" s="128">
        <f>SUM(F32:F39)</f>
        <v>5</v>
      </c>
      <c r="G40" s="106">
        <f t="shared" si="5"/>
        <v>27128</v>
      </c>
      <c r="H40" s="128">
        <f t="shared" si="5"/>
        <v>79008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06">
        <f>SUM(B40:N40)</f>
        <v>412607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ROUND((B46+C46)/1000,0) &amp;" GWh"</f>
        <v>12 GWh</v>
      </c>
      <c r="T41" s="63"/>
    </row>
    <row r="42" spans="1:47">
      <c r="A42" s="46" t="s">
        <v>43</v>
      </c>
      <c r="B42" s="113">
        <f>B39+B38+B37</f>
        <v>8141</v>
      </c>
      <c r="C42" s="113">
        <f>C39+C38+C37</f>
        <v>54754</v>
      </c>
      <c r="D42" s="113">
        <f>D39+D38+D37</f>
        <v>113</v>
      </c>
      <c r="E42" s="113">
        <f t="shared" ref="E42:P42" si="6">E39+E38+E37</f>
        <v>0</v>
      </c>
      <c r="F42" s="114">
        <f t="shared" si="6"/>
        <v>0</v>
      </c>
      <c r="G42" s="113">
        <f t="shared" si="6"/>
        <v>0</v>
      </c>
      <c r="H42" s="113">
        <f t="shared" si="6"/>
        <v>35386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98394</v>
      </c>
      <c r="Q42" s="34"/>
      <c r="R42" s="41" t="s">
        <v>41</v>
      </c>
      <c r="S42" s="11" t="str">
        <f>ROUND(P42/1000,0) &amp;" GWh"</f>
        <v>98 GWh</v>
      </c>
      <c r="T42" s="42">
        <f>P42/P40</f>
        <v>0.2384690516641744</v>
      </c>
    </row>
    <row r="43" spans="1:47">
      <c r="A43" s="47" t="s">
        <v>45</v>
      </c>
      <c r="B43" s="115"/>
      <c r="C43" s="116">
        <f>C40+C24-C7+C46</f>
        <v>134815.32</v>
      </c>
      <c r="D43" s="116">
        <f t="shared" ref="D43:O43" si="7">D11+D24+D40</f>
        <v>164085</v>
      </c>
      <c r="E43" s="116">
        <f t="shared" si="7"/>
        <v>0</v>
      </c>
      <c r="F43" s="116">
        <f t="shared" si="7"/>
        <v>5</v>
      </c>
      <c r="G43" s="116">
        <f t="shared" si="7"/>
        <v>27128</v>
      </c>
      <c r="H43" s="116">
        <f t="shared" si="7"/>
        <v>85224</v>
      </c>
      <c r="I43" s="116">
        <f t="shared" si="7"/>
        <v>0</v>
      </c>
      <c r="J43" s="116">
        <f t="shared" si="7"/>
        <v>0</v>
      </c>
      <c r="K43" s="116">
        <f t="shared" si="7"/>
        <v>0</v>
      </c>
      <c r="L43" s="116">
        <f t="shared" si="7"/>
        <v>0</v>
      </c>
      <c r="M43" s="116">
        <f t="shared" si="7"/>
        <v>0</v>
      </c>
      <c r="N43" s="116">
        <f t="shared" si="7"/>
        <v>0</v>
      </c>
      <c r="O43" s="116">
        <f t="shared" si="7"/>
        <v>0</v>
      </c>
      <c r="P43" s="117">
        <f>SUM(C43:O43)</f>
        <v>411257.32</v>
      </c>
      <c r="Q43" s="34"/>
      <c r="R43" s="41" t="s">
        <v>42</v>
      </c>
      <c r="S43" s="11" t="str">
        <f>ROUND(P36/1000,0) &amp;" GWh"</f>
        <v>35 GWh</v>
      </c>
      <c r="T43" s="62">
        <f>P36/P40</f>
        <v>8.4201189024907475E-2</v>
      </c>
    </row>
    <row r="44" spans="1:47">
      <c r="A44" s="47" t="s">
        <v>46</v>
      </c>
      <c r="B44" s="123"/>
      <c r="C44" s="124">
        <f>C43/$P$43</f>
        <v>0.32781257243032175</v>
      </c>
      <c r="D44" s="124">
        <f t="shared" ref="D44:P44" si="8">D43/$P$43</f>
        <v>0.39898377979022964</v>
      </c>
      <c r="E44" s="124">
        <f t="shared" si="8"/>
        <v>0</v>
      </c>
      <c r="F44" s="124">
        <f t="shared" si="8"/>
        <v>1.2157838309115082E-5</v>
      </c>
      <c r="G44" s="124">
        <f t="shared" si="8"/>
        <v>6.5963567529934791E-2</v>
      </c>
      <c r="H44" s="124">
        <f t="shared" si="8"/>
        <v>0.20722792241120475</v>
      </c>
      <c r="I44" s="124">
        <f t="shared" si="8"/>
        <v>0</v>
      </c>
      <c r="J44" s="124">
        <f t="shared" si="8"/>
        <v>0</v>
      </c>
      <c r="K44" s="124">
        <f t="shared" si="8"/>
        <v>0</v>
      </c>
      <c r="L44" s="124">
        <f t="shared" si="8"/>
        <v>0</v>
      </c>
      <c r="M44" s="124">
        <f t="shared" si="8"/>
        <v>0</v>
      </c>
      <c r="N44" s="124">
        <f t="shared" si="8"/>
        <v>0</v>
      </c>
      <c r="O44" s="124">
        <f t="shared" si="8"/>
        <v>0</v>
      </c>
      <c r="P44" s="124">
        <f t="shared" si="8"/>
        <v>1</v>
      </c>
      <c r="Q44" s="34"/>
      <c r="R44" s="41" t="s">
        <v>44</v>
      </c>
      <c r="S44" s="11" t="str">
        <f>ROUND(P34/1000,0) &amp;" GWh"</f>
        <v>15 GWh</v>
      </c>
      <c r="T44" s="42">
        <f>P34/P40</f>
        <v>3.7107950180195685E-2</v>
      </c>
      <c r="U44" s="36"/>
    </row>
    <row r="45" spans="1:47">
      <c r="A45" s="48"/>
      <c r="B45" s="105"/>
      <c r="C45" s="119"/>
      <c r="D45" s="119"/>
      <c r="E45" s="119"/>
      <c r="F45" s="120"/>
      <c r="G45" s="119"/>
      <c r="H45" s="119"/>
      <c r="I45" s="120"/>
      <c r="J45" s="119"/>
      <c r="K45" s="119"/>
      <c r="L45" s="119"/>
      <c r="M45" s="119"/>
      <c r="N45" s="120"/>
      <c r="O45" s="120"/>
      <c r="P45" s="120"/>
      <c r="Q45" s="34"/>
      <c r="R45" s="41" t="s">
        <v>31</v>
      </c>
      <c r="S45" s="11" t="str">
        <f>ROUND(P32/1000,0) &amp;" GWh"</f>
        <v>7 GWh</v>
      </c>
      <c r="T45" s="42">
        <f>P32/P40</f>
        <v>1.7580894168058223E-2</v>
      </c>
      <c r="U45" s="36"/>
    </row>
    <row r="46" spans="1:47">
      <c r="A46" s="48" t="s">
        <v>49</v>
      </c>
      <c r="B46" s="121">
        <f>B24-B40</f>
        <v>1930</v>
      </c>
      <c r="C46" s="121">
        <f>(C40+C24)*0.08</f>
        <v>9986.32</v>
      </c>
      <c r="D46" s="119"/>
      <c r="E46" s="119"/>
      <c r="F46" s="120"/>
      <c r="G46" s="119"/>
      <c r="H46" s="119"/>
      <c r="I46" s="120"/>
      <c r="J46" s="119"/>
      <c r="K46" s="119"/>
      <c r="L46" s="119"/>
      <c r="M46" s="119"/>
      <c r="N46" s="120"/>
      <c r="O46" s="120"/>
      <c r="P46" s="122"/>
      <c r="Q46" s="34"/>
      <c r="R46" s="41" t="s">
        <v>47</v>
      </c>
      <c r="S46" s="11" t="str">
        <f>ROUND(P33/1000,0) &amp;" GWh"</f>
        <v>75 GWh</v>
      </c>
      <c r="T46" s="62">
        <f>P33/P40</f>
        <v>0.18197219145579208</v>
      </c>
      <c r="U46" s="36"/>
    </row>
    <row r="47" spans="1:47">
      <c r="A47" s="48" t="s">
        <v>51</v>
      </c>
      <c r="B47" s="70">
        <f>B46/B24</f>
        <v>9.9065804332204091E-2</v>
      </c>
      <c r="C47" s="70">
        <f>C46/(C40+C24)</f>
        <v>0.08</v>
      </c>
      <c r="D47" s="119"/>
      <c r="E47" s="119"/>
      <c r="F47" s="120"/>
      <c r="G47" s="119"/>
      <c r="H47" s="119"/>
      <c r="I47" s="120"/>
      <c r="J47" s="119"/>
      <c r="K47" s="119"/>
      <c r="L47" s="119"/>
      <c r="M47" s="119"/>
      <c r="N47" s="120"/>
      <c r="O47" s="120"/>
      <c r="P47" s="120"/>
      <c r="Q47" s="34"/>
      <c r="R47" s="41" t="s">
        <v>48</v>
      </c>
      <c r="S47" s="11" t="str">
        <f>ROUND(P35/1000,0) &amp;" GWh"</f>
        <v>182 GWh</v>
      </c>
      <c r="T47" s="62">
        <f>P35/P40</f>
        <v>0.44066872350687214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413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B32" sqref="B32"/>
    </sheetView>
  </sheetViews>
  <sheetFormatPr defaultColWidth="11" defaultRowHeight="15.75"/>
  <cols>
    <col min="1" max="1" width="17.125" customWidth="1"/>
    <col min="2" max="2" width="11.875" bestFit="1" customWidth="1"/>
    <col min="3" max="3" width="15.375" bestFit="1" customWidth="1"/>
  </cols>
  <sheetData>
    <row r="1" spans="1:9">
      <c r="A1" s="2" t="s">
        <v>54</v>
      </c>
    </row>
    <row r="3" spans="1:9">
      <c r="A3" t="s">
        <v>55</v>
      </c>
      <c r="B3" t="s">
        <v>56</v>
      </c>
      <c r="C3" t="s">
        <v>57</v>
      </c>
      <c r="D3" t="s">
        <v>56</v>
      </c>
    </row>
    <row r="4" spans="1:9">
      <c r="A4" t="s">
        <v>58</v>
      </c>
      <c r="B4" s="1" t="s">
        <v>59</v>
      </c>
      <c r="C4" s="1" t="s">
        <v>58</v>
      </c>
      <c r="D4" s="1" t="s">
        <v>58</v>
      </c>
    </row>
    <row r="5" spans="1:9">
      <c r="A5" t="str">
        <f>[1]Värmland!A$6</f>
        <v>Hammarö</v>
      </c>
      <c r="B5">
        <f>[1]Värmland!B$6</f>
        <v>56700</v>
      </c>
      <c r="C5" t="str">
        <f>[1]Värmland!C$6</f>
        <v>Karlstad</v>
      </c>
      <c r="D5">
        <f>[1]Värmland!D$6</f>
        <v>56700</v>
      </c>
      <c r="H5" s="1"/>
      <c r="I5" s="1"/>
    </row>
    <row r="6" spans="1:9">
      <c r="A6" t="s">
        <v>58</v>
      </c>
      <c r="B6" s="1" t="s">
        <v>58</v>
      </c>
      <c r="C6" s="1" t="s">
        <v>58</v>
      </c>
      <c r="D6" s="1" t="s">
        <v>58</v>
      </c>
    </row>
    <row r="7" spans="1:9">
      <c r="A7" t="s">
        <v>58</v>
      </c>
      <c r="B7" s="1" t="s">
        <v>58</v>
      </c>
      <c r="C7" s="1" t="s">
        <v>58</v>
      </c>
      <c r="D7" s="1" t="s">
        <v>58</v>
      </c>
    </row>
    <row r="8" spans="1:9">
      <c r="A8" t="s">
        <v>58</v>
      </c>
      <c r="B8" s="1" t="s">
        <v>58</v>
      </c>
    </row>
    <row r="9" spans="1:9">
      <c r="B9" s="1">
        <f>SUM(B6:B8)</f>
        <v>0</v>
      </c>
      <c r="D9" s="1">
        <f>SUM(D6:D8)</f>
        <v>0</v>
      </c>
    </row>
    <row r="10" spans="1:9">
      <c r="B10" s="1"/>
      <c r="C10" s="1"/>
      <c r="D10" s="1"/>
    </row>
    <row r="11" spans="1:9">
      <c r="B11" s="1"/>
      <c r="C11" s="1" t="s">
        <v>58</v>
      </c>
      <c r="D11" s="1" t="s">
        <v>58</v>
      </c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AU71"/>
  <sheetViews>
    <sheetView topLeftCell="A10" zoomScale="68" zoomScaleNormal="70" workbookViewId="0">
      <selection activeCell="M47" sqref="M47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73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7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59"/>
      <c r="C5" s="101">
        <f>SUM(Arvika:Årjäng!C5)</f>
        <v>4987.5</v>
      </c>
      <c r="D5" s="89">
        <f>SUM(Arvika:Årjäng!D5)</f>
        <v>0</v>
      </c>
      <c r="E5" s="89">
        <f>SUM(Arvika:Årjäng!E5)</f>
        <v>0</v>
      </c>
      <c r="F5" s="89">
        <f>SUM(Arvika:Årjäng!F5)</f>
        <v>0</v>
      </c>
      <c r="G5" s="89">
        <f>SUM(Arvika:Årjäng!G5)</f>
        <v>0</v>
      </c>
      <c r="H5" s="89">
        <f>SUM(Arvika:Årjäng!H5)</f>
        <v>0</v>
      </c>
      <c r="I5" s="89">
        <f>SUM(Arvika:Årjäng!I5)</f>
        <v>0</v>
      </c>
      <c r="J5" s="89">
        <f>SUM(Arvika:Årjäng!J5)</f>
        <v>0</v>
      </c>
      <c r="K5" s="89">
        <f>SUM(Arvika:Årjäng!K5)</f>
        <v>0</v>
      </c>
      <c r="L5" s="89">
        <f>SUM(Arvika:Årjäng!L5)</f>
        <v>0</v>
      </c>
      <c r="M5" s="89">
        <f>SUM(Arvika:Årjäng!M5)</f>
        <v>0</v>
      </c>
      <c r="N5" s="89">
        <f>SUM(Arvika:Årjäng!N5)</f>
        <v>0</v>
      </c>
      <c r="O5" s="89">
        <f>SUM(Arvika:Årjäng!O5)</f>
        <v>0</v>
      </c>
      <c r="P5" s="89">
        <f>SUM(Arvika:Årjäng!P5)</f>
        <v>0</v>
      </c>
      <c r="Q5" s="53"/>
      <c r="AG5" s="53"/>
      <c r="AH5" s="53"/>
    </row>
    <row r="6" spans="1:34" ht="15.75">
      <c r="A6" s="5" t="s">
        <v>96</v>
      </c>
      <c r="B6" s="59"/>
      <c r="C6" s="129">
        <f>SUM(Arvika:Årjäng!C6)</f>
        <v>800783</v>
      </c>
      <c r="D6" s="89">
        <f>SUM(Arvika:Årjäng!D6)</f>
        <v>23190</v>
      </c>
      <c r="E6" s="89">
        <f>SUM(Arvika:Årjäng!E6)</f>
        <v>0</v>
      </c>
      <c r="F6" s="89">
        <f>SUM(Arvika:Årjäng!F6)</f>
        <v>0</v>
      </c>
      <c r="G6" s="89">
        <f>SUM(Arvika:Årjäng!G6)</f>
        <v>0</v>
      </c>
      <c r="H6" s="89">
        <f>SUM(Arvika:Årjäng!H6)</f>
        <v>499644</v>
      </c>
      <c r="I6" s="89">
        <f>SUM(Arvika:Årjäng!I6)</f>
        <v>0</v>
      </c>
      <c r="J6" s="89">
        <f>SUM(Arvika:Årjäng!J6)</f>
        <v>419848</v>
      </c>
      <c r="K6" s="89">
        <f>SUM(Arvika:Årjäng!K6)</f>
        <v>0</v>
      </c>
      <c r="L6" s="89">
        <f>SUM(Arvika:Årjäng!L6)</f>
        <v>0</v>
      </c>
      <c r="M6" s="89">
        <f>SUM(Arvika:Årjäng!M6)</f>
        <v>0</v>
      </c>
      <c r="N6" s="89">
        <f>SUM(Arvika:Årjäng!N6)</f>
        <v>0</v>
      </c>
      <c r="O6" s="89">
        <f>SUM(Arvika:Årjäng!O6)</f>
        <v>0</v>
      </c>
      <c r="P6" s="89">
        <f>SUM(Arvika:Årjäng!P6)</f>
        <v>942682</v>
      </c>
      <c r="Q6" s="53"/>
      <c r="AG6" s="53"/>
      <c r="AH6" s="53"/>
    </row>
    <row r="7" spans="1:34" ht="15.75">
      <c r="A7" s="5" t="s">
        <v>18</v>
      </c>
      <c r="B7" s="59"/>
      <c r="C7" s="89">
        <f>SUM(Arvika:Årjäng!C7)</f>
        <v>150395</v>
      </c>
      <c r="D7" s="89">
        <f>SUM(Arvika:Årjäng!D7)</f>
        <v>0</v>
      </c>
      <c r="E7" s="89">
        <f>SUM(Arvika:Årjäng!E7)</f>
        <v>0</v>
      </c>
      <c r="F7" s="89">
        <f>SUM(Arvika:Årjäng!F7)</f>
        <v>0</v>
      </c>
      <c r="G7" s="89">
        <f>SUM(Arvika:Årjäng!G7)</f>
        <v>0</v>
      </c>
      <c r="H7" s="89">
        <f>SUM(Arvika:Årjäng!H7)</f>
        <v>0</v>
      </c>
      <c r="I7" s="89">
        <f>SUM(Arvika:Årjäng!I7)</f>
        <v>0</v>
      </c>
      <c r="J7" s="89">
        <f>SUM(Arvika:Årjäng!J7)</f>
        <v>0</v>
      </c>
      <c r="K7" s="89">
        <f>SUM(Arvika:Årjäng!K7)</f>
        <v>0</v>
      </c>
      <c r="L7" s="89">
        <f>SUM(Arvika:Årjäng!L7)</f>
        <v>0</v>
      </c>
      <c r="M7" s="89">
        <f>SUM(Arvika:Årjäng!M7)</f>
        <v>0</v>
      </c>
      <c r="N7" s="89">
        <f>SUM(Arvika:Årjäng!N7)</f>
        <v>0</v>
      </c>
      <c r="O7" s="89">
        <f>SUM(Arvika:Årjäng!O7)</f>
        <v>0</v>
      </c>
      <c r="P7" s="89">
        <f>SUM(Arvika:Årjäng!P7)</f>
        <v>0</v>
      </c>
      <c r="Q7" s="53"/>
      <c r="AG7" s="53"/>
      <c r="AH7" s="53"/>
    </row>
    <row r="8" spans="1:34" ht="15.75">
      <c r="A8" s="5" t="s">
        <v>11</v>
      </c>
      <c r="B8" s="59"/>
      <c r="C8" s="89">
        <f>SUM(Arvika:Årjäng!C8)</f>
        <v>4</v>
      </c>
      <c r="D8" s="89">
        <f>SUM(Arvika:Årjäng!D8)</f>
        <v>19</v>
      </c>
      <c r="E8" s="89">
        <f>SUM(Arvika:Årjäng!E8)</f>
        <v>0</v>
      </c>
      <c r="F8" s="89">
        <f>SUM(Arvika:Årjäng!F8)</f>
        <v>0</v>
      </c>
      <c r="G8" s="89">
        <f>SUM(Arvika:Årjäng!G8)</f>
        <v>0</v>
      </c>
      <c r="H8" s="89">
        <f>SUM(Arvika:Årjäng!H8)</f>
        <v>0</v>
      </c>
      <c r="I8" s="89">
        <f>SUM(Arvika:Årjäng!I8)</f>
        <v>0</v>
      </c>
      <c r="J8" s="89">
        <f>SUM(Arvika:Årjäng!J8)</f>
        <v>0</v>
      </c>
      <c r="K8" s="89">
        <f>SUM(Arvika:Årjäng!K8)</f>
        <v>0</v>
      </c>
      <c r="L8" s="89">
        <f>SUM(Arvika:Årjäng!L8)</f>
        <v>0</v>
      </c>
      <c r="M8" s="89">
        <f>SUM(Arvika:Årjäng!M8)</f>
        <v>0</v>
      </c>
      <c r="N8" s="89">
        <f>SUM(Arvika:Årjäng!N8)</f>
        <v>0</v>
      </c>
      <c r="O8" s="89">
        <f>SUM(Arvika:Årjäng!O8)</f>
        <v>0</v>
      </c>
      <c r="P8" s="89">
        <f>SUM(Arvika:Årjäng!P8)</f>
        <v>19</v>
      </c>
      <c r="Q8" s="53"/>
      <c r="AG8" s="53"/>
      <c r="AH8" s="53"/>
    </row>
    <row r="9" spans="1:34" ht="15.75">
      <c r="A9" s="5" t="s">
        <v>12</v>
      </c>
      <c r="B9" s="59"/>
      <c r="C9" s="89">
        <f>SUM(Arvika:Årjäng!C9)</f>
        <v>2119374</v>
      </c>
      <c r="D9" s="89">
        <f>SUM(Arvika:Årjäng!D9)</f>
        <v>0</v>
      </c>
      <c r="E9" s="89">
        <f>SUM(Arvika:Årjäng!E9)</f>
        <v>0</v>
      </c>
      <c r="F9" s="89">
        <f>SUM(Arvika:Årjäng!F9)</f>
        <v>0</v>
      </c>
      <c r="G9" s="89">
        <f>SUM(Arvika:Årjäng!G9)</f>
        <v>0</v>
      </c>
      <c r="H9" s="89">
        <f>SUM(Arvika:Årjäng!H9)</f>
        <v>0</v>
      </c>
      <c r="I9" s="89">
        <f>SUM(Arvika:Årjäng!I9)</f>
        <v>0</v>
      </c>
      <c r="J9" s="89">
        <f>SUM(Arvika:Årjäng!J9)</f>
        <v>0</v>
      </c>
      <c r="K9" s="89">
        <f>SUM(Arvika:Årjäng!K9)</f>
        <v>0</v>
      </c>
      <c r="L9" s="89">
        <f>SUM(Arvika:Årjäng!L9)</f>
        <v>0</v>
      </c>
      <c r="M9" s="89">
        <f>SUM(Arvika:Årjäng!M9)</f>
        <v>0</v>
      </c>
      <c r="N9" s="89">
        <f>SUM(Arvika:Årjäng!N9)</f>
        <v>0</v>
      </c>
      <c r="O9" s="89">
        <f>SUM(Arvika:Årjäng!O9)</f>
        <v>0</v>
      </c>
      <c r="P9" s="89">
        <f>SUM(Arvika:Årjäng!P9)</f>
        <v>0</v>
      </c>
      <c r="Q9" s="53"/>
      <c r="AG9" s="53"/>
      <c r="AH9" s="53"/>
    </row>
    <row r="10" spans="1:34" ht="15.75">
      <c r="A10" s="5" t="s">
        <v>13</v>
      </c>
      <c r="B10" s="59"/>
      <c r="C10" s="89">
        <f>SUM(Arvika:Årjäng!C10)</f>
        <v>509985</v>
      </c>
      <c r="D10" s="89">
        <f>SUM(Arvika:Årjäng!D10)</f>
        <v>0</v>
      </c>
      <c r="E10" s="89">
        <f>SUM(Arvika:Årjäng!E10)</f>
        <v>0</v>
      </c>
      <c r="F10" s="89">
        <f>SUM(Arvika:Årjäng!F10)</f>
        <v>0</v>
      </c>
      <c r="G10" s="89">
        <f>SUM(Arvika:Årjäng!G10)</f>
        <v>0</v>
      </c>
      <c r="H10" s="89">
        <f>SUM(Arvika:Årjäng!H10)</f>
        <v>0</v>
      </c>
      <c r="I10" s="89">
        <f>SUM(Arvika:Årjäng!I10)</f>
        <v>0</v>
      </c>
      <c r="J10" s="89">
        <f>SUM(Arvika:Årjäng!J10)</f>
        <v>0</v>
      </c>
      <c r="K10" s="89">
        <f>SUM(Arvika:Årjäng!K10)</f>
        <v>0</v>
      </c>
      <c r="L10" s="89">
        <f>SUM(Arvika:Årjäng!L10)</f>
        <v>0</v>
      </c>
      <c r="M10" s="89">
        <f>SUM(Arvika:Årjäng!M10)</f>
        <v>0</v>
      </c>
      <c r="N10" s="89">
        <f>SUM(Arvika:Årjäng!N10)</f>
        <v>0</v>
      </c>
      <c r="O10" s="89">
        <f>SUM(Arvika:Årjäng!O10)</f>
        <v>0</v>
      </c>
      <c r="P10" s="89">
        <f>SUM(Arvika:Årjäng!P10)</f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1">
        <f>SUM(Arvika:Årjäng!C11)</f>
        <v>3585528.5</v>
      </c>
      <c r="D11" s="89">
        <f>SUM(Arvika:Årjäng!D11)</f>
        <v>23209</v>
      </c>
      <c r="E11" s="89">
        <f>SUM(Arvika:Årjäng!E11)</f>
        <v>0</v>
      </c>
      <c r="F11" s="89">
        <f>SUM(Arvika:Årjäng!F11)</f>
        <v>0</v>
      </c>
      <c r="G11" s="89">
        <f>SUM(Arvika:Årjäng!G11)</f>
        <v>0</v>
      </c>
      <c r="H11" s="89">
        <f>SUM(Arvika:Årjäng!H11)</f>
        <v>499644</v>
      </c>
      <c r="I11" s="89">
        <f>SUM(Arvika:Årjäng!I11)</f>
        <v>0</v>
      </c>
      <c r="J11" s="89">
        <f>SUM(Arvika:Årjäng!J11)</f>
        <v>419848</v>
      </c>
      <c r="K11" s="89">
        <f>SUM(Arvika:Årjäng!K11)</f>
        <v>0</v>
      </c>
      <c r="L11" s="89">
        <f>SUM(Arvika:Årjäng!L11)</f>
        <v>0</v>
      </c>
      <c r="M11" s="89">
        <f>SUM(Arvika:Årjäng!M11)</f>
        <v>0</v>
      </c>
      <c r="N11" s="89">
        <f>SUM(Arvika:Årjäng!N11)</f>
        <v>0</v>
      </c>
      <c r="O11" s="89">
        <f>SUM(Arvika:Årjäng!O11)</f>
        <v>0</v>
      </c>
      <c r="P11" s="89">
        <f>SUM(Arvika:Årjäng!P11)</f>
        <v>942701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Värmlands län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82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7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89">
        <f>SUM(Arvika:Årjäng!B18)</f>
        <v>493028.38706714992</v>
      </c>
      <c r="C18" s="89">
        <f>SUM(Arvika:Årjäng!C18)</f>
        <v>0</v>
      </c>
      <c r="D18" s="89">
        <f>SUM(Arvika:Årjäng!D18)</f>
        <v>2389.0327841005605</v>
      </c>
      <c r="E18" s="89">
        <f>SUM(Arvika:Årjäng!E18)</f>
        <v>0</v>
      </c>
      <c r="F18" s="89">
        <f>SUM(Arvika:Årjäng!F18)</f>
        <v>0</v>
      </c>
      <c r="G18" s="89">
        <f>SUM(Arvika:Årjäng!G18)</f>
        <v>0</v>
      </c>
      <c r="H18" s="89">
        <f>SUM(Arvika:Årjäng!H18)</f>
        <v>619570</v>
      </c>
      <c r="I18" s="89">
        <f>SUM(Arvika:Årjäng!I18)</f>
        <v>0</v>
      </c>
      <c r="J18" s="89">
        <f>SUM(Arvika:Årjäng!J18)</f>
        <v>0</v>
      </c>
      <c r="K18" s="89">
        <f>SUM(Arvika:Årjäng!K18)</f>
        <v>0</v>
      </c>
      <c r="L18" s="89">
        <f>SUM(Arvika:Årjäng!L18)</f>
        <v>142851</v>
      </c>
      <c r="M18" s="89">
        <f>SUM(Arvika:Årjäng!M18)</f>
        <v>0</v>
      </c>
      <c r="N18" s="89">
        <f>SUM(Arvika:Årjäng!N18)</f>
        <v>0</v>
      </c>
      <c r="O18" s="89">
        <f>SUM(Arvika:Årjäng!O18)</f>
        <v>0</v>
      </c>
      <c r="P18" s="89">
        <f>SUM(Arvika:Årjäng!P18)</f>
        <v>764810.03278410062</v>
      </c>
      <c r="Q18" s="4"/>
      <c r="R18" s="4"/>
      <c r="S18" s="4"/>
      <c r="T18" s="4"/>
    </row>
    <row r="19" spans="1:34" ht="15.75">
      <c r="A19" s="5" t="s">
        <v>19</v>
      </c>
      <c r="B19" s="89">
        <f>SUM(Arvika:Årjäng!B19)</f>
        <v>843485.61293285014</v>
      </c>
      <c r="C19" s="89">
        <f>SUM(Arvika:Årjäng!C19)</f>
        <v>0</v>
      </c>
      <c r="D19" s="89">
        <f>SUM(Arvika:Årjäng!D19)</f>
        <v>22084</v>
      </c>
      <c r="E19" s="89">
        <f>SUM(Arvika:Årjäng!E19)</f>
        <v>0</v>
      </c>
      <c r="F19" s="89">
        <f>SUM(Arvika:Årjäng!F19)</f>
        <v>2994</v>
      </c>
      <c r="G19" s="89">
        <f>SUM(Arvika:Årjäng!G19)</f>
        <v>1336</v>
      </c>
      <c r="H19" s="89">
        <f>SUM(Arvika:Årjäng!H19)</f>
        <v>542668</v>
      </c>
      <c r="I19" s="89">
        <f>SUM(Arvika:Årjäng!I19)</f>
        <v>797</v>
      </c>
      <c r="J19" s="89">
        <f>SUM(Arvika:Årjäng!J19)</f>
        <v>0</v>
      </c>
      <c r="K19" s="89">
        <f>SUM(Arvika:Årjäng!K19)</f>
        <v>0</v>
      </c>
      <c r="L19" s="89">
        <f>SUM(Arvika:Årjäng!L19)</f>
        <v>206114</v>
      </c>
      <c r="M19" s="89">
        <f>SUM(Arvika:Årjäng!M19)</f>
        <v>0</v>
      </c>
      <c r="N19" s="89">
        <f>SUM(Arvika:Årjäng!N19)</f>
        <v>0</v>
      </c>
      <c r="O19" s="89">
        <f>SUM(Arvika:Årjäng!O19)</f>
        <v>0</v>
      </c>
      <c r="P19" s="89">
        <f>SUM(Arvika:Årjäng!P19)</f>
        <v>775993</v>
      </c>
      <c r="Q19" s="4"/>
      <c r="R19" s="4"/>
      <c r="S19" s="4"/>
      <c r="T19" s="4"/>
    </row>
    <row r="20" spans="1:34" ht="15.75">
      <c r="A20" s="5" t="s">
        <v>20</v>
      </c>
      <c r="B20" s="89">
        <f>SUM(Arvika:Årjäng!B20)</f>
        <v>0</v>
      </c>
      <c r="C20" s="89">
        <f>SUM(Arvika:Årjäng!C20)</f>
        <v>0</v>
      </c>
      <c r="D20" s="89">
        <f>SUM(Arvika:Årjäng!D20)</f>
        <v>0</v>
      </c>
      <c r="E20" s="89">
        <f>SUM(Arvika:Årjäng!E20)</f>
        <v>0</v>
      </c>
      <c r="F20" s="89">
        <f>SUM(Arvika:Årjäng!F20)</f>
        <v>0</v>
      </c>
      <c r="G20" s="89">
        <f>SUM(Arvika:Årjäng!G20)</f>
        <v>0</v>
      </c>
      <c r="H20" s="89">
        <f>SUM(Arvika:Årjäng!H20)</f>
        <v>0</v>
      </c>
      <c r="I20" s="89">
        <f>SUM(Arvika:Årjäng!I20)</f>
        <v>0</v>
      </c>
      <c r="J20" s="89">
        <f>SUM(Arvika:Årjäng!J20)</f>
        <v>0</v>
      </c>
      <c r="K20" s="89">
        <f>SUM(Arvika:Årjäng!K20)</f>
        <v>0</v>
      </c>
      <c r="L20" s="89">
        <f>SUM(Arvika:Årjäng!L20)</f>
        <v>0</v>
      </c>
      <c r="M20" s="89">
        <f>SUM(Arvika:Årjäng!M20)</f>
        <v>0</v>
      </c>
      <c r="N20" s="89">
        <f>SUM(Arvika:Årjäng!N20)</f>
        <v>0</v>
      </c>
      <c r="O20" s="89">
        <f>SUM(Arvika:Årjäng!O20)</f>
        <v>0</v>
      </c>
      <c r="P20" s="89">
        <f>SUM(Arvika:Årjäng!P20)</f>
        <v>0</v>
      </c>
      <c r="Q20" s="4"/>
      <c r="R20" s="4"/>
      <c r="S20" s="4"/>
      <c r="T20" s="4"/>
    </row>
    <row r="21" spans="1:34" ht="16.5" thickBot="1">
      <c r="A21" s="5" t="s">
        <v>21</v>
      </c>
      <c r="B21" s="89">
        <f>SUM(Arvika:Årjäng!B21)</f>
        <v>0</v>
      </c>
      <c r="C21" s="89">
        <f>SUM(Arvika:Årjäng!C21)</f>
        <v>0</v>
      </c>
      <c r="D21" s="89">
        <f>SUM(Arvika:Årjäng!D21)</f>
        <v>0</v>
      </c>
      <c r="E21" s="89">
        <f>SUM(Arvika:Årjäng!E21)</f>
        <v>0</v>
      </c>
      <c r="F21" s="89">
        <f>SUM(Arvika:Årjäng!F21)</f>
        <v>0</v>
      </c>
      <c r="G21" s="89">
        <f>SUM(Arvika:Årjäng!G21)</f>
        <v>0</v>
      </c>
      <c r="H21" s="89">
        <f>SUM(Arvika:Årjäng!H21)</f>
        <v>0</v>
      </c>
      <c r="I21" s="89">
        <f>SUM(Arvika:Årjäng!I21)</f>
        <v>0</v>
      </c>
      <c r="J21" s="89">
        <f>SUM(Arvika:Årjäng!J21)</f>
        <v>0</v>
      </c>
      <c r="K21" s="89">
        <f>SUM(Arvika:Årjäng!K21)</f>
        <v>0</v>
      </c>
      <c r="L21" s="89">
        <f>SUM(Arvika:Årjäng!L21)</f>
        <v>0</v>
      </c>
      <c r="M21" s="89">
        <f>SUM(Arvika:Årjäng!M21)</f>
        <v>0</v>
      </c>
      <c r="N21" s="89">
        <f>SUM(Arvika:Årjäng!N21)</f>
        <v>0</v>
      </c>
      <c r="O21" s="89">
        <f>SUM(Arvika:Årjäng!O21)</f>
        <v>0</v>
      </c>
      <c r="P21" s="89">
        <f>SUM(Arvika:Årjäng!P21)</f>
        <v>0</v>
      </c>
      <c r="Q21" s="4"/>
      <c r="R21" s="37"/>
      <c r="S21" s="37"/>
      <c r="T21" s="37"/>
    </row>
    <row r="22" spans="1:34" ht="15.75">
      <c r="A22" s="5" t="s">
        <v>22</v>
      </c>
      <c r="B22" s="132">
        <f>SUM(Arvika:Årjäng!B22)</f>
        <v>88776</v>
      </c>
      <c r="C22" s="89">
        <f>SUM(Arvika:Årjäng!C22)</f>
        <v>0</v>
      </c>
      <c r="D22" s="89">
        <f>SUM(Arvika:Årjäng!D22)</f>
        <v>0</v>
      </c>
      <c r="E22" s="89">
        <f>SUM(Arvika:Årjäng!E22)</f>
        <v>0</v>
      </c>
      <c r="F22" s="89">
        <f>SUM(Arvika:Årjäng!F22)</f>
        <v>0</v>
      </c>
      <c r="G22" s="89">
        <f>SUM(Arvika:Årjäng!G22)</f>
        <v>0</v>
      </c>
      <c r="H22" s="89">
        <f>SUM(Arvika:Årjäng!H22)</f>
        <v>0</v>
      </c>
      <c r="I22" s="89">
        <f>SUM(Arvika:Årjäng!I22)</f>
        <v>0</v>
      </c>
      <c r="J22" s="89">
        <f>SUM(Arvika:Årjäng!J22)</f>
        <v>0</v>
      </c>
      <c r="K22" s="89">
        <f>SUM(Arvika:Årjäng!K22)</f>
        <v>0</v>
      </c>
      <c r="L22" s="89">
        <f>SUM(Arvika:Årjäng!L22)</f>
        <v>0</v>
      </c>
      <c r="M22" s="89">
        <f>SUM(Arvika:Årjäng!M22)</f>
        <v>0</v>
      </c>
      <c r="N22" s="89">
        <f>SUM(Arvika:Årjäng!N22)</f>
        <v>0</v>
      </c>
      <c r="O22" s="89">
        <f>SUM(Arvika:Årjäng!O22)</f>
        <v>0</v>
      </c>
      <c r="P22" s="89">
        <f>SUM(Arvika:Årjäng!P22)</f>
        <v>0</v>
      </c>
      <c r="Q22" s="31"/>
      <c r="R22" s="43" t="s">
        <v>24</v>
      </c>
      <c r="S22" s="87" t="str">
        <f>ROUND(P43/1000,0) &amp;" GWh"</f>
        <v>20471 GWh</v>
      </c>
      <c r="T22" s="38"/>
      <c r="U22" s="36"/>
    </row>
    <row r="23" spans="1:34" ht="15.75">
      <c r="A23" s="5" t="s">
        <v>23</v>
      </c>
      <c r="B23" s="89">
        <f>SUM(Arvika:Årjäng!B23)</f>
        <v>0</v>
      </c>
      <c r="C23" s="89">
        <f>SUM(Arvika:Årjäng!C23)</f>
        <v>0</v>
      </c>
      <c r="D23" s="89">
        <f>SUM(Arvika:Årjäng!D23)</f>
        <v>0</v>
      </c>
      <c r="E23" s="89">
        <f>SUM(Arvika:Årjäng!E23)</f>
        <v>0</v>
      </c>
      <c r="F23" s="89">
        <f>SUM(Arvika:Årjäng!F23)</f>
        <v>0</v>
      </c>
      <c r="G23" s="89">
        <f>SUM(Arvika:Årjäng!G23)</f>
        <v>0</v>
      </c>
      <c r="H23" s="89">
        <f>SUM(Arvika:Årjäng!H23)</f>
        <v>0</v>
      </c>
      <c r="I23" s="89">
        <f>SUM(Arvika:Årjäng!I23)</f>
        <v>0</v>
      </c>
      <c r="J23" s="89">
        <f>SUM(Arvika:Årjäng!J23)</f>
        <v>0</v>
      </c>
      <c r="K23" s="89">
        <f>SUM(Arvika:Årjäng!K23)</f>
        <v>0</v>
      </c>
      <c r="L23" s="89">
        <f>SUM(Arvika:Årjäng!L23)</f>
        <v>0</v>
      </c>
      <c r="M23" s="89">
        <f>SUM(Arvika:Årjäng!M23)</f>
        <v>0</v>
      </c>
      <c r="N23" s="89">
        <f>SUM(Arvika:Årjäng!N23)</f>
        <v>0</v>
      </c>
      <c r="O23" s="89">
        <f>SUM(Arvika:Årjäng!O23)</f>
        <v>0</v>
      </c>
      <c r="P23" s="89">
        <f>SUM(Arvika:Årjäng!P23)</f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40">
        <f>SUM(Arvika:Årjäng!B24)</f>
        <v>1425290</v>
      </c>
      <c r="C24" s="89">
        <f>SUM(Arvika:Årjäng!C24)</f>
        <v>0</v>
      </c>
      <c r="D24" s="89">
        <f>SUM(Arvika:Årjäng!D24)</f>
        <v>24473.03278410056</v>
      </c>
      <c r="E24" s="89">
        <f>SUM(Arvika:Årjäng!E24)</f>
        <v>0</v>
      </c>
      <c r="F24" s="89">
        <f>SUM(Arvika:Årjäng!F24)</f>
        <v>2994</v>
      </c>
      <c r="G24" s="89">
        <f>SUM(Arvika:Årjäng!G24)</f>
        <v>1336</v>
      </c>
      <c r="H24" s="89">
        <f>SUM(Arvika:Årjäng!H24)</f>
        <v>1162238</v>
      </c>
      <c r="I24" s="89">
        <f>SUM(Arvika:Årjäng!I24)</f>
        <v>797</v>
      </c>
      <c r="J24" s="89">
        <f>SUM(Arvika:Årjäng!J24)</f>
        <v>0</v>
      </c>
      <c r="K24" s="89">
        <f>SUM(Arvika:Årjäng!K24)</f>
        <v>0</v>
      </c>
      <c r="L24" s="89">
        <f>SUM(Arvika:Årjäng!L24)</f>
        <v>348965</v>
      </c>
      <c r="M24" s="89">
        <f>SUM(Arvika:Årjäng!M24)</f>
        <v>0</v>
      </c>
      <c r="N24" s="89">
        <f>SUM(Arvika:Årjäng!N24)</f>
        <v>0</v>
      </c>
      <c r="O24" s="89">
        <f>SUM(Arvika:Årjäng!O24)</f>
        <v>0</v>
      </c>
      <c r="P24" s="89">
        <f>SUM(Arvika:Årjäng!P24)</f>
        <v>1540803.0327841006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5907 GWh</v>
      </c>
      <c r="T25" s="42">
        <f>C$44</f>
        <v>0.28854619962056044</v>
      </c>
      <c r="U25" s="36"/>
    </row>
    <row r="26" spans="1:34" ht="15.75">
      <c r="B26" s="90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3299 GWh</v>
      </c>
      <c r="T26" s="42">
        <f>D$44</f>
        <v>0.16117822710511776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308 GWh</v>
      </c>
      <c r="T28" s="42">
        <f>F$44</f>
        <v>1.5042272605729219E-2</v>
      </c>
      <c r="U28" s="36"/>
    </row>
    <row r="29" spans="1:34" ht="15.75">
      <c r="A29" s="78" t="str">
        <f>A2</f>
        <v>Värmlands län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796 GWh</v>
      </c>
      <c r="T29" s="42">
        <f>G$44</f>
        <v>3.8887585693555951E-2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111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3610 GWh</v>
      </c>
      <c r="T30" s="42">
        <f>H$44</f>
        <v>0.17634838566142835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27"/>
      <c r="H31" s="79" t="s">
        <v>71</v>
      </c>
      <c r="I31" s="79" t="s">
        <v>64</v>
      </c>
      <c r="J31" s="27"/>
      <c r="K31" s="27"/>
      <c r="L31" s="27"/>
      <c r="M31" s="27"/>
      <c r="N31" s="27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35 GWh</v>
      </c>
      <c r="T31" s="42">
        <f>I$44</f>
        <v>1.7037181639778197E-3</v>
      </c>
      <c r="U31" s="35"/>
      <c r="AG31" s="30"/>
      <c r="AH31" s="30"/>
    </row>
    <row r="32" spans="1:34" ht="15.75">
      <c r="A32" s="5" t="s">
        <v>30</v>
      </c>
      <c r="B32" s="89">
        <f>SUM(Arvika:Årjäng!B32)</f>
        <v>0</v>
      </c>
      <c r="C32" s="89">
        <f>SUM(Arvika:Årjäng!C32)</f>
        <v>32482</v>
      </c>
      <c r="D32" s="89">
        <f>SUM(Arvika:Årjäng!D32)</f>
        <v>80199</v>
      </c>
      <c r="E32" s="89">
        <f>SUM(Arvika:Årjäng!E32)</f>
        <v>0</v>
      </c>
      <c r="F32" s="89">
        <f>SUM(Arvika:Årjäng!F32)</f>
        <v>0</v>
      </c>
      <c r="G32" s="89">
        <f>SUM(Arvika:Årjäng!G32)</f>
        <v>17163</v>
      </c>
      <c r="H32" s="89">
        <f>SUM(Arvika:Årjäng!H32)</f>
        <v>0</v>
      </c>
      <c r="I32" s="89">
        <f>SUM(Arvika:Årjäng!I32)</f>
        <v>0</v>
      </c>
      <c r="J32" s="89">
        <f>SUM(Arvika:Årjäng!J32)</f>
        <v>0</v>
      </c>
      <c r="K32" s="89">
        <f>SUM(Arvika:Årjäng!K32)</f>
        <v>0</v>
      </c>
      <c r="L32" s="89">
        <f>SUM(Arvika:Årjäng!L32)</f>
        <v>0</v>
      </c>
      <c r="M32" s="89">
        <f>SUM(Arvika:Årjäng!M32)</f>
        <v>0</v>
      </c>
      <c r="N32" s="89">
        <f>SUM(Arvika:Årjäng!N32)</f>
        <v>0</v>
      </c>
      <c r="O32" s="89">
        <f>SUM(Arvika:Årjäng!O32)</f>
        <v>0</v>
      </c>
      <c r="P32" s="112">
        <f>SUM(Arvika:Årjäng!P32)</f>
        <v>129844</v>
      </c>
      <c r="Q32" s="33"/>
      <c r="R32" s="85" t="str">
        <f>J30</f>
        <v>Avlutar</v>
      </c>
      <c r="S32" s="60" t="str">
        <f>ROUND(J43/1000,0) &amp;" GWh"</f>
        <v>5893 GWh</v>
      </c>
      <c r="T32" s="42">
        <f>J$44</f>
        <v>0.28785231130180011</v>
      </c>
      <c r="U32" s="36"/>
    </row>
    <row r="33" spans="1:47" ht="15.75">
      <c r="A33" s="5" t="s">
        <v>33</v>
      </c>
      <c r="B33" s="132">
        <f>SUM(Arvika:Årjäng!B33)</f>
        <v>174983.70858224714</v>
      </c>
      <c r="C33" s="89">
        <f>SUM(Arvika:Årjäng!C33)</f>
        <v>3132018</v>
      </c>
      <c r="D33" s="89">
        <f>SUM(Arvika:Årjäng!D33)</f>
        <v>437040</v>
      </c>
      <c r="E33" s="89">
        <f>SUM(Arvika:Årjäng!E33)</f>
        <v>0</v>
      </c>
      <c r="F33" s="89">
        <f>SUM(Arvika:Årjäng!F33)</f>
        <v>304758</v>
      </c>
      <c r="G33" s="130">
        <f>SUM(Arvika:Årjäng!G33)</f>
        <v>247221</v>
      </c>
      <c r="H33" s="89">
        <f>SUM(Arvika:Årjäng!H33)</f>
        <v>1396753</v>
      </c>
      <c r="I33" s="89">
        <f>SUM(Arvika:Årjäng!I33)</f>
        <v>0</v>
      </c>
      <c r="J33" s="130">
        <f>SUM(Arvika:Årjäng!J33)</f>
        <v>5472808</v>
      </c>
      <c r="K33" s="89">
        <f>SUM(Arvika:Årjäng!K33)</f>
        <v>0</v>
      </c>
      <c r="L33" s="89">
        <f>SUM(Arvika:Årjäng!L33)</f>
        <v>0</v>
      </c>
      <c r="M33" s="129">
        <f>SUM(Arvika:Årjäng!M33)</f>
        <v>161764</v>
      </c>
      <c r="N33" s="129">
        <f>SUM(Arvika:Årjäng!N33)</f>
        <v>52338.162997156323</v>
      </c>
      <c r="O33" s="129">
        <f>SUM(Arvika:Årjäng!O33)</f>
        <v>60100</v>
      </c>
      <c r="P33" s="130">
        <f>SUM(Arvika:Årjäng!P33)</f>
        <v>11439783.871579405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12">
        <f>SUM(Arvika:Årjäng!B34)</f>
        <v>194082.94868514873</v>
      </c>
      <c r="C34" s="89">
        <f>SUM(Arvika:Årjäng!C34)</f>
        <v>299752</v>
      </c>
      <c r="D34" s="89">
        <f>SUM(Arvika:Årjäng!D34)</f>
        <v>28045</v>
      </c>
      <c r="E34" s="89">
        <f>SUM(Arvika:Årjäng!E34)</f>
        <v>0</v>
      </c>
      <c r="F34" s="89">
        <f>SUM(Arvika:Årjäng!F34)</f>
        <v>0</v>
      </c>
      <c r="G34" s="89">
        <f>SUM(Arvika:Årjäng!G34)</f>
        <v>0</v>
      </c>
      <c r="H34" s="89">
        <f>SUM(Arvika:Årjäng!H34)</f>
        <v>0</v>
      </c>
      <c r="I34" s="89">
        <f>SUM(Arvika:Årjäng!I34)</f>
        <v>0</v>
      </c>
      <c r="J34" s="89">
        <f>SUM(Arvika:Årjäng!J34)</f>
        <v>0</v>
      </c>
      <c r="K34" s="89">
        <f>SUM(Arvika:Årjäng!K34)</f>
        <v>0</v>
      </c>
      <c r="L34" s="89">
        <f>SUM(Arvika:Årjäng!L34)</f>
        <v>0</v>
      </c>
      <c r="M34" s="89">
        <f>SUM(Arvika:Årjäng!M34)</f>
        <v>0</v>
      </c>
      <c r="N34" s="89">
        <f>SUM(Arvika:Årjäng!N34)</f>
        <v>0</v>
      </c>
      <c r="O34" s="89">
        <f>SUM(Arvika:Årjäng!O34)</f>
        <v>0</v>
      </c>
      <c r="P34" s="112">
        <f>SUM(Arvika:Årjäng!P34)</f>
        <v>521879.94868514873</v>
      </c>
      <c r="Q34" s="33"/>
      <c r="R34" s="85" t="str">
        <f>L30</f>
        <v>Avfall</v>
      </c>
      <c r="S34" s="60" t="str">
        <f>ROUND(L43/1000,0) &amp;" GWh"</f>
        <v>349 GWh</v>
      </c>
      <c r="T34" s="42">
        <f>L$44</f>
        <v>1.7046707259584248E-2</v>
      </c>
      <c r="U34" s="36"/>
      <c r="V34" s="8"/>
      <c r="W34" s="58"/>
    </row>
    <row r="35" spans="1:47" ht="15.75">
      <c r="A35" s="5" t="s">
        <v>35</v>
      </c>
      <c r="B35" s="89">
        <f>SUM(Arvika:Årjäng!B35)</f>
        <v>0</v>
      </c>
      <c r="C35" s="89">
        <f>SUM(Arvika:Årjäng!C35)</f>
        <v>77336</v>
      </c>
      <c r="D35" s="89">
        <f>SUM(Arvika:Årjäng!D35)</f>
        <v>2590696</v>
      </c>
      <c r="E35" s="89">
        <f>SUM(Arvika:Årjäng!E35)</f>
        <v>0</v>
      </c>
      <c r="F35" s="101">
        <v>180</v>
      </c>
      <c r="G35" s="89">
        <f>SUM(Arvika:Årjäng!G35)</f>
        <v>530352</v>
      </c>
      <c r="H35" s="89">
        <f>SUM(Arvika:Årjäng!H35)</f>
        <v>0</v>
      </c>
      <c r="I35" s="101">
        <v>34080</v>
      </c>
      <c r="J35" s="89">
        <f>SUM(Arvika:Årjäng!J35)</f>
        <v>0</v>
      </c>
      <c r="K35" s="89">
        <f>SUM(Arvika:Årjäng!K35)</f>
        <v>0</v>
      </c>
      <c r="L35" s="89">
        <f>SUM(Arvika:Årjäng!L35)</f>
        <v>0</v>
      </c>
      <c r="M35" s="89">
        <f>SUM(Arvika:Årjäng!M35)</f>
        <v>0</v>
      </c>
      <c r="N35" s="89">
        <f>SUM(Arvika:Årjäng!N35)</f>
        <v>0</v>
      </c>
      <c r="O35" s="89">
        <f>SUM(Arvika:Årjäng!O35)</f>
        <v>0</v>
      </c>
      <c r="P35" s="89">
        <f>SUM(B35:O35)</f>
        <v>3232644</v>
      </c>
      <c r="Q35" s="33"/>
      <c r="R35" s="84" t="str">
        <f>M30</f>
        <v>Ånga+Hetvatten</v>
      </c>
      <c r="S35" s="60" t="str">
        <f>ROUND(M43/1000,0) &amp;" GWh"</f>
        <v>162 GWh</v>
      </c>
      <c r="T35" s="42">
        <f>M$44</f>
        <v>7.902063396442012E-3</v>
      </c>
      <c r="U35" s="36"/>
    </row>
    <row r="36" spans="1:47" ht="15.75">
      <c r="A36" s="5" t="s">
        <v>36</v>
      </c>
      <c r="B36" s="132">
        <f>SUM(Arvika:Årjäng!B36)</f>
        <v>243090.34273260413</v>
      </c>
      <c r="C36" s="89">
        <f>SUM(Arvika:Årjäng!C36)</f>
        <v>908307</v>
      </c>
      <c r="D36" s="89">
        <f>SUM(Arvika:Årjäng!D36)</f>
        <v>101992</v>
      </c>
      <c r="E36" s="89">
        <f>SUM(Arvika:Årjäng!E36)</f>
        <v>0</v>
      </c>
      <c r="F36" s="89">
        <f>SUM(Arvika:Årjäng!F36)</f>
        <v>0</v>
      </c>
      <c r="G36" s="89">
        <f>SUM(Arvika:Årjäng!G36)</f>
        <v>0</v>
      </c>
      <c r="H36" s="89">
        <f>SUM(Arvika:Årjäng!H36)</f>
        <v>0</v>
      </c>
      <c r="I36" s="89">
        <f>SUM(Arvika:Årjäng!I36)</f>
        <v>0</v>
      </c>
      <c r="J36" s="89">
        <f>SUM(Arvika:Årjäng!J36)</f>
        <v>0</v>
      </c>
      <c r="K36" s="89">
        <f>SUM(Arvika:Årjäng!K36)</f>
        <v>0</v>
      </c>
      <c r="L36" s="89">
        <f>SUM(Arvika:Årjäng!L36)</f>
        <v>0</v>
      </c>
      <c r="M36" s="89">
        <f>SUM(Arvika:Årjäng!M36)</f>
        <v>0</v>
      </c>
      <c r="N36" s="89">
        <f>SUM(Arvika:Årjäng!N36)</f>
        <v>0</v>
      </c>
      <c r="O36" s="89">
        <f>SUM(Arvika:Årjäng!O36)</f>
        <v>0</v>
      </c>
      <c r="P36" s="132">
        <f>SUM(Arvika:Årjäng!P36)</f>
        <v>1253389.3427326041</v>
      </c>
      <c r="Q36" s="33"/>
      <c r="R36" s="84" t="str">
        <f>N30</f>
        <v>Slam+starkgas</v>
      </c>
      <c r="S36" s="60" t="str">
        <f>ROUND(N43/1000,0) &amp;" GWh"</f>
        <v>52 GWh</v>
      </c>
      <c r="T36" s="42">
        <f>N$44</f>
        <v>2.5566843182466105E-3</v>
      </c>
      <c r="U36" s="36"/>
    </row>
    <row r="37" spans="1:47" ht="15.75">
      <c r="A37" s="5" t="s">
        <v>37</v>
      </c>
      <c r="B37" s="132">
        <f>SUM(Arvika:Årjäng!B37)</f>
        <v>147773</v>
      </c>
      <c r="C37" s="89">
        <f>SUM(Arvika:Årjäng!C37)</f>
        <v>1005523.0586198081</v>
      </c>
      <c r="D37" s="89">
        <f>SUM(Arvika:Årjäng!D37)</f>
        <v>12057</v>
      </c>
      <c r="E37" s="89">
        <f>SUM(Arvika:Årjäng!E37)</f>
        <v>0</v>
      </c>
      <c r="F37" s="89">
        <f>SUM(Arvika:Årjäng!F37)</f>
        <v>0</v>
      </c>
      <c r="G37" s="89">
        <f>SUM(Arvika:Årjäng!G37)</f>
        <v>0</v>
      </c>
      <c r="H37" s="112">
        <f>SUM(Arvika:Årjäng!H37)</f>
        <v>551412</v>
      </c>
      <c r="I37" s="89">
        <f>SUM(Arvika:Årjäng!I37)</f>
        <v>0</v>
      </c>
      <c r="J37" s="89">
        <f>SUM(Arvika:Årjäng!J37)</f>
        <v>0</v>
      </c>
      <c r="K37" s="89">
        <f>SUM(Arvika:Årjäng!K37)</f>
        <v>0</v>
      </c>
      <c r="L37" s="89">
        <f>SUM(Arvika:Årjäng!L37)</f>
        <v>0</v>
      </c>
      <c r="M37" s="89">
        <f>SUM(Arvika:Årjäng!M37)</f>
        <v>0</v>
      </c>
      <c r="N37" s="89">
        <f>SUM(Arvika:Årjäng!N37)</f>
        <v>0</v>
      </c>
      <c r="O37" s="89">
        <f>SUM(Arvika:Årjäng!O37)</f>
        <v>0</v>
      </c>
      <c r="P37" s="89">
        <f>SUM(Arvika:Årjäng!P37)</f>
        <v>1716765.0586198082</v>
      </c>
      <c r="Q37" s="33"/>
      <c r="R37" s="85" t="str">
        <f>O30</f>
        <v>Beckolja</v>
      </c>
      <c r="S37" s="60" t="str">
        <f>ROUND(O43/1000,0) &amp;" GWh"</f>
        <v>60 GWh</v>
      </c>
      <c r="T37" s="42">
        <f>O$44</f>
        <v>2.9358448735575583E-3</v>
      </c>
      <c r="U37" s="36"/>
    </row>
    <row r="38" spans="1:47" ht="15.75">
      <c r="A38" s="5" t="s">
        <v>38</v>
      </c>
      <c r="B38" s="132">
        <f>SUM(Arvika:Årjäng!B38)</f>
        <v>502608</v>
      </c>
      <c r="C38" s="89">
        <f>SUM(Arvika:Årjäng!C38)</f>
        <v>128340</v>
      </c>
      <c r="D38" s="89">
        <f>SUM(Arvika:Årjäng!D38)</f>
        <v>1786</v>
      </c>
      <c r="E38" s="89">
        <f>SUM(Arvika:Årjäng!E38)</f>
        <v>0</v>
      </c>
      <c r="F38" s="89">
        <f>SUM(Arvika:Årjäng!F38)</f>
        <v>0</v>
      </c>
      <c r="G38" s="89">
        <f>SUM(Arvika:Årjäng!G38)</f>
        <v>0</v>
      </c>
      <c r="H38" s="89">
        <f>SUM(Arvika:Årjäng!H38)</f>
        <v>0</v>
      </c>
      <c r="I38" s="89">
        <f>SUM(Arvika:Årjäng!I38)</f>
        <v>0</v>
      </c>
      <c r="J38" s="89">
        <f>SUM(Arvika:Årjäng!J38)</f>
        <v>0</v>
      </c>
      <c r="K38" s="89">
        <f>SUM(Arvika:Årjäng!K38)</f>
        <v>0</v>
      </c>
      <c r="L38" s="89">
        <f>SUM(Arvika:Årjäng!L38)</f>
        <v>0</v>
      </c>
      <c r="M38" s="89">
        <f>SUM(Arvika:Årjäng!M38)</f>
        <v>0</v>
      </c>
      <c r="N38" s="89">
        <f>SUM(Arvika:Årjäng!N38)</f>
        <v>0</v>
      </c>
      <c r="O38" s="89">
        <f>SUM(Arvika:Årjäng!O38)</f>
        <v>0</v>
      </c>
      <c r="P38" s="132">
        <f>SUM(Arvika:Årjäng!P38)</f>
        <v>632734</v>
      </c>
      <c r="Q38" s="33"/>
      <c r="R38" s="44"/>
      <c r="S38" s="29"/>
      <c r="T38" s="40"/>
      <c r="U38" s="36"/>
    </row>
    <row r="39" spans="1:47" ht="15.75">
      <c r="A39" s="5" t="s">
        <v>39</v>
      </c>
      <c r="B39" s="89">
        <f>SUM(Arvika:Årjäng!B39)</f>
        <v>0</v>
      </c>
      <c r="C39" s="89">
        <f>SUM(Arvika:Årjäng!C39)</f>
        <v>29012</v>
      </c>
      <c r="D39" s="89">
        <f>SUM(Arvika:Årjäng!D39)</f>
        <v>0</v>
      </c>
      <c r="E39" s="89">
        <f>SUM(Arvika:Årjäng!E39)</f>
        <v>0</v>
      </c>
      <c r="F39" s="89">
        <f>SUM(Arvika:Årjäng!F39)</f>
        <v>0</v>
      </c>
      <c r="G39" s="89">
        <f>SUM(Arvika:Årjäng!G39)</f>
        <v>0</v>
      </c>
      <c r="H39" s="89">
        <f>SUM(Arvika:Årjäng!H39)</f>
        <v>0</v>
      </c>
      <c r="I39" s="89">
        <f>SUM(Arvika:Årjäng!I39)</f>
        <v>0</v>
      </c>
      <c r="J39" s="89">
        <f>SUM(Arvika:Årjäng!J39)</f>
        <v>0</v>
      </c>
      <c r="K39" s="89">
        <f>SUM(Arvika:Årjäng!K39)</f>
        <v>0</v>
      </c>
      <c r="L39" s="89">
        <f>SUM(Arvika:Årjäng!L39)</f>
        <v>0</v>
      </c>
      <c r="M39" s="89">
        <f>SUM(Arvika:Årjäng!M39)</f>
        <v>0</v>
      </c>
      <c r="N39" s="89">
        <f>SUM(Arvika:Årjäng!N39)</f>
        <v>0</v>
      </c>
      <c r="O39" s="89">
        <f>SUM(Arvika:Årjäng!O39)</f>
        <v>0</v>
      </c>
      <c r="P39" s="112">
        <f>SUM(Arvika:Årjäng!P39)</f>
        <v>29012</v>
      </c>
      <c r="Q39" s="33"/>
      <c r="R39" s="41"/>
      <c r="S39" s="10"/>
      <c r="T39" s="63"/>
      <c r="U39" s="36"/>
    </row>
    <row r="40" spans="1:47" ht="15.75">
      <c r="A40" s="5" t="s">
        <v>14</v>
      </c>
      <c r="B40" s="89">
        <f>SUM(Arvika:Årjäng!B40)</f>
        <v>1262538</v>
      </c>
      <c r="C40" s="89">
        <f>SUM(Arvika:Årjäng!C40)</f>
        <v>5612770.0586198075</v>
      </c>
      <c r="D40" s="89">
        <f>SUM(Arvika:Årjäng!D40)</f>
        <v>3251815</v>
      </c>
      <c r="E40" s="89">
        <f>SUM(Arvika:Årjäng!E40)</f>
        <v>0</v>
      </c>
      <c r="F40" s="101">
        <f>SUM(F32:F39)</f>
        <v>304938</v>
      </c>
      <c r="G40" s="89">
        <f>SUM(Arvika:Årjäng!G40)</f>
        <v>794736</v>
      </c>
      <c r="H40" s="112">
        <f>SUM(Arvika:Årjäng!H40)</f>
        <v>1948165</v>
      </c>
      <c r="I40" s="101">
        <f>SUM(I32:I39)</f>
        <v>34080</v>
      </c>
      <c r="J40" s="130">
        <f>SUM(Arvika:Årjäng!J40)</f>
        <v>5472808</v>
      </c>
      <c r="K40" s="89">
        <f>SUM(Arvika:Årjäng!K40)</f>
        <v>0</v>
      </c>
      <c r="L40" s="89">
        <f>SUM(Arvika:Årjäng!L40)</f>
        <v>0</v>
      </c>
      <c r="M40" s="129">
        <f>SUM(Arvika:Årjäng!M40)</f>
        <v>161764</v>
      </c>
      <c r="N40" s="129">
        <f>SUM(Arvika:Årjäng!N40)</f>
        <v>52338.162997156323</v>
      </c>
      <c r="O40" s="129">
        <f>SUM(Arvika:Årjäng!O40)</f>
        <v>60100</v>
      </c>
      <c r="P40" s="89">
        <f>SUM(B40:O40)</f>
        <v>18956052.221616965</v>
      </c>
      <c r="Q40" s="33"/>
      <c r="R40" s="41"/>
      <c r="S40" s="10" t="s">
        <v>25</v>
      </c>
      <c r="T40" s="63" t="s">
        <v>26</v>
      </c>
      <c r="U40" s="36"/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89"/>
      <c r="Q41" s="65"/>
      <c r="R41" s="41" t="s">
        <v>40</v>
      </c>
      <c r="S41" s="64" t="str">
        <f>ROUND((B46+C46)/1000,0) &amp;" GWh"</f>
        <v>607 GWh</v>
      </c>
      <c r="T41" s="63"/>
      <c r="U41" s="36"/>
    </row>
    <row r="42" spans="1:47">
      <c r="A42" s="46" t="s">
        <v>43</v>
      </c>
      <c r="B42" s="91">
        <f>B39+B38+B37</f>
        <v>650381</v>
      </c>
      <c r="C42" s="91">
        <f>C39+C38+C37</f>
        <v>1162875.0586198079</v>
      </c>
      <c r="D42" s="91">
        <f>D39+D38+D37</f>
        <v>13843</v>
      </c>
      <c r="E42" s="91">
        <f t="shared" ref="E42:O42" si="0">E39+E38+E37</f>
        <v>0</v>
      </c>
      <c r="F42" s="92">
        <f t="shared" si="0"/>
        <v>0</v>
      </c>
      <c r="G42" s="91">
        <f t="shared" si="0"/>
        <v>0</v>
      </c>
      <c r="H42" s="91">
        <f t="shared" si="0"/>
        <v>551412</v>
      </c>
      <c r="I42" s="92">
        <f t="shared" si="0"/>
        <v>0</v>
      </c>
      <c r="J42" s="91">
        <f>J39+J38+J37</f>
        <v>0</v>
      </c>
      <c r="K42" s="91">
        <f>K39+K38+K37</f>
        <v>0</v>
      </c>
      <c r="L42" s="91">
        <f>L39+L38+L37</f>
        <v>0</v>
      </c>
      <c r="M42" s="91">
        <f t="shared" si="0"/>
        <v>0</v>
      </c>
      <c r="N42" s="91">
        <f t="shared" si="0"/>
        <v>0</v>
      </c>
      <c r="O42" s="91">
        <f t="shared" si="0"/>
        <v>0</v>
      </c>
      <c r="P42" s="89">
        <f>SUM(Arvika:Årjäng!P42)</f>
        <v>2378511.0586198075</v>
      </c>
      <c r="Q42" s="34"/>
      <c r="R42" s="41" t="s">
        <v>41</v>
      </c>
      <c r="S42" s="11" t="str">
        <f>ROUND(P42/1000,0) &amp;" GWh"</f>
        <v>2379 GWh</v>
      </c>
      <c r="T42" s="42">
        <f>P42/P40</f>
        <v>0.12547502142389216</v>
      </c>
      <c r="U42" s="36"/>
    </row>
    <row r="43" spans="1:47">
      <c r="A43" s="47" t="s">
        <v>45</v>
      </c>
      <c r="B43" s="93"/>
      <c r="C43" s="67">
        <f>SUM(Arvika:Årjäng!C43)</f>
        <v>5906860.6633093935</v>
      </c>
      <c r="D43" s="67">
        <f>SUM(Arvika:Årjäng!D43)</f>
        <v>3299497.0327841006</v>
      </c>
      <c r="E43" s="67">
        <f>SUM(Arvika:Årjäng!E43)</f>
        <v>0</v>
      </c>
      <c r="F43" s="67">
        <f>F11+F24+F40</f>
        <v>307932</v>
      </c>
      <c r="G43" s="67">
        <f>SUM(Arvika:Årjäng!G43)</f>
        <v>796072</v>
      </c>
      <c r="H43" s="67">
        <f>SUM(Arvika:Årjäng!H43)</f>
        <v>3610047</v>
      </c>
      <c r="I43" s="67">
        <f>I11+I24+I40</f>
        <v>34877</v>
      </c>
      <c r="J43" s="67">
        <f>SUM(Arvika:Årjäng!J43)</f>
        <v>5892656</v>
      </c>
      <c r="K43" s="67">
        <f>SUM(Arvika:Årjäng!K43)</f>
        <v>0</v>
      </c>
      <c r="L43" s="67">
        <f>SUM(Arvika:Årjäng!L43)</f>
        <v>348965</v>
      </c>
      <c r="M43" s="67">
        <f>M40</f>
        <v>161764</v>
      </c>
      <c r="N43" s="67">
        <f>SUM(Arvika:Årjäng!N43)</f>
        <v>52338.162997156323</v>
      </c>
      <c r="O43" s="67">
        <f>SUM(Arvika:Årjäng!O43)</f>
        <v>60100</v>
      </c>
      <c r="P43" s="66">
        <f>SUM(C43:O43)</f>
        <v>20471108.859090649</v>
      </c>
      <c r="Q43" s="34"/>
      <c r="R43" s="41" t="s">
        <v>42</v>
      </c>
      <c r="S43" s="11" t="str">
        <f>ROUND(P36/1000,0) &amp;" GWh"</f>
        <v>1253 GWh</v>
      </c>
      <c r="T43" s="62">
        <f>P36/P40</f>
        <v>6.6120800263636814E-2</v>
      </c>
      <c r="U43" s="36"/>
    </row>
    <row r="44" spans="1:47">
      <c r="A44" s="47" t="s">
        <v>46</v>
      </c>
      <c r="B44" s="93"/>
      <c r="C44" s="100">
        <f>C43/$P$43</f>
        <v>0.28854619962056044</v>
      </c>
      <c r="D44" s="100">
        <f t="shared" ref="D44:P44" si="1">D43/$P$43</f>
        <v>0.16117822710511776</v>
      </c>
      <c r="E44" s="100">
        <f t="shared" si="1"/>
        <v>0</v>
      </c>
      <c r="F44" s="100">
        <f t="shared" si="1"/>
        <v>1.5042272605729219E-2</v>
      </c>
      <c r="G44" s="100">
        <f t="shared" si="1"/>
        <v>3.8887585693555951E-2</v>
      </c>
      <c r="H44" s="100">
        <f t="shared" si="1"/>
        <v>0.17634838566142835</v>
      </c>
      <c r="I44" s="100">
        <f t="shared" si="1"/>
        <v>1.7037181639778197E-3</v>
      </c>
      <c r="J44" s="100">
        <f t="shared" si="1"/>
        <v>0.28785231130180011</v>
      </c>
      <c r="K44" s="100">
        <f t="shared" si="1"/>
        <v>0</v>
      </c>
      <c r="L44" s="100">
        <f t="shared" si="1"/>
        <v>1.7046707259584248E-2</v>
      </c>
      <c r="M44" s="100">
        <f t="shared" si="1"/>
        <v>7.902063396442012E-3</v>
      </c>
      <c r="N44" s="100">
        <f t="shared" si="1"/>
        <v>2.5566843182466105E-3</v>
      </c>
      <c r="O44" s="100">
        <f t="shared" si="1"/>
        <v>2.9358448735575583E-3</v>
      </c>
      <c r="P44" s="100">
        <f t="shared" si="1"/>
        <v>1</v>
      </c>
      <c r="Q44" s="34"/>
      <c r="R44" s="41" t="s">
        <v>44</v>
      </c>
      <c r="S44" s="11" t="str">
        <f>ROUND(P34/1000,0) &amp;" GWh"</f>
        <v>522 GWh</v>
      </c>
      <c r="T44" s="42">
        <f>P34/P40</f>
        <v>2.7531046157913148E-2</v>
      </c>
      <c r="U44" s="36"/>
    </row>
    <row r="45" spans="1:47">
      <c r="A45" s="48"/>
      <c r="B45" s="90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56"/>
      <c r="O45" s="66"/>
      <c r="P45" s="66"/>
      <c r="Q45" s="34"/>
      <c r="R45" s="41" t="s">
        <v>31</v>
      </c>
      <c r="S45" s="11" t="str">
        <f>ROUND(P32/1000,0) &amp;" GWh"</f>
        <v>130 GWh</v>
      </c>
      <c r="T45" s="42">
        <f>P32/P40</f>
        <v>6.8497384625227737E-3</v>
      </c>
      <c r="U45" s="36"/>
    </row>
    <row r="46" spans="1:47">
      <c r="A46" s="48" t="s">
        <v>49</v>
      </c>
      <c r="B46" s="67">
        <f>SUM(Arvika:Årjäng!B46)</f>
        <v>162752</v>
      </c>
      <c r="C46" s="67">
        <f>SUM(Arvika:Årjäng!C46)</f>
        <v>444485.6046895847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56"/>
      <c r="O46" s="66"/>
      <c r="P46" s="52"/>
      <c r="Q46" s="34"/>
      <c r="R46" s="41" t="s">
        <v>47</v>
      </c>
      <c r="S46" s="11" t="str">
        <f>ROUND(P33/1000,0) &amp;" GWh"</f>
        <v>11440 GWh</v>
      </c>
      <c r="T46" s="62">
        <f>P33/P40</f>
        <v>0.60348978457306568</v>
      </c>
      <c r="U46" s="36"/>
    </row>
    <row r="47" spans="1:47">
      <c r="A47" s="48" t="s">
        <v>51</v>
      </c>
      <c r="B47" s="94">
        <f>B46/B24</f>
        <v>0.11418869142420139</v>
      </c>
      <c r="C47" s="94">
        <f>C46/(C40+C24)</f>
        <v>7.9191842895285955E-2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56"/>
      <c r="O47" s="66"/>
      <c r="P47" s="66"/>
      <c r="Q47" s="10"/>
      <c r="R47" s="41" t="s">
        <v>48</v>
      </c>
      <c r="S47" s="11" t="str">
        <f>ROUND(P35/1000,0) &amp;" GWh"</f>
        <v>3233 GWh</v>
      </c>
      <c r="T47" s="62">
        <f>P35/P40</f>
        <v>0.17053360911896945</v>
      </c>
    </row>
    <row r="48" spans="1:47" ht="15.75" thickBot="1">
      <c r="A48" s="13"/>
      <c r="B48" s="95"/>
      <c r="C48" s="96"/>
      <c r="D48" s="97"/>
      <c r="E48" s="97"/>
      <c r="F48" s="98"/>
      <c r="G48" s="97"/>
      <c r="H48" s="97"/>
      <c r="I48" s="98"/>
      <c r="J48" s="97"/>
      <c r="K48" s="97"/>
      <c r="L48" s="97"/>
      <c r="M48" s="96"/>
      <c r="N48" s="96"/>
      <c r="O48" s="99"/>
      <c r="P48" s="99"/>
      <c r="Q48" s="13"/>
      <c r="R48" s="68" t="s">
        <v>50</v>
      </c>
      <c r="S48" s="11" t="str">
        <f>ROUND(P40/1000,0) &amp;" GWh"</f>
        <v>18956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95"/>
      <c r="C49" s="96"/>
      <c r="D49" s="97"/>
      <c r="E49" s="97"/>
      <c r="F49" s="98"/>
      <c r="G49" s="97"/>
      <c r="H49" s="97"/>
      <c r="I49" s="98"/>
      <c r="J49" s="97"/>
      <c r="K49" s="97"/>
      <c r="L49" s="97"/>
      <c r="M49" s="96"/>
      <c r="N49" s="96"/>
      <c r="O49" s="99"/>
      <c r="P49" s="99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6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6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6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6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6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6"/>
      <c r="O55" s="17"/>
      <c r="P55" s="17"/>
      <c r="Q55" s="16"/>
      <c r="R55" s="13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6"/>
      <c r="O56" s="17"/>
      <c r="P56" s="17"/>
      <c r="Q56" s="16"/>
      <c r="R56" s="13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6"/>
      <c r="O57" s="17"/>
      <c r="P57" s="17"/>
      <c r="Q57" s="16"/>
      <c r="R57" s="13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45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45"/>
      <c r="O59" s="83"/>
      <c r="P59" s="74"/>
      <c r="Q59" s="10"/>
      <c r="R59" s="10"/>
      <c r="S59" s="45"/>
      <c r="T59" s="50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45"/>
      <c r="O60" s="83"/>
      <c r="P60" s="74"/>
      <c r="Q60" s="10"/>
      <c r="R60" s="10"/>
      <c r="S60" s="45"/>
      <c r="T60" s="50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45"/>
      <c r="O61" s="83"/>
      <c r="P61" s="74"/>
      <c r="Q61" s="10"/>
      <c r="R61" s="10"/>
      <c r="S61" s="45"/>
      <c r="T61" s="50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45"/>
      <c r="O62" s="83"/>
      <c r="P62" s="74"/>
      <c r="Q62" s="10"/>
      <c r="R62" s="10"/>
      <c r="S62" s="20"/>
      <c r="T62" s="21"/>
    </row>
    <row r="63" spans="1:47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10"/>
      <c r="O63" s="74"/>
      <c r="P63" s="74"/>
      <c r="Q63" s="10"/>
      <c r="R63" s="10"/>
      <c r="S63" s="10"/>
      <c r="T63" s="45"/>
    </row>
    <row r="64" spans="1:47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10"/>
      <c r="O64" s="74"/>
      <c r="P64" s="74"/>
      <c r="Q64" s="10"/>
      <c r="R64" s="10"/>
      <c r="S64" s="76"/>
      <c r="T64" s="77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10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10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10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10"/>
      <c r="O68" s="74"/>
      <c r="P68" s="74"/>
      <c r="Q68" s="10"/>
      <c r="R68" s="10"/>
      <c r="S68" s="45"/>
      <c r="T68" s="50"/>
    </row>
    <row r="69" spans="1:20" ht="15.75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10"/>
      <c r="O69" s="74"/>
      <c r="P69" s="74"/>
      <c r="Q69" s="10"/>
      <c r="R69" s="10"/>
      <c r="S69" s="45"/>
      <c r="T69" s="50"/>
    </row>
    <row r="70" spans="1:20" ht="15.75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10"/>
      <c r="O70" s="74"/>
      <c r="P70" s="74"/>
      <c r="Q70" s="10"/>
      <c r="R70" s="10"/>
      <c r="S70" s="45"/>
      <c r="T70" s="5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10"/>
      <c r="O71" s="74"/>
      <c r="P71" s="74"/>
      <c r="Q71" s="10"/>
      <c r="R71" s="51"/>
      <c r="S71" s="20"/>
      <c r="T71" s="23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U71"/>
  <sheetViews>
    <sheetView topLeftCell="D16" zoomScale="80" zoomScaleNormal="80" workbookViewId="0">
      <selection activeCell="J40" sqref="J4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76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59"/>
      <c r="C5" s="101">
        <f>[2]Solceller!$C$18</f>
        <v>1349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/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9">
        <f>[2]Elproduktion!$N$602</f>
        <v>0</v>
      </c>
      <c r="D7" s="89">
        <f>[2]Elproduktion!$N$603</f>
        <v>0</v>
      </c>
      <c r="E7" s="89">
        <f>[2]Elproduktion!$Q$604</f>
        <v>0</v>
      </c>
      <c r="F7" s="89">
        <f>[2]Elproduktion!$N$605</f>
        <v>0</v>
      </c>
      <c r="G7" s="89">
        <f>[2]Elproduktion!$R$606</f>
        <v>0</v>
      </c>
      <c r="H7" s="89">
        <f>[2]Elproduktion!$S$607</f>
        <v>0</v>
      </c>
      <c r="I7" s="89">
        <f>[2]Elproduktion!$N$608</f>
        <v>0</v>
      </c>
      <c r="J7" s="89">
        <f>[2]Elproduktion!$T$606</f>
        <v>0</v>
      </c>
      <c r="K7" s="89">
        <f>[2]Elproduktion!U604</f>
        <v>0</v>
      </c>
      <c r="L7" s="89">
        <f>[2]Elproduktion!V604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9">
        <f>[2]Elproduktion!$N$610</f>
        <v>0</v>
      </c>
      <c r="D8" s="89">
        <f>[2]Elproduktion!$N$611</f>
        <v>0</v>
      </c>
      <c r="E8" s="89">
        <f>[2]Elproduktion!$Q$612</f>
        <v>0</v>
      </c>
      <c r="F8" s="89">
        <f>[2]Elproduktion!$N$613</f>
        <v>0</v>
      </c>
      <c r="G8" s="89">
        <f>[2]Elproduktion!$R$614</f>
        <v>0</v>
      </c>
      <c r="H8" s="89">
        <f>[2]Elproduktion!$S$615</f>
        <v>0</v>
      </c>
      <c r="I8" s="89">
        <f>[2]Elproduktion!$N$616</f>
        <v>0</v>
      </c>
      <c r="J8" s="89">
        <f>[2]Elproduktion!$T$614</f>
        <v>0</v>
      </c>
      <c r="K8" s="89">
        <f>[2]Elproduktion!U612</f>
        <v>0</v>
      </c>
      <c r="L8" s="89">
        <f>[2]Elproduktion!V612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9">
        <f>[2]Elproduktion!$N$618</f>
        <v>101780</v>
      </c>
      <c r="D9" s="89">
        <f>[2]Elproduktion!$N$619</f>
        <v>0</v>
      </c>
      <c r="E9" s="89">
        <f>[2]Elproduktion!$Q$620</f>
        <v>0</v>
      </c>
      <c r="F9" s="89">
        <f>[2]Elproduktion!$N$621</f>
        <v>0</v>
      </c>
      <c r="G9" s="89">
        <f>[2]Elproduktion!$R$622</f>
        <v>0</v>
      </c>
      <c r="H9" s="89">
        <f>[2]Elproduktion!$S$623</f>
        <v>0</v>
      </c>
      <c r="I9" s="89">
        <f>[2]Elproduktion!$N$624</f>
        <v>0</v>
      </c>
      <c r="J9" s="89">
        <f>[2]Elproduktion!$T$622</f>
        <v>0</v>
      </c>
      <c r="K9" s="89">
        <f>[2]Elproduktion!U620</f>
        <v>0</v>
      </c>
      <c r="L9" s="89">
        <f>[2]Elproduktion!V620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9">
        <f>[2]Elproduktion!$N$626</f>
        <v>0</v>
      </c>
      <c r="D10" s="89">
        <f>[2]Elproduktion!$N$627</f>
        <v>0</v>
      </c>
      <c r="E10" s="89">
        <f>[2]Elproduktion!$Q$628</f>
        <v>0</v>
      </c>
      <c r="F10" s="89">
        <f>[2]Elproduktion!$N$629</f>
        <v>0</v>
      </c>
      <c r="G10" s="89">
        <f>[2]Elproduktion!$R$630</f>
        <v>0</v>
      </c>
      <c r="H10" s="89">
        <f>[2]Elproduktion!$S$631</f>
        <v>0</v>
      </c>
      <c r="I10" s="89">
        <f>[2]Elproduktion!$N$632</f>
        <v>0</v>
      </c>
      <c r="J10" s="89">
        <f>[2]Elproduktion!$T$630</f>
        <v>0</v>
      </c>
      <c r="K10" s="89">
        <f>[2]Elproduktion!U628</f>
        <v>0</v>
      </c>
      <c r="L10" s="89">
        <f>[2]Elproduktion!V628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1">
        <f>SUM(C5:C10)</f>
        <v>103129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1784 Arvika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[2]Fjärrvärmeproduktion!$N$842</f>
        <v>0</v>
      </c>
      <c r="C18" s="106"/>
      <c r="D18" s="106">
        <f>[2]Fjärrvärmeproduktion!$N$843</f>
        <v>0</v>
      </c>
      <c r="E18" s="106">
        <f>[2]Fjärrvärmeproduktion!$Q$844</f>
        <v>0</v>
      </c>
      <c r="F18" s="106">
        <f>[2]Fjärrvärmeproduktion!$N$845</f>
        <v>0</v>
      </c>
      <c r="G18" s="106">
        <f>[2]Fjärrvärmeproduktion!$R$846</f>
        <v>0</v>
      </c>
      <c r="H18" s="106">
        <f>[2]Fjärrvärmeproduktion!$S$847</f>
        <v>0</v>
      </c>
      <c r="I18" s="106">
        <f>[2]Fjärrvärmeproduktion!$N$848</f>
        <v>0</v>
      </c>
      <c r="J18" s="106">
        <f>[2]Fjärrvärmeproduktion!$T$846</f>
        <v>0</v>
      </c>
      <c r="K18" s="106">
        <f>[2]Fjärrvärmeproduktion!U844</f>
        <v>0</v>
      </c>
      <c r="L18" s="106">
        <f>[2]Fjärrvärmeproduktion!V844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5">
        <f>[2]Fjärrvärmeproduktion!$N$850+[2]Fjärrvärmeproduktion!$N$882</f>
        <v>110220</v>
      </c>
      <c r="C19" s="106"/>
      <c r="D19" s="106">
        <f>[2]Fjärrvärmeproduktion!$N$851</f>
        <v>2690</v>
      </c>
      <c r="E19" s="106">
        <f>[2]Fjärrvärmeproduktion!$Q$852</f>
        <v>0</v>
      </c>
      <c r="F19" s="106">
        <f>[2]Fjärrvärmeproduktion!$N$853</f>
        <v>0</v>
      </c>
      <c r="G19" s="106">
        <f>[2]Fjärrvärmeproduktion!$R$854</f>
        <v>0</v>
      </c>
      <c r="H19" s="106">
        <f>[2]Fjärrvärmeproduktion!$S$855</f>
        <v>97800</v>
      </c>
      <c r="I19" s="106">
        <f>[2]Fjärrvärmeproduktion!$N$856</f>
        <v>797</v>
      </c>
      <c r="J19" s="106">
        <f>[2]Fjärrvärmeproduktion!$T$854</f>
        <v>0</v>
      </c>
      <c r="K19" s="106">
        <f>[2]Fjärrvärmeproduktion!U852</f>
        <v>0</v>
      </c>
      <c r="L19" s="106">
        <f>[2]Fjärrvärmeproduktion!V852</f>
        <v>0</v>
      </c>
      <c r="M19" s="106"/>
      <c r="N19" s="106"/>
      <c r="O19" s="106"/>
      <c r="P19" s="106">
        <f t="shared" ref="P19:P24" si="2">SUM(C19:O19)</f>
        <v>101287</v>
      </c>
      <c r="Q19" s="4"/>
      <c r="R19" s="4"/>
      <c r="S19" s="4"/>
      <c r="T19" s="4"/>
    </row>
    <row r="20" spans="1:34" ht="15.75">
      <c r="A20" s="5" t="s">
        <v>20</v>
      </c>
      <c r="B20" s="107">
        <f>[2]Fjärrvärmeproduktion!$N$858</f>
        <v>0</v>
      </c>
      <c r="C20" s="106"/>
      <c r="D20" s="106">
        <f>[2]Fjärrvärmeproduktion!$N$859</f>
        <v>0</v>
      </c>
      <c r="E20" s="106">
        <f>[2]Fjärrvärmeproduktion!$Q$860</f>
        <v>0</v>
      </c>
      <c r="F20" s="106">
        <f>[2]Fjärrvärmeproduktion!$N$861</f>
        <v>0</v>
      </c>
      <c r="G20" s="106">
        <f>[2]Fjärrvärmeproduktion!$R$862</f>
        <v>0</v>
      </c>
      <c r="H20" s="106">
        <f>[2]Fjärrvärmeproduktion!$S$863</f>
        <v>0</v>
      </c>
      <c r="I20" s="106">
        <f>[2]Fjärrvärmeproduktion!$N$864</f>
        <v>0</v>
      </c>
      <c r="J20" s="106">
        <f>[2]Fjärrvärmeproduktion!$T$862</f>
        <v>0</v>
      </c>
      <c r="K20" s="106">
        <f>[2]Fjärrvärmeproduktion!U860</f>
        <v>0</v>
      </c>
      <c r="L20" s="106">
        <f>[2]Fjärrvärmeproduktion!V860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7">
        <f>[2]Fjärrvärmeproduktion!$N$866</f>
        <v>0</v>
      </c>
      <c r="C21" s="106"/>
      <c r="D21" s="106">
        <f>[2]Fjärrvärmeproduktion!$N$867</f>
        <v>0</v>
      </c>
      <c r="E21" s="106">
        <f>[2]Fjärrvärmeproduktion!$Q$868</f>
        <v>0</v>
      </c>
      <c r="F21" s="106">
        <f>[2]Fjärrvärmeproduktion!$N$869</f>
        <v>0</v>
      </c>
      <c r="G21" s="106">
        <f>[2]Fjärrvärmeproduktion!$R$870</f>
        <v>0</v>
      </c>
      <c r="H21" s="106">
        <f>[2]Fjärrvärmeproduktion!$S$871</f>
        <v>0</v>
      </c>
      <c r="I21" s="106">
        <f>[2]Fjärrvärmeproduktion!$N$872</f>
        <v>0</v>
      </c>
      <c r="J21" s="106">
        <f>[2]Fjärrvärmeproduktion!$T$870</f>
        <v>0</v>
      </c>
      <c r="K21" s="106">
        <f>[2]Fjärrvärmeproduktion!U868</f>
        <v>0</v>
      </c>
      <c r="L21" s="106">
        <f>[2]Fjärrvärmeproduktion!V868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5">
        <f>[2]Fjärrvärmeproduktion!$N$874</f>
        <v>8688</v>
      </c>
      <c r="C22" s="106"/>
      <c r="D22" s="106">
        <f>[2]Fjärrvärmeproduktion!$N$875</f>
        <v>0</v>
      </c>
      <c r="E22" s="106">
        <f>[2]Fjärrvärmeproduktion!$Q$876</f>
        <v>0</v>
      </c>
      <c r="F22" s="106">
        <f>[2]Fjärrvärmeproduktion!$N$877</f>
        <v>0</v>
      </c>
      <c r="G22" s="106">
        <f>[2]Fjärrvärmeproduktion!$R$878</f>
        <v>0</v>
      </c>
      <c r="H22" s="106">
        <f>[2]Fjärrvärmeproduktion!$S$879</f>
        <v>0</v>
      </c>
      <c r="I22" s="106">
        <f>[2]Fjärrvärmeproduktion!$N$880</f>
        <v>0</v>
      </c>
      <c r="J22" s="106">
        <f>[2]Fjärrvärmeproduktion!$T$878</f>
        <v>0</v>
      </c>
      <c r="K22" s="106">
        <f>[2]Fjärrvärmeproduktion!U876</f>
        <v>0</v>
      </c>
      <c r="L22" s="106">
        <f>[2]Fjärrvärmeproduktion!V876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887 GWh</v>
      </c>
      <c r="T22" s="38"/>
      <c r="U22" s="36"/>
    </row>
    <row r="23" spans="1:34" ht="15.75">
      <c r="A23" s="5" t="s">
        <v>23</v>
      </c>
      <c r="B23" s="107">
        <v>0</v>
      </c>
      <c r="C23" s="106"/>
      <c r="D23" s="106">
        <f>[2]Fjärrvärmeproduktion!$N$883</f>
        <v>0</v>
      </c>
      <c r="E23" s="106">
        <f>[2]Fjärrvärmeproduktion!$Q$884</f>
        <v>0</v>
      </c>
      <c r="F23" s="106">
        <f>[2]Fjärrvärmeproduktion!$N$885</f>
        <v>0</v>
      </c>
      <c r="G23" s="106">
        <f>[2]Fjärrvärmeproduktion!$R$886</f>
        <v>0</v>
      </c>
      <c r="H23" s="106">
        <f>[2]Fjärrvärmeproduktion!$S$887</f>
        <v>0</v>
      </c>
      <c r="I23" s="106">
        <f>[2]Fjärrvärmeproduktion!$N$888</f>
        <v>0</v>
      </c>
      <c r="J23" s="106">
        <f>[2]Fjärrvärmeproduktion!$T$886</f>
        <v>0</v>
      </c>
      <c r="K23" s="106">
        <f>[2]Fjärrvärmeproduktion!U884</f>
        <v>0</v>
      </c>
      <c r="L23" s="106">
        <f>[2]Fjärrvärmeproduktion!V884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6">
        <f>SUM(B18:B23)</f>
        <v>118908</v>
      </c>
      <c r="C24" s="106">
        <f t="shared" ref="C24:O24" si="3">SUM(C18:C23)</f>
        <v>0</v>
      </c>
      <c r="D24" s="106">
        <f t="shared" si="3"/>
        <v>2690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6">
        <f t="shared" si="3"/>
        <v>97800</v>
      </c>
      <c r="I24" s="106">
        <f t="shared" si="3"/>
        <v>797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101287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416 GWh</v>
      </c>
      <c r="T25" s="42">
        <f>C$44</f>
        <v>0.46853884324057588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228 GWh</v>
      </c>
      <c r="T26" s="42">
        <f>D$44</f>
        <v>0.25667284503659549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2 GWh</v>
      </c>
      <c r="T28" s="42">
        <f>F$44</f>
        <v>2.6144534958615307E-3</v>
      </c>
      <c r="U28" s="36"/>
    </row>
    <row r="29" spans="1:34" ht="15.75">
      <c r="A29" s="78" t="str">
        <f>A2</f>
        <v>1784 Arvika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38 GWh</v>
      </c>
      <c r="T29" s="42">
        <f>G$44</f>
        <v>4.2531073011771565E-2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203 GWh</v>
      </c>
      <c r="T30" s="42">
        <f>H$44</f>
        <v>0.22874463028579825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1 GWh</v>
      </c>
      <c r="T31" s="42">
        <f>I$44</f>
        <v>8.9815492939725866E-4</v>
      </c>
      <c r="U31" s="35"/>
      <c r="AG31" s="30"/>
      <c r="AH31" s="30"/>
    </row>
    <row r="32" spans="1:34" ht="15.75">
      <c r="A32" s="5" t="s">
        <v>30</v>
      </c>
      <c r="B32" s="89">
        <f>[2]Slutanvändning!$N$1223</f>
        <v>0</v>
      </c>
      <c r="C32" s="111">
        <f>[2]Slutanvändning!$N$1224</f>
        <v>1314.6191227983618</v>
      </c>
      <c r="D32" s="89">
        <f>[2]Slutanvändning!$N$1217</f>
        <v>5221</v>
      </c>
      <c r="E32" s="89">
        <f>[2]Slutanvändning!$Q$1218</f>
        <v>0</v>
      </c>
      <c r="F32" s="89">
        <f>[2]Slutanvändning!$N$1219</f>
        <v>0</v>
      </c>
      <c r="G32" s="89">
        <f>[2]Slutanvändning!$N$1220</f>
        <v>1192</v>
      </c>
      <c r="H32" s="90">
        <f>[2]Slutanvändning!$N$1221</f>
        <v>0</v>
      </c>
      <c r="I32" s="89">
        <f>[2]Slutanvändning!$N$1222</f>
        <v>0</v>
      </c>
      <c r="J32" s="89"/>
      <c r="K32" s="89">
        <f>[2]Slutanvändning!T1218</f>
        <v>0</v>
      </c>
      <c r="L32" s="89">
        <f>[2]Slutanvändning!U1218</f>
        <v>0</v>
      </c>
      <c r="M32" s="89"/>
      <c r="N32" s="89"/>
      <c r="O32" s="89"/>
      <c r="P32" s="112">
        <f t="shared" ref="P32:P38" si="4">SUM(B32:N32)</f>
        <v>7727.6191227983618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89">
        <f>[2]Slutanvändning!$N$1232</f>
        <v>30612</v>
      </c>
      <c r="C33" s="111">
        <f>[2]Slutanvändning!$N$1233</f>
        <v>143307.79239788064</v>
      </c>
      <c r="D33" s="89">
        <f>[2]Slutanvändning!$N$1226</f>
        <v>11208</v>
      </c>
      <c r="E33" s="89">
        <f>[2]Slutanvändning!$Q$1227</f>
        <v>0</v>
      </c>
      <c r="F33" s="89">
        <f>[2]Slutanvändning!$N$1228</f>
        <v>2320</v>
      </c>
      <c r="G33" s="89">
        <f>[2]Slutanvändning!$N$1229</f>
        <v>0</v>
      </c>
      <c r="H33" s="111">
        <f>[2]Slutanvändning!$N$1230</f>
        <v>38870.207602119364</v>
      </c>
      <c r="I33" s="89">
        <f>[2]Slutanvändning!$N$1231</f>
        <v>0</v>
      </c>
      <c r="J33" s="89"/>
      <c r="K33" s="89">
        <f>[2]Slutanvändning!T1227</f>
        <v>0</v>
      </c>
      <c r="L33" s="89">
        <f>[2]Slutanvändning!U1227</f>
        <v>0</v>
      </c>
      <c r="M33" s="89"/>
      <c r="N33" s="89"/>
      <c r="O33" s="89"/>
      <c r="P33" s="89">
        <f>SUM(B33:N33)</f>
        <v>226318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9">
        <f>[2]Slutanvändning!$N$1241</f>
        <v>15146</v>
      </c>
      <c r="C34" s="111">
        <f>[2]Slutanvändning!$N$1242</f>
        <v>25637.876898662435</v>
      </c>
      <c r="D34" s="89">
        <f>[2]Slutanvändning!$N$1235</f>
        <v>50</v>
      </c>
      <c r="E34" s="89">
        <f>[2]Slutanvändning!$Q$1236</f>
        <v>0</v>
      </c>
      <c r="F34" s="89">
        <f>[2]Slutanvändning!$N$1237</f>
        <v>0</v>
      </c>
      <c r="G34" s="89">
        <f>[2]Slutanvändning!$N$1238</f>
        <v>0</v>
      </c>
      <c r="H34" s="90">
        <f>[2]Slutanvändning!$N$1239</f>
        <v>0</v>
      </c>
      <c r="I34" s="89">
        <f>[2]Slutanvändning!$N$1240</f>
        <v>0</v>
      </c>
      <c r="J34" s="89"/>
      <c r="K34" s="89">
        <f>[2]Slutanvändning!T1236</f>
        <v>0</v>
      </c>
      <c r="L34" s="89">
        <f>[2]Slutanvändning!U1236</f>
        <v>0</v>
      </c>
      <c r="M34" s="89"/>
      <c r="N34" s="89"/>
      <c r="O34" s="89"/>
      <c r="P34" s="112">
        <f>SUM(B34:N34)</f>
        <v>40833.876898662435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9">
        <f>[2]Slutanvändning!$N$1250</f>
        <v>0</v>
      </c>
      <c r="C35" s="111">
        <f>[2]Slutanvändning!$N$1251</f>
        <v>27591.861508048198</v>
      </c>
      <c r="D35" s="89">
        <f>[2]Slutanvändning!$N$1244</f>
        <v>207364</v>
      </c>
      <c r="E35" s="89">
        <f>[2]Slutanvändning!$Q$1245</f>
        <v>0</v>
      </c>
      <c r="F35" s="89">
        <f>[2]Slutanvändning!$N$1246</f>
        <v>0</v>
      </c>
      <c r="G35" s="89">
        <f>[2]Slutanvändning!$N$1247</f>
        <v>36549</v>
      </c>
      <c r="H35" s="90">
        <f>[2]Slutanvändning!$N$1248</f>
        <v>0</v>
      </c>
      <c r="I35" s="89">
        <f>[2]Slutanvändning!$N$1249</f>
        <v>0</v>
      </c>
      <c r="J35" s="89"/>
      <c r="K35" s="89">
        <f>[2]Slutanvändning!T1245</f>
        <v>0</v>
      </c>
      <c r="L35" s="89">
        <f>[2]Slutanvändning!U1245</f>
        <v>0</v>
      </c>
      <c r="M35" s="89"/>
      <c r="N35" s="89"/>
      <c r="O35" s="89"/>
      <c r="P35" s="112">
        <f>SUM(B35:N35)</f>
        <v>271504.8615080482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9">
        <f>[2]Slutanvändning!$N$1259</f>
        <v>15648</v>
      </c>
      <c r="C36" s="111">
        <f>[2]Slutanvändning!$N$1260</f>
        <v>59711.620460397462</v>
      </c>
      <c r="D36" s="89">
        <f>[2]Slutanvändning!$N$1253</f>
        <v>750</v>
      </c>
      <c r="E36" s="89">
        <f>[2]Slutanvändning!$Q$1254</f>
        <v>0</v>
      </c>
      <c r="F36" s="89">
        <f>[2]Slutanvändning!$N$1255</f>
        <v>0</v>
      </c>
      <c r="G36" s="89">
        <f>[2]Slutanvändning!$N$1256</f>
        <v>0</v>
      </c>
      <c r="H36" s="90">
        <f>[2]Slutanvändning!$N$1257</f>
        <v>0</v>
      </c>
      <c r="I36" s="89">
        <f>[2]Slutanvändning!$N$1258</f>
        <v>0</v>
      </c>
      <c r="J36" s="89"/>
      <c r="K36" s="89">
        <f>[2]Slutanvändning!T1254</f>
        <v>0</v>
      </c>
      <c r="L36" s="89">
        <f>[2]Slutanvändning!U1254</f>
        <v>0</v>
      </c>
      <c r="M36" s="89"/>
      <c r="N36" s="89"/>
      <c r="O36" s="89"/>
      <c r="P36" s="112">
        <f t="shared" si="4"/>
        <v>76109.620460397462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9">
        <f>[2]Slutanvändning!$N$1268</f>
        <v>4976</v>
      </c>
      <c r="C37" s="111">
        <f>[2]Slutanvändning!$N$1269</f>
        <v>104666.4</v>
      </c>
      <c r="D37" s="89">
        <f>[2]Slutanvändning!$N$1262</f>
        <v>482</v>
      </c>
      <c r="E37" s="89">
        <f>[2]Slutanvändning!$Q$1263</f>
        <v>0</v>
      </c>
      <c r="F37" s="89">
        <f>[2]Slutanvändning!$N$1264</f>
        <v>0</v>
      </c>
      <c r="G37" s="89">
        <f>[2]Slutanvändning!$N$1265</f>
        <v>0</v>
      </c>
      <c r="H37" s="90">
        <f>[2]Slutanvändning!$N$1266</f>
        <v>66312</v>
      </c>
      <c r="I37" s="89">
        <f>[2]Slutanvändning!$N$1267</f>
        <v>0</v>
      </c>
      <c r="J37" s="89"/>
      <c r="K37" s="89">
        <f>[2]Slutanvändning!T1263</f>
        <v>0</v>
      </c>
      <c r="L37" s="89">
        <f>[2]Slutanvändning!U1263</f>
        <v>0</v>
      </c>
      <c r="M37" s="89"/>
      <c r="N37" s="89"/>
      <c r="O37" s="89"/>
      <c r="P37" s="112">
        <f t="shared" si="4"/>
        <v>176436.4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9">
        <f>[2]Slutanvändning!$N$1277</f>
        <v>41023</v>
      </c>
      <c r="C38" s="111">
        <f>[2]Slutanvändning!$N$1278</f>
        <v>18830.387582717565</v>
      </c>
      <c r="D38" s="89">
        <f>[2]Slutanvändning!$N$1271</f>
        <v>0</v>
      </c>
      <c r="E38" s="89">
        <f>[2]Slutanvändning!$Q$1272</f>
        <v>0</v>
      </c>
      <c r="F38" s="89">
        <f>[2]Slutanvändning!$N$1273</f>
        <v>0</v>
      </c>
      <c r="G38" s="89">
        <f>[2]Slutanvändning!$N$1274</f>
        <v>0</v>
      </c>
      <c r="H38" s="90">
        <f>[2]Slutanvändning!$N$1275</f>
        <v>0</v>
      </c>
      <c r="I38" s="89">
        <f>[2]Slutanvändning!$N$1276</f>
        <v>0</v>
      </c>
      <c r="J38" s="89"/>
      <c r="K38" s="89">
        <f>[2]Slutanvändning!T1272</f>
        <v>0</v>
      </c>
      <c r="L38" s="89">
        <f>[2]Slutanvändning!U1272</f>
        <v>0</v>
      </c>
      <c r="M38" s="89"/>
      <c r="N38" s="89"/>
      <c r="O38" s="89"/>
      <c r="P38" s="112">
        <f t="shared" si="4"/>
        <v>59853.387582717565</v>
      </c>
      <c r="Q38" s="33"/>
      <c r="R38" s="44"/>
      <c r="S38" s="29"/>
      <c r="T38" s="40"/>
      <c r="U38" s="36"/>
    </row>
    <row r="39" spans="1:47" ht="15.75">
      <c r="A39" s="5" t="s">
        <v>39</v>
      </c>
      <c r="B39" s="89">
        <f>[2]Slutanvändning!$N$1286</f>
        <v>0</v>
      </c>
      <c r="C39" s="111">
        <f>[2]Slutanvändning!$N$1287</f>
        <v>3911.2344273759859</v>
      </c>
      <c r="D39" s="89">
        <f>[2]Slutanvändning!$N$1280</f>
        <v>0</v>
      </c>
      <c r="E39" s="89">
        <f>[2]Slutanvändning!$Q$1281</f>
        <v>0</v>
      </c>
      <c r="F39" s="89">
        <f>[2]Slutanvändning!$N$1282</f>
        <v>0</v>
      </c>
      <c r="G39" s="89">
        <f>[2]Slutanvändning!$N$1283</f>
        <v>0</v>
      </c>
      <c r="H39" s="90">
        <f>[2]Slutanvändning!$N$1284</f>
        <v>0</v>
      </c>
      <c r="I39" s="89">
        <f>[2]Slutanvändning!$N$1285</f>
        <v>0</v>
      </c>
      <c r="J39" s="89"/>
      <c r="K39" s="89">
        <f>[2]Slutanvändning!T1281</f>
        <v>0</v>
      </c>
      <c r="L39" s="89">
        <f>[2]Slutanvändning!U1281</f>
        <v>0</v>
      </c>
      <c r="M39" s="89"/>
      <c r="N39" s="89"/>
      <c r="O39" s="89"/>
      <c r="P39" s="112">
        <f>SUM(B39:N39)</f>
        <v>3911.2344273759859</v>
      </c>
      <c r="Q39" s="33"/>
      <c r="R39" s="41"/>
      <c r="S39" s="10"/>
      <c r="T39" s="63"/>
    </row>
    <row r="40" spans="1:47" ht="15.75">
      <c r="A40" s="5" t="s">
        <v>14</v>
      </c>
      <c r="B40" s="89">
        <f>SUM(B32:B39)</f>
        <v>107405</v>
      </c>
      <c r="C40" s="112">
        <f>SUM(C32:C39)</f>
        <v>384971.79239788064</v>
      </c>
      <c r="D40" s="89">
        <f t="shared" ref="D40:O40" si="5">SUM(D32:D39)</f>
        <v>225075</v>
      </c>
      <c r="E40" s="89">
        <f t="shared" si="5"/>
        <v>0</v>
      </c>
      <c r="F40" s="89">
        <f>SUM(F32:F39)</f>
        <v>2320</v>
      </c>
      <c r="G40" s="89">
        <f t="shared" si="5"/>
        <v>37741</v>
      </c>
      <c r="H40" s="112">
        <f t="shared" si="5"/>
        <v>105182.20760211936</v>
      </c>
      <c r="I40" s="89">
        <f t="shared" si="5"/>
        <v>0</v>
      </c>
      <c r="J40" s="89">
        <f t="shared" si="5"/>
        <v>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89">
        <f t="shared" si="5"/>
        <v>0</v>
      </c>
      <c r="O40" s="89">
        <f t="shared" si="5"/>
        <v>0</v>
      </c>
      <c r="P40" s="89">
        <f>SUM(B40:N40)</f>
        <v>862695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42 GWh</v>
      </c>
      <c r="T41" s="63"/>
    </row>
    <row r="42" spans="1:47">
      <c r="A42" s="46" t="s">
        <v>43</v>
      </c>
      <c r="B42" s="91">
        <f>B39+B38+B37</f>
        <v>45999</v>
      </c>
      <c r="C42" s="91">
        <f>C39+C38+C37</f>
        <v>127408.02201009354</v>
      </c>
      <c r="D42" s="91">
        <f>D39+D38+D37</f>
        <v>482</v>
      </c>
      <c r="E42" s="91">
        <f t="shared" ref="E42:I42" si="6">E39+E38+E37</f>
        <v>0</v>
      </c>
      <c r="F42" s="92">
        <f t="shared" si="6"/>
        <v>0</v>
      </c>
      <c r="G42" s="91">
        <f t="shared" si="6"/>
        <v>0</v>
      </c>
      <c r="H42" s="91">
        <f t="shared" si="6"/>
        <v>66312</v>
      </c>
      <c r="I42" s="92">
        <f t="shared" si="6"/>
        <v>0</v>
      </c>
      <c r="J42" s="91">
        <f t="shared" ref="J42:P42" si="7">J39+J38+J37</f>
        <v>0</v>
      </c>
      <c r="K42" s="91">
        <f t="shared" si="7"/>
        <v>0</v>
      </c>
      <c r="L42" s="91">
        <f t="shared" si="7"/>
        <v>0</v>
      </c>
      <c r="M42" s="91">
        <f t="shared" si="7"/>
        <v>0</v>
      </c>
      <c r="N42" s="91">
        <f t="shared" si="7"/>
        <v>0</v>
      </c>
      <c r="O42" s="91">
        <f t="shared" si="7"/>
        <v>0</v>
      </c>
      <c r="P42" s="91">
        <f t="shared" si="7"/>
        <v>240201.02201009355</v>
      </c>
      <c r="Q42" s="34"/>
      <c r="R42" s="41" t="s">
        <v>41</v>
      </c>
      <c r="S42" s="11" t="str">
        <f>ROUND(P42/1000,0) &amp;" GWh"</f>
        <v>240 GWh</v>
      </c>
      <c r="T42" s="42">
        <f>P42/P40</f>
        <v>0.27843098894753482</v>
      </c>
    </row>
    <row r="43" spans="1:47">
      <c r="A43" s="47" t="s">
        <v>45</v>
      </c>
      <c r="B43" s="108"/>
      <c r="C43" s="109">
        <f>C40+C24-C7+C46</f>
        <v>415769.53578971111</v>
      </c>
      <c r="D43" s="109">
        <f t="shared" ref="D43:O43" si="8">D11+D24+D40</f>
        <v>227765</v>
      </c>
      <c r="E43" s="109">
        <f t="shared" si="8"/>
        <v>0</v>
      </c>
      <c r="F43" s="109">
        <f t="shared" si="8"/>
        <v>2320</v>
      </c>
      <c r="G43" s="109">
        <f t="shared" si="8"/>
        <v>37741</v>
      </c>
      <c r="H43" s="109">
        <f>H11+H24+H40</f>
        <v>202982.20760211936</v>
      </c>
      <c r="I43" s="109">
        <f t="shared" si="8"/>
        <v>797</v>
      </c>
      <c r="J43" s="109">
        <f t="shared" si="8"/>
        <v>0</v>
      </c>
      <c r="K43" s="109">
        <f t="shared" si="8"/>
        <v>0</v>
      </c>
      <c r="L43" s="109">
        <f t="shared" si="8"/>
        <v>0</v>
      </c>
      <c r="M43" s="109">
        <f t="shared" si="8"/>
        <v>0</v>
      </c>
      <c r="N43" s="109">
        <f t="shared" si="8"/>
        <v>0</v>
      </c>
      <c r="O43" s="109">
        <f t="shared" si="8"/>
        <v>0</v>
      </c>
      <c r="P43" s="110">
        <f>SUM(C43:O43)</f>
        <v>887374.74339183047</v>
      </c>
      <c r="Q43" s="34"/>
      <c r="R43" s="41" t="s">
        <v>42</v>
      </c>
      <c r="S43" s="11" t="str">
        <f>ROUND(P36/1000,0) &amp;" GWh"</f>
        <v>76 GWh</v>
      </c>
      <c r="T43" s="62">
        <f>P36/P40</f>
        <v>8.8223092124560198E-2</v>
      </c>
    </row>
    <row r="44" spans="1:47">
      <c r="A44" s="47" t="s">
        <v>46</v>
      </c>
      <c r="B44" s="93"/>
      <c r="C44" s="100">
        <f>C43/$P$43</f>
        <v>0.46853884324057588</v>
      </c>
      <c r="D44" s="100">
        <f t="shared" ref="D44:P44" si="9">D43/$P$43</f>
        <v>0.25667284503659549</v>
      </c>
      <c r="E44" s="100">
        <f t="shared" si="9"/>
        <v>0</v>
      </c>
      <c r="F44" s="100">
        <f t="shared" si="9"/>
        <v>2.6144534958615307E-3</v>
      </c>
      <c r="G44" s="100">
        <f t="shared" si="9"/>
        <v>4.2531073011771565E-2</v>
      </c>
      <c r="H44" s="100">
        <f t="shared" si="9"/>
        <v>0.22874463028579825</v>
      </c>
      <c r="I44" s="100">
        <f t="shared" si="9"/>
        <v>8.9815492939725866E-4</v>
      </c>
      <c r="J44" s="100">
        <f t="shared" si="9"/>
        <v>0</v>
      </c>
      <c r="K44" s="100">
        <f t="shared" si="9"/>
        <v>0</v>
      </c>
      <c r="L44" s="100">
        <f t="shared" si="9"/>
        <v>0</v>
      </c>
      <c r="M44" s="100">
        <f t="shared" si="9"/>
        <v>0</v>
      </c>
      <c r="N44" s="100">
        <f t="shared" si="9"/>
        <v>0</v>
      </c>
      <c r="O44" s="100">
        <f t="shared" si="9"/>
        <v>0</v>
      </c>
      <c r="P44" s="100">
        <f t="shared" si="9"/>
        <v>1</v>
      </c>
      <c r="Q44" s="34"/>
      <c r="R44" s="41" t="s">
        <v>44</v>
      </c>
      <c r="S44" s="11" t="str">
        <f>ROUND(P34/1000,0) &amp;" GWh"</f>
        <v>41 GWh</v>
      </c>
      <c r="T44" s="42">
        <f>P34/P40</f>
        <v>4.7332924033015651E-2</v>
      </c>
      <c r="U44" s="36"/>
    </row>
    <row r="45" spans="1:47">
      <c r="A45" s="48"/>
      <c r="B45" s="90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8 GWh</v>
      </c>
      <c r="T45" s="42">
        <f>P32/P40</f>
        <v>8.9575332218204129E-3</v>
      </c>
      <c r="U45" s="36"/>
    </row>
    <row r="46" spans="1:47">
      <c r="A46" s="48" t="s">
        <v>49</v>
      </c>
      <c r="B46" s="67">
        <f>B24-B40</f>
        <v>11503</v>
      </c>
      <c r="C46" s="67">
        <f>(C40+C24)*0.08</f>
        <v>30797.743391830452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226 GWh</v>
      </c>
      <c r="T46" s="62">
        <f>P33/P40</f>
        <v>0.26233836987579617</v>
      </c>
      <c r="U46" s="36"/>
    </row>
    <row r="47" spans="1:47">
      <c r="A47" s="48" t="s">
        <v>51</v>
      </c>
      <c r="B47" s="94">
        <f>B46/B24</f>
        <v>9.6738655094695064E-2</v>
      </c>
      <c r="C47" s="94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272 GWh</v>
      </c>
      <c r="T47" s="62">
        <f>P35/P40</f>
        <v>0.31471709179727275</v>
      </c>
    </row>
    <row r="48" spans="1:47" ht="15.75" thickBot="1">
      <c r="A48" s="13"/>
      <c r="B48" s="95"/>
      <c r="C48" s="96"/>
      <c r="D48" s="97"/>
      <c r="E48" s="97"/>
      <c r="F48" s="98"/>
      <c r="G48" s="97"/>
      <c r="H48" s="97"/>
      <c r="I48" s="98"/>
      <c r="J48" s="97"/>
      <c r="K48" s="97"/>
      <c r="L48" s="97"/>
      <c r="M48" s="96"/>
      <c r="N48" s="99"/>
      <c r="O48" s="99"/>
      <c r="P48" s="99"/>
      <c r="Q48" s="86"/>
      <c r="R48" s="68" t="s">
        <v>50</v>
      </c>
      <c r="S48" s="11" t="str">
        <f>ROUND(P40/1000,0) &amp;" GWh"</f>
        <v>863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AU71"/>
  <sheetViews>
    <sheetView topLeftCell="A2" zoomScale="70" zoomScaleNormal="70" workbookViewId="0">
      <selection activeCell="P43" sqref="P43"/>
    </sheetView>
  </sheetViews>
  <sheetFormatPr defaultColWidth="8.625" defaultRowHeight="15"/>
  <cols>
    <col min="1" max="1" width="49.5" style="12" customWidth="1"/>
    <col min="2" max="2" width="19.62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77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59"/>
      <c r="C5" s="101">
        <f>[2]Solceller!$C$5</f>
        <v>85.5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/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11">
        <f>[2]Elproduktion!$N$82</f>
        <v>10269</v>
      </c>
      <c r="D7" s="90">
        <f>[2]Elproduktion!$N$83</f>
        <v>0</v>
      </c>
      <c r="E7" s="89">
        <f>[2]Elproduktion!$Q$84</f>
        <v>0</v>
      </c>
      <c r="F7" s="89">
        <f>[2]Elproduktion!$N$85</f>
        <v>0</v>
      </c>
      <c r="G7" s="89">
        <f>[2]Elproduktion!$R$86</f>
        <v>0</v>
      </c>
      <c r="H7" s="89">
        <f>[2]Elproduktion!$S$87</f>
        <v>0</v>
      </c>
      <c r="I7" s="89">
        <f>[2]Elproduktion!$N$88</f>
        <v>0</v>
      </c>
      <c r="J7" s="89">
        <f>[2]Elproduktion!$T$86</f>
        <v>0</v>
      </c>
      <c r="K7" s="89">
        <f>[2]Elproduktion!U84</f>
        <v>0</v>
      </c>
      <c r="L7" s="89">
        <f>[2]Elproduktion!V84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90">
        <f>[2]Elproduktion!$N$90</f>
        <v>0</v>
      </c>
      <c r="D8" s="90">
        <f>[2]Elproduktion!$N$91</f>
        <v>0</v>
      </c>
      <c r="E8" s="89">
        <f>[2]Elproduktion!$Q$92</f>
        <v>0</v>
      </c>
      <c r="F8" s="89">
        <f>[2]Elproduktion!$N$93</f>
        <v>0</v>
      </c>
      <c r="G8" s="89">
        <f>[2]Elproduktion!$R$94</f>
        <v>0</v>
      </c>
      <c r="H8" s="89">
        <f>[2]Elproduktion!$S$95</f>
        <v>0</v>
      </c>
      <c r="I8" s="89">
        <f>[2]Elproduktion!$N$96</f>
        <v>0</v>
      </c>
      <c r="J8" s="89">
        <f>[2]Elproduktion!$T$94</f>
        <v>0</v>
      </c>
      <c r="K8" s="89">
        <f>[2]Elproduktion!U92</f>
        <v>0</v>
      </c>
      <c r="L8" s="89">
        <f>[2]Elproduktion!V92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90">
        <f>[2]Elproduktion!$N$98</f>
        <v>43093</v>
      </c>
      <c r="D9" s="90">
        <f>[2]Elproduktion!$N$99</f>
        <v>0</v>
      </c>
      <c r="E9" s="89">
        <f>[2]Elproduktion!$Q$100</f>
        <v>0</v>
      </c>
      <c r="F9" s="89">
        <f>[2]Elproduktion!$N$101</f>
        <v>0</v>
      </c>
      <c r="G9" s="89">
        <f>[2]Elproduktion!$R$102</f>
        <v>0</v>
      </c>
      <c r="H9" s="89">
        <f>[2]Elproduktion!$S$103</f>
        <v>0</v>
      </c>
      <c r="I9" s="89">
        <f>[2]Elproduktion!$N$104</f>
        <v>0</v>
      </c>
      <c r="J9" s="89">
        <f>[2]Elproduktion!$T$102</f>
        <v>0</v>
      </c>
      <c r="K9" s="89">
        <f>[2]Elproduktion!U100</f>
        <v>0</v>
      </c>
      <c r="L9" s="89">
        <f>[2]Elproduktion!V100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90">
        <f>[2]Elproduktion!$N$106</f>
        <v>0</v>
      </c>
      <c r="D10" s="90">
        <f>[2]Elproduktion!$N$107</f>
        <v>0</v>
      </c>
      <c r="E10" s="89">
        <f>[2]Elproduktion!$Q$108</f>
        <v>0</v>
      </c>
      <c r="F10" s="89">
        <f>[2]Elproduktion!$N$109</f>
        <v>0</v>
      </c>
      <c r="G10" s="89">
        <f>[2]Elproduktion!$R$110</f>
        <v>0</v>
      </c>
      <c r="H10" s="89">
        <f>[2]Elproduktion!$S$111</f>
        <v>0</v>
      </c>
      <c r="I10" s="89">
        <f>[2]Elproduktion!$N$112</f>
        <v>0</v>
      </c>
      <c r="J10" s="89">
        <f>[2]Elproduktion!$T$110</f>
        <v>0</v>
      </c>
      <c r="K10" s="89">
        <f>[2]Elproduktion!U108</f>
        <v>0</v>
      </c>
      <c r="L10" s="89">
        <f>[2]Elproduktion!V108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32">
        <f>SUM(C5:C10)</f>
        <v>53447.5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1730 Eda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33">
        <f>[2]Fjärrvärmeproduktion!$N$114</f>
        <v>9506</v>
      </c>
      <c r="C18" s="106"/>
      <c r="D18" s="107">
        <f>[2]Fjärrvärmeproduktion!$N$115</f>
        <v>1847.0327841005605</v>
      </c>
      <c r="E18" s="106">
        <f>[2]Fjärrvärmeproduktion!$Q$116</f>
        <v>0</v>
      </c>
      <c r="F18" s="106">
        <f>[2]Fjärrvärmeproduktion!$N$117</f>
        <v>0</v>
      </c>
      <c r="G18" s="106">
        <f>[2]Fjärrvärmeproduktion!$R$118</f>
        <v>0</v>
      </c>
      <c r="H18" s="106">
        <f>[2]Fjärrvärmeproduktion!$S$119</f>
        <v>0</v>
      </c>
      <c r="I18" s="106">
        <f>[2]Fjärrvärmeproduktion!$N$120</f>
        <v>0</v>
      </c>
      <c r="J18" s="106">
        <f>[2]Fjärrvärmeproduktion!$T$118</f>
        <v>0</v>
      </c>
      <c r="K18" s="106">
        <f>[2]Fjärrvärmeproduktion!U116</f>
        <v>0</v>
      </c>
      <c r="L18" s="118">
        <f>[2]Fjärrvärmeproduktion!V116</f>
        <v>142851</v>
      </c>
      <c r="M18" s="106"/>
      <c r="N18" s="106"/>
      <c r="O18" s="106"/>
      <c r="P18" s="131">
        <f>SUM(C18:O18)</f>
        <v>144698.03278410056</v>
      </c>
      <c r="Q18" s="4"/>
      <c r="R18" s="4"/>
      <c r="S18" s="4"/>
      <c r="T18" s="4"/>
    </row>
    <row r="19" spans="1:34" ht="15.75">
      <c r="A19" s="5" t="s">
        <v>19</v>
      </c>
      <c r="B19" s="133">
        <f>[2]Fjärrvärmeproduktion!$N$122</f>
        <v>19703</v>
      </c>
      <c r="C19" s="106"/>
      <c r="D19" s="133">
        <f>[2]Fjärrvärmeproduktion!$N$123</f>
        <v>171</v>
      </c>
      <c r="E19" s="106">
        <f>[2]Fjärrvärmeproduktion!$Q$124</f>
        <v>0</v>
      </c>
      <c r="F19" s="106">
        <f>[2]Fjärrvärmeproduktion!$N$125</f>
        <v>0</v>
      </c>
      <c r="G19" s="106">
        <f>[2]Fjärrvärmeproduktion!$R$126</f>
        <v>0</v>
      </c>
      <c r="H19" s="126">
        <f>[2]Fjärrvärmeproduktion!$S$127</f>
        <v>21902</v>
      </c>
      <c r="I19" s="106">
        <f>[2]Fjärrvärmeproduktion!$N$128</f>
        <v>0</v>
      </c>
      <c r="J19" s="106">
        <f>[2]Fjärrvärmeproduktion!$T$126</f>
        <v>0</v>
      </c>
      <c r="K19" s="106">
        <f>[2]Fjärrvärmeproduktion!U124</f>
        <v>0</v>
      </c>
      <c r="L19" s="106">
        <f>[2]Fjärrvärmeproduktion!V124</f>
        <v>0</v>
      </c>
      <c r="M19" s="106"/>
      <c r="N19" s="106"/>
      <c r="O19" s="106"/>
      <c r="P19" s="136">
        <f t="shared" ref="P19:P24" si="2">SUM(C19:O19)</f>
        <v>22073</v>
      </c>
      <c r="Q19" s="4"/>
      <c r="R19" s="4"/>
      <c r="S19" s="4"/>
      <c r="T19" s="4"/>
    </row>
    <row r="20" spans="1:34" ht="15.75">
      <c r="A20" s="5" t="s">
        <v>20</v>
      </c>
      <c r="B20" s="107">
        <f>[2]Fjärrvärmeproduktion!$N$130</f>
        <v>0</v>
      </c>
      <c r="C20" s="106"/>
      <c r="D20" s="105">
        <f>[2]Fjärrvärmeproduktion!$N$131</f>
        <v>0</v>
      </c>
      <c r="E20" s="106">
        <f>[2]Fjärrvärmeproduktion!$Q$132</f>
        <v>0</v>
      </c>
      <c r="F20" s="106">
        <f>[2]Fjärrvärmeproduktion!$N$133</f>
        <v>0</v>
      </c>
      <c r="G20" s="106">
        <f>[2]Fjärrvärmeproduktion!$R$134</f>
        <v>0</v>
      </c>
      <c r="H20" s="106">
        <f>[2]Fjärrvärmeproduktion!$S$135</f>
        <v>0</v>
      </c>
      <c r="I20" s="106">
        <f>[2]Fjärrvärmeproduktion!$N$136</f>
        <v>0</v>
      </c>
      <c r="J20" s="106">
        <f>[2]Fjärrvärmeproduktion!$T$134</f>
        <v>0</v>
      </c>
      <c r="K20" s="106">
        <f>[2]Fjärrvärmeproduktion!U132</f>
        <v>0</v>
      </c>
      <c r="L20" s="106">
        <f>[2]Fjärrvärmeproduktion!V132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7">
        <f>[2]Fjärrvärmeproduktion!$N$138</f>
        <v>0</v>
      </c>
      <c r="C21" s="106"/>
      <c r="D21" s="105">
        <f>[2]Fjärrvärmeproduktion!$N$139</f>
        <v>0</v>
      </c>
      <c r="E21" s="106">
        <f>[2]Fjärrvärmeproduktion!$Q$140</f>
        <v>0</v>
      </c>
      <c r="F21" s="106">
        <f>[2]Fjärrvärmeproduktion!$N$141</f>
        <v>0</v>
      </c>
      <c r="G21" s="106">
        <f>[2]Fjärrvärmeproduktion!$R$142</f>
        <v>0</v>
      </c>
      <c r="H21" s="106">
        <f>[2]Fjärrvärmeproduktion!$S$143</f>
        <v>0</v>
      </c>
      <c r="I21" s="106">
        <f>[2]Fjärrvärmeproduktion!$N$144</f>
        <v>0</v>
      </c>
      <c r="J21" s="106">
        <f>[2]Fjärrvärmeproduktion!$T$142</f>
        <v>0</v>
      </c>
      <c r="K21" s="106">
        <f>[2]Fjärrvärmeproduktion!U140</f>
        <v>0</v>
      </c>
      <c r="L21" s="106">
        <f>[2]Fjärrvärmeproduktion!V140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7">
        <f>[2]Fjärrvärmeproduktion!$N$146</f>
        <v>0</v>
      </c>
      <c r="C22" s="106"/>
      <c r="D22" s="105">
        <f>[2]Fjärrvärmeproduktion!$N$147</f>
        <v>0</v>
      </c>
      <c r="E22" s="106">
        <f>[2]Fjärrvärmeproduktion!$Q$148</f>
        <v>0</v>
      </c>
      <c r="F22" s="106">
        <f>[2]Fjärrvärmeproduktion!$N$149</f>
        <v>0</v>
      </c>
      <c r="G22" s="106">
        <f>[2]Fjärrvärmeproduktion!$R$150</f>
        <v>0</v>
      </c>
      <c r="H22" s="106">
        <f>[2]Fjärrvärmeproduktion!$S$151</f>
        <v>0</v>
      </c>
      <c r="I22" s="106">
        <f>[2]Fjärrvärmeproduktion!$N$152</f>
        <v>0</v>
      </c>
      <c r="J22" s="106">
        <f>[2]Fjärrvärmeproduktion!$T$150</f>
        <v>0</v>
      </c>
      <c r="K22" s="106">
        <f>[2]Fjärrvärmeproduktion!U148</f>
        <v>0</v>
      </c>
      <c r="L22" s="106">
        <f>[2]Fjärrvärmeproduktion!V148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560 GWh</v>
      </c>
      <c r="T22" s="38"/>
      <c r="U22" s="36"/>
    </row>
    <row r="23" spans="1:34" ht="15.75">
      <c r="A23" s="5" t="s">
        <v>23</v>
      </c>
      <c r="B23" s="134">
        <f>[2]Fjärrvärmeproduktion!$N$154</f>
        <v>0</v>
      </c>
      <c r="C23" s="106"/>
      <c r="D23" s="105">
        <f>[2]Fjärrvärmeproduktion!$N$155</f>
        <v>0</v>
      </c>
      <c r="E23" s="106">
        <f>[2]Fjärrvärmeproduktion!$Q$156</f>
        <v>0</v>
      </c>
      <c r="F23" s="106">
        <f>[2]Fjärrvärmeproduktion!$N$157</f>
        <v>0</v>
      </c>
      <c r="G23" s="106">
        <f>[2]Fjärrvärmeproduktion!$R$158</f>
        <v>0</v>
      </c>
      <c r="H23" s="106">
        <f>[2]Fjärrvärmeproduktion!$S$159</f>
        <v>0</v>
      </c>
      <c r="I23" s="106">
        <f>[2]Fjärrvärmeproduktion!$N$160</f>
        <v>0</v>
      </c>
      <c r="J23" s="106">
        <f>[2]Fjärrvärmeproduktion!$T$158</f>
        <v>0</v>
      </c>
      <c r="K23" s="106">
        <f>[2]Fjärrvärmeproduktion!U156</f>
        <v>0</v>
      </c>
      <c r="L23" s="106">
        <f>[2]Fjärrvärmeproduktion!V156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66">
        <f>SUM(B18:B23)</f>
        <v>29209</v>
      </c>
      <c r="C24" s="106">
        <f t="shared" ref="C24:O24" si="3">SUM(C18:C23)</f>
        <v>0</v>
      </c>
      <c r="D24" s="136">
        <f t="shared" si="3"/>
        <v>2018.0327841005605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26">
        <f t="shared" si="3"/>
        <v>21902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18">
        <f t="shared" si="3"/>
        <v>142851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35">
        <f t="shared" si="2"/>
        <v>166771.03278410056</v>
      </c>
      <c r="Q24" s="31"/>
      <c r="R24" s="41"/>
      <c r="S24" s="4" t="s">
        <v>25</v>
      </c>
      <c r="T24" s="39" t="s">
        <v>26</v>
      </c>
      <c r="U24" s="36"/>
    </row>
    <row r="25" spans="1:34" ht="15.75">
      <c r="A25" s="12" t="s">
        <v>112</v>
      </c>
      <c r="B25" s="167">
        <f>M33</f>
        <v>161764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175 GWh</v>
      </c>
      <c r="T25" s="42">
        <f>C$44</f>
        <v>0.31173598264329222</v>
      </c>
      <c r="U25" s="36"/>
    </row>
    <row r="26" spans="1:34" ht="15.75">
      <c r="B26" s="61"/>
      <c r="C26" s="168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136 GWh</v>
      </c>
      <c r="T26" s="42">
        <f>D$44</f>
        <v>0.24290163310071181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1.9643128883538205E-5</v>
      </c>
      <c r="U28" s="36"/>
    </row>
    <row r="29" spans="1:34" ht="15.75">
      <c r="A29" s="78" t="str">
        <f>A2</f>
        <v>1730 Eda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22 GWh</v>
      </c>
      <c r="T29" s="42">
        <f>G$44</f>
        <v>3.9804122074006056E-2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111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84 GWh</v>
      </c>
      <c r="T30" s="42">
        <f>H$44</f>
        <v>0.15044401867653229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5">
        <f>[2]Slutanvändning!$N$170</f>
        <v>0</v>
      </c>
      <c r="C32" s="105">
        <f>[2]Slutanvändning!$N$171</f>
        <v>793</v>
      </c>
      <c r="D32" s="106">
        <f>[2]Slutanvändning!$N$164</f>
        <v>3377</v>
      </c>
      <c r="E32" s="106">
        <f>[2]Slutanvändning!$Q$165</f>
        <v>0</v>
      </c>
      <c r="F32" s="105">
        <f>[2]Slutanvändning!$N$166</f>
        <v>0</v>
      </c>
      <c r="G32" s="106">
        <f>[2]Slutanvändning!$N$167</f>
        <v>784</v>
      </c>
      <c r="H32" s="105">
        <f>[2]Slutanvändning!$N$168</f>
        <v>0</v>
      </c>
      <c r="I32" s="106">
        <f>[2]Slutanvändning!$N$169</f>
        <v>0</v>
      </c>
      <c r="J32" s="106"/>
      <c r="K32" s="106">
        <f>[2]Slutanvändning!T165</f>
        <v>0</v>
      </c>
      <c r="L32" s="106">
        <f>[2]Slutanvändning!U165</f>
        <v>0</v>
      </c>
      <c r="M32" s="106"/>
      <c r="N32" s="106"/>
      <c r="O32" s="106"/>
      <c r="P32" s="106">
        <f t="shared" ref="P32:P38" si="4">SUM(B32:N32)</f>
        <v>4954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37">
        <f>[2]Slutanvändning!$N$179</f>
        <v>402.51502683363151</v>
      </c>
      <c r="C33" s="105">
        <f>[2]Slutanvändning!$N$180</f>
        <v>87732</v>
      </c>
      <c r="D33" s="106">
        <f>[2]Slutanvändning!$N$173</f>
        <v>3654</v>
      </c>
      <c r="E33" s="106">
        <f>[2]Slutanvändning!$Q$174</f>
        <v>0</v>
      </c>
      <c r="F33" s="107">
        <f>[2]Slutanvändning!$N$175</f>
        <v>11</v>
      </c>
      <c r="G33" s="106">
        <f>[2]Slutanvändning!$N$176</f>
        <v>0</v>
      </c>
      <c r="H33" s="107">
        <f>[2]Slutanvändning!$N$177</f>
        <v>34406.484973166371</v>
      </c>
      <c r="I33" s="106">
        <f>[2]Slutanvändning!$N$178</f>
        <v>0</v>
      </c>
      <c r="J33" s="106"/>
      <c r="K33" s="106">
        <f>[2]Slutanvändning!T174</f>
        <v>0</v>
      </c>
      <c r="L33" s="106">
        <f>[2]Slutanvändning!U174</f>
        <v>0</v>
      </c>
      <c r="M33" s="126">
        <f>[2]Slutanvändning!$V$179+[2]Fjärrvärmeproduktion!$W$130</f>
        <v>161764</v>
      </c>
      <c r="N33" s="106"/>
      <c r="O33" s="106"/>
      <c r="P33" s="136">
        <f>SUM(B33:N33)</f>
        <v>287970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07">
        <f>[2]Slutanvändning!$N$188</f>
        <v>5733.4620751341681</v>
      </c>
      <c r="C34" s="105">
        <f>[2]Slutanvändning!$N$189</f>
        <v>9184</v>
      </c>
      <c r="D34" s="106">
        <f>[2]Slutanvändning!$N$182</f>
        <v>964</v>
      </c>
      <c r="E34" s="106">
        <f>[2]Slutanvändning!$Q$183</f>
        <v>0</v>
      </c>
      <c r="F34" s="105">
        <f>[2]Slutanvändning!$N$184</f>
        <v>0</v>
      </c>
      <c r="G34" s="106">
        <f>[2]Slutanvändning!$N$185</f>
        <v>0</v>
      </c>
      <c r="H34" s="105">
        <f>[2]Slutanvändning!$N$186</f>
        <v>0</v>
      </c>
      <c r="I34" s="106">
        <f>[2]Slutanvändning!$N$187</f>
        <v>0</v>
      </c>
      <c r="J34" s="106"/>
      <c r="K34" s="106">
        <f>[2]Slutanvändning!T183</f>
        <v>0</v>
      </c>
      <c r="L34" s="106">
        <f>[2]Slutanvändning!U183</f>
        <v>0</v>
      </c>
      <c r="M34" s="106"/>
      <c r="N34" s="106"/>
      <c r="O34" s="106"/>
      <c r="P34" s="128">
        <f t="shared" si="4"/>
        <v>15881.462075134168</v>
      </c>
      <c r="Q34" s="33"/>
      <c r="R34" s="85" t="str">
        <f>L30</f>
        <v>Avfall</v>
      </c>
      <c r="S34" s="60" t="str">
        <f>ROUND(L43/1000,0) &amp;" GWh"</f>
        <v>143 GWh</v>
      </c>
      <c r="T34" s="42">
        <f>L$44</f>
        <v>0.25509460037657417</v>
      </c>
      <c r="U34" s="36"/>
      <c r="V34" s="8"/>
      <c r="W34" s="58"/>
    </row>
    <row r="35" spans="1:47" ht="15.75">
      <c r="A35" s="5" t="s">
        <v>35</v>
      </c>
      <c r="B35" s="105">
        <f>[2]Slutanvändning!$N$197</f>
        <v>0</v>
      </c>
      <c r="C35" s="105">
        <f>[2]Slutanvändning!$N$198</f>
        <v>0</v>
      </c>
      <c r="D35" s="106">
        <f>[2]Slutanvändning!$N$191</f>
        <v>124613</v>
      </c>
      <c r="E35" s="106">
        <f>[2]Slutanvändning!$Q$192</f>
        <v>0</v>
      </c>
      <c r="F35" s="105">
        <f>[2]Slutanvändning!$N$193</f>
        <v>0</v>
      </c>
      <c r="G35" s="106">
        <f>[2]Slutanvändning!$N$194</f>
        <v>21506</v>
      </c>
      <c r="H35" s="105">
        <f>[2]Slutanvändning!$N$195</f>
        <v>0</v>
      </c>
      <c r="I35" s="106">
        <f>[2]Slutanvändning!$N$196</f>
        <v>0</v>
      </c>
      <c r="J35" s="106"/>
      <c r="K35" s="106">
        <f>[2]Slutanvändning!T192</f>
        <v>0</v>
      </c>
      <c r="L35" s="106">
        <f>[2]Slutanvändning!U192</f>
        <v>0</v>
      </c>
      <c r="M35" s="106"/>
      <c r="N35" s="106"/>
      <c r="O35" s="106"/>
      <c r="P35" s="106">
        <f>SUM(B35:N35)</f>
        <v>146119</v>
      </c>
      <c r="Q35" s="33"/>
      <c r="R35" s="84" t="str">
        <f>M30</f>
        <v>Ånga+Hetvatten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07">
        <f>[2]Slutanvändning!$N$206</f>
        <v>11581.022898032201</v>
      </c>
      <c r="C36" s="107">
        <f>[2]Slutanvändning!$N$207</f>
        <v>29979.977101967801</v>
      </c>
      <c r="D36" s="106">
        <f>[2]Slutanvändning!$N$200</f>
        <v>1108</v>
      </c>
      <c r="E36" s="106">
        <f>[2]Slutanvändning!$Q$201</f>
        <v>0</v>
      </c>
      <c r="F36" s="105">
        <f>[2]Slutanvändning!$N$202</f>
        <v>0</v>
      </c>
      <c r="G36" s="106">
        <f>[2]Slutanvändning!$N$203</f>
        <v>0</v>
      </c>
      <c r="H36" s="105">
        <f>[2]Slutanvändning!$N$204</f>
        <v>0</v>
      </c>
      <c r="I36" s="106">
        <f>[2]Slutanvändning!$N$205</f>
        <v>0</v>
      </c>
      <c r="J36" s="106"/>
      <c r="K36" s="106">
        <f>[2]Slutanvändning!T201</f>
        <v>0</v>
      </c>
      <c r="L36" s="106">
        <f>[2]Slutanvändning!U201</f>
        <v>0</v>
      </c>
      <c r="M36" s="106"/>
      <c r="N36" s="106"/>
      <c r="O36" s="106"/>
      <c r="P36" s="106">
        <f t="shared" si="4"/>
        <v>42669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33">
        <f>[2]Slutanvändning!$N$215</f>
        <v>500</v>
      </c>
      <c r="C37" s="105">
        <f>[2]Slutanvändning!$N$216</f>
        <v>43068</v>
      </c>
      <c r="D37" s="106">
        <f>[2]Slutanvändning!$N$209</f>
        <v>289</v>
      </c>
      <c r="E37" s="106">
        <f>[2]Slutanvändning!$Q$210</f>
        <v>0</v>
      </c>
      <c r="F37" s="105">
        <f>[2]Slutanvändning!$N$211</f>
        <v>0</v>
      </c>
      <c r="G37" s="106">
        <f>[2]Slutanvändning!$N$212</f>
        <v>0</v>
      </c>
      <c r="H37" s="105">
        <f>[2]Slutanvändning!$N$213</f>
        <v>27939</v>
      </c>
      <c r="I37" s="106">
        <f>[2]Slutanvändning!$N$214</f>
        <v>0</v>
      </c>
      <c r="J37" s="106"/>
      <c r="K37" s="106">
        <f>[2]Slutanvändning!T210</f>
        <v>0</v>
      </c>
      <c r="L37" s="106">
        <f>[2]Slutanvändning!U210</f>
        <v>0</v>
      </c>
      <c r="M37" s="106"/>
      <c r="N37" s="106"/>
      <c r="O37" s="106"/>
      <c r="P37" s="128">
        <f t="shared" si="4"/>
        <v>71796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33">
        <f>[2]Slutanvändning!$N$224</f>
        <v>8100</v>
      </c>
      <c r="C38" s="105">
        <f>[2]Slutanvändning!$N$225</f>
        <v>390</v>
      </c>
      <c r="D38" s="106">
        <f>[2]Slutanvändning!$N$218</f>
        <v>0</v>
      </c>
      <c r="E38" s="106">
        <f>[2]Slutanvändning!$Q$219</f>
        <v>0</v>
      </c>
      <c r="F38" s="105">
        <f>[2]Slutanvändning!$N$220</f>
        <v>0</v>
      </c>
      <c r="G38" s="106">
        <f>[2]Slutanvändning!$N$221</f>
        <v>0</v>
      </c>
      <c r="H38" s="105">
        <f>[2]Slutanvändning!$N$222</f>
        <v>0</v>
      </c>
      <c r="I38" s="106">
        <f>[2]Slutanvändning!$N$223</f>
        <v>0</v>
      </c>
      <c r="J38" s="106"/>
      <c r="K38" s="106">
        <f>[2]Slutanvändning!T219</f>
        <v>0</v>
      </c>
      <c r="L38" s="106">
        <f>[2]Slutanvändning!U219</f>
        <v>0</v>
      </c>
      <c r="M38" s="106"/>
      <c r="N38" s="106"/>
      <c r="O38" s="106"/>
      <c r="P38" s="128">
        <f t="shared" si="4"/>
        <v>8490</v>
      </c>
      <c r="Q38" s="33"/>
      <c r="R38" s="44"/>
      <c r="S38" s="29"/>
      <c r="T38" s="40"/>
      <c r="U38" s="36"/>
    </row>
    <row r="39" spans="1:47" ht="15.75">
      <c r="A39" s="5" t="s">
        <v>39</v>
      </c>
      <c r="B39" s="105">
        <f>[2]Slutanvändning!$N$233</f>
        <v>0</v>
      </c>
      <c r="C39" s="105">
        <f>[2]Slutanvändning!$N$234</f>
        <v>0</v>
      </c>
      <c r="D39" s="106">
        <f>[2]Slutanvändning!$N$227</f>
        <v>0</v>
      </c>
      <c r="E39" s="106">
        <f>[2]Slutanvändning!$Q$228</f>
        <v>0</v>
      </c>
      <c r="F39" s="105">
        <f>[2]Slutanvändning!$N$229</f>
        <v>0</v>
      </c>
      <c r="G39" s="106">
        <f>[2]Slutanvändning!$N$230</f>
        <v>0</v>
      </c>
      <c r="H39" s="105">
        <f>[2]Slutanvändning!$N$231</f>
        <v>0</v>
      </c>
      <c r="I39" s="106">
        <f>[2]Slutanvändning!$N$232</f>
        <v>0</v>
      </c>
      <c r="J39" s="106"/>
      <c r="K39" s="106">
        <f>[2]Slutanvändning!T228</f>
        <v>0</v>
      </c>
      <c r="L39" s="106">
        <f>[2]Slutanvändning!U228</f>
        <v>0</v>
      </c>
      <c r="M39" s="106"/>
      <c r="N39" s="106"/>
      <c r="O39" s="106"/>
      <c r="P39" s="106">
        <f>SUM(B39:N39)</f>
        <v>0</v>
      </c>
      <c r="Q39" s="33"/>
      <c r="R39" s="41"/>
      <c r="S39" s="10"/>
      <c r="T39" s="63"/>
    </row>
    <row r="40" spans="1:47" ht="15.75">
      <c r="A40" s="5" t="s">
        <v>14</v>
      </c>
      <c r="B40" s="106">
        <f>SUM(B32:B39)</f>
        <v>26317</v>
      </c>
      <c r="C40" s="128">
        <f t="shared" ref="C40:O40" si="5">SUM(C32:C39)</f>
        <v>171146.97710196779</v>
      </c>
      <c r="D40" s="106">
        <f t="shared" si="5"/>
        <v>134005</v>
      </c>
      <c r="E40" s="106">
        <f t="shared" si="5"/>
        <v>0</v>
      </c>
      <c r="F40" s="128">
        <f>SUM(F32:F39)</f>
        <v>11</v>
      </c>
      <c r="G40" s="106">
        <f t="shared" si="5"/>
        <v>22290</v>
      </c>
      <c r="H40" s="128">
        <f t="shared" si="5"/>
        <v>62345.484973166371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26">
        <f t="shared" si="5"/>
        <v>161764</v>
      </c>
      <c r="N40" s="106">
        <f t="shared" si="5"/>
        <v>0</v>
      </c>
      <c r="O40" s="106">
        <f t="shared" si="5"/>
        <v>0</v>
      </c>
      <c r="P40" s="136">
        <f>SUM(B40:N40)</f>
        <v>577879.46207513416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ROUND((B46+C46)/1000,0) &amp;" GWh"</f>
        <v>17 GWh</v>
      </c>
      <c r="T41" s="63"/>
    </row>
    <row r="42" spans="1:47">
      <c r="A42" s="46" t="s">
        <v>43</v>
      </c>
      <c r="B42" s="113">
        <f>B39+B38+B37</f>
        <v>8600</v>
      </c>
      <c r="C42" s="113">
        <f>C39+C38+C37</f>
        <v>43458</v>
      </c>
      <c r="D42" s="113">
        <f>D39+D38+D37</f>
        <v>289</v>
      </c>
      <c r="E42" s="113">
        <f t="shared" ref="E42:P42" si="6">E39+E38+E37</f>
        <v>0</v>
      </c>
      <c r="F42" s="114">
        <f t="shared" si="6"/>
        <v>0</v>
      </c>
      <c r="G42" s="113">
        <f t="shared" si="6"/>
        <v>0</v>
      </c>
      <c r="H42" s="113">
        <f t="shared" si="6"/>
        <v>27939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80286</v>
      </c>
      <c r="Q42" s="34"/>
      <c r="R42" s="41" t="s">
        <v>41</v>
      </c>
      <c r="S42" s="11" t="str">
        <f>ROUND(P42/1000,0) &amp;" GWh"</f>
        <v>80 GWh</v>
      </c>
      <c r="T42" s="42">
        <f>P42/P40</f>
        <v>0.13893208751821232</v>
      </c>
    </row>
    <row r="43" spans="1:47">
      <c r="A43" s="47" t="s">
        <v>45</v>
      </c>
      <c r="B43" s="115"/>
      <c r="C43" s="116">
        <f>C40+C24-C7+C46</f>
        <v>174569.73527012521</v>
      </c>
      <c r="D43" s="116">
        <f t="shared" ref="D43:O43" si="7">D11+D24+D40</f>
        <v>136023.03278410056</v>
      </c>
      <c r="E43" s="116">
        <f t="shared" si="7"/>
        <v>0</v>
      </c>
      <c r="F43" s="116">
        <f t="shared" si="7"/>
        <v>11</v>
      </c>
      <c r="G43" s="116">
        <f t="shared" si="7"/>
        <v>22290</v>
      </c>
      <c r="H43" s="116">
        <f t="shared" si="7"/>
        <v>84247.484973166371</v>
      </c>
      <c r="I43" s="116">
        <f t="shared" si="7"/>
        <v>0</v>
      </c>
      <c r="J43" s="116">
        <f t="shared" si="7"/>
        <v>0</v>
      </c>
      <c r="K43" s="116">
        <f t="shared" si="7"/>
        <v>0</v>
      </c>
      <c r="L43" s="116">
        <f t="shared" si="7"/>
        <v>142851</v>
      </c>
      <c r="M43" s="116">
        <f>M11+M24+M40-M40</f>
        <v>0</v>
      </c>
      <c r="N43" s="116">
        <f t="shared" si="7"/>
        <v>0</v>
      </c>
      <c r="O43" s="116">
        <f t="shared" si="7"/>
        <v>0</v>
      </c>
      <c r="P43" s="117">
        <f>SUM(C43:O43)</f>
        <v>559992.25302739209</v>
      </c>
      <c r="Q43" s="34"/>
      <c r="R43" s="41" t="s">
        <v>42</v>
      </c>
      <c r="S43" s="11" t="str">
        <f>ROUND(P36/1000,0) &amp;" GWh"</f>
        <v>43 GWh</v>
      </c>
      <c r="T43" s="62">
        <f>P36/P40</f>
        <v>7.383719754769949E-2</v>
      </c>
    </row>
    <row r="44" spans="1:47">
      <c r="A44" s="47" t="s">
        <v>46</v>
      </c>
      <c r="B44" s="93"/>
      <c r="C44" s="100">
        <f>C43/$P$43</f>
        <v>0.31173598264329222</v>
      </c>
      <c r="D44" s="100">
        <f t="shared" ref="D44:P44" si="8">D43/$P$43</f>
        <v>0.24290163310071181</v>
      </c>
      <c r="E44" s="100">
        <f t="shared" si="8"/>
        <v>0</v>
      </c>
      <c r="F44" s="100">
        <f t="shared" si="8"/>
        <v>1.9643128883538205E-5</v>
      </c>
      <c r="G44" s="100">
        <f t="shared" si="8"/>
        <v>3.9804122074006056E-2</v>
      </c>
      <c r="H44" s="100">
        <f t="shared" si="8"/>
        <v>0.15044401867653229</v>
      </c>
      <c r="I44" s="100">
        <f t="shared" si="8"/>
        <v>0</v>
      </c>
      <c r="J44" s="100">
        <f t="shared" si="8"/>
        <v>0</v>
      </c>
      <c r="K44" s="100">
        <f t="shared" si="8"/>
        <v>0</v>
      </c>
      <c r="L44" s="100">
        <f t="shared" si="8"/>
        <v>0.25509460037657417</v>
      </c>
      <c r="M44" s="100">
        <f t="shared" si="8"/>
        <v>0</v>
      </c>
      <c r="N44" s="100">
        <f t="shared" si="8"/>
        <v>0</v>
      </c>
      <c r="O44" s="100">
        <f t="shared" si="8"/>
        <v>0</v>
      </c>
      <c r="P44" s="100">
        <f t="shared" si="8"/>
        <v>1</v>
      </c>
      <c r="Q44" s="34"/>
      <c r="R44" s="41" t="s">
        <v>44</v>
      </c>
      <c r="S44" s="11" t="str">
        <f>ROUND(P34/1000,0) &amp;" GWh"</f>
        <v>16 GWh</v>
      </c>
      <c r="T44" s="42">
        <f>P34/P40</f>
        <v>2.7482309231244676E-2</v>
      </c>
      <c r="U44" s="36"/>
    </row>
    <row r="45" spans="1:47">
      <c r="A45" s="48"/>
      <c r="B45" s="90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5 GWh</v>
      </c>
      <c r="T45" s="42">
        <f>P32/P40</f>
        <v>8.572722038278453E-3</v>
      </c>
      <c r="U45" s="36"/>
    </row>
    <row r="46" spans="1:47">
      <c r="A46" s="48" t="s">
        <v>49</v>
      </c>
      <c r="B46" s="67">
        <f>B24-B40+B25-M33</f>
        <v>2892</v>
      </c>
      <c r="C46" s="67">
        <f>(C40+C24)*0.08</f>
        <v>13691.758168157423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288 GWh</v>
      </c>
      <c r="T46" s="62">
        <f>P33/P40</f>
        <v>0.4983219146877364</v>
      </c>
      <c r="U46" s="36"/>
    </row>
    <row r="47" spans="1:47">
      <c r="A47" s="48" t="s">
        <v>51</v>
      </c>
      <c r="B47" s="94">
        <f>B46/B24</f>
        <v>9.9010578931151352E-2</v>
      </c>
      <c r="C47" s="94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146 GWh</v>
      </c>
      <c r="T47" s="62">
        <f>P35/P40</f>
        <v>0.25285376897682865</v>
      </c>
    </row>
    <row r="48" spans="1:47" ht="15.75" thickBot="1">
      <c r="A48" s="13"/>
      <c r="B48" s="95"/>
      <c r="C48" s="96"/>
      <c r="D48" s="97"/>
      <c r="E48" s="165"/>
      <c r="F48" s="98"/>
      <c r="G48" s="97"/>
      <c r="H48" s="97"/>
      <c r="I48" s="98"/>
      <c r="J48" s="97"/>
      <c r="K48" s="97"/>
      <c r="L48" s="97"/>
      <c r="M48" s="96"/>
      <c r="N48" s="99"/>
      <c r="O48" s="99"/>
      <c r="P48" s="99"/>
      <c r="Q48" s="86"/>
      <c r="R48" s="68" t="s">
        <v>50</v>
      </c>
      <c r="S48" s="11" t="str">
        <f>ROUND(P40/1000,0) &amp;" GWh"</f>
        <v>578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95"/>
      <c r="C49" s="96"/>
      <c r="D49" s="97"/>
      <c r="E49" s="165"/>
      <c r="F49" s="98"/>
      <c r="G49" s="97"/>
      <c r="H49" s="97"/>
      <c r="I49" s="98"/>
      <c r="J49" s="97"/>
      <c r="K49" s="97"/>
      <c r="L49" s="97"/>
      <c r="M49" s="96"/>
      <c r="N49" s="99"/>
      <c r="O49" s="99"/>
      <c r="P49" s="99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zoomScale="60" zoomScaleNormal="60" workbookViewId="0">
      <selection activeCell="S23" sqref="S23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78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C5" s="101">
        <f>[2]Solceller!$C$16</f>
        <v>142.5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C7" s="89">
        <f>[2]Elproduktion!$N$522</f>
        <v>0</v>
      </c>
      <c r="D7" s="89">
        <f>[2]Elproduktion!$N$523</f>
        <v>0</v>
      </c>
      <c r="E7" s="89">
        <f>[2]Elproduktion!$Q$524</f>
        <v>0</v>
      </c>
      <c r="F7" s="89">
        <f>[2]Elproduktion!$N$525</f>
        <v>0</v>
      </c>
      <c r="G7" s="89">
        <f>[2]Elproduktion!$R$526</f>
        <v>0</v>
      </c>
      <c r="H7" s="89">
        <f>[2]Elproduktion!$S$527</f>
        <v>0</v>
      </c>
      <c r="I7" s="89">
        <f>[2]Elproduktion!$N$528</f>
        <v>0</v>
      </c>
      <c r="J7" s="89">
        <f>[2]Elproduktion!$T$526</f>
        <v>0</v>
      </c>
      <c r="K7" s="89">
        <f>[2]Elproduktion!U524</f>
        <v>0</v>
      </c>
      <c r="L7" s="89">
        <f>[2]Elproduktion!V524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11</v>
      </c>
      <c r="C8" s="89">
        <f>[2]Elproduktion!$N$530</f>
        <v>0</v>
      </c>
      <c r="D8" s="89">
        <f>[2]Elproduktion!$N$531</f>
        <v>0</v>
      </c>
      <c r="E8" s="89">
        <f>[2]Elproduktion!$Q$532</f>
        <v>0</v>
      </c>
      <c r="F8" s="89">
        <f>[2]Elproduktion!$N$533</f>
        <v>0</v>
      </c>
      <c r="G8" s="89">
        <f>[2]Elproduktion!$R$534</f>
        <v>0</v>
      </c>
      <c r="H8" s="89">
        <f>[2]Elproduktion!$S$535</f>
        <v>0</v>
      </c>
      <c r="I8" s="89">
        <f>[2]Elproduktion!$N$536</f>
        <v>0</v>
      </c>
      <c r="J8" s="89">
        <f>[2]Elproduktion!$T$534</f>
        <v>0</v>
      </c>
      <c r="K8" s="89">
        <f>[2]Elproduktion!U532</f>
        <v>0</v>
      </c>
      <c r="L8" s="89">
        <f>[2]Elproduktion!V532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12</v>
      </c>
      <c r="C9" s="89">
        <f>[2]Elproduktion!$N$538</f>
        <v>47579</v>
      </c>
      <c r="D9" s="89">
        <f>[2]Elproduktion!$N$539</f>
        <v>0</v>
      </c>
      <c r="E9" s="89">
        <f>[2]Elproduktion!$Q$540</f>
        <v>0</v>
      </c>
      <c r="F9" s="89">
        <f>[2]Elproduktion!$N$541</f>
        <v>0</v>
      </c>
      <c r="G9" s="89">
        <f>[2]Elproduktion!$R$542</f>
        <v>0</v>
      </c>
      <c r="H9" s="89">
        <f>[2]Elproduktion!$S$543</f>
        <v>0</v>
      </c>
      <c r="I9" s="89">
        <f>[2]Elproduktion!$N$544</f>
        <v>0</v>
      </c>
      <c r="J9" s="89">
        <f>[2]Elproduktion!$T$542</f>
        <v>0</v>
      </c>
      <c r="K9" s="89">
        <f>[2]Elproduktion!U540</f>
        <v>0</v>
      </c>
      <c r="L9" s="89">
        <f>[2]Elproduktion!V540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13</v>
      </c>
      <c r="C10" s="89">
        <f>[2]Elproduktion!$N$546</f>
        <v>0</v>
      </c>
      <c r="D10" s="89">
        <f>[2]Elproduktion!$N$547</f>
        <v>0</v>
      </c>
      <c r="E10" s="89">
        <f>[2]Elproduktion!$Q$548</f>
        <v>0</v>
      </c>
      <c r="F10" s="89">
        <f>[2]Elproduktion!$N$549</f>
        <v>0</v>
      </c>
      <c r="G10" s="89">
        <f>[2]Elproduktion!$R$550</f>
        <v>0</v>
      </c>
      <c r="H10" s="89">
        <f>[2]Elproduktion!$S$551</f>
        <v>0</v>
      </c>
      <c r="I10" s="89">
        <f>[2]Elproduktion!$N$552</f>
        <v>0</v>
      </c>
      <c r="J10" s="89">
        <f>[2]Elproduktion!$T$550</f>
        <v>0</v>
      </c>
      <c r="K10" s="89">
        <f>[2]Elproduktion!U548</f>
        <v>0</v>
      </c>
      <c r="L10" s="89">
        <f>[2]Elproduktion!V548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C11" s="101">
        <f>SUM(C5:C10)</f>
        <v>47721.5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1782 Filipstad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[2]Fjärrvärmeproduktion!$N$730</f>
        <v>0</v>
      </c>
      <c r="C18" s="106"/>
      <c r="D18" s="105">
        <f>[2]Fjärrvärmeproduktion!$N$731</f>
        <v>0</v>
      </c>
      <c r="E18" s="106">
        <f>[2]Fjärrvärmeproduktion!$Q$732</f>
        <v>0</v>
      </c>
      <c r="F18" s="106">
        <f>[2]Fjärrvärmeproduktion!$N$733</f>
        <v>0</v>
      </c>
      <c r="G18" s="106">
        <f>[2]Fjärrvärmeproduktion!$R$734</f>
        <v>0</v>
      </c>
      <c r="H18" s="106">
        <f>[2]Fjärrvärmeproduktion!$S$735</f>
        <v>0</v>
      </c>
      <c r="I18" s="106">
        <f>[2]Fjärrvärmeproduktion!$N$736</f>
        <v>0</v>
      </c>
      <c r="J18" s="106">
        <f>[2]Fjärrvärmeproduktion!$T$734</f>
        <v>0</v>
      </c>
      <c r="K18" s="106">
        <f>[2]Fjärrvärmeproduktion!U732</f>
        <v>0</v>
      </c>
      <c r="L18" s="106">
        <f>[2]Fjärrvärmeproduktion!V732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37">
        <f>[2]Fjärrvärmeproduktion!$N$738</f>
        <v>47856.2682321393</v>
      </c>
      <c r="C19" s="106"/>
      <c r="D19" s="137">
        <f>[2]Fjärrvärmeproduktion!$N$739</f>
        <v>5014.2160859560436</v>
      </c>
      <c r="E19" s="106">
        <f>[2]Fjärrvärmeproduktion!$Q$740</f>
        <v>0</v>
      </c>
      <c r="F19" s="106">
        <f>[2]Fjärrvärmeproduktion!$N$741</f>
        <v>0</v>
      </c>
      <c r="G19" s="106">
        <f>[2]Fjärrvärmeproduktion!$R$742</f>
        <v>0</v>
      </c>
      <c r="H19" s="136">
        <f>[2]Fjärrvärmeproduktion!$S$743</f>
        <v>44538.036998786039</v>
      </c>
      <c r="I19" s="106">
        <f>[2]Fjärrvärmeproduktion!$N$744</f>
        <v>0</v>
      </c>
      <c r="J19" s="106">
        <f>[2]Fjärrvärmeproduktion!$T$742</f>
        <v>0</v>
      </c>
      <c r="K19" s="106">
        <f>[2]Fjärrvärmeproduktion!U740</f>
        <v>0</v>
      </c>
      <c r="L19" s="106">
        <f>[2]Fjärrvärmeproduktion!V740</f>
        <v>0</v>
      </c>
      <c r="M19" s="106"/>
      <c r="N19" s="106"/>
      <c r="O19" s="106"/>
      <c r="P19" s="136">
        <f t="shared" ref="P19:P24" si="2">SUM(C19:O19)</f>
        <v>49552.253084742086</v>
      </c>
      <c r="Q19" s="4"/>
      <c r="R19" s="4"/>
      <c r="S19" s="4"/>
      <c r="T19" s="4"/>
    </row>
    <row r="20" spans="1:34" ht="15.75">
      <c r="A20" s="5" t="s">
        <v>20</v>
      </c>
      <c r="B20" s="105">
        <f>[2]Fjärrvärmeproduktion!$N$746</f>
        <v>0</v>
      </c>
      <c r="C20" s="106"/>
      <c r="D20" s="105">
        <f>[2]Fjärrvärmeproduktion!$N$747</f>
        <v>0</v>
      </c>
      <c r="E20" s="106">
        <f>[2]Fjärrvärmeproduktion!$Q$748</f>
        <v>0</v>
      </c>
      <c r="F20" s="106">
        <f>[2]Fjärrvärmeproduktion!$N$749</f>
        <v>0</v>
      </c>
      <c r="G20" s="106">
        <f>[2]Fjärrvärmeproduktion!$R$750</f>
        <v>0</v>
      </c>
      <c r="H20" s="106">
        <f>[2]Fjärrvärmeproduktion!$S$751</f>
        <v>0</v>
      </c>
      <c r="I20" s="106">
        <f>[2]Fjärrvärmeproduktion!$N$752</f>
        <v>0</v>
      </c>
      <c r="J20" s="106">
        <f>[2]Fjärrvärmeproduktion!$T$750</f>
        <v>0</v>
      </c>
      <c r="K20" s="106">
        <f>[2]Fjärrvärmeproduktion!U748</f>
        <v>0</v>
      </c>
      <c r="L20" s="106">
        <f>[2]Fjärrvärmeproduktion!V748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5">
        <f>[2]Fjärrvärmeproduktion!$N$754</f>
        <v>0</v>
      </c>
      <c r="C21" s="106"/>
      <c r="D21" s="105">
        <f>[2]Fjärrvärmeproduktion!$N$755</f>
        <v>0</v>
      </c>
      <c r="E21" s="106">
        <f>[2]Fjärrvärmeproduktion!$Q$756</f>
        <v>0</v>
      </c>
      <c r="F21" s="106">
        <f>[2]Fjärrvärmeproduktion!$N$757</f>
        <v>0</v>
      </c>
      <c r="G21" s="106">
        <f>[2]Fjärrvärmeproduktion!$R$758</f>
        <v>0</v>
      </c>
      <c r="H21" s="106">
        <f>[2]Fjärrvärmeproduktion!$S$759</f>
        <v>0</v>
      </c>
      <c r="I21" s="106">
        <f>[2]Fjärrvärmeproduktion!$N$760</f>
        <v>0</v>
      </c>
      <c r="J21" s="106">
        <f>[2]Fjärrvärmeproduktion!$T$758</f>
        <v>0</v>
      </c>
      <c r="K21" s="106">
        <f>[2]Fjärrvärmeproduktion!U756</f>
        <v>0</v>
      </c>
      <c r="L21" s="106">
        <f>[2]Fjärrvärmeproduktion!V756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5">
        <f>[2]Fjärrvärmeproduktion!$N$762</f>
        <v>0</v>
      </c>
      <c r="C22" s="106"/>
      <c r="D22" s="105">
        <f>[2]Fjärrvärmeproduktion!$N$763</f>
        <v>0</v>
      </c>
      <c r="E22" s="106">
        <f>[2]Fjärrvärmeproduktion!$Q$764</f>
        <v>0</v>
      </c>
      <c r="F22" s="106">
        <f>[2]Fjärrvärmeproduktion!$N$765</f>
        <v>0</v>
      </c>
      <c r="G22" s="106">
        <f>[2]Fjärrvärmeproduktion!$R$766</f>
        <v>0</v>
      </c>
      <c r="H22" s="106">
        <f>[2]Fjärrvärmeproduktion!$S$767</f>
        <v>0</v>
      </c>
      <c r="I22" s="106">
        <f>[2]Fjärrvärmeproduktion!$N$768</f>
        <v>0</v>
      </c>
      <c r="J22" s="106">
        <f>[2]Fjärrvärmeproduktion!$T$766</f>
        <v>0</v>
      </c>
      <c r="K22" s="106">
        <f>[2]Fjärrvärmeproduktion!U764</f>
        <v>0</v>
      </c>
      <c r="L22" s="106">
        <f>[2]Fjärrvärmeproduktion!V764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485 GWh</v>
      </c>
      <c r="T22" s="38"/>
      <c r="U22" s="36"/>
    </row>
    <row r="23" spans="1:34" ht="15.75">
      <c r="A23" s="5" t="s">
        <v>23</v>
      </c>
      <c r="B23" s="105">
        <f>[2]Fjärrvärmeproduktion!$N$770</f>
        <v>0</v>
      </c>
      <c r="C23" s="106"/>
      <c r="D23" s="105">
        <f>[2]Fjärrvärmeproduktion!$N$771</f>
        <v>0</v>
      </c>
      <c r="E23" s="106">
        <f>[2]Fjärrvärmeproduktion!$Q$772</f>
        <v>0</v>
      </c>
      <c r="F23" s="106">
        <f>[2]Fjärrvärmeproduktion!$N$773</f>
        <v>0</v>
      </c>
      <c r="G23" s="106">
        <f>[2]Fjärrvärmeproduktion!$R$774</f>
        <v>0</v>
      </c>
      <c r="H23" s="106">
        <f>[2]Fjärrvärmeproduktion!$S$775</f>
        <v>0</v>
      </c>
      <c r="I23" s="106">
        <f>[2]Fjärrvärmeproduktion!$N$776</f>
        <v>0</v>
      </c>
      <c r="J23" s="106">
        <f>[2]Fjärrvärmeproduktion!$T$774</f>
        <v>0</v>
      </c>
      <c r="K23" s="106">
        <f>[2]Fjärrvärmeproduktion!U772</f>
        <v>0</v>
      </c>
      <c r="L23" s="106">
        <f>[2]Fjärrvärmeproduktion!V772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8">
        <f>SUM(B18:B23)</f>
        <v>47856.2682321393</v>
      </c>
      <c r="C24" s="106">
        <f t="shared" ref="C24:O24" si="3">SUM(C18:C23)</f>
        <v>0</v>
      </c>
      <c r="D24" s="126">
        <f t="shared" si="3"/>
        <v>5014.2160859560436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26">
        <f t="shared" si="3"/>
        <v>44538.036998786039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28">
        <f t="shared" si="2"/>
        <v>49552.253084742086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ROUND((C43+M43)/1000,0) &amp;" GWh"</f>
        <v>250 GWh</v>
      </c>
      <c r="T25" s="42">
        <f>C$44</f>
        <v>0.51552333394810956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103 GWh</v>
      </c>
      <c r="T26" s="42">
        <f>D$44</f>
        <v>0.21214994274671384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41 GWh</v>
      </c>
      <c r="T28" s="42">
        <f>F$44</f>
        <v>8.5285660381378192E-2</v>
      </c>
      <c r="U28" s="36"/>
    </row>
    <row r="29" spans="1:34" ht="15.75">
      <c r="A29" s="78" t="str">
        <f>A2</f>
        <v>1782 Filipstad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14 GWh</v>
      </c>
      <c r="T29" s="42">
        <f>G$44</f>
        <v>2.9330022031821879E-2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77 GWh</v>
      </c>
      <c r="T30" s="42">
        <f>H$44</f>
        <v>0.15771104089197649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5">
        <f>[2]Slutanvändning!$N$1061</f>
        <v>0</v>
      </c>
      <c r="C32" s="107">
        <f>[2]Slutanvändning!$N$1062</f>
        <v>464.38087720163799</v>
      </c>
      <c r="D32" s="106">
        <f>[2]Slutanvändning!$N$1055</f>
        <v>750</v>
      </c>
      <c r="E32" s="106">
        <f>[2]Slutanvändning!$Q$1056</f>
        <v>0</v>
      </c>
      <c r="F32" s="106">
        <f>[2]Slutanvändning!$N$1057</f>
        <v>0</v>
      </c>
      <c r="G32" s="106">
        <f>[2]Slutanvändning!$N$1058</f>
        <v>174</v>
      </c>
      <c r="H32" s="106">
        <f>[2]Slutanvändning!$N$1059</f>
        <v>0</v>
      </c>
      <c r="I32" s="106">
        <f>[2]Slutanvändning!$N$1060</f>
        <v>0</v>
      </c>
      <c r="J32" s="106"/>
      <c r="K32" s="106">
        <f>[2]Slutanvändning!T1056</f>
        <v>0</v>
      </c>
      <c r="L32" s="106">
        <f>[2]Slutanvändning!U1056</f>
        <v>0</v>
      </c>
      <c r="M32" s="106"/>
      <c r="N32" s="106"/>
      <c r="O32" s="106"/>
      <c r="P32" s="128">
        <f t="shared" ref="P32:P38" si="4">SUM(B32:N32)</f>
        <v>1388.380877201638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07">
        <f>[2]Slutanvändning!$N$1070</f>
        <v>860.45856198268143</v>
      </c>
      <c r="C33" s="107">
        <f>[2]Slutanvändning!$N$1071</f>
        <v>53750.541438017317</v>
      </c>
      <c r="D33" s="106">
        <f>[2]Slutanvändning!$N$1064</f>
        <v>3697</v>
      </c>
      <c r="E33" s="106">
        <f>[2]Slutanvändning!$Q$1065</f>
        <v>0</v>
      </c>
      <c r="F33" s="106">
        <f>[2]Slutanvändning!$N$1066</f>
        <v>41375</v>
      </c>
      <c r="G33" s="106">
        <f>[2]Slutanvändning!$N$1067</f>
        <v>0</v>
      </c>
      <c r="H33" s="106">
        <f>[2]Slutanvändning!$N$1068</f>
        <v>0</v>
      </c>
      <c r="I33" s="106">
        <f>[2]Slutanvändning!$N$1069</f>
        <v>0</v>
      </c>
      <c r="J33" s="106"/>
      <c r="K33" s="106">
        <f>[2]Slutanvändning!T1065</f>
        <v>0</v>
      </c>
      <c r="L33" s="106">
        <f>[2]Slutanvändning!U1065</f>
        <v>0</v>
      </c>
      <c r="M33" s="106"/>
      <c r="N33" s="106"/>
      <c r="O33" s="106"/>
      <c r="P33" s="106">
        <f t="shared" si="4"/>
        <v>99683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07">
        <f>[2]Slutanvändning!$N$1079</f>
        <v>11772.647415552028</v>
      </c>
      <c r="C34" s="107">
        <f>[2]Slutanvändning!$N$1080</f>
        <v>13480.352584447972</v>
      </c>
      <c r="D34" s="106">
        <f>[2]Slutanvändning!$N$1073</f>
        <v>1250</v>
      </c>
      <c r="E34" s="106">
        <f>[2]Slutanvändning!$Q$1074</f>
        <v>0</v>
      </c>
      <c r="F34" s="106">
        <f>[2]Slutanvändning!$N$1075</f>
        <v>0</v>
      </c>
      <c r="G34" s="106">
        <f>[2]Slutanvändning!$N$1076</f>
        <v>0</v>
      </c>
      <c r="H34" s="106">
        <f>[2]Slutanvändning!$N$1077</f>
        <v>0</v>
      </c>
      <c r="I34" s="106">
        <f>[2]Slutanvändning!$N$1078</f>
        <v>0</v>
      </c>
      <c r="J34" s="106"/>
      <c r="K34" s="106">
        <f>[2]Slutanvändning!T1074</f>
        <v>0</v>
      </c>
      <c r="L34" s="106">
        <f>[2]Slutanvändning!U1074</f>
        <v>0</v>
      </c>
      <c r="M34" s="106"/>
      <c r="N34" s="106"/>
      <c r="O34" s="106"/>
      <c r="P34" s="106">
        <f t="shared" si="4"/>
        <v>26503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05">
        <f>[2]Slutanvändning!$N$1088</f>
        <v>0</v>
      </c>
      <c r="C35" s="105">
        <f>[2]Slutanvändning!$N$1089</f>
        <v>163</v>
      </c>
      <c r="D35" s="106">
        <f>[2]Slutanvändning!$N$1082</f>
        <v>90052</v>
      </c>
      <c r="E35" s="106">
        <f>[2]Slutanvändning!$Q$1083</f>
        <v>0</v>
      </c>
      <c r="F35" s="106">
        <f>[2]Slutanvändning!$N$1084</f>
        <v>0</v>
      </c>
      <c r="G35" s="106">
        <f>[2]Slutanvändning!$N$1085</f>
        <v>14055</v>
      </c>
      <c r="H35" s="106">
        <f>[2]Slutanvändning!$N$1086</f>
        <v>0</v>
      </c>
      <c r="I35" s="106">
        <f>[2]Slutanvändning!$N$1087</f>
        <v>0</v>
      </c>
      <c r="J35" s="106"/>
      <c r="K35" s="106">
        <f>[2]Slutanvändning!T1083</f>
        <v>0</v>
      </c>
      <c r="L35" s="106">
        <f>[2]Slutanvändning!U1083</f>
        <v>0</v>
      </c>
      <c r="M35" s="106"/>
      <c r="N35" s="106"/>
      <c r="O35" s="106"/>
      <c r="P35" s="106">
        <f>SUM(B35:N35)</f>
        <v>104270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07">
        <f>[2]Slutanvändning!$N$1097</f>
        <v>6679.7371852998076</v>
      </c>
      <c r="C36" s="105">
        <f>[2]Slutanvändning!$N$1098</f>
        <v>111935</v>
      </c>
      <c r="D36" s="106">
        <f>[2]Slutanvändning!$N$1091</f>
        <v>679</v>
      </c>
      <c r="E36" s="106">
        <f>[2]Slutanvändning!$Q$1092</f>
        <v>0</v>
      </c>
      <c r="F36" s="106">
        <f>[2]Slutanvändning!$N$1093</f>
        <v>0</v>
      </c>
      <c r="G36" s="106">
        <f>[2]Slutanvändning!$N$1094</f>
        <v>0</v>
      </c>
      <c r="H36" s="106">
        <f>[2]Slutanvändning!$N$1095</f>
        <v>0</v>
      </c>
      <c r="I36" s="106">
        <f>[2]Slutanvändning!$N$1096</f>
        <v>0</v>
      </c>
      <c r="J36" s="106"/>
      <c r="K36" s="106">
        <f>[2]Slutanvändning!T1092</f>
        <v>0</v>
      </c>
      <c r="L36" s="106">
        <f>[2]Slutanvändning!U1092</f>
        <v>0</v>
      </c>
      <c r="M36" s="106"/>
      <c r="N36" s="106"/>
      <c r="O36" s="106"/>
      <c r="P36" s="128">
        <f t="shared" si="4"/>
        <v>119293.7371852998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37">
        <f>[2]Slutanvändning!$N$1106</f>
        <v>589.90777481835812</v>
      </c>
      <c r="C37" s="105">
        <f>[2]Slutanvändning!$N$1107</f>
        <v>47721</v>
      </c>
      <c r="D37" s="106">
        <f>[2]Slutanvändning!$N$1100</f>
        <v>1301</v>
      </c>
      <c r="E37" s="106">
        <f>[2]Slutanvändning!$Q$1101</f>
        <v>0</v>
      </c>
      <c r="F37" s="106">
        <f>[2]Slutanvändning!$N$1102</f>
        <v>0</v>
      </c>
      <c r="G37" s="106">
        <f>[2]Slutanvändning!$N$1103</f>
        <v>0</v>
      </c>
      <c r="H37" s="106">
        <f>[2]Slutanvändning!$N$1104</f>
        <v>31973</v>
      </c>
      <c r="I37" s="106">
        <f>[2]Slutanvändning!$N$1105</f>
        <v>0</v>
      </c>
      <c r="J37" s="106"/>
      <c r="K37" s="106">
        <f>[2]Slutanvändning!T1101</f>
        <v>0</v>
      </c>
      <c r="L37" s="106">
        <f>[2]Slutanvändning!U1101</f>
        <v>0</v>
      </c>
      <c r="M37" s="106"/>
      <c r="N37" s="106"/>
      <c r="O37" s="106"/>
      <c r="P37" s="128">
        <f t="shared" si="4"/>
        <v>81584.907774818363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37">
        <f>[2]Slutanvändning!$N$1115</f>
        <v>20794.249062347124</v>
      </c>
      <c r="C38" s="105">
        <f>[2]Slutanvändning!$N$1116</f>
        <v>4026</v>
      </c>
      <c r="D38" s="106">
        <f>[2]Slutanvändning!$N$1109</f>
        <v>178</v>
      </c>
      <c r="E38" s="106">
        <f>[2]Slutanvändning!$Q$1110</f>
        <v>0</v>
      </c>
      <c r="F38" s="106">
        <f>[2]Slutanvändning!$N$1111</f>
        <v>0</v>
      </c>
      <c r="G38" s="106">
        <f>[2]Slutanvändning!$N$1112</f>
        <v>0</v>
      </c>
      <c r="H38" s="106">
        <f>[2]Slutanvändning!$N$1113</f>
        <v>0</v>
      </c>
      <c r="I38" s="106">
        <f>[2]Slutanvändning!$N$1114</f>
        <v>0</v>
      </c>
      <c r="J38" s="106"/>
      <c r="K38" s="106">
        <f>[2]Slutanvändning!T1110</f>
        <v>0</v>
      </c>
      <c r="L38" s="106">
        <f>[2]Slutanvändning!U1110</f>
        <v>0</v>
      </c>
      <c r="M38" s="106"/>
      <c r="N38" s="106"/>
      <c r="O38" s="106"/>
      <c r="P38" s="128">
        <f t="shared" si="4"/>
        <v>24998.249062347124</v>
      </c>
      <c r="Q38" s="33"/>
      <c r="R38" s="44"/>
      <c r="S38" s="29"/>
      <c r="T38" s="40"/>
      <c r="U38" s="36"/>
    </row>
    <row r="39" spans="1:47" ht="15.75">
      <c r="A39" s="5" t="s">
        <v>39</v>
      </c>
      <c r="B39" s="105">
        <f>[2]Slutanvändning!$N$1124</f>
        <v>0</v>
      </c>
      <c r="C39" s="105">
        <f>[2]Slutanvändning!$N$1125</f>
        <v>32</v>
      </c>
      <c r="D39" s="106">
        <f>[2]Slutanvändning!$N$1118</f>
        <v>0</v>
      </c>
      <c r="E39" s="106">
        <f>[2]Slutanvändning!$Q$1119</f>
        <v>0</v>
      </c>
      <c r="F39" s="106">
        <f>[2]Slutanvändning!$N$1120</f>
        <v>0</v>
      </c>
      <c r="G39" s="106">
        <f>[2]Slutanvändning!$N$1121</f>
        <v>0</v>
      </c>
      <c r="H39" s="106">
        <f>[2]Slutanvändning!$N$1122</f>
        <v>0</v>
      </c>
      <c r="I39" s="106">
        <f>[2]Slutanvändning!$N$1123</f>
        <v>0</v>
      </c>
      <c r="J39" s="106"/>
      <c r="K39" s="106">
        <f>[2]Slutanvändning!T1119</f>
        <v>0</v>
      </c>
      <c r="L39" s="106">
        <f>[2]Slutanvändning!U1119</f>
        <v>0</v>
      </c>
      <c r="M39" s="106"/>
      <c r="N39" s="106"/>
      <c r="O39" s="106"/>
      <c r="P39" s="106">
        <f>SUM(B39:N39)</f>
        <v>32</v>
      </c>
      <c r="Q39" s="33"/>
      <c r="R39" s="41"/>
      <c r="S39" s="10"/>
      <c r="T39" s="63"/>
    </row>
    <row r="40" spans="1:47" ht="15.75">
      <c r="A40" s="5" t="s">
        <v>14</v>
      </c>
      <c r="B40" s="106">
        <f>SUM(B32:B39)</f>
        <v>40697</v>
      </c>
      <c r="C40" s="106">
        <f t="shared" ref="C40:O40" si="5">SUM(C32:C39)</f>
        <v>231572.27489966693</v>
      </c>
      <c r="D40" s="106">
        <f t="shared" si="5"/>
        <v>97907</v>
      </c>
      <c r="E40" s="106">
        <f t="shared" si="5"/>
        <v>0</v>
      </c>
      <c r="F40" s="106">
        <f>SUM(F32:F39)</f>
        <v>41375</v>
      </c>
      <c r="G40" s="106">
        <f t="shared" si="5"/>
        <v>14229</v>
      </c>
      <c r="H40" s="106">
        <f t="shared" si="5"/>
        <v>31973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06">
        <f>SUM(B40:N40)</f>
        <v>457753.2748996669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ROUND((B46+C46)/1000,0) &amp;" GWh"</f>
        <v>26 GWh</v>
      </c>
      <c r="T41" s="63"/>
    </row>
    <row r="42" spans="1:47">
      <c r="A42" s="46" t="s">
        <v>43</v>
      </c>
      <c r="B42" s="113">
        <f>B39+B38+B37</f>
        <v>21384.156837165483</v>
      </c>
      <c r="C42" s="113">
        <f>C39+C38+C37</f>
        <v>51779</v>
      </c>
      <c r="D42" s="113">
        <f>D39+D38+D37</f>
        <v>1479</v>
      </c>
      <c r="E42" s="113">
        <f t="shared" ref="E42:P42" si="6">E39+E38+E37</f>
        <v>0</v>
      </c>
      <c r="F42" s="114">
        <f t="shared" si="6"/>
        <v>0</v>
      </c>
      <c r="G42" s="113">
        <f t="shared" si="6"/>
        <v>0</v>
      </c>
      <c r="H42" s="113">
        <f t="shared" si="6"/>
        <v>31973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106615.15683716549</v>
      </c>
      <c r="Q42" s="34"/>
      <c r="R42" s="41" t="s">
        <v>41</v>
      </c>
      <c r="S42" s="11" t="str">
        <f>ROUND(P42/1000,0) &amp;" GWh"</f>
        <v>107 GWh</v>
      </c>
      <c r="T42" s="42">
        <f>P42/P40</f>
        <v>0.23290965391898952</v>
      </c>
    </row>
    <row r="43" spans="1:47">
      <c r="A43" s="47" t="s">
        <v>45</v>
      </c>
      <c r="B43" s="115"/>
      <c r="C43" s="116">
        <f>C40+C24-C7+C46</f>
        <v>250098.05689164027</v>
      </c>
      <c r="D43" s="116">
        <f t="shared" ref="D43:O43" si="7">D11+D24+D40</f>
        <v>102921.21608595604</v>
      </c>
      <c r="E43" s="116">
        <f t="shared" si="7"/>
        <v>0</v>
      </c>
      <c r="F43" s="116">
        <f t="shared" si="7"/>
        <v>41375</v>
      </c>
      <c r="G43" s="116">
        <f t="shared" si="7"/>
        <v>14229</v>
      </c>
      <c r="H43" s="116">
        <f t="shared" si="7"/>
        <v>76511.036998786032</v>
      </c>
      <c r="I43" s="116">
        <f t="shared" si="7"/>
        <v>0</v>
      </c>
      <c r="J43" s="116">
        <f t="shared" si="7"/>
        <v>0</v>
      </c>
      <c r="K43" s="116">
        <f t="shared" si="7"/>
        <v>0</v>
      </c>
      <c r="L43" s="116">
        <f t="shared" si="7"/>
        <v>0</v>
      </c>
      <c r="M43" s="116">
        <f t="shared" si="7"/>
        <v>0</v>
      </c>
      <c r="N43" s="116">
        <f t="shared" si="7"/>
        <v>0</v>
      </c>
      <c r="O43" s="116">
        <f t="shared" si="7"/>
        <v>0</v>
      </c>
      <c r="P43" s="117">
        <f>SUM(C43:O43)</f>
        <v>485134.30997638236</v>
      </c>
      <c r="Q43" s="34"/>
      <c r="R43" s="41" t="s">
        <v>42</v>
      </c>
      <c r="S43" s="11" t="str">
        <f>ROUND(P36/1000,0) &amp;" GWh"</f>
        <v>119 GWh</v>
      </c>
      <c r="T43" s="62">
        <f>P36/P40</f>
        <v>0.26060706438735437</v>
      </c>
    </row>
    <row r="44" spans="1:47">
      <c r="A44" s="47" t="s">
        <v>46</v>
      </c>
      <c r="B44" s="93"/>
      <c r="C44" s="100">
        <f>C43/$P$43</f>
        <v>0.51552333394810956</v>
      </c>
      <c r="D44" s="100">
        <f t="shared" ref="D44:P44" si="8">D43/$P$43</f>
        <v>0.21214994274671384</v>
      </c>
      <c r="E44" s="100">
        <f t="shared" si="8"/>
        <v>0</v>
      </c>
      <c r="F44" s="100">
        <f t="shared" si="8"/>
        <v>8.5285660381378192E-2</v>
      </c>
      <c r="G44" s="100">
        <f t="shared" si="8"/>
        <v>2.9330022031821879E-2</v>
      </c>
      <c r="H44" s="100">
        <f t="shared" si="8"/>
        <v>0.15771104089197649</v>
      </c>
      <c r="I44" s="100">
        <f t="shared" si="8"/>
        <v>0</v>
      </c>
      <c r="J44" s="100">
        <f t="shared" si="8"/>
        <v>0</v>
      </c>
      <c r="K44" s="100">
        <f t="shared" si="8"/>
        <v>0</v>
      </c>
      <c r="L44" s="100">
        <f t="shared" si="8"/>
        <v>0</v>
      </c>
      <c r="M44" s="100">
        <f t="shared" si="8"/>
        <v>0</v>
      </c>
      <c r="N44" s="100">
        <f t="shared" si="8"/>
        <v>0</v>
      </c>
      <c r="O44" s="100">
        <f t="shared" si="8"/>
        <v>0</v>
      </c>
      <c r="P44" s="100">
        <f t="shared" si="8"/>
        <v>1</v>
      </c>
      <c r="Q44" s="34"/>
      <c r="R44" s="41" t="s">
        <v>44</v>
      </c>
      <c r="S44" s="11" t="str">
        <f>ROUND(P34/1000,0) &amp;" GWh"</f>
        <v>27 GWh</v>
      </c>
      <c r="T44" s="42">
        <f>P34/P40</f>
        <v>5.7898001943970989E-2</v>
      </c>
      <c r="U44" s="36"/>
    </row>
    <row r="45" spans="1:47">
      <c r="A45" s="48"/>
      <c r="B45" s="90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1 GWh</v>
      </c>
      <c r="T45" s="42">
        <f>P32/P40</f>
        <v>3.0330331934947962E-3</v>
      </c>
      <c r="U45" s="36"/>
    </row>
    <row r="46" spans="1:47">
      <c r="A46" s="48" t="s">
        <v>49</v>
      </c>
      <c r="B46" s="67">
        <f>B24-B40</f>
        <v>7159.2682321393004</v>
      </c>
      <c r="C46" s="67">
        <f>(C40+C24)*0.08</f>
        <v>18525.781991973356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100 GWh</v>
      </c>
      <c r="T46" s="62">
        <f>P33/P40</f>
        <v>0.21776578228052901</v>
      </c>
      <c r="U46" s="36"/>
    </row>
    <row r="47" spans="1:47">
      <c r="A47" s="48" t="s">
        <v>51</v>
      </c>
      <c r="B47" s="94">
        <f>B46/B24</f>
        <v>0.14959938366718031</v>
      </c>
      <c r="C47" s="94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104 GWh</v>
      </c>
      <c r="T47" s="62">
        <f>P35/P40</f>
        <v>0.22778646427566143</v>
      </c>
    </row>
    <row r="48" spans="1:47" ht="15.75" thickBot="1">
      <c r="A48" s="13"/>
      <c r="B48" s="95"/>
      <c r="C48" s="96"/>
      <c r="D48" s="97"/>
      <c r="E48" s="97"/>
      <c r="F48" s="98"/>
      <c r="G48" s="97"/>
      <c r="H48" s="97"/>
      <c r="I48" s="98"/>
      <c r="J48" s="97"/>
      <c r="K48" s="97"/>
      <c r="L48" s="97"/>
      <c r="M48" s="96"/>
      <c r="N48" s="99"/>
      <c r="O48" s="99"/>
      <c r="P48" s="99"/>
      <c r="Q48" s="86"/>
      <c r="R48" s="68" t="s">
        <v>50</v>
      </c>
      <c r="S48" s="11" t="str">
        <f>ROUND(P40/1000,0) &amp;" GWh"</f>
        <v>458 GWh</v>
      </c>
      <c r="T48" s="69">
        <f>SUM(T42:T47)</f>
        <v>1.0000000000000002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zoomScale="40" zoomScaleNormal="40" workbookViewId="0">
      <selection activeCell="L52" sqref="L52"/>
    </sheetView>
  </sheetViews>
  <sheetFormatPr defaultColWidth="8.625" defaultRowHeight="15"/>
  <cols>
    <col min="1" max="1" width="49.5" style="12" customWidth="1"/>
    <col min="2" max="2" width="19.62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79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59"/>
      <c r="C5" s="101">
        <f>[2]Solceller!$C$10</f>
        <v>114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/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9">
        <f>[2]Elproduktion!$N$282</f>
        <v>0</v>
      </c>
      <c r="D7" s="89">
        <f>[2]Elproduktion!$N$283</f>
        <v>0</v>
      </c>
      <c r="E7" s="89">
        <f>[2]Elproduktion!$Q$284</f>
        <v>0</v>
      </c>
      <c r="F7" s="89">
        <f>[2]Elproduktion!$N$285</f>
        <v>0</v>
      </c>
      <c r="G7" s="89">
        <f>[2]Elproduktion!$R$286</f>
        <v>0</v>
      </c>
      <c r="H7" s="89">
        <f>[2]Elproduktion!$S$287</f>
        <v>0</v>
      </c>
      <c r="I7" s="89">
        <f>[2]Elproduktion!$N$288</f>
        <v>0</v>
      </c>
      <c r="J7" s="89">
        <f>[2]Elproduktion!$T$286</f>
        <v>0</v>
      </c>
      <c r="K7" s="89">
        <f>[2]Elproduktion!U284</f>
        <v>0</v>
      </c>
      <c r="L7" s="89">
        <f>[2]Elproduktion!V284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9">
        <f>[2]Elproduktion!$N$290</f>
        <v>0</v>
      </c>
      <c r="D8" s="89">
        <f>[2]Elproduktion!$N$291</f>
        <v>0</v>
      </c>
      <c r="E8" s="89">
        <f>[2]Elproduktion!$Q$292</f>
        <v>0</v>
      </c>
      <c r="F8" s="89">
        <f>[2]Elproduktion!$N$293</f>
        <v>0</v>
      </c>
      <c r="G8" s="89">
        <f>[2]Elproduktion!$R$294</f>
        <v>0</v>
      </c>
      <c r="H8" s="89">
        <f>[2]Elproduktion!$S$295</f>
        <v>0</v>
      </c>
      <c r="I8" s="89">
        <f>[2]Elproduktion!$N$296</f>
        <v>0</v>
      </c>
      <c r="J8" s="89">
        <f>[2]Elproduktion!$T$294</f>
        <v>0</v>
      </c>
      <c r="K8" s="89">
        <f>[2]Elproduktion!U292</f>
        <v>0</v>
      </c>
      <c r="L8" s="89">
        <f>[2]Elproduktion!V292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9">
        <f>[2]Elproduktion!$N$298</f>
        <v>138932</v>
      </c>
      <c r="D9" s="89">
        <f>[2]Elproduktion!$N$299</f>
        <v>0</v>
      </c>
      <c r="E9" s="89">
        <f>[2]Elproduktion!$Q$300</f>
        <v>0</v>
      </c>
      <c r="F9" s="89">
        <f>[2]Elproduktion!$N$301</f>
        <v>0</v>
      </c>
      <c r="G9" s="89">
        <f>[2]Elproduktion!$R$302</f>
        <v>0</v>
      </c>
      <c r="H9" s="89">
        <f>[2]Elproduktion!$S$303</f>
        <v>0</v>
      </c>
      <c r="I9" s="89">
        <f>[2]Elproduktion!$N$304</f>
        <v>0</v>
      </c>
      <c r="J9" s="89">
        <f>[2]Elproduktion!$T$302</f>
        <v>0</v>
      </c>
      <c r="K9" s="89">
        <f>[2]Elproduktion!U300</f>
        <v>0</v>
      </c>
      <c r="L9" s="89">
        <f>[2]Elproduktion!V300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9">
        <f>[2]Elproduktion!$N$306</f>
        <v>0</v>
      </c>
      <c r="D10" s="89">
        <f>[2]Elproduktion!$N$307</f>
        <v>0</v>
      </c>
      <c r="E10" s="89">
        <f>[2]Elproduktion!$Q$308</f>
        <v>0</v>
      </c>
      <c r="F10" s="89">
        <f>[2]Elproduktion!$N$309</f>
        <v>0</v>
      </c>
      <c r="G10" s="89">
        <f>[2]Elproduktion!$R$310</f>
        <v>0</v>
      </c>
      <c r="H10" s="89">
        <f>[2]Elproduktion!$S$311</f>
        <v>0</v>
      </c>
      <c r="I10" s="89">
        <f>[2]Elproduktion!$N$312</f>
        <v>0</v>
      </c>
      <c r="J10" s="89">
        <f>[2]Elproduktion!$T$310</f>
        <v>0</v>
      </c>
      <c r="K10" s="89">
        <f>[2]Elproduktion!U308</f>
        <v>0</v>
      </c>
      <c r="L10" s="89">
        <f>[2]Elproduktion!V308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1">
        <f>SUM(C5:C10)</f>
        <v>139046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1763 Forshaga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[2]Fjärrvärmeproduktion!$N$394</f>
        <v>0</v>
      </c>
      <c r="C18" s="106"/>
      <c r="D18" s="105">
        <f>[2]Fjärrvärmeproduktion!$N$395</f>
        <v>0</v>
      </c>
      <c r="E18" s="106">
        <f>[2]Fjärrvärmeproduktion!$Q$396</f>
        <v>0</v>
      </c>
      <c r="F18" s="106">
        <f>[2]Fjärrvärmeproduktion!$N$397</f>
        <v>0</v>
      </c>
      <c r="G18" s="106">
        <f>[2]Fjärrvärmeproduktion!$R$398</f>
        <v>0</v>
      </c>
      <c r="H18" s="106">
        <f>[2]Fjärrvärmeproduktion!$S$399</f>
        <v>0</v>
      </c>
      <c r="I18" s="106">
        <f>[2]Fjärrvärmeproduktion!$N$400</f>
        <v>0</v>
      </c>
      <c r="J18" s="106">
        <f>[2]Fjärrvärmeproduktion!$T$398</f>
        <v>0</v>
      </c>
      <c r="K18" s="106">
        <f>[2]Fjärrvärmeproduktion!U396</f>
        <v>0</v>
      </c>
      <c r="L18" s="106">
        <f>[2]Fjärrvärmeproduktion!V396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33">
        <f>[2]Fjärrvärmeproduktion!$N$402</f>
        <v>20986</v>
      </c>
      <c r="C19" s="106"/>
      <c r="D19" s="133">
        <f>[2]Fjärrvärmeproduktion!$N$403</f>
        <v>4080</v>
      </c>
      <c r="E19" s="106">
        <f>[2]Fjärrvärmeproduktion!$Q$404</f>
        <v>0</v>
      </c>
      <c r="F19" s="106">
        <f>[2]Fjärrvärmeproduktion!$N$405</f>
        <v>0</v>
      </c>
      <c r="G19" s="106">
        <f>[2]Fjärrvärmeproduktion!$R$406</f>
        <v>0</v>
      </c>
      <c r="H19" s="126">
        <f>[2]Fjärrvärmeproduktion!$S$407</f>
        <v>18668</v>
      </c>
      <c r="I19" s="106">
        <f>[2]Fjärrvärmeproduktion!$N$408</f>
        <v>0</v>
      </c>
      <c r="J19" s="106">
        <f>[2]Fjärrvärmeproduktion!$T$406</f>
        <v>0</v>
      </c>
      <c r="K19" s="106">
        <f>[2]Fjärrvärmeproduktion!U404</f>
        <v>0</v>
      </c>
      <c r="L19" s="106">
        <f>[2]Fjärrvärmeproduktion!V404</f>
        <v>0</v>
      </c>
      <c r="M19" s="106"/>
      <c r="N19" s="106"/>
      <c r="O19" s="106"/>
      <c r="P19" s="126">
        <f t="shared" ref="P19:P24" si="2">SUM(C19:O19)</f>
        <v>22748</v>
      </c>
      <c r="Q19" s="4"/>
      <c r="R19" s="4"/>
      <c r="S19" s="4"/>
      <c r="T19" s="4"/>
    </row>
    <row r="20" spans="1:34" ht="15.75">
      <c r="A20" s="5" t="s">
        <v>20</v>
      </c>
      <c r="B20" s="133">
        <f>[2]Fjärrvärmeproduktion!$N$410</f>
        <v>0</v>
      </c>
      <c r="C20" s="106"/>
      <c r="D20" s="105">
        <f>[2]Fjärrvärmeproduktion!$N$411</f>
        <v>0</v>
      </c>
      <c r="E20" s="106">
        <f>[2]Fjärrvärmeproduktion!$Q$412</f>
        <v>0</v>
      </c>
      <c r="F20" s="106">
        <f>[2]Fjärrvärmeproduktion!$N$413</f>
        <v>0</v>
      </c>
      <c r="G20" s="106">
        <f>[2]Fjärrvärmeproduktion!$R$414</f>
        <v>0</v>
      </c>
      <c r="H20" s="106">
        <f>[2]Fjärrvärmeproduktion!$S$415</f>
        <v>0</v>
      </c>
      <c r="I20" s="106">
        <f>[2]Fjärrvärmeproduktion!$N$416</f>
        <v>0</v>
      </c>
      <c r="J20" s="106">
        <f>[2]Fjärrvärmeproduktion!$T$414</f>
        <v>0</v>
      </c>
      <c r="K20" s="106">
        <f>[2]Fjärrvärmeproduktion!U412</f>
        <v>0</v>
      </c>
      <c r="L20" s="106">
        <f>[2]Fjärrvärmeproduktion!V412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33">
        <f>[2]Fjärrvärmeproduktion!$N$418</f>
        <v>0</v>
      </c>
      <c r="C21" s="106"/>
      <c r="D21" s="105">
        <f>[2]Fjärrvärmeproduktion!$N$419</f>
        <v>0</v>
      </c>
      <c r="E21" s="106">
        <f>[2]Fjärrvärmeproduktion!$Q$420</f>
        <v>0</v>
      </c>
      <c r="F21" s="106">
        <f>[2]Fjärrvärmeproduktion!$N$421</f>
        <v>0</v>
      </c>
      <c r="G21" s="106">
        <f>[2]Fjärrvärmeproduktion!$R$422</f>
        <v>0</v>
      </c>
      <c r="H21" s="106">
        <f>[2]Fjärrvärmeproduktion!$S$423</f>
        <v>0</v>
      </c>
      <c r="I21" s="106">
        <f>[2]Fjärrvärmeproduktion!$N$424</f>
        <v>0</v>
      </c>
      <c r="J21" s="106">
        <f>[2]Fjärrvärmeproduktion!$T$422</f>
        <v>0</v>
      </c>
      <c r="K21" s="106">
        <f>[2]Fjärrvärmeproduktion!U420</f>
        <v>0</v>
      </c>
      <c r="L21" s="106">
        <f>[2]Fjärrvärmeproduktion!V420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33">
        <f>[2]Fjärrvärmeproduktion!$N$426</f>
        <v>0</v>
      </c>
      <c r="C22" s="106"/>
      <c r="D22" s="105">
        <f>[2]Fjärrvärmeproduktion!$N$427</f>
        <v>0</v>
      </c>
      <c r="E22" s="106">
        <f>[2]Fjärrvärmeproduktion!$Q$428</f>
        <v>0</v>
      </c>
      <c r="F22" s="106">
        <f>[2]Fjärrvärmeproduktion!$N$429</f>
        <v>0</v>
      </c>
      <c r="G22" s="106">
        <f>[2]Fjärrvärmeproduktion!$R$430</f>
        <v>0</v>
      </c>
      <c r="H22" s="106">
        <f>[2]Fjärrvärmeproduktion!$S$431</f>
        <v>0</v>
      </c>
      <c r="I22" s="106">
        <f>[2]Fjärrvärmeproduktion!$N$432</f>
        <v>0</v>
      </c>
      <c r="J22" s="106">
        <f>[2]Fjärrvärmeproduktion!$T$430</f>
        <v>0</v>
      </c>
      <c r="K22" s="106">
        <f>[2]Fjärrvärmeproduktion!U428</f>
        <v>0</v>
      </c>
      <c r="L22" s="106">
        <f>[2]Fjärrvärmeproduktion!V428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245 GWh</v>
      </c>
      <c r="T22" s="38"/>
      <c r="U22" s="36"/>
    </row>
    <row r="23" spans="1:34" ht="15.75">
      <c r="A23" s="5" t="s">
        <v>23</v>
      </c>
      <c r="B23" s="133">
        <f>[2]Fjärrvärmeproduktion!$N$434</f>
        <v>0</v>
      </c>
      <c r="C23" s="106"/>
      <c r="D23" s="105">
        <f>[2]Fjärrvärmeproduktion!$N$435</f>
        <v>0</v>
      </c>
      <c r="E23" s="106">
        <f>[2]Fjärrvärmeproduktion!$Q$436</f>
        <v>0</v>
      </c>
      <c r="F23" s="106">
        <f>[2]Fjärrvärmeproduktion!$N$437</f>
        <v>0</v>
      </c>
      <c r="G23" s="106">
        <f>[2]Fjärrvärmeproduktion!$R$438</f>
        <v>0</v>
      </c>
      <c r="H23" s="106">
        <f>[2]Fjärrvärmeproduktion!$S$439</f>
        <v>0</v>
      </c>
      <c r="I23" s="106">
        <f>[2]Fjärrvärmeproduktion!$N$440</f>
        <v>0</v>
      </c>
      <c r="J23" s="106">
        <f>[2]Fjärrvärmeproduktion!$T$438</f>
        <v>0</v>
      </c>
      <c r="K23" s="106">
        <f>[2]Fjärrvärmeproduktion!U436</f>
        <v>0</v>
      </c>
      <c r="L23" s="106">
        <f>[2]Fjärrvärmeproduktion!V436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6">
        <f>SUM(B18:B23)</f>
        <v>20986</v>
      </c>
      <c r="C24" s="106">
        <f t="shared" ref="C24:O24" si="3">SUM(C18:C23)</f>
        <v>0</v>
      </c>
      <c r="D24" s="126">
        <f t="shared" si="3"/>
        <v>4080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26">
        <f t="shared" si="3"/>
        <v>18668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26">
        <f t="shared" si="2"/>
        <v>22748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129 GWh</v>
      </c>
      <c r="T25" s="42">
        <f>C$44</f>
        <v>0.52656920015173858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69 GWh</v>
      </c>
      <c r="T26" s="42">
        <f>D$44</f>
        <v>0.28299023834188758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6 GWh</v>
      </c>
      <c r="T28" s="42">
        <f>F$44</f>
        <v>2.4985436347329335E-2</v>
      </c>
      <c r="U28" s="36"/>
    </row>
    <row r="29" spans="1:34" ht="15.75">
      <c r="A29" s="78" t="str">
        <f>A2</f>
        <v>1763 Forshaga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8 GWh</v>
      </c>
      <c r="T29" s="42">
        <f>G$44</f>
        <v>3.1117632213253508E-2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33 GWh</v>
      </c>
      <c r="T30" s="42">
        <f>H$44</f>
        <v>0.13433749294579095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5">
        <f>[2]Slutanvändning!$N$575</f>
        <v>0</v>
      </c>
      <c r="C32" s="105">
        <f>[2]Slutanvändning!$N$576</f>
        <v>0</v>
      </c>
      <c r="D32" s="106">
        <f>[2]Slutanvändning!$N$569</f>
        <v>875</v>
      </c>
      <c r="E32" s="106">
        <f>[2]Slutanvändning!$Q$570</f>
        <v>0</v>
      </c>
      <c r="F32" s="106">
        <f>[2]Slutanvändning!$N$571</f>
        <v>0</v>
      </c>
      <c r="G32" s="106">
        <f>[2]Slutanvändning!$N$572</f>
        <v>203</v>
      </c>
      <c r="H32" s="105">
        <f>[2]Slutanvändning!$N$573</f>
        <v>0</v>
      </c>
      <c r="I32" s="106">
        <f>[2]Slutanvändning!$N$574</f>
        <v>0</v>
      </c>
      <c r="J32" s="106"/>
      <c r="K32" s="106">
        <f>[2]Slutanvändning!T570</f>
        <v>0</v>
      </c>
      <c r="L32" s="106">
        <f>[2]Slutanvändning!U570</f>
        <v>0</v>
      </c>
      <c r="M32" s="106"/>
      <c r="N32" s="106"/>
      <c r="O32" s="106"/>
      <c r="P32" s="106">
        <f t="shared" ref="P32:P38" si="4">SUM(B32:N32)</f>
        <v>1078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05">
        <f>[2]Slutanvändning!$N$584</f>
        <v>0</v>
      </c>
      <c r="C33" s="105">
        <f>[2]Slutanvändning!$N$585</f>
        <v>22228</v>
      </c>
      <c r="D33" s="106">
        <f>[2]Slutanvändning!$N$578</f>
        <v>1085</v>
      </c>
      <c r="E33" s="106">
        <f>[2]Slutanvändning!$Q$579</f>
        <v>0</v>
      </c>
      <c r="F33" s="106">
        <f>[2]Slutanvändning!$N$580</f>
        <v>6128</v>
      </c>
      <c r="G33" s="106">
        <f>[2]Slutanvändning!$N$581</f>
        <v>0</v>
      </c>
      <c r="H33" s="107">
        <f>[2]Slutanvändning!$N$582</f>
        <v>5</v>
      </c>
      <c r="I33" s="106">
        <f>[2]Slutanvändning!$N$583</f>
        <v>0</v>
      </c>
      <c r="J33" s="106"/>
      <c r="K33" s="106">
        <f>[2]Slutanvändning!T579</f>
        <v>0</v>
      </c>
      <c r="L33" s="106">
        <f>[2]Slutanvändning!U579</f>
        <v>0</v>
      </c>
      <c r="M33" s="106"/>
      <c r="N33" s="106"/>
      <c r="O33" s="106"/>
      <c r="P33" s="128">
        <f t="shared" si="4"/>
        <v>29446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37">
        <f>[2]Slutanvändning!$N$593</f>
        <v>7200</v>
      </c>
      <c r="C34" s="105">
        <f>[2]Slutanvändning!$N$594</f>
        <v>10719</v>
      </c>
      <c r="D34" s="106">
        <f>[2]Slutanvändning!$N$587</f>
        <v>5229</v>
      </c>
      <c r="E34" s="106">
        <f>[2]Slutanvändning!$Q$588</f>
        <v>0</v>
      </c>
      <c r="F34" s="106">
        <f>[2]Slutanvändning!$N$589</f>
        <v>0</v>
      </c>
      <c r="G34" s="106">
        <f>[2]Slutanvändning!$N$590</f>
        <v>0</v>
      </c>
      <c r="H34" s="105">
        <f>[2]Slutanvändning!$N$591</f>
        <v>0</v>
      </c>
      <c r="I34" s="106">
        <f>[2]Slutanvändning!$N$592</f>
        <v>0</v>
      </c>
      <c r="J34" s="106"/>
      <c r="K34" s="106">
        <f>[2]Slutanvändning!T588</f>
        <v>0</v>
      </c>
      <c r="L34" s="106">
        <f>[2]Slutanvändning!U588</f>
        <v>0</v>
      </c>
      <c r="M34" s="106"/>
      <c r="N34" s="106"/>
      <c r="O34" s="106"/>
      <c r="P34" s="128">
        <f t="shared" si="4"/>
        <v>23148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05">
        <f>[2]Slutanvändning!$N$602</f>
        <v>0</v>
      </c>
      <c r="C35" s="105">
        <f>[2]Slutanvändning!$N$603</f>
        <v>0</v>
      </c>
      <c r="D35" s="106">
        <f>[2]Slutanvändning!$N$596</f>
        <v>56517</v>
      </c>
      <c r="E35" s="106">
        <f>[2]Slutanvändning!$Q$597</f>
        <v>0</v>
      </c>
      <c r="F35" s="106">
        <f>[2]Slutanvändning!$N$598</f>
        <v>0</v>
      </c>
      <c r="G35" s="106">
        <f>[2]Slutanvändning!$N$599</f>
        <v>7429</v>
      </c>
      <c r="H35" s="105">
        <f>[2]Slutanvändning!$N$600</f>
        <v>0</v>
      </c>
      <c r="I35" s="106">
        <f>[2]Slutanvändning!$N$601</f>
        <v>0</v>
      </c>
      <c r="J35" s="106"/>
      <c r="K35" s="106">
        <f>[2]Slutanvändning!T597</f>
        <v>0</v>
      </c>
      <c r="L35" s="106">
        <f>[2]Slutanvändning!U597</f>
        <v>0</v>
      </c>
      <c r="M35" s="106"/>
      <c r="N35" s="106"/>
      <c r="O35" s="106"/>
      <c r="P35" s="106">
        <f>SUM(B35:N35)</f>
        <v>63946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05">
        <f>[2]Slutanvändning!$N$611</f>
        <v>0</v>
      </c>
      <c r="C36" s="107">
        <f>[2]Slutanvändning!$N$612</f>
        <v>33658.367531580603</v>
      </c>
      <c r="D36" s="106">
        <f>[2]Slutanvändning!$N$605</f>
        <v>839</v>
      </c>
      <c r="E36" s="106">
        <f>[2]Slutanvändning!$Q$606</f>
        <v>0</v>
      </c>
      <c r="F36" s="106">
        <f>[2]Slutanvändning!$N$607</f>
        <v>0</v>
      </c>
      <c r="G36" s="106">
        <f>[2]Slutanvändning!$N$608</f>
        <v>0</v>
      </c>
      <c r="H36" s="105">
        <f>[2]Slutanvändning!$N$609</f>
        <v>0</v>
      </c>
      <c r="I36" s="106">
        <f>[2]Slutanvändning!$N$610</f>
        <v>0</v>
      </c>
      <c r="J36" s="106"/>
      <c r="K36" s="106">
        <f>[2]Slutanvändning!T606</f>
        <v>0</v>
      </c>
      <c r="L36" s="106">
        <f>[2]Slutanvändning!U606</f>
        <v>0</v>
      </c>
      <c r="M36" s="106"/>
      <c r="N36" s="106"/>
      <c r="O36" s="106"/>
      <c r="P36" s="128">
        <f t="shared" si="4"/>
        <v>34497.367531580603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33">
        <f>[2]Slutanvändning!$N$620</f>
        <v>700</v>
      </c>
      <c r="C37" s="105">
        <f>[2]Slutanvändning!$N$621</f>
        <v>52276</v>
      </c>
      <c r="D37" s="106">
        <f>[2]Slutanvändning!$N$614</f>
        <v>782</v>
      </c>
      <c r="E37" s="106">
        <f>[2]Slutanvändning!$Q$615</f>
        <v>0</v>
      </c>
      <c r="F37" s="106">
        <f>[2]Slutanvändning!$N$616</f>
        <v>0</v>
      </c>
      <c r="G37" s="106">
        <f>[2]Slutanvändning!$N$617</f>
        <v>0</v>
      </c>
      <c r="H37" s="107">
        <f>[2]Slutanvändning!$N$618</f>
        <v>14275</v>
      </c>
      <c r="I37" s="106">
        <f>[2]Slutanvändning!$N$619</f>
        <v>0</v>
      </c>
      <c r="J37" s="106"/>
      <c r="K37" s="106">
        <f>[2]Slutanvändning!T615</f>
        <v>0</v>
      </c>
      <c r="L37" s="106">
        <f>[2]Slutanvändning!U615</f>
        <v>0</v>
      </c>
      <c r="M37" s="106"/>
      <c r="N37" s="106"/>
      <c r="O37" s="106"/>
      <c r="P37" s="106">
        <f t="shared" si="4"/>
        <v>68033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33">
        <f>[2]Slutanvändning!$N$629</f>
        <v>10297</v>
      </c>
      <c r="C38" s="105">
        <f>[2]Slutanvändning!$N$630</f>
        <v>700</v>
      </c>
      <c r="D38" s="106">
        <f>[2]Slutanvändning!$N$623</f>
        <v>0</v>
      </c>
      <c r="E38" s="106">
        <f>[2]Slutanvändning!$Q$624</f>
        <v>0</v>
      </c>
      <c r="F38" s="106">
        <f>[2]Slutanvändning!$N$625</f>
        <v>0</v>
      </c>
      <c r="G38" s="106">
        <f>[2]Slutanvändning!$N$626</f>
        <v>0</v>
      </c>
      <c r="H38" s="105">
        <f>[2]Slutanvändning!$N$627</f>
        <v>0</v>
      </c>
      <c r="I38" s="106">
        <f>[2]Slutanvändning!$N$628</f>
        <v>0</v>
      </c>
      <c r="J38" s="106"/>
      <c r="K38" s="106">
        <f>[2]Slutanvändning!T624</f>
        <v>0</v>
      </c>
      <c r="L38" s="106">
        <f>[2]Slutanvändning!U624</f>
        <v>0</v>
      </c>
      <c r="M38" s="106"/>
      <c r="N38" s="106"/>
      <c r="O38" s="106"/>
      <c r="P38" s="128">
        <f t="shared" si="4"/>
        <v>10997</v>
      </c>
      <c r="Q38" s="33"/>
      <c r="R38" s="44"/>
      <c r="S38" s="29"/>
      <c r="T38" s="40"/>
      <c r="U38" s="36"/>
    </row>
    <row r="39" spans="1:47" ht="15.75">
      <c r="A39" s="5" t="s">
        <v>39</v>
      </c>
      <c r="B39" s="105">
        <f>[2]Slutanvändning!$N$638</f>
        <v>0</v>
      </c>
      <c r="C39" s="105">
        <f>[2]Slutanvändning!$N$639</f>
        <v>0</v>
      </c>
      <c r="D39" s="106">
        <f>[2]Slutanvändning!$N$632</f>
        <v>0</v>
      </c>
      <c r="E39" s="106">
        <f>[2]Slutanvändning!$Q$633</f>
        <v>0</v>
      </c>
      <c r="F39" s="106">
        <f>[2]Slutanvändning!$N$634</f>
        <v>0</v>
      </c>
      <c r="G39" s="106">
        <f>[2]Slutanvändning!$N$635</f>
        <v>0</v>
      </c>
      <c r="H39" s="106"/>
      <c r="I39" s="106">
        <f>[2]Slutanvändning!$N$637</f>
        <v>0</v>
      </c>
      <c r="J39" s="106"/>
      <c r="K39" s="106">
        <f>[2]Slutanvändning!T633</f>
        <v>0</v>
      </c>
      <c r="L39" s="106">
        <f>[2]Slutanvändning!U633</f>
        <v>0</v>
      </c>
      <c r="M39" s="106"/>
      <c r="N39" s="106"/>
      <c r="O39" s="106"/>
      <c r="P39" s="106">
        <f>SUM(B39:N39)</f>
        <v>0</v>
      </c>
      <c r="Q39" s="33"/>
      <c r="R39" s="41"/>
      <c r="S39" s="10"/>
      <c r="T39" s="63"/>
    </row>
    <row r="40" spans="1:47" ht="15.75">
      <c r="A40" s="5" t="s">
        <v>14</v>
      </c>
      <c r="B40" s="126">
        <f>SUM(B32:B39)</f>
        <v>18197</v>
      </c>
      <c r="C40" s="128">
        <f t="shared" ref="C40:O40" si="5">SUM(C32:C39)</f>
        <v>119581.3675315806</v>
      </c>
      <c r="D40" s="106">
        <f t="shared" si="5"/>
        <v>65327</v>
      </c>
      <c r="E40" s="106">
        <f t="shared" si="5"/>
        <v>0</v>
      </c>
      <c r="F40" s="106">
        <f>SUM(F32:F39)</f>
        <v>6128</v>
      </c>
      <c r="G40" s="106">
        <f t="shared" si="5"/>
        <v>7632</v>
      </c>
      <c r="H40" s="128">
        <f t="shared" si="5"/>
        <v>14280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06">
        <f>SUM(B40:N40)</f>
        <v>231145.36753158062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ROUND((B46+C46)/1000,0) &amp;" GWh"</f>
        <v>12 GWh</v>
      </c>
      <c r="T41" s="63"/>
    </row>
    <row r="42" spans="1:47">
      <c r="A42" s="46" t="s">
        <v>43</v>
      </c>
      <c r="B42" s="114">
        <f>B39+B38+B37</f>
        <v>10997</v>
      </c>
      <c r="C42" s="114">
        <f>C39+C38+C37</f>
        <v>52976</v>
      </c>
      <c r="D42" s="114">
        <f>D39+D38+D37</f>
        <v>782</v>
      </c>
      <c r="E42" s="114">
        <f t="shared" ref="E42:P42" si="6">E39+E38+E37</f>
        <v>0</v>
      </c>
      <c r="F42" s="114">
        <f t="shared" si="6"/>
        <v>0</v>
      </c>
      <c r="G42" s="114">
        <f t="shared" si="6"/>
        <v>0</v>
      </c>
      <c r="H42" s="114">
        <f t="shared" si="6"/>
        <v>14275</v>
      </c>
      <c r="I42" s="114">
        <f t="shared" si="6"/>
        <v>0</v>
      </c>
      <c r="J42" s="114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79030</v>
      </c>
      <c r="Q42" s="34"/>
      <c r="R42" s="41" t="s">
        <v>41</v>
      </c>
      <c r="S42" s="11" t="str">
        <f>ROUND(P42/1000,0) &amp;" GWh"</f>
        <v>79 GWh</v>
      </c>
      <c r="T42" s="42">
        <f>P42/P40</f>
        <v>0.34190605178017419</v>
      </c>
    </row>
    <row r="43" spans="1:47">
      <c r="A43" s="47" t="s">
        <v>45</v>
      </c>
      <c r="B43" s="115"/>
      <c r="C43" s="116">
        <f>C40+C24-C7+C46</f>
        <v>129147.87693410704</v>
      </c>
      <c r="D43" s="116">
        <f t="shared" ref="D43:O43" si="7">D11+D24+D40</f>
        <v>69407</v>
      </c>
      <c r="E43" s="116">
        <f t="shared" si="7"/>
        <v>0</v>
      </c>
      <c r="F43" s="116">
        <f t="shared" si="7"/>
        <v>6128</v>
      </c>
      <c r="G43" s="116">
        <f t="shared" si="7"/>
        <v>7632</v>
      </c>
      <c r="H43" s="116">
        <f t="shared" si="7"/>
        <v>32948</v>
      </c>
      <c r="I43" s="116">
        <f t="shared" si="7"/>
        <v>0</v>
      </c>
      <c r="J43" s="116">
        <f t="shared" si="7"/>
        <v>0</v>
      </c>
      <c r="K43" s="116">
        <f t="shared" si="7"/>
        <v>0</v>
      </c>
      <c r="L43" s="116">
        <f t="shared" si="7"/>
        <v>0</v>
      </c>
      <c r="M43" s="116">
        <f t="shared" si="7"/>
        <v>0</v>
      </c>
      <c r="N43" s="116">
        <f t="shared" si="7"/>
        <v>0</v>
      </c>
      <c r="O43" s="116">
        <f t="shared" si="7"/>
        <v>0</v>
      </c>
      <c r="P43" s="117">
        <f>SUM(C43:O43)</f>
        <v>245262.87693410704</v>
      </c>
      <c r="Q43" s="34"/>
      <c r="R43" s="41" t="s">
        <v>42</v>
      </c>
      <c r="S43" s="11" t="str">
        <f>ROUND(P36/1000,0) &amp;" GWh"</f>
        <v>34 GWh</v>
      </c>
      <c r="T43" s="62">
        <f>P36/P40</f>
        <v>0.14924533379137414</v>
      </c>
    </row>
    <row r="44" spans="1:47">
      <c r="A44" s="47" t="s">
        <v>46</v>
      </c>
      <c r="B44" s="93"/>
      <c r="C44" s="100">
        <f>C43/$P$43</f>
        <v>0.52656920015173858</v>
      </c>
      <c r="D44" s="100">
        <f t="shared" ref="D44:P44" si="8">D43/$P$43</f>
        <v>0.28299023834188758</v>
      </c>
      <c r="E44" s="100">
        <f t="shared" si="8"/>
        <v>0</v>
      </c>
      <c r="F44" s="100">
        <f t="shared" si="8"/>
        <v>2.4985436347329335E-2</v>
      </c>
      <c r="G44" s="100">
        <f t="shared" si="8"/>
        <v>3.1117632213253508E-2</v>
      </c>
      <c r="H44" s="100">
        <f t="shared" si="8"/>
        <v>0.13433749294579095</v>
      </c>
      <c r="I44" s="100">
        <f t="shared" si="8"/>
        <v>0</v>
      </c>
      <c r="J44" s="100">
        <f t="shared" si="8"/>
        <v>0</v>
      </c>
      <c r="K44" s="100">
        <f t="shared" si="8"/>
        <v>0</v>
      </c>
      <c r="L44" s="100">
        <f t="shared" si="8"/>
        <v>0</v>
      </c>
      <c r="M44" s="100">
        <f t="shared" si="8"/>
        <v>0</v>
      </c>
      <c r="N44" s="100">
        <f t="shared" si="8"/>
        <v>0</v>
      </c>
      <c r="O44" s="100">
        <f t="shared" si="8"/>
        <v>0</v>
      </c>
      <c r="P44" s="100">
        <f t="shared" si="8"/>
        <v>1</v>
      </c>
      <c r="Q44" s="34"/>
      <c r="R44" s="41" t="s">
        <v>44</v>
      </c>
      <c r="S44" s="11" t="str">
        <f>ROUND(P34/1000,0) &amp;" GWh"</f>
        <v>23 GWh</v>
      </c>
      <c r="T44" s="42">
        <f>P34/P40</f>
        <v>0.10014477143625804</v>
      </c>
      <c r="U44" s="36"/>
    </row>
    <row r="45" spans="1:47">
      <c r="A45" s="48"/>
      <c r="B45" s="90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1 GWh</v>
      </c>
      <c r="T45" s="42">
        <f>P32/P40</f>
        <v>4.6637317957614549E-3</v>
      </c>
      <c r="U45" s="36"/>
    </row>
    <row r="46" spans="1:47">
      <c r="A46" s="48" t="s">
        <v>49</v>
      </c>
      <c r="B46" s="67">
        <f>B24-B40</f>
        <v>2789</v>
      </c>
      <c r="C46" s="67">
        <f>(C40+C24)*0.08</f>
        <v>9566.509402526448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29 GWh</v>
      </c>
      <c r="T46" s="62">
        <f>P33/P40</f>
        <v>0.12739169430240427</v>
      </c>
      <c r="U46" s="36"/>
    </row>
    <row r="47" spans="1:47">
      <c r="A47" s="48" t="s">
        <v>51</v>
      </c>
      <c r="B47" s="94">
        <f>B46/B24</f>
        <v>0.13289812255789574</v>
      </c>
      <c r="C47" s="94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64 GWh</v>
      </c>
      <c r="T47" s="62">
        <f>P35/P40</f>
        <v>0.27664841689402786</v>
      </c>
    </row>
    <row r="48" spans="1:47" ht="15.75" thickBot="1">
      <c r="A48" s="13"/>
      <c r="B48" s="95"/>
      <c r="C48" s="96"/>
      <c r="D48" s="97"/>
      <c r="E48" s="97"/>
      <c r="F48" s="98"/>
      <c r="G48" s="97"/>
      <c r="H48" s="97"/>
      <c r="I48" s="98"/>
      <c r="J48" s="97"/>
      <c r="K48" s="97"/>
      <c r="L48" s="97"/>
      <c r="M48" s="96"/>
      <c r="N48" s="99"/>
      <c r="O48" s="99"/>
      <c r="P48" s="99"/>
      <c r="Q48" s="86"/>
      <c r="R48" s="68" t="s">
        <v>50</v>
      </c>
      <c r="S48" s="11" t="str">
        <f>ROUND(P40/1000,0) &amp;" GWh"</f>
        <v>231 GWh</v>
      </c>
      <c r="T48" s="69">
        <f>SUM(T42:T47)</f>
        <v>0.99999999999999989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zoomScale="55" zoomScaleNormal="55" workbookViewId="0">
      <selection activeCell="C6" sqref="C6"/>
    </sheetView>
  </sheetViews>
  <sheetFormatPr defaultColWidth="8.625" defaultRowHeight="15"/>
  <cols>
    <col min="1" max="1" width="49.5" style="12" customWidth="1"/>
    <col min="2" max="2" width="19.62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80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59"/>
      <c r="C5" s="101">
        <f>[2]Solceller!$C$11</f>
        <v>66.5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 t="s">
        <v>96</v>
      </c>
      <c r="B6" s="59"/>
      <c r="C6" s="89">
        <f>[2]Elproduktion!$N$322</f>
        <v>346325</v>
      </c>
      <c r="D6" s="89">
        <f>[2]Elproduktion!$N$323</f>
        <v>6147</v>
      </c>
      <c r="E6" s="89">
        <f>[2]Elproduktion!$Q$324</f>
        <v>0</v>
      </c>
      <c r="F6" s="89">
        <f>[2]Elproduktion!$N$325</f>
        <v>0</v>
      </c>
      <c r="G6" s="89">
        <f>[2]Elproduktion!$R$326</f>
        <v>0</v>
      </c>
      <c r="H6" s="89">
        <f>[2]Elproduktion!$S$327</f>
        <v>399780</v>
      </c>
      <c r="I6" s="89">
        <f>[2]Elproduktion!$N$328</f>
        <v>0</v>
      </c>
      <c r="J6" s="89">
        <f>[2]Elproduktion!$T$326</f>
        <v>0</v>
      </c>
      <c r="K6" s="89">
        <f>[2]Elproduktion!U324</f>
        <v>0</v>
      </c>
      <c r="L6" s="89">
        <f>[2]Elproduktion!V324</f>
        <v>0</v>
      </c>
      <c r="M6" s="89"/>
      <c r="N6" s="89"/>
      <c r="O6" s="89"/>
      <c r="P6" s="89">
        <f>SUM(D6:O6)</f>
        <v>405927</v>
      </c>
      <c r="Q6" s="53"/>
      <c r="AG6" s="53"/>
      <c r="AH6" s="53"/>
    </row>
    <row r="7" spans="1:34" ht="15.75">
      <c r="A7" s="5" t="s">
        <v>18</v>
      </c>
      <c r="B7" s="59"/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P7" s="89">
        <f>SUM(D7:O7)</f>
        <v>0</v>
      </c>
      <c r="Q7" s="53"/>
      <c r="AG7" s="53"/>
      <c r="AH7" s="53"/>
    </row>
    <row r="8" spans="1:34" ht="15.75">
      <c r="A8" s="5" t="s">
        <v>11</v>
      </c>
      <c r="B8" s="59"/>
      <c r="C8" s="89">
        <f>[2]Elproduktion!$N$330</f>
        <v>0</v>
      </c>
      <c r="D8" s="89">
        <f>[2]Elproduktion!$N$331</f>
        <v>0</v>
      </c>
      <c r="E8" s="89">
        <f>[2]Elproduktion!$Q$332</f>
        <v>0</v>
      </c>
      <c r="F8" s="89">
        <f>[2]Elproduktion!$N$333</f>
        <v>0</v>
      </c>
      <c r="G8" s="89">
        <f>[2]Elproduktion!$R$334</f>
        <v>0</v>
      </c>
      <c r="H8" s="89">
        <f>[2]Elproduktion!$S$335</f>
        <v>0</v>
      </c>
      <c r="I8" s="89">
        <f>[2]Elproduktion!$N$336</f>
        <v>0</v>
      </c>
      <c r="J8" s="89">
        <f>[2]Elproduktion!$T$334</f>
        <v>0</v>
      </c>
      <c r="K8" s="89">
        <f>[2]Elproduktion!U332</f>
        <v>0</v>
      </c>
      <c r="L8" s="89">
        <f>[2]Elproduktion!V332</f>
        <v>0</v>
      </c>
      <c r="M8" s="89"/>
      <c r="N8" s="89"/>
      <c r="O8" s="89"/>
      <c r="P8" s="89">
        <f t="shared" ref="P8:P11" si="0">SUM(D8:O8)</f>
        <v>0</v>
      </c>
      <c r="Q8" s="53"/>
      <c r="AG8" s="53"/>
      <c r="AH8" s="53"/>
    </row>
    <row r="9" spans="1:34" ht="15.75">
      <c r="A9" s="5" t="s">
        <v>12</v>
      </c>
      <c r="B9" s="59"/>
      <c r="C9" s="89">
        <f>[2]Elproduktion!$N$338</f>
        <v>0</v>
      </c>
      <c r="D9" s="89">
        <f>[2]Elproduktion!$N$339</f>
        <v>0</v>
      </c>
      <c r="E9" s="89">
        <f>[2]Elproduktion!$Q$340</f>
        <v>0</v>
      </c>
      <c r="F9" s="89">
        <f>[2]Elproduktion!$N$341</f>
        <v>0</v>
      </c>
      <c r="G9" s="89">
        <f>[2]Elproduktion!$R$342</f>
        <v>0</v>
      </c>
      <c r="H9" s="89">
        <f>[2]Elproduktion!$S$343</f>
        <v>0</v>
      </c>
      <c r="I9" s="89">
        <f>[2]Elproduktion!$N$344</f>
        <v>0</v>
      </c>
      <c r="J9" s="89">
        <f>[2]Elproduktion!$T$342</f>
        <v>0</v>
      </c>
      <c r="K9" s="89">
        <f>[2]Elproduktion!U340</f>
        <v>0</v>
      </c>
      <c r="L9" s="89">
        <f>[2]Elproduktion!V340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9">
        <f>[2]Elproduktion!$N$346</f>
        <v>0</v>
      </c>
      <c r="D10" s="89">
        <f>[2]Elproduktion!$N$347</f>
        <v>0</v>
      </c>
      <c r="E10" s="89">
        <f>[2]Elproduktion!$Q$348</f>
        <v>0</v>
      </c>
      <c r="F10" s="89">
        <f>[2]Elproduktion!$N$349</f>
        <v>0</v>
      </c>
      <c r="G10" s="89">
        <f>[2]Elproduktion!$R$350</f>
        <v>0</v>
      </c>
      <c r="H10" s="89">
        <f>[2]Elproduktion!$S$351</f>
        <v>0</v>
      </c>
      <c r="I10" s="89">
        <f>[2]Elproduktion!$N$352</f>
        <v>0</v>
      </c>
      <c r="J10" s="89">
        <f>[2]Elproduktion!$T$350</f>
        <v>0</v>
      </c>
      <c r="K10" s="89">
        <f>[2]Elproduktion!U348</f>
        <v>0</v>
      </c>
      <c r="L10" s="89">
        <f>[2]Elproduktion!V348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1">
        <f>SUM(C5:C10)</f>
        <v>346391.5</v>
      </c>
      <c r="D11" s="89">
        <f t="shared" ref="D11:O11" si="1">SUM(D5:D10)</f>
        <v>6147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399780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405927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1764 Grums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[2]Fjärrvärmeproduktion!$N$450</f>
        <v>0</v>
      </c>
      <c r="C18" s="106"/>
      <c r="D18" s="106">
        <f>[2]Fjärrvärmeproduktion!$N$451</f>
        <v>0</v>
      </c>
      <c r="E18" s="106">
        <f>[2]Fjärrvärmeproduktion!$Q$452</f>
        <v>0</v>
      </c>
      <c r="F18" s="106">
        <f>[2]Fjärrvärmeproduktion!$N$453</f>
        <v>0</v>
      </c>
      <c r="G18" s="106">
        <f>[2]Fjärrvärmeproduktion!$R$454</f>
        <v>0</v>
      </c>
      <c r="H18" s="106">
        <f>[2]Fjärrvärmeproduktion!$S$455</f>
        <v>0</v>
      </c>
      <c r="I18" s="106">
        <f>[2]Fjärrvärmeproduktion!$N$456</f>
        <v>0</v>
      </c>
      <c r="J18" s="106">
        <f>[2]Fjärrvärmeproduktion!$T$454</f>
        <v>0</v>
      </c>
      <c r="K18" s="106">
        <f>[2]Fjärrvärmeproduktion!U452</f>
        <v>0</v>
      </c>
      <c r="L18" s="106">
        <f>[2]Fjärrvärmeproduktion!V452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5">
        <f>[2]Fjärrvärmeproduktion!$N$458</f>
        <v>1674</v>
      </c>
      <c r="C19" s="106"/>
      <c r="D19" s="106">
        <f>[2]Fjärrvärmeproduktion!$N$459</f>
        <v>1731</v>
      </c>
      <c r="E19" s="106">
        <f>[2]Fjärrvärmeproduktion!$Q$460</f>
        <v>0</v>
      </c>
      <c r="F19" s="106">
        <f>[2]Fjärrvärmeproduktion!$N$461</f>
        <v>0</v>
      </c>
      <c r="G19" s="106">
        <f>[2]Fjärrvärmeproduktion!$R$462</f>
        <v>0</v>
      </c>
      <c r="H19" s="106">
        <f>[2]Fjärrvärmeproduktion!$S$463</f>
        <v>0</v>
      </c>
      <c r="I19" s="106">
        <f>[2]Fjärrvärmeproduktion!$N$464</f>
        <v>0</v>
      </c>
      <c r="J19" s="106">
        <f>[2]Fjärrvärmeproduktion!$T$462</f>
        <v>0</v>
      </c>
      <c r="K19" s="106">
        <f>[2]Fjärrvärmeproduktion!U460</f>
        <v>0</v>
      </c>
      <c r="L19" s="106">
        <f>[2]Fjärrvärmeproduktion!V460</f>
        <v>0</v>
      </c>
      <c r="M19" s="106"/>
      <c r="N19" s="106"/>
      <c r="O19" s="106"/>
      <c r="P19" s="106">
        <f t="shared" ref="P19:P24" si="2">SUM(C19:O19)</f>
        <v>1731</v>
      </c>
      <c r="Q19" s="4"/>
      <c r="R19" s="4"/>
      <c r="S19" s="4"/>
      <c r="T19" s="4"/>
    </row>
    <row r="20" spans="1:34" ht="15.75">
      <c r="A20" s="5" t="s">
        <v>20</v>
      </c>
      <c r="B20" s="107">
        <f>[2]Fjärrvärmeproduktion!$N$466</f>
        <v>0</v>
      </c>
      <c r="C20" s="106"/>
      <c r="D20" s="106">
        <f>[2]Fjärrvärmeproduktion!$N$467</f>
        <v>0</v>
      </c>
      <c r="E20" s="106">
        <f>[2]Fjärrvärmeproduktion!$Q$468</f>
        <v>0</v>
      </c>
      <c r="F20" s="106">
        <f>[2]Fjärrvärmeproduktion!$N$469</f>
        <v>0</v>
      </c>
      <c r="G20" s="106">
        <f>[2]Fjärrvärmeproduktion!$R$470</f>
        <v>0</v>
      </c>
      <c r="H20" s="106">
        <f>[2]Fjärrvärmeproduktion!$S$471</f>
        <v>0</v>
      </c>
      <c r="I20" s="106">
        <f>[2]Fjärrvärmeproduktion!$N$472</f>
        <v>0</v>
      </c>
      <c r="J20" s="106">
        <f>[2]Fjärrvärmeproduktion!$T$470</f>
        <v>0</v>
      </c>
      <c r="K20" s="106">
        <f>[2]Fjärrvärmeproduktion!U468</f>
        <v>0</v>
      </c>
      <c r="L20" s="106">
        <f>[2]Fjärrvärmeproduktion!V468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7">
        <f>[2]Fjärrvärmeproduktion!$N$474</f>
        <v>0</v>
      </c>
      <c r="C21" s="106"/>
      <c r="D21" s="106">
        <f>[2]Fjärrvärmeproduktion!$N$475</f>
        <v>0</v>
      </c>
      <c r="E21" s="106">
        <f>[2]Fjärrvärmeproduktion!$Q$476</f>
        <v>0</v>
      </c>
      <c r="F21" s="106">
        <f>[2]Fjärrvärmeproduktion!$N$477</f>
        <v>0</v>
      </c>
      <c r="G21" s="106">
        <f>[2]Fjärrvärmeproduktion!$R$478</f>
        <v>0</v>
      </c>
      <c r="H21" s="106">
        <f>[2]Fjärrvärmeproduktion!$S$479</f>
        <v>0</v>
      </c>
      <c r="I21" s="106">
        <f>[2]Fjärrvärmeproduktion!$N$480</f>
        <v>0</v>
      </c>
      <c r="J21" s="106">
        <f>[2]Fjärrvärmeproduktion!$T$478</f>
        <v>0</v>
      </c>
      <c r="K21" s="106">
        <f>[2]Fjärrvärmeproduktion!U476</f>
        <v>0</v>
      </c>
      <c r="L21" s="106">
        <f>[2]Fjärrvärmeproduktion!V476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5">
        <f>[2]Fjärrvärmeproduktion!$N$482</f>
        <v>25070</v>
      </c>
      <c r="C22" s="106"/>
      <c r="D22" s="106">
        <f>[2]Fjärrvärmeproduktion!$N$483</f>
        <v>0</v>
      </c>
      <c r="E22" s="106">
        <f>[2]Fjärrvärmeproduktion!$Q$484</f>
        <v>0</v>
      </c>
      <c r="F22" s="106">
        <f>[2]Fjärrvärmeproduktion!$N$485</f>
        <v>0</v>
      </c>
      <c r="G22" s="106">
        <f>[2]Fjärrvärmeproduktion!$R$486</f>
        <v>0</v>
      </c>
      <c r="H22" s="106">
        <f>[2]Fjärrvärmeproduktion!$S$487</f>
        <v>0</v>
      </c>
      <c r="I22" s="106">
        <f>[2]Fjärrvärmeproduktion!$N$488</f>
        <v>0</v>
      </c>
      <c r="J22" s="106">
        <f>[2]Fjärrvärmeproduktion!$T$486</f>
        <v>0</v>
      </c>
      <c r="K22" s="106">
        <f>[2]Fjärrvärmeproduktion!U484</f>
        <v>0</v>
      </c>
      <c r="L22" s="106">
        <f>[2]Fjärrvärmeproduktion!V484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4656 GWh</v>
      </c>
      <c r="T22" s="38"/>
      <c r="U22" s="36"/>
    </row>
    <row r="23" spans="1:34" ht="15.75">
      <c r="A23" s="5" t="s">
        <v>23</v>
      </c>
      <c r="B23" s="107">
        <f>[2]Fjärrvärmeproduktion!$N$490</f>
        <v>0</v>
      </c>
      <c r="C23" s="106"/>
      <c r="D23" s="106">
        <f>[2]Fjärrvärmeproduktion!$N$491</f>
        <v>0</v>
      </c>
      <c r="E23" s="106">
        <f>[2]Fjärrvärmeproduktion!$Q$492</f>
        <v>0</v>
      </c>
      <c r="F23" s="106">
        <f>[2]Fjärrvärmeproduktion!$N$493</f>
        <v>0</v>
      </c>
      <c r="G23" s="106">
        <f>[2]Fjärrvärmeproduktion!$R$494</f>
        <v>0</v>
      </c>
      <c r="H23" s="106">
        <f>[2]Fjärrvärmeproduktion!$S$495</f>
        <v>0</v>
      </c>
      <c r="I23" s="106">
        <f>[2]Fjärrvärmeproduktion!$N$496</f>
        <v>0</v>
      </c>
      <c r="J23" s="106">
        <f>[2]Fjärrvärmeproduktion!$T$494</f>
        <v>0</v>
      </c>
      <c r="K23" s="106">
        <f>[2]Fjärrvärmeproduktion!U492</f>
        <v>0</v>
      </c>
      <c r="L23" s="106">
        <f>[2]Fjärrvärmeproduktion!V492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6">
        <f>SUM(B18:B23)</f>
        <v>26744</v>
      </c>
      <c r="C24" s="106">
        <f t="shared" ref="C24:O24" si="3">SUM(C18:C23)</f>
        <v>0</v>
      </c>
      <c r="D24" s="106">
        <f t="shared" si="3"/>
        <v>1731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06">
        <f t="shared" si="3"/>
        <v>0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1731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1"/>
      <c r="R25" s="84" t="str">
        <f>C30</f>
        <v>El</v>
      </c>
      <c r="S25" s="60" t="str">
        <f>ROUND((C43+M43)/1000,0) &amp;" GWh"</f>
        <v>836 GWh</v>
      </c>
      <c r="T25" s="42">
        <f>C$44</f>
        <v>0.17948542385627947</v>
      </c>
      <c r="U25" s="36"/>
    </row>
    <row r="26" spans="1:34" ht="15.75">
      <c r="B26" s="105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31"/>
      <c r="R26" s="85" t="str">
        <f>D30</f>
        <v>Oljeprodukter</v>
      </c>
      <c r="S26" s="60" t="str">
        <f>ROUND(D43/1000,0) &amp;" GWh"</f>
        <v>186 GWh</v>
      </c>
      <c r="T26" s="42">
        <f>D$44</f>
        <v>4.0024650776019646E-2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0</v>
      </c>
      <c r="U28" s="36"/>
    </row>
    <row r="29" spans="1:34" ht="15.75">
      <c r="A29" s="78" t="str">
        <f>A2</f>
        <v>1764 Grums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271 GWh</v>
      </c>
      <c r="T29" s="42">
        <f>G$44</f>
        <v>5.8112610851281228E-2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683 GWh</v>
      </c>
      <c r="T30" s="42">
        <f>H$44</f>
        <v>0.14678590400690231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9">
        <f>[2]Slutanvändning!$N$656</f>
        <v>0</v>
      </c>
      <c r="C32" s="89">
        <f>[2]Slutanvändning!$N$657</f>
        <v>576</v>
      </c>
      <c r="D32" s="90">
        <f>[2]Slutanvändning!$N$650</f>
        <v>2183</v>
      </c>
      <c r="E32" s="89">
        <f>[2]Slutanvändning!$Q$651</f>
        <v>0</v>
      </c>
      <c r="F32" s="90">
        <f>[2]Slutanvändning!$N$652</f>
        <v>0</v>
      </c>
      <c r="G32" s="89">
        <f>[2]Slutanvändning!$N$653</f>
        <v>374</v>
      </c>
      <c r="H32" s="89">
        <f>[2]Slutanvändning!$N$654</f>
        <v>0</v>
      </c>
      <c r="I32" s="89">
        <f>[2]Slutanvändning!$N$655</f>
        <v>0</v>
      </c>
      <c r="J32" s="89"/>
      <c r="K32" s="89">
        <f>[2]Slutanvändning!T651</f>
        <v>0</v>
      </c>
      <c r="L32" s="89">
        <f>[2]Slutanvändning!U651</f>
        <v>0</v>
      </c>
      <c r="M32" s="89"/>
      <c r="N32" s="89"/>
      <c r="O32" s="89"/>
      <c r="P32" s="89">
        <f t="shared" ref="P32:P38" si="4">SUM(B32:N32)</f>
        <v>3133</v>
      </c>
      <c r="Q32" s="33"/>
      <c r="R32" s="85" t="str">
        <f>J30</f>
        <v>Avlutar</v>
      </c>
      <c r="S32" s="60" t="str">
        <f>ROUND(J43/1000,0) &amp;" GWh"</f>
        <v>2680 GWh</v>
      </c>
      <c r="T32" s="42">
        <f>J$44</f>
        <v>0.57559141050951745</v>
      </c>
      <c r="U32" s="36"/>
    </row>
    <row r="33" spans="1:47" ht="15.75">
      <c r="A33" s="5" t="s">
        <v>33</v>
      </c>
      <c r="B33" s="89">
        <f>[2]Slutanvändning!$N$665</f>
        <v>0</v>
      </c>
      <c r="C33" s="89">
        <f>[2]Slutanvändning!$N$666</f>
        <v>676872</v>
      </c>
      <c r="D33" s="142">
        <f>[2]Slutanvändning!$N$659</f>
        <v>41649</v>
      </c>
      <c r="E33" s="89">
        <f>[2]Slutanvändning!$Q$660</f>
        <v>0</v>
      </c>
      <c r="F33" s="111">
        <f>[2]Slutanvändning!$N$661</f>
        <v>0</v>
      </c>
      <c r="G33" s="129">
        <f>[2]Slutanvändning!$R$662</f>
        <v>247221</v>
      </c>
      <c r="H33" s="89">
        <f>[2]Slutanvändning!$N$663</f>
        <v>256665</v>
      </c>
      <c r="I33" s="89">
        <f>[2]Slutanvändning!$N$664</f>
        <v>0</v>
      </c>
      <c r="J33" s="129">
        <f>[2]Slutanvändning!$S$662</f>
        <v>2680000</v>
      </c>
      <c r="K33" s="89">
        <f>[2]Slutanvändning!T660</f>
        <v>0</v>
      </c>
      <c r="L33" s="89">
        <f>[2]Slutanvändning!U660</f>
        <v>0</v>
      </c>
      <c r="M33" s="89"/>
      <c r="N33" s="89"/>
      <c r="O33" s="89"/>
      <c r="P33" s="130">
        <f t="shared" si="4"/>
        <v>3902407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9">
        <f>[2]Slutanvändning!$N$674</f>
        <v>4233</v>
      </c>
      <c r="C34" s="89">
        <f>[2]Slutanvändning!$N$675</f>
        <v>9162</v>
      </c>
      <c r="D34" s="90">
        <f>[2]Slutanvändning!$N$668</f>
        <v>122</v>
      </c>
      <c r="E34" s="89">
        <f>[2]Slutanvändning!$Q$669</f>
        <v>0</v>
      </c>
      <c r="F34" s="90">
        <f>[2]Slutanvändning!$N$670</f>
        <v>0</v>
      </c>
      <c r="G34" s="89">
        <f>[2]Slutanvändning!$N$671</f>
        <v>0</v>
      </c>
      <c r="H34" s="89">
        <f>[2]Slutanvändning!$N$672</f>
        <v>0</v>
      </c>
      <c r="I34" s="89">
        <f>[2]Slutanvändning!$N$673</f>
        <v>0</v>
      </c>
      <c r="J34" s="89"/>
      <c r="K34" s="89">
        <f>[2]Slutanvändning!T669</f>
        <v>0</v>
      </c>
      <c r="L34" s="89">
        <f>[2]Slutanvändning!U669</f>
        <v>0</v>
      </c>
      <c r="M34" s="89"/>
      <c r="N34" s="89"/>
      <c r="O34" s="89"/>
      <c r="P34" s="89">
        <f t="shared" si="4"/>
        <v>13517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9">
        <f>[2]Slutanvändning!$N$683</f>
        <v>0</v>
      </c>
      <c r="C35" s="89">
        <f>[2]Slutanvändning!$N$684</f>
        <v>2</v>
      </c>
      <c r="D35" s="90">
        <f>[2]Slutanvändning!$N$677</f>
        <v>131680</v>
      </c>
      <c r="E35" s="89">
        <f>[2]Slutanvändning!$Q$678</f>
        <v>0</v>
      </c>
      <c r="F35" s="90">
        <f>[2]Slutanvändning!$N$679</f>
        <v>0</v>
      </c>
      <c r="G35" s="89">
        <f>[2]Slutanvändning!$N$680</f>
        <v>22982</v>
      </c>
      <c r="H35" s="89">
        <f>[2]Slutanvändning!$N$681</f>
        <v>0</v>
      </c>
      <c r="I35" s="89">
        <f>[2]Slutanvändning!$N$682</f>
        <v>0</v>
      </c>
      <c r="J35" s="89"/>
      <c r="K35" s="89">
        <f>[2]Slutanvändning!T678</f>
        <v>0</v>
      </c>
      <c r="L35" s="89">
        <f>[2]Slutanvändning!U678</f>
        <v>0</v>
      </c>
      <c r="M35" s="89"/>
      <c r="N35" s="89"/>
      <c r="O35" s="89"/>
      <c r="P35" s="89">
        <f>SUM(B35:N35)</f>
        <v>154664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9">
        <f>[2]Slutanvändning!$N$692</f>
        <v>1527</v>
      </c>
      <c r="C36" s="89">
        <f>[2]Slutanvändning!$N$693</f>
        <v>49002</v>
      </c>
      <c r="D36" s="90">
        <f>[2]Slutanvändning!$N$686</f>
        <v>1995</v>
      </c>
      <c r="E36" s="89">
        <f>[2]Slutanvändning!$Q$687</f>
        <v>0</v>
      </c>
      <c r="F36" s="90">
        <f>[2]Slutanvändning!$N$688</f>
        <v>0</v>
      </c>
      <c r="G36" s="89">
        <f>[2]Slutanvändning!$N$689</f>
        <v>0</v>
      </c>
      <c r="H36" s="89">
        <f>[2]Slutanvändning!$N$690</f>
        <v>0</v>
      </c>
      <c r="I36" s="89">
        <f>[2]Slutanvändning!$N$691</f>
        <v>0</v>
      </c>
      <c r="J36" s="89"/>
      <c r="K36" s="89">
        <f>[2]Slutanvändning!T687</f>
        <v>0</v>
      </c>
      <c r="L36" s="89">
        <f>[2]Slutanvändning!U687</f>
        <v>0</v>
      </c>
      <c r="M36" s="89"/>
      <c r="N36" s="89"/>
      <c r="O36" s="89"/>
      <c r="P36" s="89">
        <f t="shared" si="4"/>
        <v>52524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9">
        <f>[2]Slutanvändning!$N$701</f>
        <v>5943</v>
      </c>
      <c r="C37" s="89">
        <f>[2]Slutanvändning!$N$702</f>
        <v>37001</v>
      </c>
      <c r="D37" s="90">
        <f>[2]Slutanvändning!$N$695</f>
        <v>851</v>
      </c>
      <c r="E37" s="89">
        <f>[2]Slutanvändning!$Q$696</f>
        <v>0</v>
      </c>
      <c r="F37" s="90">
        <f>[2]Slutanvändning!$N$697</f>
        <v>0</v>
      </c>
      <c r="G37" s="89">
        <f>[2]Slutanvändning!$N$698</f>
        <v>0</v>
      </c>
      <c r="H37" s="89">
        <f>[2]Slutanvändning!$N$699</f>
        <v>27002</v>
      </c>
      <c r="I37" s="89">
        <f>[2]Slutanvändning!$N$700</f>
        <v>0</v>
      </c>
      <c r="J37" s="89"/>
      <c r="K37" s="89">
        <f>[2]Slutanvändning!T696</f>
        <v>0</v>
      </c>
      <c r="L37" s="89">
        <f>[2]Slutanvändning!U696</f>
        <v>0</v>
      </c>
      <c r="M37" s="89"/>
      <c r="N37" s="89"/>
      <c r="O37" s="89"/>
      <c r="P37" s="89">
        <f t="shared" si="4"/>
        <v>70797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9">
        <f>[2]Slutanvändning!$N$710</f>
        <v>10120</v>
      </c>
      <c r="C38" s="89">
        <f>[2]Slutanvändning!$N$711</f>
        <v>1180</v>
      </c>
      <c r="D38" s="90">
        <f>[2]Slutanvändning!$N$704</f>
        <v>0</v>
      </c>
      <c r="E38" s="89">
        <f>[2]Slutanvändning!$Q$705</f>
        <v>0</v>
      </c>
      <c r="F38" s="90">
        <f>[2]Slutanvändning!$N$706</f>
        <v>0</v>
      </c>
      <c r="G38" s="89">
        <f>[2]Slutanvändning!$N$707</f>
        <v>0</v>
      </c>
      <c r="H38" s="89">
        <f>[2]Slutanvändning!$N$708</f>
        <v>0</v>
      </c>
      <c r="I38" s="89">
        <f>[2]Slutanvändning!$N$709</f>
        <v>0</v>
      </c>
      <c r="J38" s="89"/>
      <c r="K38" s="89">
        <f>[2]Slutanvändning!T705</f>
        <v>0</v>
      </c>
      <c r="L38" s="89">
        <f>[2]Slutanvändning!U705</f>
        <v>0</v>
      </c>
      <c r="M38" s="89"/>
      <c r="N38" s="89"/>
      <c r="O38" s="89"/>
      <c r="P38" s="89">
        <f t="shared" si="4"/>
        <v>11300</v>
      </c>
      <c r="Q38" s="33"/>
      <c r="R38" s="44"/>
      <c r="S38" s="29"/>
      <c r="T38" s="40"/>
      <c r="U38" s="36"/>
    </row>
    <row r="39" spans="1:47" ht="15.75">
      <c r="A39" s="5" t="s">
        <v>39</v>
      </c>
      <c r="B39" s="89">
        <f>[2]Slutanvändning!$N$719</f>
        <v>0</v>
      </c>
      <c r="C39" s="89">
        <f>[2]Slutanvändning!$N$720</f>
        <v>0</v>
      </c>
      <c r="D39" s="90">
        <f>[2]Slutanvändning!$N$713</f>
        <v>0</v>
      </c>
      <c r="E39" s="89">
        <f>[2]Slutanvändning!$Q$714</f>
        <v>0</v>
      </c>
      <c r="F39" s="90">
        <f>[2]Slutanvändning!$N$715</f>
        <v>0</v>
      </c>
      <c r="G39" s="89">
        <f>[2]Slutanvändning!$N$716</f>
        <v>0</v>
      </c>
      <c r="H39" s="89">
        <f>[2]Slutanvändning!$N$717</f>
        <v>0</v>
      </c>
      <c r="I39" s="89">
        <f>[2]Slutanvändning!$N$718</f>
        <v>0</v>
      </c>
      <c r="J39" s="89"/>
      <c r="K39" s="89">
        <f>[2]Slutanvändning!T714</f>
        <v>0</v>
      </c>
      <c r="L39" s="89">
        <f>[2]Slutanvändning!U714</f>
        <v>0</v>
      </c>
      <c r="M39" s="89"/>
      <c r="N39" s="89"/>
      <c r="O39" s="89"/>
      <c r="P39" s="89">
        <f>SUM(B39:N39)</f>
        <v>0</v>
      </c>
      <c r="Q39" s="33"/>
      <c r="R39" s="41"/>
      <c r="S39" s="10"/>
      <c r="T39" s="63"/>
    </row>
    <row r="40" spans="1:47" ht="15.75">
      <c r="A40" s="5" t="s">
        <v>14</v>
      </c>
      <c r="B40" s="89">
        <f>SUM(B32:B39)</f>
        <v>21823</v>
      </c>
      <c r="C40" s="89">
        <f t="shared" ref="C40:O40" si="5">SUM(C32:C39)</f>
        <v>773795</v>
      </c>
      <c r="D40" s="130">
        <f t="shared" si="5"/>
        <v>178480</v>
      </c>
      <c r="E40" s="89">
        <f t="shared" si="5"/>
        <v>0</v>
      </c>
      <c r="F40" s="112">
        <f>SUM(F32:F39)</f>
        <v>0</v>
      </c>
      <c r="G40" s="89">
        <f t="shared" si="5"/>
        <v>270577</v>
      </c>
      <c r="H40" s="89">
        <f t="shared" si="5"/>
        <v>283667</v>
      </c>
      <c r="I40" s="89">
        <f t="shared" si="5"/>
        <v>0</v>
      </c>
      <c r="J40" s="89">
        <f t="shared" si="5"/>
        <v>2680000</v>
      </c>
      <c r="K40" s="89">
        <f t="shared" si="5"/>
        <v>0</v>
      </c>
      <c r="L40" s="89">
        <f t="shared" si="5"/>
        <v>0</v>
      </c>
      <c r="M40" s="89">
        <f t="shared" si="5"/>
        <v>0</v>
      </c>
      <c r="N40" s="89">
        <f t="shared" si="5"/>
        <v>0</v>
      </c>
      <c r="O40" s="89">
        <f t="shared" si="5"/>
        <v>0</v>
      </c>
      <c r="P40" s="130">
        <f>SUM(B40:N40)</f>
        <v>4208342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67 GWh</v>
      </c>
      <c r="T41" s="63"/>
    </row>
    <row r="42" spans="1:47">
      <c r="A42" s="46" t="s">
        <v>43</v>
      </c>
      <c r="B42" s="91">
        <f>B39+B38+B37</f>
        <v>16063</v>
      </c>
      <c r="C42" s="91">
        <f>C39+C38+C37</f>
        <v>38181</v>
      </c>
      <c r="D42" s="91">
        <f>D39+D38+D37</f>
        <v>851</v>
      </c>
      <c r="E42" s="91">
        <f t="shared" ref="E42:P42" si="6">E39+E38+E37</f>
        <v>0</v>
      </c>
      <c r="F42" s="92">
        <f t="shared" si="6"/>
        <v>0</v>
      </c>
      <c r="G42" s="91">
        <f t="shared" si="6"/>
        <v>0</v>
      </c>
      <c r="H42" s="91">
        <f t="shared" si="6"/>
        <v>27002</v>
      </c>
      <c r="I42" s="92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82097</v>
      </c>
      <c r="Q42" s="34"/>
      <c r="R42" s="41" t="s">
        <v>41</v>
      </c>
      <c r="S42" s="11" t="str">
        <f>ROUND(P42/1000,0) &amp;" GWh"</f>
        <v>82 GWh</v>
      </c>
      <c r="T42" s="42">
        <f>P42/P40</f>
        <v>1.9508157844585827E-2</v>
      </c>
    </row>
    <row r="43" spans="1:47">
      <c r="A43" s="47" t="s">
        <v>45</v>
      </c>
      <c r="B43" s="108"/>
      <c r="C43" s="109">
        <f>C40+C24-C7+C46</f>
        <v>835698.6</v>
      </c>
      <c r="D43" s="109">
        <f t="shared" ref="D43:O43" si="7">D11+D24+D40</f>
        <v>186358</v>
      </c>
      <c r="E43" s="109">
        <f t="shared" si="7"/>
        <v>0</v>
      </c>
      <c r="F43" s="109">
        <f t="shared" si="7"/>
        <v>0</v>
      </c>
      <c r="G43" s="109">
        <f t="shared" si="7"/>
        <v>270577</v>
      </c>
      <c r="H43" s="109">
        <f t="shared" si="7"/>
        <v>683447</v>
      </c>
      <c r="I43" s="109">
        <f t="shared" si="7"/>
        <v>0</v>
      </c>
      <c r="J43" s="109">
        <f t="shared" si="7"/>
        <v>2680000</v>
      </c>
      <c r="K43" s="109">
        <f t="shared" si="7"/>
        <v>0</v>
      </c>
      <c r="L43" s="109">
        <f t="shared" si="7"/>
        <v>0</v>
      </c>
      <c r="M43" s="109">
        <f t="shared" si="7"/>
        <v>0</v>
      </c>
      <c r="N43" s="109">
        <f t="shared" si="7"/>
        <v>0</v>
      </c>
      <c r="O43" s="109">
        <f t="shared" si="7"/>
        <v>0</v>
      </c>
      <c r="P43" s="110">
        <f>SUM(C43:O43)</f>
        <v>4656080.5999999996</v>
      </c>
      <c r="Q43" s="34"/>
      <c r="R43" s="41" t="s">
        <v>42</v>
      </c>
      <c r="S43" s="11" t="str">
        <f>ROUND(P36/1000,0) &amp;" GWh"</f>
        <v>53 GWh</v>
      </c>
      <c r="T43" s="62">
        <f>P36/P40</f>
        <v>1.2480924791758845E-2</v>
      </c>
    </row>
    <row r="44" spans="1:47">
      <c r="A44" s="47" t="s">
        <v>46</v>
      </c>
      <c r="B44" s="93"/>
      <c r="C44" s="100">
        <f>C43/$P$43</f>
        <v>0.17948542385627947</v>
      </c>
      <c r="D44" s="100">
        <f t="shared" ref="D44:P44" si="8">D43/$P$43</f>
        <v>4.0024650776019646E-2</v>
      </c>
      <c r="E44" s="100">
        <f t="shared" si="8"/>
        <v>0</v>
      </c>
      <c r="F44" s="100">
        <f t="shared" si="8"/>
        <v>0</v>
      </c>
      <c r="G44" s="100">
        <f t="shared" si="8"/>
        <v>5.8112610851281228E-2</v>
      </c>
      <c r="H44" s="100">
        <f t="shared" si="8"/>
        <v>0.14678590400690231</v>
      </c>
      <c r="I44" s="100">
        <f t="shared" si="8"/>
        <v>0</v>
      </c>
      <c r="J44" s="100">
        <f t="shared" si="8"/>
        <v>0.57559141050951745</v>
      </c>
      <c r="K44" s="100">
        <f t="shared" si="8"/>
        <v>0</v>
      </c>
      <c r="L44" s="100">
        <f t="shared" si="8"/>
        <v>0</v>
      </c>
      <c r="M44" s="100">
        <f t="shared" si="8"/>
        <v>0</v>
      </c>
      <c r="N44" s="100">
        <f t="shared" si="8"/>
        <v>0</v>
      </c>
      <c r="O44" s="100">
        <f t="shared" si="8"/>
        <v>0</v>
      </c>
      <c r="P44" s="100">
        <f t="shared" si="8"/>
        <v>1</v>
      </c>
      <c r="Q44" s="34"/>
      <c r="R44" s="41" t="s">
        <v>44</v>
      </c>
      <c r="S44" s="11" t="str">
        <f>ROUND(P34/1000,0) &amp;" GWh"</f>
        <v>14 GWh</v>
      </c>
      <c r="T44" s="42">
        <f>P34/P40</f>
        <v>3.2119537813229057E-3</v>
      </c>
      <c r="U44" s="36"/>
    </row>
    <row r="45" spans="1:47">
      <c r="A45" s="48"/>
      <c r="B45" s="90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3 GWh</v>
      </c>
      <c r="T45" s="42">
        <f>P32/P40</f>
        <v>7.4447371435116248E-4</v>
      </c>
      <c r="U45" s="36"/>
    </row>
    <row r="46" spans="1:47">
      <c r="A46" s="48" t="s">
        <v>49</v>
      </c>
      <c r="B46" s="67">
        <f>B24-B40</f>
        <v>4921</v>
      </c>
      <c r="C46" s="67">
        <f>(C40+C24)*0.08</f>
        <v>61903.6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3902 GWh</v>
      </c>
      <c r="T46" s="62">
        <f>P33/P40</f>
        <v>0.92730272397062785</v>
      </c>
      <c r="U46" s="36"/>
    </row>
    <row r="47" spans="1:47">
      <c r="A47" s="48" t="s">
        <v>51</v>
      </c>
      <c r="B47" s="94">
        <f>B46/B24</f>
        <v>0.18400388872270415</v>
      </c>
      <c r="C47" s="94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155 GWh</v>
      </c>
      <c r="T47" s="62">
        <f>P35/P40</f>
        <v>3.6751765897353399E-2</v>
      </c>
    </row>
    <row r="48" spans="1:47" ht="15.75" thickBot="1">
      <c r="A48" s="13"/>
      <c r="B48" s="95"/>
      <c r="C48" s="97"/>
      <c r="D48" s="97"/>
      <c r="E48" s="97"/>
      <c r="F48" s="98"/>
      <c r="G48" s="97"/>
      <c r="H48" s="97"/>
      <c r="I48" s="98"/>
      <c r="J48" s="97"/>
      <c r="K48" s="97"/>
      <c r="L48" s="97"/>
      <c r="M48" s="97"/>
      <c r="N48" s="98"/>
      <c r="O48" s="98"/>
      <c r="P48" s="98"/>
      <c r="Q48" s="86"/>
      <c r="R48" s="68" t="s">
        <v>50</v>
      </c>
      <c r="S48" s="11" t="str">
        <f>ROUND(P40/1000,0) &amp;" GWh"</f>
        <v>4208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zoomScale="55" zoomScaleNormal="55" workbookViewId="0">
      <selection activeCell="F32" sqref="F32"/>
    </sheetView>
  </sheetViews>
  <sheetFormatPr defaultColWidth="8.625" defaultRowHeight="15"/>
  <cols>
    <col min="1" max="1" width="49.5" style="12" customWidth="1"/>
    <col min="2" max="2" width="19.62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81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70</v>
      </c>
      <c r="N3" s="54" t="s">
        <v>70</v>
      </c>
      <c r="O3" s="55" t="s">
        <v>70</v>
      </c>
      <c r="P3" s="57" t="s">
        <v>9</v>
      </c>
      <c r="Q3" s="53"/>
      <c r="AG3" s="53"/>
      <c r="AH3" s="53"/>
    </row>
    <row r="4" spans="1:34" s="29" customFormat="1" ht="11.25">
      <c r="A4" s="80" t="s">
        <v>62</v>
      </c>
      <c r="C4" s="79" t="s">
        <v>60</v>
      </c>
      <c r="D4" s="79" t="s">
        <v>61</v>
      </c>
      <c r="E4" s="27"/>
      <c r="F4" s="79" t="s">
        <v>63</v>
      </c>
      <c r="G4" s="27"/>
      <c r="H4" s="27"/>
      <c r="I4" s="79" t="s">
        <v>64</v>
      </c>
      <c r="J4" s="27"/>
      <c r="K4" s="27"/>
      <c r="L4" s="27"/>
      <c r="M4" s="27"/>
      <c r="N4" s="28"/>
      <c r="O4" s="28"/>
      <c r="P4" s="81" t="s">
        <v>68</v>
      </c>
      <c r="Q4" s="30"/>
      <c r="AG4" s="30"/>
      <c r="AH4" s="30"/>
    </row>
    <row r="5" spans="1:34" ht="15.75">
      <c r="A5" s="5" t="s">
        <v>53</v>
      </c>
      <c r="B5" s="59"/>
      <c r="C5" s="101">
        <f>[2]Solceller!$C$17</f>
        <v>218.5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>
        <f>SUM(D5:O5)</f>
        <v>0</v>
      </c>
      <c r="Q5" s="53"/>
      <c r="AG5" s="53"/>
      <c r="AH5" s="53"/>
    </row>
    <row r="6" spans="1:34" ht="15.75">
      <c r="A6" s="5"/>
      <c r="B6" s="5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9">
        <f>[2]Elproduktion!$N$562</f>
        <v>0</v>
      </c>
      <c r="D7" s="89">
        <f>[2]Elproduktion!$N$563</f>
        <v>0</v>
      </c>
      <c r="E7" s="89">
        <f>[2]Elproduktion!$Q$564</f>
        <v>0</v>
      </c>
      <c r="F7" s="89">
        <f>[2]Elproduktion!$N$565</f>
        <v>0</v>
      </c>
      <c r="G7" s="89">
        <f>[2]Elproduktion!$R$566</f>
        <v>0</v>
      </c>
      <c r="H7" s="89">
        <f>[2]Elproduktion!$S$567</f>
        <v>0</v>
      </c>
      <c r="I7" s="89">
        <f>[2]Elproduktion!$N$568</f>
        <v>0</v>
      </c>
      <c r="J7" s="89">
        <f>[2]Elproduktion!$T$566</f>
        <v>0</v>
      </c>
      <c r="K7" s="89">
        <f>[2]Elproduktion!U564</f>
        <v>0</v>
      </c>
      <c r="L7" s="89">
        <f>[2]Elproduktion!V564</f>
        <v>0</v>
      </c>
      <c r="M7" s="89"/>
      <c r="N7" s="89"/>
      <c r="O7" s="89"/>
      <c r="P7" s="89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9">
        <f>[2]Elproduktion!$N$570</f>
        <v>0</v>
      </c>
      <c r="D8" s="89">
        <f>[2]Elproduktion!$N$571</f>
        <v>0</v>
      </c>
      <c r="E8" s="89">
        <f>[2]Elproduktion!$Q$572</f>
        <v>0</v>
      </c>
      <c r="F8" s="89">
        <f>[2]Elproduktion!$N$573</f>
        <v>0</v>
      </c>
      <c r="G8" s="89">
        <f>[2]Elproduktion!$R$574</f>
        <v>0</v>
      </c>
      <c r="H8" s="89">
        <f>[2]Elproduktion!$S$575</f>
        <v>0</v>
      </c>
      <c r="I8" s="89">
        <f>[2]Elproduktion!$N$576</f>
        <v>0</v>
      </c>
      <c r="J8" s="89">
        <f>[2]Elproduktion!$T$574</f>
        <v>0</v>
      </c>
      <c r="K8" s="89">
        <f>[2]Elproduktion!U572</f>
        <v>0</v>
      </c>
      <c r="L8" s="89">
        <f>[2]Elproduktion!V572</f>
        <v>0</v>
      </c>
      <c r="M8" s="89"/>
      <c r="N8" s="89"/>
      <c r="O8" s="89"/>
      <c r="P8" s="89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9">
        <f>[2]Elproduktion!$N$578</f>
        <v>608713</v>
      </c>
      <c r="D9" s="89">
        <f>[2]Elproduktion!$N$579</f>
        <v>0</v>
      </c>
      <c r="E9" s="89">
        <f>[2]Elproduktion!$Q$580</f>
        <v>0</v>
      </c>
      <c r="F9" s="89">
        <f>[2]Elproduktion!$N$581</f>
        <v>0</v>
      </c>
      <c r="G9" s="89">
        <f>[2]Elproduktion!$R$582</f>
        <v>0</v>
      </c>
      <c r="H9" s="89">
        <f>[2]Elproduktion!$S$583</f>
        <v>0</v>
      </c>
      <c r="I9" s="89">
        <f>[2]Elproduktion!$N$584</f>
        <v>0</v>
      </c>
      <c r="J9" s="89">
        <f>[2]Elproduktion!$T$582</f>
        <v>0</v>
      </c>
      <c r="K9" s="89">
        <f>[2]Elproduktion!U580</f>
        <v>0</v>
      </c>
      <c r="L9" s="89">
        <f>[2]Elproduktion!V580</f>
        <v>0</v>
      </c>
      <c r="M9" s="89"/>
      <c r="N9" s="89"/>
      <c r="O9" s="89"/>
      <c r="P9" s="89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9">
        <f>[2]Elproduktion!$N$586</f>
        <v>0</v>
      </c>
      <c r="D10" s="89">
        <f>[2]Elproduktion!$N$587</f>
        <v>0</v>
      </c>
      <c r="E10" s="89">
        <f>[2]Elproduktion!$Q$588</f>
        <v>0</v>
      </c>
      <c r="F10" s="89">
        <f>[2]Elproduktion!$N$589</f>
        <v>0</v>
      </c>
      <c r="G10" s="89">
        <f>[2]Elproduktion!$R$590</f>
        <v>0</v>
      </c>
      <c r="H10" s="89">
        <f>[2]Elproduktion!$S$591</f>
        <v>0</v>
      </c>
      <c r="I10" s="89">
        <f>[2]Elproduktion!$N$592</f>
        <v>0</v>
      </c>
      <c r="J10" s="89">
        <f>[2]Elproduktion!$T$590</f>
        <v>0</v>
      </c>
      <c r="K10" s="89">
        <f>[2]Elproduktion!U588</f>
        <v>0</v>
      </c>
      <c r="L10" s="89">
        <f>[2]Elproduktion!V588</f>
        <v>0</v>
      </c>
      <c r="M10" s="89"/>
      <c r="N10" s="89"/>
      <c r="O10" s="89"/>
      <c r="P10" s="89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1">
        <f>SUM(C5:C10)</f>
        <v>608931.5</v>
      </c>
      <c r="D11" s="89">
        <f t="shared" ref="D11:O11" si="1">SUM(D5:D10)</f>
        <v>0</v>
      </c>
      <c r="E11" s="89">
        <f t="shared" si="1"/>
        <v>0</v>
      </c>
      <c r="F11" s="89">
        <f t="shared" si="1"/>
        <v>0</v>
      </c>
      <c r="G11" s="89">
        <f t="shared" si="1"/>
        <v>0</v>
      </c>
      <c r="H11" s="89">
        <f t="shared" si="1"/>
        <v>0</v>
      </c>
      <c r="I11" s="89">
        <f t="shared" si="1"/>
        <v>0</v>
      </c>
      <c r="J11" s="89">
        <f t="shared" si="1"/>
        <v>0</v>
      </c>
      <c r="K11" s="89">
        <f t="shared" si="1"/>
        <v>0</v>
      </c>
      <c r="L11" s="89">
        <f t="shared" si="1"/>
        <v>0</v>
      </c>
      <c r="M11" s="89">
        <f t="shared" si="1"/>
        <v>0</v>
      </c>
      <c r="N11" s="89">
        <f t="shared" si="1"/>
        <v>0</v>
      </c>
      <c r="O11" s="89">
        <f t="shared" si="1"/>
        <v>0</v>
      </c>
      <c r="P11" s="89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1783 Hagfors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70</v>
      </c>
      <c r="N16" s="54" t="s">
        <v>70</v>
      </c>
      <c r="O16" s="55" t="s">
        <v>70</v>
      </c>
      <c r="P16" s="57" t="s">
        <v>9</v>
      </c>
      <c r="Q16" s="53"/>
      <c r="AG16" s="53"/>
      <c r="AH16" s="53"/>
    </row>
    <row r="17" spans="1:34" s="29" customFormat="1" ht="11.25">
      <c r="A17" s="80" t="s">
        <v>62</v>
      </c>
      <c r="B17" s="79" t="s">
        <v>65</v>
      </c>
      <c r="C17" s="49"/>
      <c r="D17" s="79" t="s">
        <v>61</v>
      </c>
      <c r="E17" s="27"/>
      <c r="F17" s="79" t="s">
        <v>63</v>
      </c>
      <c r="G17" s="27"/>
      <c r="H17" s="27"/>
      <c r="I17" s="79" t="s">
        <v>64</v>
      </c>
      <c r="J17" s="27"/>
      <c r="K17" s="27"/>
      <c r="L17" s="27"/>
      <c r="M17" s="27"/>
      <c r="N17" s="28"/>
      <c r="O17" s="28"/>
      <c r="P17" s="81" t="s">
        <v>68</v>
      </c>
      <c r="Q17" s="30"/>
      <c r="AG17" s="30"/>
      <c r="AH17" s="30"/>
    </row>
    <row r="18" spans="1:34" ht="15.75">
      <c r="A18" s="5" t="s">
        <v>18</v>
      </c>
      <c r="B18" s="105">
        <f>[2]Fjärrvärmeproduktion!$N$786</f>
        <v>0</v>
      </c>
      <c r="C18" s="106"/>
      <c r="D18" s="106">
        <f>[2]Fjärrvärmeproduktion!$N$787</f>
        <v>0</v>
      </c>
      <c r="E18" s="106">
        <f>[2]Fjärrvärmeproduktion!$Q$788</f>
        <v>0</v>
      </c>
      <c r="F18" s="106">
        <f>[2]Fjärrvärmeproduktion!$N$789</f>
        <v>0</v>
      </c>
      <c r="G18" s="106">
        <f>[2]Fjärrvärmeproduktion!$R$790</f>
        <v>0</v>
      </c>
      <c r="H18" s="106">
        <f>[2]Fjärrvärmeproduktion!$S$791</f>
        <v>0</v>
      </c>
      <c r="I18" s="106">
        <f>[2]Fjärrvärmeproduktion!$N$792</f>
        <v>0</v>
      </c>
      <c r="J18" s="106">
        <f>[2]Fjärrvärmeproduktion!$T$790</f>
        <v>0</v>
      </c>
      <c r="K18" s="106">
        <f>[2]Fjärrvärmeproduktion!U788</f>
        <v>0</v>
      </c>
      <c r="L18" s="106">
        <f>[2]Fjärrvärmeproduktion!V788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5">
        <f>[2]Fjärrvärmeproduktion!$N$794+[2]Fjärrvärmeproduktion!$N$826</f>
        <v>77935</v>
      </c>
      <c r="C19" s="106"/>
      <c r="D19" s="106">
        <f>[2]Fjärrvärmeproduktion!$N$795</f>
        <v>806</v>
      </c>
      <c r="E19" s="106">
        <f>[2]Fjärrvärmeproduktion!$Q$796</f>
        <v>0</v>
      </c>
      <c r="F19" s="106">
        <f>[2]Fjärrvärmeproduktion!$N$797</f>
        <v>2994</v>
      </c>
      <c r="G19" s="106">
        <f>[2]Fjärrvärmeproduktion!$R$798</f>
        <v>0</v>
      </c>
      <c r="H19" s="106">
        <f>[2]Fjärrvärmeproduktion!$S$799</f>
        <v>77063</v>
      </c>
      <c r="I19" s="106">
        <f>[2]Fjärrvärmeproduktion!$N$800</f>
        <v>0</v>
      </c>
      <c r="J19" s="106">
        <f>[2]Fjärrvärmeproduktion!$T$798</f>
        <v>0</v>
      </c>
      <c r="K19" s="106">
        <f>[2]Fjärrvärmeproduktion!U796</f>
        <v>0</v>
      </c>
      <c r="L19" s="106">
        <f>[2]Fjärrvärmeproduktion!V796</f>
        <v>0</v>
      </c>
      <c r="M19" s="106"/>
      <c r="N19" s="106"/>
      <c r="O19" s="106"/>
      <c r="P19" s="106">
        <f t="shared" ref="P19:P24" si="2">SUM(C19:O19)</f>
        <v>80863</v>
      </c>
      <c r="Q19" s="4"/>
      <c r="R19" s="4"/>
      <c r="S19" s="4"/>
      <c r="T19" s="4"/>
    </row>
    <row r="20" spans="1:34" ht="15.75">
      <c r="A20" s="5" t="s">
        <v>20</v>
      </c>
      <c r="B20" s="107">
        <f>[2]Fjärrvärmeproduktion!$N$802</f>
        <v>0</v>
      </c>
      <c r="C20" s="106"/>
      <c r="D20" s="106">
        <f>[2]Fjärrvärmeproduktion!$N$803</f>
        <v>0</v>
      </c>
      <c r="E20" s="106">
        <f>[2]Fjärrvärmeproduktion!$Q$804</f>
        <v>0</v>
      </c>
      <c r="F20" s="106">
        <f>[2]Fjärrvärmeproduktion!$N$805</f>
        <v>0</v>
      </c>
      <c r="G20" s="106">
        <f>[2]Fjärrvärmeproduktion!$R$806</f>
        <v>0</v>
      </c>
      <c r="H20" s="106">
        <f>[2]Fjärrvärmeproduktion!$S$807</f>
        <v>0</v>
      </c>
      <c r="I20" s="106">
        <f>[2]Fjärrvärmeproduktion!$N$808</f>
        <v>0</v>
      </c>
      <c r="J20" s="106">
        <f>[2]Fjärrvärmeproduktion!$T$806</f>
        <v>0</v>
      </c>
      <c r="K20" s="106">
        <f>[2]Fjärrvärmeproduktion!U804</f>
        <v>0</v>
      </c>
      <c r="L20" s="106">
        <f>[2]Fjärrvärmeproduktion!V804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7">
        <f>[2]Fjärrvärmeproduktion!$N$810</f>
        <v>0</v>
      </c>
      <c r="C21" s="106"/>
      <c r="D21" s="106">
        <f>[2]Fjärrvärmeproduktion!$N$811</f>
        <v>0</v>
      </c>
      <c r="E21" s="106">
        <f>[2]Fjärrvärmeproduktion!$Q$812</f>
        <v>0</v>
      </c>
      <c r="F21" s="106">
        <f>[2]Fjärrvärmeproduktion!$N$813</f>
        <v>0</v>
      </c>
      <c r="G21" s="106">
        <f>[2]Fjärrvärmeproduktion!$R$814</f>
        <v>0</v>
      </c>
      <c r="H21" s="106">
        <f>[2]Fjärrvärmeproduktion!$S$815</f>
        <v>0</v>
      </c>
      <c r="I21" s="106">
        <f>[2]Fjärrvärmeproduktion!$N$816</f>
        <v>0</v>
      </c>
      <c r="J21" s="106">
        <f>[2]Fjärrvärmeproduktion!$T$814</f>
        <v>0</v>
      </c>
      <c r="K21" s="106">
        <f>[2]Fjärrvärmeproduktion!U812</f>
        <v>0</v>
      </c>
      <c r="L21" s="106">
        <f>[2]Fjärrvärmeproduktion!V812</f>
        <v>0</v>
      </c>
      <c r="M21" s="106"/>
      <c r="N21" s="106"/>
      <c r="O21" s="106"/>
      <c r="P21" s="106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7">
        <f>[2]Fjärrvärmeproduktion!$N$818</f>
        <v>0</v>
      </c>
      <c r="C22" s="106"/>
      <c r="D22" s="106">
        <f>[2]Fjärrvärmeproduktion!$N$819</f>
        <v>0</v>
      </c>
      <c r="E22" s="106">
        <f>[2]Fjärrvärmeproduktion!$Q$820</f>
        <v>0</v>
      </c>
      <c r="F22" s="106">
        <f>[2]Fjärrvärmeproduktion!$N$821</f>
        <v>0</v>
      </c>
      <c r="G22" s="106">
        <f>[2]Fjärrvärmeproduktion!$R$822</f>
        <v>0</v>
      </c>
      <c r="H22" s="106">
        <f>[2]Fjärrvärmeproduktion!$S$823</f>
        <v>0</v>
      </c>
      <c r="I22" s="106">
        <f>[2]Fjärrvärmeproduktion!$N$824</f>
        <v>0</v>
      </c>
      <c r="J22" s="106">
        <f>[2]Fjärrvärmeproduktion!$T$822</f>
        <v>0</v>
      </c>
      <c r="K22" s="106">
        <f>[2]Fjärrvärmeproduktion!U820</f>
        <v>0</v>
      </c>
      <c r="L22" s="106">
        <f>[2]Fjärrvärmeproduktion!V820</f>
        <v>0</v>
      </c>
      <c r="M22" s="106"/>
      <c r="N22" s="106"/>
      <c r="O22" s="106"/>
      <c r="P22" s="106">
        <f t="shared" si="2"/>
        <v>0</v>
      </c>
      <c r="Q22" s="31"/>
      <c r="R22" s="43" t="s">
        <v>24</v>
      </c>
      <c r="S22" s="87" t="str">
        <f>ROUND(P43/1000,0) &amp;" GWh"</f>
        <v>829 GWh</v>
      </c>
      <c r="T22" s="38"/>
      <c r="U22" s="36"/>
    </row>
    <row r="23" spans="1:34" ht="15.75">
      <c r="A23" s="5" t="s">
        <v>23</v>
      </c>
      <c r="B23" s="107">
        <v>0</v>
      </c>
      <c r="C23" s="106"/>
      <c r="D23" s="106">
        <f>[2]Fjärrvärmeproduktion!$N$827</f>
        <v>0</v>
      </c>
      <c r="E23" s="106">
        <f>[2]Fjärrvärmeproduktion!$Q$828</f>
        <v>0</v>
      </c>
      <c r="F23" s="106">
        <f>[2]Fjärrvärmeproduktion!$N$829</f>
        <v>0</v>
      </c>
      <c r="G23" s="106">
        <f>[2]Fjärrvärmeproduktion!$R$830</f>
        <v>0</v>
      </c>
      <c r="H23" s="106">
        <f>[2]Fjärrvärmeproduktion!$S$831</f>
        <v>0</v>
      </c>
      <c r="I23" s="106">
        <f>[2]Fjärrvärmeproduktion!$N$832</f>
        <v>0</v>
      </c>
      <c r="J23" s="106">
        <f>[2]Fjärrvärmeproduktion!$T$830</f>
        <v>0</v>
      </c>
      <c r="K23" s="106">
        <f>[2]Fjärrvärmeproduktion!U828</f>
        <v>0</v>
      </c>
      <c r="L23" s="106">
        <f>[2]Fjärrvärmeproduktion!V828</f>
        <v>0</v>
      </c>
      <c r="M23" s="106"/>
      <c r="N23" s="106"/>
      <c r="O23" s="106"/>
      <c r="P23" s="106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6">
        <f>SUM(B18:B23)</f>
        <v>77935</v>
      </c>
      <c r="C24" s="106">
        <f t="shared" ref="C24:O24" si="3">SUM(C18:C23)</f>
        <v>0</v>
      </c>
      <c r="D24" s="106">
        <f t="shared" si="3"/>
        <v>806</v>
      </c>
      <c r="E24" s="106">
        <f t="shared" si="3"/>
        <v>0</v>
      </c>
      <c r="F24" s="106">
        <f t="shared" si="3"/>
        <v>2994</v>
      </c>
      <c r="G24" s="106">
        <f t="shared" si="3"/>
        <v>0</v>
      </c>
      <c r="H24" s="106">
        <f t="shared" si="3"/>
        <v>77063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80863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ROUND((C43+M43)/1000,0) &amp;" GWh"</f>
        <v>385 GWh</v>
      </c>
      <c r="T25" s="42">
        <f>C$44</f>
        <v>0.46439809051550829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100 GWh</v>
      </c>
      <c r="T26" s="42">
        <f>D$44</f>
        <v>0.12115182697992273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196 GWh</v>
      </c>
      <c r="T28" s="42">
        <f>F$44</f>
        <v>0.23601299715304364</v>
      </c>
      <c r="U28" s="36"/>
    </row>
    <row r="29" spans="1:34" ht="15.75">
      <c r="A29" s="78" t="str">
        <f>A2</f>
        <v>1783 Hagfors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13 GWh</v>
      </c>
      <c r="T29" s="42">
        <f>G$44</f>
        <v>1.6277798106097429E-2</v>
      </c>
      <c r="U29" s="36"/>
    </row>
    <row r="30" spans="1:34" ht="30">
      <c r="A30" s="6">
        <v>2017</v>
      </c>
      <c r="B30" s="66" t="s">
        <v>72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74</v>
      </c>
      <c r="N30" s="55" t="s">
        <v>75</v>
      </c>
      <c r="O30" s="55" t="s">
        <v>95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134 GWh</v>
      </c>
      <c r="T30" s="42">
        <f>H$44</f>
        <v>0.162159287245428</v>
      </c>
      <c r="U30" s="36"/>
    </row>
    <row r="31" spans="1:34" s="29" customFormat="1">
      <c r="A31" s="26"/>
      <c r="B31" s="79" t="s">
        <v>67</v>
      </c>
      <c r="C31" s="82" t="s">
        <v>66</v>
      </c>
      <c r="D31" s="79" t="s">
        <v>61</v>
      </c>
      <c r="E31" s="27"/>
      <c r="F31" s="79" t="s">
        <v>63</v>
      </c>
      <c r="G31" s="79" t="s">
        <v>92</v>
      </c>
      <c r="H31" s="79" t="s">
        <v>71</v>
      </c>
      <c r="I31" s="79" t="s">
        <v>64</v>
      </c>
      <c r="J31" s="27"/>
      <c r="K31" s="27"/>
      <c r="L31" s="27"/>
      <c r="M31" s="27"/>
      <c r="N31" s="28"/>
      <c r="O31" s="28"/>
      <c r="P31" s="81" t="s">
        <v>69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5">
        <f>[2]Slutanvändning!$N$1142</f>
        <v>0</v>
      </c>
      <c r="C32" s="106">
        <f>[2]Slutanvändning!$N$1143</f>
        <v>1370</v>
      </c>
      <c r="D32" s="106">
        <f>[2]Slutanvändning!$N$1136</f>
        <v>2519</v>
      </c>
      <c r="E32" s="106">
        <f>[2]Slutanvändning!$Q$1137</f>
        <v>0</v>
      </c>
      <c r="F32" s="105">
        <f>[2]Slutanvändning!$N$1138</f>
        <v>0</v>
      </c>
      <c r="G32" s="106">
        <f>[2]Slutanvändning!$N$1139</f>
        <v>339</v>
      </c>
      <c r="H32" s="105">
        <f>[2]Slutanvändning!$N$1140</f>
        <v>0</v>
      </c>
      <c r="I32" s="106">
        <f>[2]Slutanvändning!$N$1141</f>
        <v>0</v>
      </c>
      <c r="J32" s="106"/>
      <c r="K32" s="106">
        <f>[2]Slutanvändning!T1137</f>
        <v>0</v>
      </c>
      <c r="L32" s="106">
        <f>[2]Slutanvändning!U1137</f>
        <v>0</v>
      </c>
      <c r="M32" s="106"/>
      <c r="N32" s="106"/>
      <c r="O32" s="106"/>
      <c r="P32" s="106">
        <f t="shared" ref="P32:P38" si="4">SUM(B32:N32)</f>
        <v>4228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37">
        <f>[2]Slutanvändning!$N$1151</f>
        <v>14606</v>
      </c>
      <c r="C33" s="106">
        <f>[2]Slutanvändning!$N$1152</f>
        <v>264601</v>
      </c>
      <c r="D33" s="106">
        <f>[2]Slutanvändning!$N$1145</f>
        <v>7791</v>
      </c>
      <c r="E33" s="106">
        <f>[2]Slutanvändning!$Q$1146</f>
        <v>0</v>
      </c>
      <c r="F33" s="134">
        <f>[2]Slutanvändning!$N$1147</f>
        <v>192700</v>
      </c>
      <c r="G33" s="106">
        <f>[2]Slutanvändning!$N$1148</f>
        <v>0</v>
      </c>
      <c r="H33" s="144">
        <f>[2]Slutanvändning!$N$1149</f>
        <v>22553</v>
      </c>
      <c r="I33" s="106">
        <f>[2]Slutanvändning!$N$1150</f>
        <v>0</v>
      </c>
      <c r="J33" s="106"/>
      <c r="K33" s="106">
        <f>[2]Slutanvändning!T1146</f>
        <v>0</v>
      </c>
      <c r="L33" s="106">
        <f>[2]Slutanvändning!U1146</f>
        <v>0</v>
      </c>
      <c r="M33" s="106"/>
      <c r="N33" s="106"/>
      <c r="O33" s="106"/>
      <c r="P33" s="106">
        <f t="shared" si="4"/>
        <v>502251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05">
        <f>[2]Slutanvändning!$N$1160</f>
        <v>9486</v>
      </c>
      <c r="C34" s="106">
        <f>[2]Slutanvändning!$N$1161</f>
        <v>11508</v>
      </c>
      <c r="D34" s="106">
        <f>[2]Slutanvändning!$N$1154</f>
        <v>276</v>
      </c>
      <c r="E34" s="106">
        <f>[2]Slutanvändning!$Q$1155</f>
        <v>0</v>
      </c>
      <c r="F34" s="105">
        <f>[2]Slutanvändning!$N$1156</f>
        <v>0</v>
      </c>
      <c r="G34" s="106">
        <f>[2]Slutanvändning!$N$1157</f>
        <v>0</v>
      </c>
      <c r="H34" s="105">
        <f>[2]Slutanvändning!$N$1158</f>
        <v>0</v>
      </c>
      <c r="I34" s="106">
        <f>[2]Slutanvändning!$N$1159</f>
        <v>0</v>
      </c>
      <c r="J34" s="106"/>
      <c r="K34" s="106">
        <f>[2]Slutanvändning!T1155</f>
        <v>0</v>
      </c>
      <c r="L34" s="106">
        <f>[2]Slutanvändning!U1155</f>
        <v>0</v>
      </c>
      <c r="M34" s="106"/>
      <c r="N34" s="106"/>
      <c r="O34" s="106"/>
      <c r="P34" s="106">
        <f t="shared" si="4"/>
        <v>21270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05">
        <f>[2]Slutanvändning!$N$1169</f>
        <v>0</v>
      </c>
      <c r="C35" s="106">
        <f>[2]Slutanvändning!$N$1170</f>
        <v>0</v>
      </c>
      <c r="D35" s="106">
        <f>[2]Slutanvändning!$N$1163</f>
        <v>86234</v>
      </c>
      <c r="E35" s="106">
        <f>[2]Slutanvändning!$Q$1164</f>
        <v>0</v>
      </c>
      <c r="F35" s="105">
        <f>[2]Slutanvändning!$N$1165</f>
        <v>0</v>
      </c>
      <c r="G35" s="106">
        <f>[2]Slutanvändning!$N$1166</f>
        <v>13158</v>
      </c>
      <c r="H35" s="105">
        <f>[2]Slutanvändning!$N$1167</f>
        <v>0</v>
      </c>
      <c r="I35" s="106">
        <f>[2]Slutanvändning!$N$1168</f>
        <v>0</v>
      </c>
      <c r="J35" s="106"/>
      <c r="K35" s="106">
        <f>[2]Slutanvändning!T1164</f>
        <v>0</v>
      </c>
      <c r="L35" s="106">
        <f>[2]Slutanvändning!U1164</f>
        <v>0</v>
      </c>
      <c r="M35" s="106"/>
      <c r="N35" s="106"/>
      <c r="O35" s="106"/>
      <c r="P35" s="106">
        <f>SUM(B35:N35)</f>
        <v>99392</v>
      </c>
      <c r="Q35" s="33"/>
      <c r="R35" s="84" t="str">
        <f>M30</f>
        <v>Ånga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05">
        <f>[2]Slutanvändning!$N$1178</f>
        <v>9926</v>
      </c>
      <c r="C36" s="106">
        <f>[2]Slutanvändning!$N$1179</f>
        <v>21380</v>
      </c>
      <c r="D36" s="106">
        <f>[2]Slutanvändning!$N$1172</f>
        <v>1359</v>
      </c>
      <c r="E36" s="106">
        <f>[2]Slutanvändning!$Q$1173</f>
        <v>0</v>
      </c>
      <c r="F36" s="105">
        <f>[2]Slutanvändning!$N$1174</f>
        <v>0</v>
      </c>
      <c r="G36" s="106">
        <f>[2]Slutanvändning!$N$1175</f>
        <v>0</v>
      </c>
      <c r="H36" s="105">
        <f>[2]Slutanvändning!$N$1176</f>
        <v>0</v>
      </c>
      <c r="I36" s="106">
        <f>[2]Slutanvändning!$N$1177</f>
        <v>0</v>
      </c>
      <c r="J36" s="106"/>
      <c r="K36" s="106">
        <f>[2]Slutanvändning!T1173</f>
        <v>0</v>
      </c>
      <c r="L36" s="106">
        <f>[2]Slutanvändning!U1173</f>
        <v>0</v>
      </c>
      <c r="M36" s="106"/>
      <c r="N36" s="106"/>
      <c r="O36" s="106"/>
      <c r="P36" s="106">
        <f t="shared" si="4"/>
        <v>32665</v>
      </c>
      <c r="Q36" s="33"/>
      <c r="R36" s="84" t="str">
        <f>N30</f>
        <v>Slam+starkgas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05">
        <f>[2]Slutanvändning!$N$1187</f>
        <v>8008</v>
      </c>
      <c r="C37" s="106">
        <f>[2]Slutanvändning!$N$1188</f>
        <v>57206</v>
      </c>
      <c r="D37" s="106">
        <f>[2]Slutanvändning!$N$1181</f>
        <v>1470</v>
      </c>
      <c r="E37" s="106">
        <f>[2]Slutanvändning!$Q$1182</f>
        <v>0</v>
      </c>
      <c r="F37" s="105">
        <f>[2]Slutanvändning!$N$1183</f>
        <v>0</v>
      </c>
      <c r="G37" s="106">
        <f>[2]Slutanvändning!$N$1184</f>
        <v>0</v>
      </c>
      <c r="H37" s="105">
        <f>[2]Slutanvändning!$N$1185</f>
        <v>34841</v>
      </c>
      <c r="I37" s="106">
        <f>[2]Slutanvändning!$N$1186</f>
        <v>0</v>
      </c>
      <c r="J37" s="106"/>
      <c r="K37" s="106">
        <f>[2]Slutanvändning!T1182</f>
        <v>0</v>
      </c>
      <c r="L37" s="106">
        <f>[2]Slutanvändning!U1182</f>
        <v>0</v>
      </c>
      <c r="M37" s="106"/>
      <c r="N37" s="106"/>
      <c r="O37" s="106"/>
      <c r="P37" s="106">
        <f t="shared" si="4"/>
        <v>101525</v>
      </c>
      <c r="Q37" s="33"/>
      <c r="R37" s="85" t="str">
        <f>O30</f>
        <v>Beckolja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05">
        <f>[2]Slutanvändning!$N$1196</f>
        <v>18674</v>
      </c>
      <c r="C38" s="106">
        <f>[2]Slutanvändning!$N$1197</f>
        <v>475</v>
      </c>
      <c r="D38" s="106">
        <f>[2]Slutanvändning!$N$1190</f>
        <v>0</v>
      </c>
      <c r="E38" s="106">
        <f>[2]Slutanvändning!$Q$1191</f>
        <v>0</v>
      </c>
      <c r="F38" s="105">
        <f>[2]Slutanvändning!$N$1192</f>
        <v>0</v>
      </c>
      <c r="G38" s="106">
        <f>[2]Slutanvändning!$N$1193</f>
        <v>0</v>
      </c>
      <c r="H38" s="105">
        <f>[2]Slutanvändning!$N$1194</f>
        <v>0</v>
      </c>
      <c r="I38" s="106">
        <f>[2]Slutanvändning!$N$1195</f>
        <v>0</v>
      </c>
      <c r="J38" s="106"/>
      <c r="K38" s="106">
        <f>[2]Slutanvändning!T1191</f>
        <v>0</v>
      </c>
      <c r="L38" s="106">
        <f>[2]Slutanvändning!U1191</f>
        <v>0</v>
      </c>
      <c r="M38" s="106"/>
      <c r="N38" s="106"/>
      <c r="O38" s="106"/>
      <c r="P38" s="106">
        <f t="shared" si="4"/>
        <v>19149</v>
      </c>
      <c r="Q38" s="33"/>
      <c r="R38" s="44"/>
      <c r="S38" s="29"/>
      <c r="T38" s="40"/>
      <c r="U38" s="36"/>
    </row>
    <row r="39" spans="1:47" ht="15.75">
      <c r="A39" s="5" t="s">
        <v>39</v>
      </c>
      <c r="B39" s="105">
        <f>[2]Slutanvändning!$N$1205</f>
        <v>0</v>
      </c>
      <c r="C39" s="106">
        <f>[2]Slutanvändning!$N$1206</f>
        <v>0</v>
      </c>
      <c r="D39" s="106">
        <f>[2]Slutanvändning!$N$1199</f>
        <v>0</v>
      </c>
      <c r="E39" s="106">
        <f>[2]Slutanvändning!$Q$1200</f>
        <v>0</v>
      </c>
      <c r="F39" s="105">
        <f>[2]Slutanvändning!$N$1201</f>
        <v>0</v>
      </c>
      <c r="G39" s="106">
        <f>[2]Slutanvändning!$N$1202</f>
        <v>0</v>
      </c>
      <c r="H39" s="105">
        <f>[2]Slutanvändning!$N$1203</f>
        <v>0</v>
      </c>
      <c r="I39" s="106">
        <f>[2]Slutanvändning!$N$1204</f>
        <v>0</v>
      </c>
      <c r="J39" s="106"/>
      <c r="K39" s="106">
        <f>[2]Slutanvändning!T1200</f>
        <v>0</v>
      </c>
      <c r="L39" s="106">
        <f>[2]Slutanvändning!U1200</f>
        <v>0</v>
      </c>
      <c r="M39" s="106"/>
      <c r="N39" s="106"/>
      <c r="O39" s="106"/>
      <c r="P39" s="106">
        <f>SUM(B39:N39)</f>
        <v>0</v>
      </c>
      <c r="Q39" s="33"/>
      <c r="R39" s="41"/>
      <c r="S39" s="10"/>
      <c r="T39" s="63"/>
    </row>
    <row r="40" spans="1:47" ht="15.75">
      <c r="A40" s="5" t="s">
        <v>14</v>
      </c>
      <c r="B40" s="126">
        <f>SUM(B32:B39)</f>
        <v>60700</v>
      </c>
      <c r="C40" s="106">
        <f t="shared" ref="C40:O40" si="5">SUM(C32:C39)</f>
        <v>356540</v>
      </c>
      <c r="D40" s="106">
        <f t="shared" si="5"/>
        <v>99649</v>
      </c>
      <c r="E40" s="106">
        <f t="shared" si="5"/>
        <v>0</v>
      </c>
      <c r="F40" s="128">
        <f>SUM(F32:F39)</f>
        <v>192700</v>
      </c>
      <c r="G40" s="106">
        <f t="shared" si="5"/>
        <v>13497</v>
      </c>
      <c r="H40" s="128">
        <f t="shared" si="5"/>
        <v>57394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06">
        <f>SUM(B40:N40)</f>
        <v>780480</v>
      </c>
      <c r="Q40" s="33"/>
      <c r="R40" s="41"/>
      <c r="S40" s="10" t="s">
        <v>25</v>
      </c>
      <c r="T40" s="63" t="s">
        <v>26</v>
      </c>
    </row>
    <row r="41" spans="1:47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65"/>
      <c r="R41" s="41" t="s">
        <v>40</v>
      </c>
      <c r="S41" s="64" t="str">
        <f>ROUND((B46+C46)/1000,0) &amp;" GWh"</f>
        <v>46 GWh</v>
      </c>
      <c r="T41" s="63"/>
    </row>
    <row r="42" spans="1:47">
      <c r="A42" s="46" t="s">
        <v>43</v>
      </c>
      <c r="B42" s="113">
        <f>B39+B38+B37</f>
        <v>26682</v>
      </c>
      <c r="C42" s="113">
        <f>C39+C38+C37</f>
        <v>57681</v>
      </c>
      <c r="D42" s="113">
        <f>D39+D38+D37</f>
        <v>1470</v>
      </c>
      <c r="E42" s="113">
        <f t="shared" ref="E42:P42" si="6">E39+E38+E37</f>
        <v>0</v>
      </c>
      <c r="F42" s="114">
        <f t="shared" si="6"/>
        <v>0</v>
      </c>
      <c r="G42" s="113">
        <f t="shared" si="6"/>
        <v>0</v>
      </c>
      <c r="H42" s="113">
        <f t="shared" si="6"/>
        <v>34841</v>
      </c>
      <c r="I42" s="114">
        <f t="shared" si="6"/>
        <v>0</v>
      </c>
      <c r="J42" s="113">
        <f t="shared" si="6"/>
        <v>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0</v>
      </c>
      <c r="O42" s="113">
        <f t="shared" si="6"/>
        <v>0</v>
      </c>
      <c r="P42" s="113">
        <f t="shared" si="6"/>
        <v>120674</v>
      </c>
      <c r="Q42" s="34"/>
      <c r="R42" s="41" t="s">
        <v>41</v>
      </c>
      <c r="S42" s="11" t="str">
        <f>ROUND(P42/1000,0) &amp;" GWh"</f>
        <v>121 GWh</v>
      </c>
      <c r="T42" s="42">
        <f>P42/P40</f>
        <v>0.15461510865108652</v>
      </c>
    </row>
    <row r="43" spans="1:47">
      <c r="A43" s="47" t="s">
        <v>45</v>
      </c>
      <c r="B43" s="115"/>
      <c r="C43" s="116">
        <f>C40+C24-C7+C46</f>
        <v>385063.2</v>
      </c>
      <c r="D43" s="116">
        <f t="shared" ref="D43:O43" si="7">D11+D24+D40</f>
        <v>100455</v>
      </c>
      <c r="E43" s="116">
        <f t="shared" si="7"/>
        <v>0</v>
      </c>
      <c r="F43" s="116">
        <f t="shared" si="7"/>
        <v>195694</v>
      </c>
      <c r="G43" s="116">
        <f t="shared" si="7"/>
        <v>13497</v>
      </c>
      <c r="H43" s="116">
        <f t="shared" si="7"/>
        <v>134457</v>
      </c>
      <c r="I43" s="116">
        <f t="shared" si="7"/>
        <v>0</v>
      </c>
      <c r="J43" s="116">
        <f t="shared" si="7"/>
        <v>0</v>
      </c>
      <c r="K43" s="116">
        <f t="shared" si="7"/>
        <v>0</v>
      </c>
      <c r="L43" s="116">
        <f t="shared" si="7"/>
        <v>0</v>
      </c>
      <c r="M43" s="116">
        <f t="shared" si="7"/>
        <v>0</v>
      </c>
      <c r="N43" s="116">
        <f t="shared" si="7"/>
        <v>0</v>
      </c>
      <c r="O43" s="116">
        <f t="shared" si="7"/>
        <v>0</v>
      </c>
      <c r="P43" s="117">
        <f>SUM(C43:O43)</f>
        <v>829166.2</v>
      </c>
      <c r="Q43" s="34"/>
      <c r="R43" s="41" t="s">
        <v>42</v>
      </c>
      <c r="S43" s="11" t="str">
        <f>ROUND(P36/1000,0) &amp;" GWh"</f>
        <v>33 GWh</v>
      </c>
      <c r="T43" s="62">
        <f>P36/P40</f>
        <v>4.1852449774497744E-2</v>
      </c>
    </row>
    <row r="44" spans="1:47">
      <c r="A44" s="47" t="s">
        <v>46</v>
      </c>
      <c r="B44" s="93"/>
      <c r="C44" s="100">
        <f>C43/$P$43</f>
        <v>0.46439809051550829</v>
      </c>
      <c r="D44" s="100">
        <f t="shared" ref="D44:P44" si="8">D43/$P$43</f>
        <v>0.12115182697992273</v>
      </c>
      <c r="E44" s="100">
        <f t="shared" si="8"/>
        <v>0</v>
      </c>
      <c r="F44" s="100">
        <f t="shared" si="8"/>
        <v>0.23601299715304364</v>
      </c>
      <c r="G44" s="100">
        <f t="shared" si="8"/>
        <v>1.6277798106097429E-2</v>
      </c>
      <c r="H44" s="100">
        <f t="shared" si="8"/>
        <v>0.162159287245428</v>
      </c>
      <c r="I44" s="100">
        <f t="shared" si="8"/>
        <v>0</v>
      </c>
      <c r="J44" s="100">
        <f t="shared" si="8"/>
        <v>0</v>
      </c>
      <c r="K44" s="100">
        <f t="shared" si="8"/>
        <v>0</v>
      </c>
      <c r="L44" s="100">
        <f t="shared" si="8"/>
        <v>0</v>
      </c>
      <c r="M44" s="100">
        <f t="shared" si="8"/>
        <v>0</v>
      </c>
      <c r="N44" s="100">
        <f t="shared" si="8"/>
        <v>0</v>
      </c>
      <c r="O44" s="100">
        <f t="shared" si="8"/>
        <v>0</v>
      </c>
      <c r="P44" s="100">
        <f t="shared" si="8"/>
        <v>1</v>
      </c>
      <c r="Q44" s="34"/>
      <c r="R44" s="41" t="s">
        <v>44</v>
      </c>
      <c r="S44" s="11" t="str">
        <f>ROUND(P34/1000,0) &amp;" GWh"</f>
        <v>21 GWh</v>
      </c>
      <c r="T44" s="42">
        <f>P34/P40</f>
        <v>2.7252460024600245E-2</v>
      </c>
      <c r="U44" s="36"/>
    </row>
    <row r="45" spans="1:47">
      <c r="A45" s="48"/>
      <c r="B45" s="90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4 GWh</v>
      </c>
      <c r="T45" s="42">
        <f>P32/P40</f>
        <v>5.4171791717917183E-3</v>
      </c>
      <c r="U45" s="36"/>
    </row>
    <row r="46" spans="1:47">
      <c r="A46" s="48" t="s">
        <v>49</v>
      </c>
      <c r="B46" s="67">
        <f>B24-B40</f>
        <v>17235</v>
      </c>
      <c r="C46" s="67">
        <f>(C40+C24)*0.08</f>
        <v>28523.200000000001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502 GWh</v>
      </c>
      <c r="T46" s="62">
        <f>P33/P40</f>
        <v>0.64351552890528907</v>
      </c>
      <c r="U46" s="36"/>
    </row>
    <row r="47" spans="1:47">
      <c r="A47" s="48" t="s">
        <v>51</v>
      </c>
      <c r="B47" s="94">
        <f>B46/B24</f>
        <v>0.2211458266504138</v>
      </c>
      <c r="C47" s="94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99 GWh</v>
      </c>
      <c r="T47" s="62">
        <f>P35/P40</f>
        <v>0.12734727347273472</v>
      </c>
    </row>
    <row r="48" spans="1:47" ht="15.75" thickBot="1">
      <c r="A48" s="13"/>
      <c r="B48" s="95"/>
      <c r="C48" s="96"/>
      <c r="D48" s="97"/>
      <c r="E48" s="97"/>
      <c r="F48" s="98"/>
      <c r="G48" s="97"/>
      <c r="H48" s="97"/>
      <c r="I48" s="98"/>
      <c r="J48" s="97"/>
      <c r="K48" s="97"/>
      <c r="L48" s="97"/>
      <c r="M48" s="96"/>
      <c r="N48" s="99"/>
      <c r="O48" s="99"/>
      <c r="P48" s="99"/>
      <c r="Q48" s="86"/>
      <c r="R48" s="68" t="s">
        <v>50</v>
      </c>
      <c r="S48" s="11" t="str">
        <f>ROUND(P40/1000,0) &amp;" GWh"</f>
        <v>780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95"/>
      <c r="C49" s="96"/>
      <c r="D49" s="97"/>
      <c r="E49" s="97"/>
      <c r="F49" s="98"/>
      <c r="G49" s="97"/>
      <c r="H49" s="97"/>
      <c r="I49" s="98"/>
      <c r="J49" s="97"/>
      <c r="K49" s="97"/>
      <c r="L49" s="97"/>
      <c r="M49" s="96"/>
      <c r="N49" s="99"/>
      <c r="O49" s="99"/>
      <c r="P49" s="99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Props1.xml><?xml version="1.0" encoding="utf-8"?>
<ds:datastoreItem xmlns:ds="http://schemas.openxmlformats.org/officeDocument/2006/customXml" ds:itemID="{26775692-EEB9-457C-9F41-4018AE6E29BE}"/>
</file>

<file path=customXml/itemProps2.xml><?xml version="1.0" encoding="utf-8"?>
<ds:datastoreItem xmlns:ds="http://schemas.openxmlformats.org/officeDocument/2006/customXml" ds:itemID="{70738083-536C-48E5-B091-E0B18A553C06}"/>
</file>

<file path=customXml/itemProps3.xml><?xml version="1.0" encoding="utf-8"?>
<ds:datastoreItem xmlns:ds="http://schemas.openxmlformats.org/officeDocument/2006/customXml" ds:itemID="{2E3E42D8-907D-471A-8937-E56419FB65D8}"/>
</file>

<file path=customXml/itemProps4.xml><?xml version="1.0" encoding="utf-8"?>
<ds:datastoreItem xmlns:ds="http://schemas.openxmlformats.org/officeDocument/2006/customXml" ds:itemID="{25AA97BB-31D2-41B4-AF2C-8725E1301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INSTRUKTIONER</vt:lpstr>
      <vt:lpstr>FV imp-exp</vt:lpstr>
      <vt:lpstr>Värmlands län</vt:lpstr>
      <vt:lpstr>Arvika</vt:lpstr>
      <vt:lpstr>Eda</vt:lpstr>
      <vt:lpstr>Filipstad</vt:lpstr>
      <vt:lpstr>Forshaga</vt:lpstr>
      <vt:lpstr>Grums</vt:lpstr>
      <vt:lpstr>Hagfors</vt:lpstr>
      <vt:lpstr>Hammarö</vt:lpstr>
      <vt:lpstr>Karlstad</vt:lpstr>
      <vt:lpstr>Kil</vt:lpstr>
      <vt:lpstr>Kristinehamn</vt:lpstr>
      <vt:lpstr>Munkfors</vt:lpstr>
      <vt:lpstr>Storfors</vt:lpstr>
      <vt:lpstr>Sunne</vt:lpstr>
      <vt:lpstr>Säffle</vt:lpstr>
      <vt:lpstr>Torsby</vt:lpstr>
      <vt:lpstr>Årjäng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Kindgren, Cristofer</cp:lastModifiedBy>
  <dcterms:created xsi:type="dcterms:W3CDTF">2016-02-06T11:09:18Z</dcterms:created>
  <dcterms:modified xsi:type="dcterms:W3CDTF">2019-11-20T09:40:34Z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