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Västernorrlands län (7 kommuner)\"/>
    </mc:Choice>
  </mc:AlternateContent>
  <bookViews>
    <workbookView xWindow="28680" yWindow="-120" windowWidth="29040" windowHeight="17640" tabRatio="842" activeTab="9"/>
  </bookViews>
  <sheets>
    <sheet name="INSTRUKTIONER" sheetId="52" r:id="rId1"/>
    <sheet name="FV imp-exp" sheetId="40" r:id="rId2"/>
    <sheet name="Västernorrlands län" sheetId="37" r:id="rId3"/>
    <sheet name="Härnösand" sheetId="2" r:id="rId4"/>
    <sheet name="Kramfors" sheetId="3" r:id="rId5"/>
    <sheet name="Sollefteå" sheetId="51" r:id="rId6"/>
    <sheet name="Sundsvall" sheetId="41" r:id="rId7"/>
    <sheet name="Timrå" sheetId="42" r:id="rId8"/>
    <sheet name="Ånge" sheetId="43" r:id="rId9"/>
    <sheet name="Örnsköldsvik" sheetId="50" r:id="rId10"/>
  </sheets>
  <externalReferences>
    <externalReference r:id="rId11"/>
    <externalReference r:id="rId12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50" l="1"/>
  <c r="C33" i="50"/>
  <c r="C34" i="50"/>
  <c r="C35" i="50"/>
  <c r="C36" i="50"/>
  <c r="C37" i="50"/>
  <c r="C38" i="50"/>
  <c r="C39" i="50"/>
  <c r="C40" i="50"/>
  <c r="B20" i="50"/>
  <c r="C20" i="50"/>
  <c r="C24" i="50"/>
  <c r="C7" i="50"/>
  <c r="C46" i="50"/>
  <c r="C43" i="50"/>
  <c r="C5" i="2"/>
  <c r="C7" i="2"/>
  <c r="C8" i="2"/>
  <c r="C9" i="2"/>
  <c r="C10" i="2"/>
  <c r="C11" i="2"/>
  <c r="C5" i="3"/>
  <c r="C6" i="3"/>
  <c r="C8" i="3"/>
  <c r="C9" i="3"/>
  <c r="C10" i="3"/>
  <c r="C11" i="3"/>
  <c r="C5" i="51"/>
  <c r="C6" i="51"/>
  <c r="C8" i="51"/>
  <c r="C9" i="51"/>
  <c r="C10" i="51"/>
  <c r="C11" i="51"/>
  <c r="C5" i="41"/>
  <c r="C6" i="41"/>
  <c r="C7" i="41"/>
  <c r="C8" i="41"/>
  <c r="C9" i="41"/>
  <c r="C10" i="41"/>
  <c r="C11" i="41"/>
  <c r="C5" i="42"/>
  <c r="C6" i="42"/>
  <c r="C8" i="42"/>
  <c r="C9" i="42"/>
  <c r="C10" i="42"/>
  <c r="C11" i="42"/>
  <c r="C5" i="43"/>
  <c r="C6" i="43"/>
  <c r="C8" i="43"/>
  <c r="C9" i="43"/>
  <c r="C10" i="43"/>
  <c r="C11" i="43"/>
  <c r="C5" i="50"/>
  <c r="C6" i="50"/>
  <c r="C8" i="50"/>
  <c r="C9" i="50"/>
  <c r="C10" i="50"/>
  <c r="C11" i="50"/>
  <c r="C11" i="37"/>
  <c r="B20" i="2"/>
  <c r="C20" i="2"/>
  <c r="C24" i="2"/>
  <c r="B20" i="51"/>
  <c r="C20" i="51"/>
  <c r="C24" i="51"/>
  <c r="B20" i="41"/>
  <c r="C20" i="41"/>
  <c r="C24" i="41"/>
  <c r="C24" i="37"/>
  <c r="C32" i="2"/>
  <c r="C33" i="2"/>
  <c r="C34" i="2"/>
  <c r="C35" i="2"/>
  <c r="C36" i="2"/>
  <c r="C37" i="2"/>
  <c r="C38" i="2"/>
  <c r="C39" i="2"/>
  <c r="C40" i="2"/>
  <c r="C32" i="3"/>
  <c r="C33" i="3"/>
  <c r="C34" i="3"/>
  <c r="C35" i="3"/>
  <c r="C36" i="3"/>
  <c r="C37" i="3"/>
  <c r="C38" i="3"/>
  <c r="C39" i="3"/>
  <c r="C40" i="3"/>
  <c r="C32" i="51"/>
  <c r="C33" i="51"/>
  <c r="C34" i="51"/>
  <c r="C35" i="51"/>
  <c r="C36" i="51"/>
  <c r="C37" i="51"/>
  <c r="C38" i="51"/>
  <c r="C39" i="51"/>
  <c r="C40" i="51"/>
  <c r="C32" i="41"/>
  <c r="C33" i="41"/>
  <c r="C34" i="41"/>
  <c r="C35" i="41"/>
  <c r="C36" i="41"/>
  <c r="C37" i="41"/>
  <c r="C38" i="41"/>
  <c r="C39" i="41"/>
  <c r="C40" i="41"/>
  <c r="C32" i="42"/>
  <c r="C33" i="42"/>
  <c r="C34" i="42"/>
  <c r="C35" i="42"/>
  <c r="C36" i="42"/>
  <c r="C37" i="42"/>
  <c r="C38" i="42"/>
  <c r="C39" i="42"/>
  <c r="C40" i="42"/>
  <c r="C32" i="43"/>
  <c r="C33" i="43"/>
  <c r="C34" i="43"/>
  <c r="C35" i="43"/>
  <c r="C36" i="43"/>
  <c r="C37" i="43"/>
  <c r="C38" i="43"/>
  <c r="C39" i="43"/>
  <c r="C40" i="43"/>
  <c r="C40" i="37"/>
  <c r="C46" i="2"/>
  <c r="C46" i="3"/>
  <c r="C46" i="51"/>
  <c r="C46" i="41"/>
  <c r="C46" i="42"/>
  <c r="C46" i="43"/>
  <c r="C46" i="37"/>
  <c r="B49" i="37"/>
  <c r="B32" i="2"/>
  <c r="B33" i="2"/>
  <c r="B34" i="2"/>
  <c r="B35" i="2"/>
  <c r="B36" i="2"/>
  <c r="B37" i="2"/>
  <c r="B38" i="2"/>
  <c r="B39" i="2"/>
  <c r="B40" i="2"/>
  <c r="B32" i="3"/>
  <c r="B33" i="3"/>
  <c r="B34" i="3"/>
  <c r="B35" i="3"/>
  <c r="B36" i="3"/>
  <c r="B37" i="3"/>
  <c r="B38" i="3"/>
  <c r="B39" i="3"/>
  <c r="B40" i="3"/>
  <c r="B32" i="51"/>
  <c r="B33" i="51"/>
  <c r="B34" i="51"/>
  <c r="B35" i="51"/>
  <c r="B36" i="51"/>
  <c r="B37" i="51"/>
  <c r="B38" i="51"/>
  <c r="B39" i="51"/>
  <c r="B40" i="51"/>
  <c r="B32" i="41"/>
  <c r="B33" i="41"/>
  <c r="B34" i="41"/>
  <c r="B35" i="41"/>
  <c r="B36" i="41"/>
  <c r="B37" i="41"/>
  <c r="B38" i="41"/>
  <c r="B39" i="41"/>
  <c r="B40" i="41"/>
  <c r="B32" i="42"/>
  <c r="B33" i="42"/>
  <c r="B34" i="42"/>
  <c r="B35" i="42"/>
  <c r="B36" i="42"/>
  <c r="B37" i="42"/>
  <c r="B38" i="42"/>
  <c r="B39" i="42"/>
  <c r="B40" i="42"/>
  <c r="B32" i="43"/>
  <c r="B33" i="43"/>
  <c r="B34" i="43"/>
  <c r="B35" i="43"/>
  <c r="B36" i="43"/>
  <c r="B37" i="43"/>
  <c r="B38" i="43"/>
  <c r="B39" i="43"/>
  <c r="B40" i="43"/>
  <c r="B32" i="50"/>
  <c r="M33" i="50"/>
  <c r="B33" i="50"/>
  <c r="B34" i="50"/>
  <c r="B35" i="50"/>
  <c r="B36" i="50"/>
  <c r="B37" i="50"/>
  <c r="B38" i="50"/>
  <c r="B39" i="50"/>
  <c r="B40" i="50"/>
  <c r="B40" i="37"/>
  <c r="D32" i="2"/>
  <c r="D33" i="2"/>
  <c r="D34" i="2"/>
  <c r="D35" i="2"/>
  <c r="D36" i="2"/>
  <c r="D37" i="2"/>
  <c r="D38" i="2"/>
  <c r="D39" i="2"/>
  <c r="D40" i="2"/>
  <c r="D32" i="3"/>
  <c r="D33" i="3"/>
  <c r="D34" i="3"/>
  <c r="D35" i="3"/>
  <c r="D36" i="3"/>
  <c r="D37" i="3"/>
  <c r="D38" i="3"/>
  <c r="D39" i="3"/>
  <c r="D40" i="3"/>
  <c r="D32" i="51"/>
  <c r="D33" i="51"/>
  <c r="D34" i="51"/>
  <c r="D35" i="51"/>
  <c r="D36" i="51"/>
  <c r="D37" i="51"/>
  <c r="D38" i="51"/>
  <c r="D39" i="51"/>
  <c r="D40" i="51"/>
  <c r="D32" i="41"/>
  <c r="D33" i="41"/>
  <c r="D34" i="41"/>
  <c r="D35" i="41"/>
  <c r="D36" i="41"/>
  <c r="D37" i="41"/>
  <c r="D38" i="41"/>
  <c r="D39" i="41"/>
  <c r="D40" i="41"/>
  <c r="D32" i="42"/>
  <c r="D33" i="42"/>
  <c r="D34" i="42"/>
  <c r="D35" i="42"/>
  <c r="D36" i="42"/>
  <c r="D37" i="42"/>
  <c r="D38" i="42"/>
  <c r="D39" i="42"/>
  <c r="D40" i="42"/>
  <c r="D32" i="43"/>
  <c r="D33" i="43"/>
  <c r="D34" i="43"/>
  <c r="D35" i="43"/>
  <c r="D36" i="43"/>
  <c r="D37" i="43"/>
  <c r="D38" i="43"/>
  <c r="D39" i="43"/>
  <c r="D40" i="43"/>
  <c r="D32" i="50"/>
  <c r="D33" i="50"/>
  <c r="D34" i="50"/>
  <c r="D35" i="50"/>
  <c r="D36" i="50"/>
  <c r="D37" i="50"/>
  <c r="D38" i="50"/>
  <c r="D39" i="50"/>
  <c r="D40" i="50"/>
  <c r="D40" i="37"/>
  <c r="E32" i="2"/>
  <c r="E33" i="2"/>
  <c r="E34" i="2"/>
  <c r="E35" i="2"/>
  <c r="E36" i="2"/>
  <c r="E37" i="2"/>
  <c r="E38" i="2"/>
  <c r="E39" i="2"/>
  <c r="E40" i="2"/>
  <c r="E32" i="3"/>
  <c r="E33" i="3"/>
  <c r="E34" i="3"/>
  <c r="E35" i="3"/>
  <c r="E36" i="3"/>
  <c r="E37" i="3"/>
  <c r="E38" i="3"/>
  <c r="E39" i="3"/>
  <c r="E40" i="3"/>
  <c r="E32" i="51"/>
  <c r="E33" i="51"/>
  <c r="E34" i="51"/>
  <c r="E35" i="51"/>
  <c r="E36" i="51"/>
  <c r="E37" i="51"/>
  <c r="E38" i="51"/>
  <c r="E39" i="51"/>
  <c r="E40" i="51"/>
  <c r="E32" i="41"/>
  <c r="E33" i="41"/>
  <c r="E34" i="41"/>
  <c r="E35" i="41"/>
  <c r="E36" i="41"/>
  <c r="E37" i="41"/>
  <c r="E38" i="41"/>
  <c r="E39" i="41"/>
  <c r="E40" i="41"/>
  <c r="E32" i="42"/>
  <c r="E33" i="42"/>
  <c r="E34" i="42"/>
  <c r="E35" i="42"/>
  <c r="E36" i="42"/>
  <c r="E37" i="42"/>
  <c r="E38" i="42"/>
  <c r="E39" i="42"/>
  <c r="E40" i="42"/>
  <c r="E32" i="43"/>
  <c r="E33" i="43"/>
  <c r="E34" i="43"/>
  <c r="E35" i="43"/>
  <c r="E36" i="43"/>
  <c r="E37" i="43"/>
  <c r="E38" i="43"/>
  <c r="E39" i="43"/>
  <c r="E40" i="43"/>
  <c r="E32" i="50"/>
  <c r="E33" i="50"/>
  <c r="E34" i="50"/>
  <c r="E35" i="50"/>
  <c r="E36" i="50"/>
  <c r="E37" i="50"/>
  <c r="E38" i="50"/>
  <c r="E39" i="50"/>
  <c r="E40" i="50"/>
  <c r="E40" i="37"/>
  <c r="F32" i="2"/>
  <c r="F32" i="3"/>
  <c r="F32" i="51"/>
  <c r="F32" i="41"/>
  <c r="F32" i="42"/>
  <c r="F32" i="43"/>
  <c r="F32" i="50"/>
  <c r="F32" i="37"/>
  <c r="F33" i="2"/>
  <c r="F33" i="3"/>
  <c r="F33" i="51"/>
  <c r="F33" i="41"/>
  <c r="F33" i="43"/>
  <c r="F33" i="50"/>
  <c r="F33" i="37"/>
  <c r="F34" i="2"/>
  <c r="F34" i="3"/>
  <c r="F34" i="51"/>
  <c r="F34" i="41"/>
  <c r="F34" i="42"/>
  <c r="F34" i="43"/>
  <c r="F34" i="50"/>
  <c r="F34" i="37"/>
  <c r="F35" i="2"/>
  <c r="F35" i="3"/>
  <c r="F35" i="51"/>
  <c r="F35" i="41"/>
  <c r="F35" i="42"/>
  <c r="F35" i="43"/>
  <c r="F35" i="50"/>
  <c r="F35" i="37"/>
  <c r="F36" i="2"/>
  <c r="F36" i="3"/>
  <c r="F36" i="51"/>
  <c r="F36" i="41"/>
  <c r="F36" i="42"/>
  <c r="F36" i="43"/>
  <c r="F36" i="50"/>
  <c r="F36" i="37"/>
  <c r="F37" i="2"/>
  <c r="F37" i="3"/>
  <c r="F37" i="51"/>
  <c r="F37" i="41"/>
  <c r="F37" i="42"/>
  <c r="F37" i="43"/>
  <c r="F37" i="50"/>
  <c r="F37" i="37"/>
  <c r="F38" i="2"/>
  <c r="F38" i="3"/>
  <c r="F38" i="51"/>
  <c r="F38" i="41"/>
  <c r="F38" i="42"/>
  <c r="F38" i="43"/>
  <c r="F38" i="50"/>
  <c r="F38" i="37"/>
  <c r="F39" i="2"/>
  <c r="F39" i="3"/>
  <c r="F39" i="51"/>
  <c r="F39" i="41"/>
  <c r="F39" i="42"/>
  <c r="F39" i="43"/>
  <c r="F39" i="50"/>
  <c r="F39" i="37"/>
  <c r="F40" i="37"/>
  <c r="G32" i="2"/>
  <c r="G33" i="2"/>
  <c r="G34" i="2"/>
  <c r="G35" i="2"/>
  <c r="G36" i="2"/>
  <c r="G37" i="2"/>
  <c r="G38" i="2"/>
  <c r="G39" i="2"/>
  <c r="G40" i="2"/>
  <c r="G32" i="3"/>
  <c r="G33" i="3"/>
  <c r="G34" i="3"/>
  <c r="G35" i="3"/>
  <c r="G36" i="3"/>
  <c r="G37" i="3"/>
  <c r="G38" i="3"/>
  <c r="G39" i="3"/>
  <c r="G40" i="3"/>
  <c r="G32" i="51"/>
  <c r="G33" i="51"/>
  <c r="G34" i="51"/>
  <c r="G35" i="51"/>
  <c r="G36" i="51"/>
  <c r="G37" i="51"/>
  <c r="G38" i="51"/>
  <c r="G39" i="51"/>
  <c r="G40" i="51"/>
  <c r="G32" i="41"/>
  <c r="G33" i="41"/>
  <c r="G34" i="41"/>
  <c r="G35" i="41"/>
  <c r="G36" i="41"/>
  <c r="G37" i="41"/>
  <c r="G38" i="41"/>
  <c r="G39" i="41"/>
  <c r="G40" i="41"/>
  <c r="G32" i="42"/>
  <c r="G33" i="42"/>
  <c r="G34" i="42"/>
  <c r="G35" i="42"/>
  <c r="G36" i="42"/>
  <c r="G37" i="42"/>
  <c r="G38" i="42"/>
  <c r="G39" i="42"/>
  <c r="G40" i="42"/>
  <c r="G32" i="43"/>
  <c r="G33" i="43"/>
  <c r="G34" i="43"/>
  <c r="G35" i="43"/>
  <c r="G36" i="43"/>
  <c r="G37" i="43"/>
  <c r="G38" i="43"/>
  <c r="G39" i="43"/>
  <c r="G40" i="43"/>
  <c r="G32" i="50"/>
  <c r="G33" i="50"/>
  <c r="G34" i="50"/>
  <c r="G35" i="50"/>
  <c r="G36" i="50"/>
  <c r="G37" i="50"/>
  <c r="G38" i="50"/>
  <c r="G39" i="50"/>
  <c r="G40" i="50"/>
  <c r="G40" i="37"/>
  <c r="H32" i="2"/>
  <c r="H33" i="2"/>
  <c r="H34" i="2"/>
  <c r="H35" i="2"/>
  <c r="H36" i="2"/>
  <c r="H37" i="2"/>
  <c r="H38" i="2"/>
  <c r="H39" i="2"/>
  <c r="H40" i="2"/>
  <c r="H32" i="3"/>
  <c r="H33" i="3"/>
  <c r="H34" i="3"/>
  <c r="H35" i="3"/>
  <c r="H36" i="3"/>
  <c r="H37" i="3"/>
  <c r="H38" i="3"/>
  <c r="H39" i="3"/>
  <c r="H40" i="3"/>
  <c r="H32" i="51"/>
  <c r="H33" i="51"/>
  <c r="H34" i="51"/>
  <c r="H35" i="51"/>
  <c r="H36" i="51"/>
  <c r="H37" i="51"/>
  <c r="H38" i="51"/>
  <c r="H39" i="51"/>
  <c r="H40" i="51"/>
  <c r="H32" i="41"/>
  <c r="H33" i="41"/>
  <c r="H34" i="41"/>
  <c r="H35" i="41"/>
  <c r="H36" i="41"/>
  <c r="H37" i="41"/>
  <c r="H38" i="41"/>
  <c r="H39" i="41"/>
  <c r="H40" i="41"/>
  <c r="H32" i="42"/>
  <c r="H33" i="42"/>
  <c r="H34" i="42"/>
  <c r="H35" i="42"/>
  <c r="H36" i="42"/>
  <c r="H37" i="42"/>
  <c r="H38" i="42"/>
  <c r="H39" i="42"/>
  <c r="H40" i="42"/>
  <c r="H32" i="43"/>
  <c r="H33" i="43"/>
  <c r="H34" i="43"/>
  <c r="H35" i="43"/>
  <c r="H36" i="43"/>
  <c r="H37" i="43"/>
  <c r="H38" i="43"/>
  <c r="H39" i="43"/>
  <c r="H40" i="43"/>
  <c r="H32" i="50"/>
  <c r="H33" i="50"/>
  <c r="H34" i="50"/>
  <c r="H35" i="50"/>
  <c r="H36" i="50"/>
  <c r="H37" i="50"/>
  <c r="H38" i="50"/>
  <c r="H39" i="50"/>
  <c r="H40" i="50"/>
  <c r="H40" i="37"/>
  <c r="I32" i="2"/>
  <c r="I32" i="3"/>
  <c r="I32" i="51"/>
  <c r="I32" i="41"/>
  <c r="I32" i="42"/>
  <c r="I32" i="43"/>
  <c r="I32" i="50"/>
  <c r="I32" i="37"/>
  <c r="I33" i="2"/>
  <c r="I33" i="3"/>
  <c r="I33" i="51"/>
  <c r="I33" i="41"/>
  <c r="I33" i="42"/>
  <c r="I33" i="43"/>
  <c r="I33" i="50"/>
  <c r="I33" i="37"/>
  <c r="I34" i="2"/>
  <c r="I34" i="3"/>
  <c r="I34" i="51"/>
  <c r="I34" i="41"/>
  <c r="I34" i="42"/>
  <c r="I34" i="43"/>
  <c r="I34" i="50"/>
  <c r="I34" i="37"/>
  <c r="I35" i="2"/>
  <c r="I35" i="3"/>
  <c r="I35" i="51"/>
  <c r="I35" i="41"/>
  <c r="I35" i="42"/>
  <c r="I35" i="43"/>
  <c r="I35" i="50"/>
  <c r="I35" i="37"/>
  <c r="I36" i="2"/>
  <c r="I36" i="3"/>
  <c r="I36" i="51"/>
  <c r="I36" i="41"/>
  <c r="I36" i="42"/>
  <c r="I36" i="43"/>
  <c r="I36" i="50"/>
  <c r="I36" i="37"/>
  <c r="I37" i="2"/>
  <c r="I37" i="3"/>
  <c r="I37" i="51"/>
  <c r="I37" i="41"/>
  <c r="I37" i="42"/>
  <c r="I37" i="43"/>
  <c r="I37" i="50"/>
  <c r="I37" i="37"/>
  <c r="I38" i="2"/>
  <c r="I38" i="3"/>
  <c r="I38" i="51"/>
  <c r="I38" i="41"/>
  <c r="I38" i="42"/>
  <c r="I38" i="43"/>
  <c r="I38" i="50"/>
  <c r="I38" i="37"/>
  <c r="I39" i="2"/>
  <c r="I39" i="3"/>
  <c r="I39" i="51"/>
  <c r="I39" i="41"/>
  <c r="I39" i="42"/>
  <c r="I39" i="43"/>
  <c r="I39" i="50"/>
  <c r="I39" i="37"/>
  <c r="I40" i="37"/>
  <c r="J33" i="3"/>
  <c r="J40" i="3"/>
  <c r="J33" i="42"/>
  <c r="J40" i="42"/>
  <c r="J32" i="43"/>
  <c r="J33" i="43"/>
  <c r="J34" i="43"/>
  <c r="J35" i="43"/>
  <c r="J36" i="43"/>
  <c r="J37" i="43"/>
  <c r="J38" i="43"/>
  <c r="J39" i="43"/>
  <c r="J40" i="43"/>
  <c r="J33" i="50"/>
  <c r="J40" i="50"/>
  <c r="J40" i="37"/>
  <c r="K32" i="2"/>
  <c r="K33" i="2"/>
  <c r="K34" i="2"/>
  <c r="K35" i="2"/>
  <c r="K36" i="2"/>
  <c r="K37" i="2"/>
  <c r="K38" i="2"/>
  <c r="K39" i="2"/>
  <c r="K40" i="2"/>
  <c r="K32" i="3"/>
  <c r="K33" i="3"/>
  <c r="K34" i="3"/>
  <c r="K35" i="3"/>
  <c r="K36" i="3"/>
  <c r="K37" i="3"/>
  <c r="K38" i="3"/>
  <c r="K39" i="3"/>
  <c r="K40" i="3"/>
  <c r="K32" i="51"/>
  <c r="K33" i="51"/>
  <c r="K34" i="51"/>
  <c r="K35" i="51"/>
  <c r="K36" i="51"/>
  <c r="K37" i="51"/>
  <c r="K38" i="51"/>
  <c r="K39" i="51"/>
  <c r="K40" i="51"/>
  <c r="K32" i="41"/>
  <c r="K33" i="41"/>
  <c r="K34" i="41"/>
  <c r="K35" i="41"/>
  <c r="K36" i="41"/>
  <c r="K37" i="41"/>
  <c r="K38" i="41"/>
  <c r="K39" i="41"/>
  <c r="K40" i="41"/>
  <c r="K32" i="42"/>
  <c r="K33" i="42"/>
  <c r="K34" i="42"/>
  <c r="K35" i="42"/>
  <c r="K36" i="42"/>
  <c r="K37" i="42"/>
  <c r="K38" i="42"/>
  <c r="K39" i="42"/>
  <c r="K40" i="42"/>
  <c r="K32" i="43"/>
  <c r="K33" i="43"/>
  <c r="K34" i="43"/>
  <c r="K35" i="43"/>
  <c r="K36" i="43"/>
  <c r="K37" i="43"/>
  <c r="K38" i="43"/>
  <c r="K39" i="43"/>
  <c r="K40" i="43"/>
  <c r="K32" i="50"/>
  <c r="K33" i="50"/>
  <c r="K34" i="50"/>
  <c r="K35" i="50"/>
  <c r="K36" i="50"/>
  <c r="K37" i="50"/>
  <c r="K38" i="50"/>
  <c r="K39" i="50"/>
  <c r="K40" i="50"/>
  <c r="K40" i="37"/>
  <c r="L32" i="2"/>
  <c r="L33" i="2"/>
  <c r="L34" i="2"/>
  <c r="L35" i="2"/>
  <c r="L36" i="2"/>
  <c r="L37" i="2"/>
  <c r="L38" i="2"/>
  <c r="L39" i="2"/>
  <c r="L40" i="2"/>
  <c r="L32" i="3"/>
  <c r="L33" i="3"/>
  <c r="L34" i="3"/>
  <c r="L35" i="3"/>
  <c r="L36" i="3"/>
  <c r="L37" i="3"/>
  <c r="L38" i="3"/>
  <c r="L39" i="3"/>
  <c r="L40" i="3"/>
  <c r="L32" i="51"/>
  <c r="L33" i="51"/>
  <c r="L34" i="51"/>
  <c r="L35" i="51"/>
  <c r="L36" i="51"/>
  <c r="L37" i="51"/>
  <c r="L38" i="51"/>
  <c r="L39" i="51"/>
  <c r="L40" i="51"/>
  <c r="L32" i="41"/>
  <c r="L33" i="41"/>
  <c r="L34" i="41"/>
  <c r="L35" i="41"/>
  <c r="L36" i="41"/>
  <c r="L37" i="41"/>
  <c r="L38" i="41"/>
  <c r="L39" i="41"/>
  <c r="L40" i="41"/>
  <c r="L32" i="42"/>
  <c r="L33" i="42"/>
  <c r="L34" i="42"/>
  <c r="L35" i="42"/>
  <c r="L36" i="42"/>
  <c r="L37" i="42"/>
  <c r="L38" i="42"/>
  <c r="L39" i="42"/>
  <c r="L40" i="42"/>
  <c r="L32" i="43"/>
  <c r="L33" i="43"/>
  <c r="L34" i="43"/>
  <c r="L35" i="43"/>
  <c r="L36" i="43"/>
  <c r="L37" i="43"/>
  <c r="L38" i="43"/>
  <c r="L39" i="43"/>
  <c r="L40" i="43"/>
  <c r="L32" i="50"/>
  <c r="L33" i="50"/>
  <c r="L34" i="50"/>
  <c r="L35" i="50"/>
  <c r="L36" i="50"/>
  <c r="L37" i="50"/>
  <c r="L38" i="50"/>
  <c r="L39" i="50"/>
  <c r="L40" i="50"/>
  <c r="L40" i="37"/>
  <c r="M40" i="50"/>
  <c r="M40" i="37"/>
  <c r="N33" i="3"/>
  <c r="N40" i="3"/>
  <c r="N33" i="42"/>
  <c r="N40" i="42"/>
  <c r="N33" i="50"/>
  <c r="N40" i="50"/>
  <c r="N40" i="37"/>
  <c r="O33" i="50"/>
  <c r="O40" i="50"/>
  <c r="O40" i="37"/>
  <c r="P40" i="37"/>
  <c r="S48" i="37"/>
  <c r="B35" i="37"/>
  <c r="C35" i="37"/>
  <c r="D35" i="37"/>
  <c r="E35" i="37"/>
  <c r="G35" i="37"/>
  <c r="H35" i="37"/>
  <c r="J35" i="37"/>
  <c r="K35" i="37"/>
  <c r="L35" i="37"/>
  <c r="P35" i="37"/>
  <c r="S47" i="37"/>
  <c r="P33" i="2"/>
  <c r="P33" i="3"/>
  <c r="P33" i="51"/>
  <c r="P33" i="41"/>
  <c r="P33" i="42"/>
  <c r="P33" i="43"/>
  <c r="P33" i="50"/>
  <c r="P33" i="37"/>
  <c r="S46" i="37"/>
  <c r="P32" i="2"/>
  <c r="P32" i="3"/>
  <c r="P32" i="51"/>
  <c r="P32" i="41"/>
  <c r="P32" i="42"/>
  <c r="P32" i="43"/>
  <c r="P32" i="50"/>
  <c r="P32" i="37"/>
  <c r="S45" i="37"/>
  <c r="P34" i="2"/>
  <c r="P34" i="3"/>
  <c r="P34" i="51"/>
  <c r="P34" i="41"/>
  <c r="P34" i="42"/>
  <c r="P34" i="43"/>
  <c r="P34" i="50"/>
  <c r="P34" i="37"/>
  <c r="S44" i="37"/>
  <c r="P36" i="2"/>
  <c r="P36" i="3"/>
  <c r="P36" i="51"/>
  <c r="P36" i="41"/>
  <c r="P36" i="42"/>
  <c r="P36" i="43"/>
  <c r="P36" i="50"/>
  <c r="P36" i="37"/>
  <c r="S43" i="37"/>
  <c r="P39" i="2"/>
  <c r="P38" i="2"/>
  <c r="P37" i="2"/>
  <c r="P42" i="2"/>
  <c r="P39" i="3"/>
  <c r="P38" i="3"/>
  <c r="P37" i="3"/>
  <c r="P42" i="3"/>
  <c r="P39" i="51"/>
  <c r="P38" i="51"/>
  <c r="P37" i="51"/>
  <c r="P42" i="51"/>
  <c r="P39" i="41"/>
  <c r="P38" i="41"/>
  <c r="P37" i="41"/>
  <c r="P42" i="41"/>
  <c r="P39" i="42"/>
  <c r="P38" i="42"/>
  <c r="P37" i="42"/>
  <c r="P42" i="42"/>
  <c r="P39" i="43"/>
  <c r="P38" i="43"/>
  <c r="P37" i="43"/>
  <c r="P42" i="43"/>
  <c r="P39" i="50"/>
  <c r="P38" i="50"/>
  <c r="P37" i="50"/>
  <c r="P42" i="50"/>
  <c r="P42" i="37"/>
  <c r="S42" i="37"/>
  <c r="B18" i="2"/>
  <c r="B19" i="2"/>
  <c r="B21" i="2"/>
  <c r="B22" i="2"/>
  <c r="B24" i="2"/>
  <c r="B46" i="2"/>
  <c r="B18" i="3"/>
  <c r="B19" i="3"/>
  <c r="B20" i="3"/>
  <c r="B21" i="3"/>
  <c r="B22" i="3"/>
  <c r="B24" i="3"/>
  <c r="B46" i="3"/>
  <c r="B18" i="51"/>
  <c r="B19" i="51"/>
  <c r="B21" i="51"/>
  <c r="B22" i="51"/>
  <c r="B23" i="51"/>
  <c r="B24" i="51"/>
  <c r="B46" i="51"/>
  <c r="B18" i="41"/>
  <c r="B19" i="41"/>
  <c r="B21" i="41"/>
  <c r="B22" i="41"/>
  <c r="B24" i="41"/>
  <c r="B4" i="40"/>
  <c r="B26" i="41"/>
  <c r="B46" i="41"/>
  <c r="B18" i="42"/>
  <c r="B19" i="42"/>
  <c r="B20" i="42"/>
  <c r="B21" i="42"/>
  <c r="B22" i="42"/>
  <c r="B23" i="42"/>
  <c r="B24" i="42"/>
  <c r="D5" i="40"/>
  <c r="B49" i="42"/>
  <c r="B46" i="42"/>
  <c r="B18" i="43"/>
  <c r="B19" i="43"/>
  <c r="B20" i="43"/>
  <c r="B21" i="43"/>
  <c r="B22" i="43"/>
  <c r="B23" i="43"/>
  <c r="B24" i="43"/>
  <c r="B46" i="43"/>
  <c r="B18" i="50"/>
  <c r="B19" i="50"/>
  <c r="B21" i="50"/>
  <c r="B22" i="50"/>
  <c r="B24" i="50"/>
  <c r="B46" i="50"/>
  <c r="B46" i="37"/>
  <c r="S41" i="37"/>
  <c r="O43" i="50"/>
  <c r="O43" i="37"/>
  <c r="S37" i="37"/>
  <c r="N43" i="3"/>
  <c r="N43" i="42"/>
  <c r="N43" i="50"/>
  <c r="N43" i="37"/>
  <c r="S36" i="37"/>
  <c r="S35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6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6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6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S34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6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6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6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S3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6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6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6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S32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6" i="41"/>
  <c r="I8" i="41"/>
  <c r="I9" i="41"/>
  <c r="I10" i="41"/>
  <c r="I11" i="41"/>
  <c r="I6" i="42"/>
  <c r="I8" i="42"/>
  <c r="I9" i="42"/>
  <c r="I10" i="42"/>
  <c r="I11" i="42"/>
  <c r="I7" i="43"/>
  <c r="I8" i="43"/>
  <c r="I9" i="43"/>
  <c r="I10" i="43"/>
  <c r="I11" i="43"/>
  <c r="I6" i="50"/>
  <c r="I8" i="50"/>
  <c r="I9" i="50"/>
  <c r="I10" i="50"/>
  <c r="I11" i="50"/>
  <c r="I11" i="37"/>
  <c r="I43" i="37"/>
  <c r="S31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6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6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6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S30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6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6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6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S29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6" i="41"/>
  <c r="F8" i="41"/>
  <c r="F9" i="41"/>
  <c r="F10" i="41"/>
  <c r="F11" i="41"/>
  <c r="F6" i="42"/>
  <c r="F8" i="42"/>
  <c r="F9" i="42"/>
  <c r="F10" i="42"/>
  <c r="F11" i="42"/>
  <c r="F7" i="43"/>
  <c r="F8" i="43"/>
  <c r="F9" i="43"/>
  <c r="F10" i="43"/>
  <c r="F11" i="43"/>
  <c r="F6" i="50"/>
  <c r="F8" i="50"/>
  <c r="F9" i="50"/>
  <c r="F10" i="50"/>
  <c r="F11" i="50"/>
  <c r="F11" i="37"/>
  <c r="F43" i="37"/>
  <c r="S28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6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6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6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S27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6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6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6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S26" i="37"/>
  <c r="C43" i="2"/>
  <c r="C43" i="3"/>
  <c r="C43" i="51"/>
  <c r="C43" i="41"/>
  <c r="C43" i="42"/>
  <c r="C43" i="43"/>
  <c r="C43" i="37"/>
  <c r="S25" i="37"/>
  <c r="M43" i="50"/>
  <c r="M43" i="37"/>
  <c r="P43" i="37"/>
  <c r="S22" i="37"/>
  <c r="C24" i="3"/>
  <c r="C24" i="42"/>
  <c r="C24" i="43"/>
  <c r="F40" i="50"/>
  <c r="I40" i="50"/>
  <c r="P40" i="50"/>
  <c r="T42" i="50"/>
  <c r="T43" i="50"/>
  <c r="T44" i="50"/>
  <c r="T45" i="50"/>
  <c r="T46" i="50"/>
  <c r="P35" i="50"/>
  <c r="T47" i="50"/>
  <c r="T48" i="50"/>
  <c r="F40" i="43"/>
  <c r="I40" i="43"/>
  <c r="M40" i="43"/>
  <c r="N40" i="43"/>
  <c r="P40" i="43"/>
  <c r="T42" i="43"/>
  <c r="T43" i="43"/>
  <c r="T44" i="43"/>
  <c r="T45" i="43"/>
  <c r="T46" i="43"/>
  <c r="P35" i="43"/>
  <c r="T47" i="43"/>
  <c r="T48" i="43"/>
  <c r="F40" i="42"/>
  <c r="I40" i="42"/>
  <c r="M40" i="42"/>
  <c r="P40" i="42"/>
  <c r="T42" i="42"/>
  <c r="T43" i="42"/>
  <c r="T44" i="42"/>
  <c r="T45" i="42"/>
  <c r="T46" i="42"/>
  <c r="P35" i="42"/>
  <c r="T47" i="42"/>
  <c r="T48" i="42"/>
  <c r="F40" i="41"/>
  <c r="I40" i="41"/>
  <c r="J40" i="41"/>
  <c r="M40" i="41"/>
  <c r="N40" i="41"/>
  <c r="P40" i="41"/>
  <c r="T42" i="41"/>
  <c r="T43" i="41"/>
  <c r="T44" i="41"/>
  <c r="T45" i="41"/>
  <c r="T46" i="41"/>
  <c r="P35" i="41"/>
  <c r="T47" i="41"/>
  <c r="T48" i="41"/>
  <c r="F40" i="51"/>
  <c r="I40" i="51"/>
  <c r="J40" i="51"/>
  <c r="M40" i="51"/>
  <c r="N40" i="51"/>
  <c r="P40" i="51"/>
  <c r="T42" i="51"/>
  <c r="T43" i="51"/>
  <c r="T44" i="51"/>
  <c r="T45" i="51"/>
  <c r="T46" i="51"/>
  <c r="P35" i="51"/>
  <c r="T47" i="51"/>
  <c r="T48" i="51"/>
  <c r="F40" i="3"/>
  <c r="I40" i="3"/>
  <c r="M40" i="3"/>
  <c r="P40" i="3"/>
  <c r="T42" i="3"/>
  <c r="T43" i="3"/>
  <c r="T44" i="3"/>
  <c r="T45" i="3"/>
  <c r="T46" i="3"/>
  <c r="P35" i="3"/>
  <c r="T47" i="3"/>
  <c r="T48" i="3"/>
  <c r="F40" i="2"/>
  <c r="I40" i="2"/>
  <c r="J40" i="2"/>
  <c r="M40" i="2"/>
  <c r="N40" i="2"/>
  <c r="P40" i="2"/>
  <c r="T42" i="2"/>
  <c r="T43" i="2"/>
  <c r="T44" i="2"/>
  <c r="T45" i="2"/>
  <c r="T46" i="2"/>
  <c r="P35" i="2"/>
  <c r="T47" i="2"/>
  <c r="T48" i="2"/>
  <c r="O40" i="2"/>
  <c r="O40" i="3"/>
  <c r="O40" i="51"/>
  <c r="O40" i="41"/>
  <c r="O40" i="42"/>
  <c r="O40" i="43"/>
  <c r="T42" i="37"/>
  <c r="T43" i="37"/>
  <c r="T44" i="37"/>
  <c r="T45" i="37"/>
  <c r="T46" i="37"/>
  <c r="M35" i="37"/>
  <c r="N35" i="37"/>
  <c r="O35" i="37"/>
  <c r="T47" i="37"/>
  <c r="T48" i="37"/>
  <c r="M11" i="50"/>
  <c r="M24" i="50"/>
  <c r="M11" i="2"/>
  <c r="M24" i="2"/>
  <c r="M43" i="2"/>
  <c r="M11" i="3"/>
  <c r="M24" i="3"/>
  <c r="M43" i="3"/>
  <c r="M11" i="51"/>
  <c r="M24" i="51"/>
  <c r="M43" i="51"/>
  <c r="M11" i="41"/>
  <c r="M24" i="41"/>
  <c r="M43" i="41"/>
  <c r="M11" i="42"/>
  <c r="M24" i="42"/>
  <c r="M43" i="42"/>
  <c r="M11" i="43"/>
  <c r="M24" i="43"/>
  <c r="M43" i="43"/>
  <c r="N11" i="3"/>
  <c r="N24" i="3"/>
  <c r="N11" i="42"/>
  <c r="N24" i="42"/>
  <c r="N11" i="50"/>
  <c r="N24" i="50"/>
  <c r="N11" i="2"/>
  <c r="N24" i="2"/>
  <c r="N43" i="2"/>
  <c r="N11" i="51"/>
  <c r="N24" i="51"/>
  <c r="N43" i="51"/>
  <c r="N11" i="41"/>
  <c r="N24" i="41"/>
  <c r="N43" i="41"/>
  <c r="N11" i="43"/>
  <c r="N24" i="43"/>
  <c r="N43" i="43"/>
  <c r="O11" i="50"/>
  <c r="O24" i="50"/>
  <c r="O11" i="2"/>
  <c r="O24" i="2"/>
  <c r="O43" i="2"/>
  <c r="O11" i="3"/>
  <c r="O24" i="3"/>
  <c r="O43" i="3"/>
  <c r="O11" i="51"/>
  <c r="O24" i="51"/>
  <c r="O43" i="51"/>
  <c r="O11" i="41"/>
  <c r="O24" i="41"/>
  <c r="O43" i="41"/>
  <c r="O11" i="42"/>
  <c r="O24" i="42"/>
  <c r="O43" i="42"/>
  <c r="O11" i="43"/>
  <c r="O24" i="43"/>
  <c r="O43" i="43"/>
  <c r="F43" i="2"/>
  <c r="I43" i="2"/>
  <c r="P43" i="2"/>
  <c r="B47" i="50"/>
  <c r="C7" i="37"/>
  <c r="C6" i="37"/>
  <c r="P6" i="50"/>
  <c r="P7" i="50"/>
  <c r="P8" i="50"/>
  <c r="P9" i="50"/>
  <c r="P10" i="50"/>
  <c r="P6" i="42"/>
  <c r="P7" i="42"/>
  <c r="P8" i="42"/>
  <c r="P9" i="42"/>
  <c r="P10" i="42"/>
  <c r="F43" i="41"/>
  <c r="I43" i="41"/>
  <c r="P43" i="41"/>
  <c r="C5" i="37"/>
  <c r="C9" i="37"/>
  <c r="C10" i="37"/>
  <c r="B25" i="50"/>
  <c r="B25" i="37"/>
  <c r="B22" i="37"/>
  <c r="S44" i="2"/>
  <c r="S46" i="2"/>
  <c r="S45" i="2"/>
  <c r="D37" i="37"/>
  <c r="E39" i="37"/>
  <c r="H42" i="43"/>
  <c r="E42" i="43"/>
  <c r="I42" i="43"/>
  <c r="K42" i="50"/>
  <c r="H42" i="50"/>
  <c r="S43" i="3"/>
  <c r="S43" i="50"/>
  <c r="D34" i="37"/>
  <c r="S44" i="3"/>
  <c r="S46" i="51"/>
  <c r="D32" i="37"/>
  <c r="F7" i="37"/>
  <c r="P20" i="2"/>
  <c r="K18" i="37"/>
  <c r="F23" i="37"/>
  <c r="P20" i="50"/>
  <c r="I21" i="37"/>
  <c r="B47" i="41"/>
  <c r="P5" i="2"/>
  <c r="E19" i="37"/>
  <c r="P5" i="50"/>
  <c r="J7" i="37"/>
  <c r="G10" i="37"/>
  <c r="E20" i="37"/>
  <c r="I20" i="37"/>
  <c r="P21" i="42"/>
  <c r="I18" i="37"/>
  <c r="P6" i="43"/>
  <c r="G7" i="37"/>
  <c r="F8" i="37"/>
  <c r="D10" i="37"/>
  <c r="P10" i="43"/>
  <c r="L10" i="37"/>
  <c r="D9" i="37"/>
  <c r="G19" i="37"/>
  <c r="F20" i="37"/>
  <c r="G22" i="37"/>
  <c r="K22" i="37"/>
  <c r="P6" i="41"/>
  <c r="J9" i="37"/>
  <c r="F22" i="37"/>
  <c r="H22" i="37"/>
  <c r="P6" i="51"/>
  <c r="K7" i="37"/>
  <c r="H10" i="37"/>
  <c r="D19" i="37"/>
  <c r="E22" i="37"/>
  <c r="H23" i="37"/>
  <c r="L18" i="37"/>
  <c r="P6" i="3"/>
  <c r="E7" i="37"/>
  <c r="L8" i="37"/>
  <c r="K10" i="37"/>
  <c r="D23" i="37"/>
  <c r="L23" i="37"/>
  <c r="P6" i="2"/>
  <c r="I7" i="37"/>
  <c r="H8" i="37"/>
  <c r="P5" i="43"/>
  <c r="P5" i="42"/>
  <c r="P5" i="41"/>
  <c r="P5" i="51"/>
  <c r="P5" i="3"/>
  <c r="S45" i="3"/>
  <c r="C42" i="41"/>
  <c r="D11" i="40"/>
  <c r="C11" i="40"/>
  <c r="B11" i="40"/>
  <c r="A11" i="40"/>
  <c r="D10" i="40"/>
  <c r="C10" i="40"/>
  <c r="B10" i="40"/>
  <c r="A10" i="40"/>
  <c r="D9" i="40"/>
  <c r="C9" i="40"/>
  <c r="B9" i="40"/>
  <c r="A9" i="40"/>
  <c r="D8" i="40"/>
  <c r="C8" i="40"/>
  <c r="B8" i="40"/>
  <c r="A8" i="40"/>
  <c r="D7" i="40"/>
  <c r="C7" i="40"/>
  <c r="B7" i="40"/>
  <c r="A7" i="40"/>
  <c r="D6" i="40"/>
  <c r="C6" i="40"/>
  <c r="B6" i="40"/>
  <c r="A6" i="40"/>
  <c r="C5" i="40"/>
  <c r="B5" i="40"/>
  <c r="A5" i="40"/>
  <c r="D4" i="40"/>
  <c r="C4" i="40"/>
  <c r="A4" i="40"/>
  <c r="S47" i="2"/>
  <c r="G38" i="37"/>
  <c r="C42" i="51"/>
  <c r="G42" i="51"/>
  <c r="G42" i="41"/>
  <c r="I42" i="41"/>
  <c r="L42" i="41"/>
  <c r="D42" i="42"/>
  <c r="H42" i="42"/>
  <c r="L42" i="42"/>
  <c r="E34" i="37"/>
  <c r="L36" i="37"/>
  <c r="B36" i="37"/>
  <c r="G42" i="50"/>
  <c r="I42" i="50"/>
  <c r="L42" i="50"/>
  <c r="B21" i="37"/>
  <c r="S36" i="42"/>
  <c r="K23" i="37"/>
  <c r="H21" i="37"/>
  <c r="E23" i="37"/>
  <c r="H36" i="37"/>
  <c r="O42" i="50"/>
  <c r="N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3"/>
  <c r="N42" i="43"/>
  <c r="M42" i="43"/>
  <c r="S37" i="43"/>
  <c r="R37" i="43"/>
  <c r="S36" i="43"/>
  <c r="R36" i="43"/>
  <c r="S35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S37" i="42"/>
  <c r="R37" i="42"/>
  <c r="R36" i="42"/>
  <c r="S35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S37" i="41"/>
  <c r="R37" i="41"/>
  <c r="S36" i="41"/>
  <c r="R36" i="41"/>
  <c r="S35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J42" i="51"/>
  <c r="S37" i="51"/>
  <c r="R37" i="51"/>
  <c r="S36" i="51"/>
  <c r="R36" i="51"/>
  <c r="S35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J42" i="3"/>
  <c r="S37" i="3"/>
  <c r="R37" i="3"/>
  <c r="R36" i="3"/>
  <c r="S35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D6" i="37"/>
  <c r="E6" i="37"/>
  <c r="F6" i="37"/>
  <c r="G6" i="37"/>
  <c r="H6" i="37"/>
  <c r="I6" i="37"/>
  <c r="J6" i="37"/>
  <c r="K6" i="37"/>
  <c r="L6" i="37"/>
  <c r="M6" i="37"/>
  <c r="N6" i="37"/>
  <c r="O6" i="37"/>
  <c r="P6" i="37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M33" i="37"/>
  <c r="J34" i="37"/>
  <c r="M34" i="37"/>
  <c r="N34" i="37"/>
  <c r="O34" i="37"/>
  <c r="J36" i="37"/>
  <c r="M36" i="37"/>
  <c r="N36" i="37"/>
  <c r="O36" i="37"/>
  <c r="M37" i="37"/>
  <c r="J38" i="37"/>
  <c r="M38" i="37"/>
  <c r="J39" i="37"/>
  <c r="M39" i="37"/>
  <c r="J32" i="37"/>
  <c r="M32" i="37"/>
  <c r="N32" i="37"/>
  <c r="O32" i="37"/>
  <c r="C19" i="37"/>
  <c r="M19" i="37"/>
  <c r="N19" i="37"/>
  <c r="O19" i="37"/>
  <c r="M20" i="37"/>
  <c r="N20" i="37"/>
  <c r="O20" i="37"/>
  <c r="C21" i="37"/>
  <c r="M21" i="37"/>
  <c r="N21" i="37"/>
  <c r="O21" i="37"/>
  <c r="C22" i="37"/>
  <c r="M22" i="37"/>
  <c r="N22" i="37"/>
  <c r="O22" i="37"/>
  <c r="C23" i="37"/>
  <c r="M23" i="37"/>
  <c r="N23" i="37"/>
  <c r="O23" i="37"/>
  <c r="M24" i="37"/>
  <c r="N24" i="37"/>
  <c r="O24" i="37"/>
  <c r="C18" i="37"/>
  <c r="M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M11" i="37"/>
  <c r="N11" i="37"/>
  <c r="O11" i="37"/>
  <c r="F5" i="37"/>
  <c r="G5" i="37"/>
  <c r="H5" i="37"/>
  <c r="I5" i="37"/>
  <c r="J5" i="37"/>
  <c r="K5" i="37"/>
  <c r="L5" i="37"/>
  <c r="M5" i="37"/>
  <c r="N5" i="37"/>
  <c r="O5" i="37"/>
  <c r="E5" i="37"/>
  <c r="D5" i="37"/>
  <c r="S37" i="2"/>
  <c r="S36" i="2"/>
  <c r="S35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M42" i="37"/>
  <c r="A29" i="37"/>
  <c r="A15" i="37"/>
  <c r="S43" i="2"/>
  <c r="F42" i="2"/>
  <c r="E42" i="50"/>
  <c r="C42" i="50"/>
  <c r="I42" i="42"/>
  <c r="G42" i="42"/>
  <c r="F42" i="42"/>
  <c r="E42" i="41"/>
  <c r="I23" i="37"/>
  <c r="B42" i="43"/>
  <c r="E42" i="2"/>
  <c r="C42" i="2"/>
  <c r="K21" i="37"/>
  <c r="L20" i="37"/>
  <c r="B34" i="37"/>
  <c r="C42" i="43"/>
  <c r="K8" i="37"/>
  <c r="B23" i="37"/>
  <c r="G36" i="37"/>
  <c r="P5" i="37"/>
  <c r="K20" i="37"/>
  <c r="G39" i="37"/>
  <c r="L32" i="37"/>
  <c r="S44" i="41"/>
  <c r="S45" i="51"/>
  <c r="S35" i="50"/>
  <c r="B42" i="42"/>
  <c r="F42" i="50"/>
  <c r="H42" i="51"/>
  <c r="G8" i="37"/>
  <c r="O33" i="37"/>
  <c r="G18" i="37"/>
  <c r="S46" i="50"/>
  <c r="G32" i="37"/>
  <c r="E9" i="37"/>
  <c r="L34" i="37"/>
  <c r="G42" i="43"/>
  <c r="F42" i="43"/>
  <c r="H42" i="2"/>
  <c r="D42" i="2"/>
  <c r="I8" i="37"/>
  <c r="E42" i="51"/>
  <c r="P19" i="2"/>
  <c r="P19" i="51"/>
  <c r="P19" i="41"/>
  <c r="P19" i="42"/>
  <c r="P22" i="3"/>
  <c r="P20" i="43"/>
  <c r="E38" i="37"/>
  <c r="I42" i="3"/>
  <c r="P8" i="2"/>
  <c r="P23" i="42"/>
  <c r="P23" i="2"/>
  <c r="P23" i="3"/>
  <c r="P23" i="51"/>
  <c r="P23" i="41"/>
  <c r="P23" i="43"/>
  <c r="P23" i="50"/>
  <c r="P23" i="37"/>
  <c r="E42" i="42"/>
  <c r="D42" i="51"/>
  <c r="E42" i="3"/>
  <c r="P18" i="51"/>
  <c r="P18" i="41"/>
  <c r="P22" i="42"/>
  <c r="S31" i="2"/>
  <c r="K42" i="42"/>
  <c r="K42" i="51"/>
  <c r="P10" i="2"/>
  <c r="P22" i="50"/>
  <c r="P22" i="51"/>
  <c r="P22" i="2"/>
  <c r="P22" i="41"/>
  <c r="P22" i="43"/>
  <c r="P22" i="37"/>
  <c r="P18" i="43"/>
  <c r="P21" i="41"/>
  <c r="I22" i="37"/>
  <c r="P18" i="3"/>
  <c r="H34" i="37"/>
  <c r="G34" i="37"/>
  <c r="P21" i="43"/>
  <c r="P18" i="50"/>
  <c r="B42" i="51"/>
  <c r="K42" i="3"/>
  <c r="L42" i="51"/>
  <c r="L38" i="37"/>
  <c r="L42" i="3"/>
  <c r="L42" i="43"/>
  <c r="D36" i="37"/>
  <c r="F21" i="37"/>
  <c r="P8" i="51"/>
  <c r="D7" i="37"/>
  <c r="J23" i="37"/>
  <c r="S47" i="41"/>
  <c r="K36" i="37"/>
  <c r="B37" i="37"/>
  <c r="B42" i="3"/>
  <c r="L37" i="37"/>
  <c r="L42" i="2"/>
  <c r="K42" i="2"/>
  <c r="I42" i="37"/>
  <c r="I42" i="2"/>
  <c r="K42" i="43"/>
  <c r="B42" i="41"/>
  <c r="I42" i="51"/>
  <c r="B38" i="37"/>
  <c r="B39" i="37"/>
  <c r="B42" i="37"/>
  <c r="P9" i="43"/>
  <c r="E18" i="37"/>
  <c r="B42" i="2"/>
  <c r="C42" i="42"/>
  <c r="F18" i="37"/>
  <c r="F43" i="43"/>
  <c r="D39" i="37"/>
  <c r="D42" i="50"/>
  <c r="B42" i="50"/>
  <c r="B33" i="37"/>
  <c r="L33" i="37"/>
  <c r="K33" i="37"/>
  <c r="H32" i="37"/>
  <c r="E36" i="37"/>
  <c r="F10" i="37"/>
  <c r="P7" i="41"/>
  <c r="P8" i="43"/>
  <c r="C8" i="37"/>
  <c r="H33" i="37"/>
  <c r="F42" i="51"/>
  <c r="H37" i="37"/>
  <c r="G42" i="2"/>
  <c r="G37" i="37"/>
  <c r="E37" i="37"/>
  <c r="E42" i="37"/>
  <c r="J18" i="37"/>
  <c r="K34" i="37"/>
  <c r="D42" i="3"/>
  <c r="H20" i="37"/>
  <c r="P8" i="3"/>
  <c r="P9" i="41"/>
  <c r="P10" i="41"/>
  <c r="B32" i="37"/>
  <c r="G42" i="3"/>
  <c r="L22" i="37"/>
  <c r="D22" i="37"/>
  <c r="P7" i="51"/>
  <c r="P7" i="43"/>
  <c r="P9" i="2"/>
  <c r="S29" i="43"/>
  <c r="G33" i="37"/>
  <c r="I43" i="42"/>
  <c r="S31" i="42"/>
  <c r="S34" i="3"/>
  <c r="S32" i="51"/>
  <c r="S34" i="42"/>
  <c r="K24" i="37"/>
  <c r="C47" i="41"/>
  <c r="S25" i="41"/>
  <c r="S26" i="51"/>
  <c r="S46" i="42"/>
  <c r="S30" i="50"/>
  <c r="S45" i="43"/>
  <c r="S33" i="50"/>
  <c r="S43" i="41"/>
  <c r="S34" i="43"/>
  <c r="B47" i="3"/>
  <c r="F43" i="51"/>
  <c r="S30" i="51"/>
  <c r="S44" i="50"/>
  <c r="S36" i="50"/>
  <c r="S34" i="50"/>
  <c r="C47" i="42"/>
  <c r="S47" i="3"/>
  <c r="S45" i="41"/>
  <c r="S47" i="50"/>
  <c r="S30" i="43"/>
  <c r="S29" i="42"/>
  <c r="S41" i="41"/>
  <c r="S25" i="2"/>
  <c r="B47" i="43"/>
  <c r="S29" i="41"/>
  <c r="C47" i="2"/>
  <c r="S29" i="50"/>
  <c r="S31" i="41"/>
  <c r="B18" i="37"/>
  <c r="B20" i="37"/>
  <c r="S46" i="43"/>
  <c r="N33" i="37"/>
  <c r="D33" i="37"/>
  <c r="K37" i="37"/>
  <c r="K42" i="41"/>
  <c r="F42" i="41"/>
  <c r="H38" i="37"/>
  <c r="H42" i="41"/>
  <c r="D38" i="37"/>
  <c r="D42" i="37"/>
  <c r="D42" i="41"/>
  <c r="S28" i="51"/>
  <c r="P11" i="41"/>
  <c r="S27" i="43"/>
  <c r="P11" i="50"/>
  <c r="D11" i="37"/>
  <c r="I9" i="37"/>
  <c r="I43" i="51"/>
  <c r="P9" i="51"/>
  <c r="J20" i="37"/>
  <c r="P20" i="3"/>
  <c r="G20" i="37"/>
  <c r="F9" i="37"/>
  <c r="P9" i="3"/>
  <c r="P9" i="37"/>
  <c r="P8" i="41"/>
  <c r="P8" i="37"/>
  <c r="E21" i="37"/>
  <c r="P21" i="3"/>
  <c r="D20" i="37"/>
  <c r="P20" i="41"/>
  <c r="H19" i="37"/>
  <c r="S28" i="43"/>
  <c r="S37" i="50"/>
  <c r="G42" i="37"/>
  <c r="K9" i="37"/>
  <c r="P21" i="51"/>
  <c r="E10" i="37"/>
  <c r="P10" i="51"/>
  <c r="L7" i="37"/>
  <c r="P7" i="3"/>
  <c r="P18" i="42"/>
  <c r="P20" i="42"/>
  <c r="J19" i="37"/>
  <c r="P19" i="50"/>
  <c r="J8" i="37"/>
  <c r="K38" i="37"/>
  <c r="F42" i="3"/>
  <c r="H39" i="37"/>
  <c r="H42" i="3"/>
  <c r="L39" i="37"/>
  <c r="L42" i="37"/>
  <c r="D8" i="37"/>
  <c r="P19" i="43"/>
  <c r="F19" i="37"/>
  <c r="I19" i="37"/>
  <c r="P19" i="3"/>
  <c r="P19" i="37"/>
  <c r="J22" i="37"/>
  <c r="P18" i="2"/>
  <c r="P18" i="37"/>
  <c r="D42" i="43"/>
  <c r="C37" i="37"/>
  <c r="C42" i="3"/>
  <c r="J10" i="37"/>
  <c r="P10" i="3"/>
  <c r="P10" i="37"/>
  <c r="L21" i="37"/>
  <c r="H7" i="37"/>
  <c r="D21" i="37"/>
  <c r="P7" i="2"/>
  <c r="P7" i="37"/>
  <c r="J42" i="43"/>
  <c r="J37" i="37"/>
  <c r="J42" i="37"/>
  <c r="P21" i="2"/>
  <c r="P21" i="50"/>
  <c r="P21" i="37"/>
  <c r="E33" i="37"/>
  <c r="B19" i="37"/>
  <c r="J21" i="37"/>
  <c r="E8" i="37"/>
  <c r="H18" i="37"/>
  <c r="G21" i="37"/>
  <c r="I10" i="37"/>
  <c r="H9" i="37"/>
  <c r="L9" i="37"/>
  <c r="G9" i="37"/>
  <c r="K32" i="37"/>
  <c r="J33" i="37"/>
  <c r="C32" i="37"/>
  <c r="C33" i="37"/>
  <c r="C34" i="37"/>
  <c r="C36" i="37"/>
  <c r="C39" i="37"/>
  <c r="I43" i="3"/>
  <c r="D18" i="37"/>
  <c r="K19" i="37"/>
  <c r="I43" i="50"/>
  <c r="L24" i="37"/>
  <c r="L19" i="37"/>
  <c r="G23" i="37"/>
  <c r="G24" i="37"/>
  <c r="E32" i="37"/>
  <c r="K39" i="37"/>
  <c r="F42" i="37"/>
  <c r="P38" i="37"/>
  <c r="C38" i="37"/>
  <c r="S34" i="41"/>
  <c r="S45" i="42"/>
  <c r="E24" i="37"/>
  <c r="P11" i="43"/>
  <c r="S43" i="43"/>
  <c r="P24" i="2"/>
  <c r="D24" i="37"/>
  <c r="P11" i="51"/>
  <c r="S47" i="42"/>
  <c r="S44" i="51"/>
  <c r="S42" i="3"/>
  <c r="S48" i="50"/>
  <c r="S32" i="3"/>
  <c r="S48" i="41"/>
  <c r="E11" i="37"/>
  <c r="P24" i="50"/>
  <c r="G11" i="37"/>
  <c r="P11" i="2"/>
  <c r="P11" i="3"/>
  <c r="P11" i="42"/>
  <c r="P11" i="37"/>
  <c r="S44" i="42"/>
  <c r="S48" i="51"/>
  <c r="S47" i="51"/>
  <c r="S43" i="51"/>
  <c r="S32" i="42"/>
  <c r="H24" i="37"/>
  <c r="S32" i="41"/>
  <c r="S26" i="50"/>
  <c r="B24" i="37"/>
  <c r="C42" i="37"/>
  <c r="P37" i="37"/>
  <c r="S44" i="43"/>
  <c r="K11" i="37"/>
  <c r="P39" i="37"/>
  <c r="S42" i="50"/>
  <c r="S33" i="2"/>
  <c r="F43" i="42"/>
  <c r="P43" i="42"/>
  <c r="S27" i="42"/>
  <c r="J11" i="37"/>
  <c r="F43" i="50"/>
  <c r="S27" i="3"/>
  <c r="S29" i="51"/>
  <c r="S26" i="3"/>
  <c r="S33" i="41"/>
  <c r="S31" i="3"/>
  <c r="S33" i="42"/>
  <c r="B47" i="42"/>
  <c r="S41" i="42"/>
  <c r="S30" i="42"/>
  <c r="S33" i="51"/>
  <c r="S31" i="51"/>
  <c r="K42" i="37"/>
  <c r="S25" i="42"/>
  <c r="S47" i="43"/>
  <c r="S32" i="50"/>
  <c r="S30" i="2"/>
  <c r="S45" i="50"/>
  <c r="P24" i="42"/>
  <c r="P20" i="51"/>
  <c r="P20" i="37"/>
  <c r="S27" i="41"/>
  <c r="P24" i="3"/>
  <c r="H11" i="37"/>
  <c r="S25" i="50"/>
  <c r="P43" i="50"/>
  <c r="S31" i="50"/>
  <c r="S34" i="51"/>
  <c r="S48" i="42"/>
  <c r="C47" i="50"/>
  <c r="S41" i="50"/>
  <c r="S42" i="43"/>
  <c r="L11" i="37"/>
  <c r="S29" i="3"/>
  <c r="S43" i="42"/>
  <c r="S46" i="41"/>
  <c r="S28" i="2"/>
  <c r="F43" i="3"/>
  <c r="S26" i="43"/>
  <c r="J24" i="37"/>
  <c r="I43" i="43"/>
  <c r="P24" i="43"/>
  <c r="H42" i="37"/>
  <c r="P24" i="41"/>
  <c r="S28" i="41"/>
  <c r="S46" i="3"/>
  <c r="C20" i="37"/>
  <c r="P44" i="42"/>
  <c r="I44" i="42"/>
  <c r="T31" i="42"/>
  <c r="L44" i="42"/>
  <c r="T34" i="42"/>
  <c r="M44" i="42"/>
  <c r="T35" i="42"/>
  <c r="S22" i="42"/>
  <c r="G44" i="42"/>
  <c r="T29" i="42"/>
  <c r="O44" i="42"/>
  <c r="T37" i="42"/>
  <c r="N44" i="42"/>
  <c r="T36" i="42"/>
  <c r="J44" i="42"/>
  <c r="T32" i="42"/>
  <c r="H44" i="42"/>
  <c r="T30" i="42"/>
  <c r="E44" i="42"/>
  <c r="T27" i="42"/>
  <c r="K44" i="42"/>
  <c r="T33" i="42"/>
  <c r="C44" i="42"/>
  <c r="T25" i="42"/>
  <c r="C47" i="51"/>
  <c r="P24" i="51"/>
  <c r="S22" i="50"/>
  <c r="M44" i="50"/>
  <c r="T35" i="50"/>
  <c r="K44" i="50"/>
  <c r="T33" i="50"/>
  <c r="N44" i="50"/>
  <c r="T36" i="50"/>
  <c r="L44" i="50"/>
  <c r="T34" i="50"/>
  <c r="O44" i="50"/>
  <c r="T37" i="50"/>
  <c r="P44" i="50"/>
  <c r="H44" i="50"/>
  <c r="T30" i="50"/>
  <c r="G44" i="50"/>
  <c r="T29" i="50"/>
  <c r="J44" i="2"/>
  <c r="T32" i="2"/>
  <c r="S32" i="2"/>
  <c r="D44" i="50"/>
  <c r="T26" i="50"/>
  <c r="B47" i="2"/>
  <c r="S41" i="2"/>
  <c r="S36" i="3"/>
  <c r="C44" i="50"/>
  <c r="T25" i="50"/>
  <c r="S27" i="50"/>
  <c r="E44" i="50"/>
  <c r="T27" i="50"/>
  <c r="S27" i="2"/>
  <c r="S31" i="43"/>
  <c r="F44" i="50"/>
  <c r="T28" i="50"/>
  <c r="S28" i="50"/>
  <c r="C47" i="43"/>
  <c r="S41" i="43"/>
  <c r="D44" i="2"/>
  <c r="T26" i="2"/>
  <c r="S26" i="2"/>
  <c r="S48" i="2"/>
  <c r="S33" i="3"/>
  <c r="P43" i="3"/>
  <c r="S25" i="3"/>
  <c r="J44" i="50"/>
  <c r="T32" i="50"/>
  <c r="S26" i="42"/>
  <c r="D44" i="42"/>
  <c r="T26" i="42"/>
  <c r="S30" i="41"/>
  <c r="H44" i="41"/>
  <c r="T30" i="41"/>
  <c r="S48" i="43"/>
  <c r="S27" i="51"/>
  <c r="S28" i="3"/>
  <c r="F44" i="3"/>
  <c r="T28" i="3"/>
  <c r="S41" i="3"/>
  <c r="C47" i="3"/>
  <c r="S42" i="42"/>
  <c r="S42" i="51"/>
  <c r="P43" i="43"/>
  <c r="C44" i="43"/>
  <c r="T25" i="43"/>
  <c r="S25" i="43"/>
  <c r="S26" i="41"/>
  <c r="D44" i="41"/>
  <c r="T26" i="41"/>
  <c r="F44" i="42"/>
  <c r="T28" i="42"/>
  <c r="S28" i="42"/>
  <c r="S48" i="3"/>
  <c r="S30" i="3"/>
  <c r="H44" i="3"/>
  <c r="T30" i="3"/>
  <c r="S34" i="2"/>
  <c r="L44" i="2"/>
  <c r="T34" i="2"/>
  <c r="S42" i="41"/>
  <c r="I44" i="50"/>
  <c r="T31" i="50"/>
  <c r="S32" i="43"/>
  <c r="S42" i="2"/>
  <c r="B47" i="51"/>
  <c r="G44" i="2"/>
  <c r="T29" i="2"/>
  <c r="S29" i="2"/>
  <c r="P24" i="37"/>
  <c r="K44" i="43"/>
  <c r="T33" i="43"/>
  <c r="S33" i="43"/>
  <c r="P44" i="3"/>
  <c r="O44" i="3"/>
  <c r="T37" i="3"/>
  <c r="M44" i="3"/>
  <c r="T35" i="3"/>
  <c r="S22" i="3"/>
  <c r="L44" i="3"/>
  <c r="T34" i="3"/>
  <c r="E44" i="3"/>
  <c r="T27" i="3"/>
  <c r="I44" i="3"/>
  <c r="T31" i="3"/>
  <c r="G44" i="3"/>
  <c r="T29" i="3"/>
  <c r="J44" i="3"/>
  <c r="T32" i="3"/>
  <c r="D44" i="3"/>
  <c r="T26" i="3"/>
  <c r="S41" i="51"/>
  <c r="C47" i="37"/>
  <c r="J44" i="43"/>
  <c r="T32" i="43"/>
  <c r="C44" i="3"/>
  <c r="T25" i="3"/>
  <c r="N44" i="3"/>
  <c r="T36" i="3"/>
  <c r="O44" i="43"/>
  <c r="T37" i="43"/>
  <c r="N44" i="43"/>
  <c r="T36" i="43"/>
  <c r="L44" i="43"/>
  <c r="T34" i="43"/>
  <c r="S22" i="43"/>
  <c r="M44" i="43"/>
  <c r="T35" i="43"/>
  <c r="P44" i="43"/>
  <c r="H44" i="43"/>
  <c r="T30" i="43"/>
  <c r="F44" i="43"/>
  <c r="T28" i="43"/>
  <c r="E44" i="43"/>
  <c r="T27" i="43"/>
  <c r="G44" i="43"/>
  <c r="T29" i="43"/>
  <c r="D44" i="43"/>
  <c r="T26" i="43"/>
  <c r="K44" i="3"/>
  <c r="T33" i="3"/>
  <c r="M44" i="41"/>
  <c r="T35" i="41"/>
  <c r="S22" i="41"/>
  <c r="P44" i="41"/>
  <c r="C44" i="41"/>
  <c r="T25" i="41"/>
  <c r="N44" i="41"/>
  <c r="T36" i="41"/>
  <c r="O44" i="41"/>
  <c r="T37" i="41"/>
  <c r="G44" i="41"/>
  <c r="T29" i="41"/>
  <c r="I44" i="41"/>
  <c r="T31" i="41"/>
  <c r="J44" i="41"/>
  <c r="T32" i="41"/>
  <c r="K44" i="41"/>
  <c r="T33" i="41"/>
  <c r="E44" i="41"/>
  <c r="T27" i="41"/>
  <c r="L44" i="41"/>
  <c r="T34" i="41"/>
  <c r="F44" i="41"/>
  <c r="T28" i="41"/>
  <c r="N44" i="2"/>
  <c r="T36" i="2"/>
  <c r="I44" i="2"/>
  <c r="T31" i="2"/>
  <c r="C44" i="2"/>
  <c r="T25" i="2"/>
  <c r="P44" i="2"/>
  <c r="S22" i="2"/>
  <c r="M44" i="2"/>
  <c r="T35" i="2"/>
  <c r="O44" i="2"/>
  <c r="T37" i="2"/>
  <c r="H44" i="2"/>
  <c r="T30" i="2"/>
  <c r="K44" i="2"/>
  <c r="T33" i="2"/>
  <c r="F44" i="2"/>
  <c r="T28" i="2"/>
  <c r="I44" i="43"/>
  <c r="T31" i="43"/>
  <c r="E44" i="2"/>
  <c r="T27" i="2"/>
  <c r="B47" i="37"/>
  <c r="S25" i="51"/>
  <c r="P43" i="51"/>
  <c r="P44" i="51"/>
  <c r="M44" i="51"/>
  <c r="T35" i="51"/>
  <c r="H44" i="51"/>
  <c r="T30" i="51"/>
  <c r="N44" i="51"/>
  <c r="T36" i="51"/>
  <c r="O44" i="51"/>
  <c r="T37" i="51"/>
  <c r="J44" i="51"/>
  <c r="T32" i="51"/>
  <c r="S22" i="51"/>
  <c r="F44" i="51"/>
  <c r="T28" i="51"/>
  <c r="D44" i="51"/>
  <c r="T26" i="51"/>
  <c r="L44" i="51"/>
  <c r="T34" i="51"/>
  <c r="G44" i="51"/>
  <c r="T29" i="51"/>
  <c r="I44" i="51"/>
  <c r="T31" i="51"/>
  <c r="K44" i="51"/>
  <c r="T33" i="51"/>
  <c r="E44" i="51"/>
  <c r="T27" i="51"/>
  <c r="C44" i="37"/>
  <c r="T25" i="37"/>
  <c r="C44" i="51"/>
  <c r="T25" i="51"/>
  <c r="M44" i="37"/>
  <c r="T35" i="37"/>
  <c r="P44" i="37"/>
  <c r="O44" i="37"/>
  <c r="T37" i="37"/>
  <c r="F44" i="37"/>
  <c r="T28" i="37"/>
  <c r="N44" i="37"/>
  <c r="T36" i="37"/>
  <c r="J44" i="37"/>
  <c r="T32" i="37"/>
  <c r="D44" i="37"/>
  <c r="T26" i="37"/>
  <c r="G44" i="37"/>
  <c r="T29" i="37"/>
  <c r="E44" i="37"/>
  <c r="T27" i="37"/>
  <c r="H44" i="37"/>
  <c r="T30" i="37"/>
  <c r="K44" i="37"/>
  <c r="T33" i="37"/>
  <c r="I44" i="37"/>
  <c r="T31" i="37"/>
  <c r="L44" i="37"/>
  <c r="T34" i="37"/>
</calcChain>
</file>

<file path=xl/comments1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200 MWh fordonsgas (naturgas) enligt SCB. Ingår inte i KRE.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200 MWh fordonsgas (biogas) enligt SCB. Ingår inte i KRE.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Övik Energi</t>
        </r>
      </text>
    </comment>
  </commentList>
</comments>
</file>

<file path=xl/sharedStrings.xml><?xml version="1.0" encoding="utf-8"?>
<sst xmlns="http://schemas.openxmlformats.org/spreadsheetml/2006/main" count="897" uniqueCount="107">
  <si>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</si>
  <si>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</si>
  <si>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</si>
  <si>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</si>
  <si>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</si>
  <si>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</si>
  <si>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</si>
  <si>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</si>
  <si>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</si>
  <si>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</si>
  <si>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</si>
  <si>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</si>
  <si>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</si>
  <si>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</si>
  <si>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</si>
  <si>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</si>
  <si>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</si>
  <si>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</si>
  <si>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</si>
  <si>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</si>
  <si>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</si>
  <si>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</si>
  <si>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</si>
  <si>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</si>
  <si>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</si>
  <si>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</si>
  <si>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</si>
  <si>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</si>
  <si>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</si>
  <si>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</si>
  <si>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</si>
  <si>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</si>
  <si>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</si>
  <si>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</si>
  <si>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</si>
  <si>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</si>
  <si>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</si>
  <si>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</si>
  <si>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</si>
  <si>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</si>
  <si>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</si>
  <si>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</si>
  <si>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</si>
  <si>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</si>
  <si>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</si>
  <si>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</si>
  <si>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</si>
  <si>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</si>
  <si>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</si>
  <si>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</si>
  <si>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</si>
  <si>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</si>
  <si>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</si>
  <si>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</si>
  <si>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</si>
  <si>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</si>
  <si>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</si>
  <si>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</si>
  <si>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</si>
  <si>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</si>
  <si>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</si>
  <si>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</si>
  <si>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</si>
  <si>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</si>
  <si>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</si>
  <si>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</si>
  <si>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</si>
  <si>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</si>
  <si>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</si>
  <si>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</si>
  <si>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Ånga</t>
  </si>
  <si>
    <t>Industriellt mottryck</t>
  </si>
  <si>
    <t>Beckolja + lukt- och strippergas</t>
  </si>
  <si>
    <t>Metanol + gas</t>
  </si>
  <si>
    <t>2280 Härnösand</t>
  </si>
  <si>
    <t>2282 Kramfors</t>
  </si>
  <si>
    <t>2283 Sollefteå</t>
  </si>
  <si>
    <t>2281 Sundsvall</t>
  </si>
  <si>
    <t>2262 Timrå</t>
  </si>
  <si>
    <t>2260 Ånge</t>
  </si>
  <si>
    <t>2284 Örnsköldsvik</t>
  </si>
  <si>
    <t>Västernorrlands län</t>
  </si>
  <si>
    <t>flytande (förnybara)</t>
  </si>
  <si>
    <t>Import</t>
  </si>
  <si>
    <t>Export</t>
  </si>
  <si>
    <t xml:space="preserve">Kraftvärmeverk  </t>
  </si>
  <si>
    <t>Kraftvärmeverk</t>
  </si>
  <si>
    <t>Beckolja</t>
  </si>
  <si>
    <t>Varav ånga</t>
  </si>
  <si>
    <t>El Export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</si>
  <si>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</si>
  <si>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</si>
  <si>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</si>
  <si>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</si>
  <si>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</si>
  <si>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</si>
  <si>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</si>
  <si>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</si>
  <si>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</si>
  <si>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</si>
  <si>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</si>
  <si>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</si>
  <si>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David Helsing</t>
  </si>
  <si>
    <t xml:space="preserve">david.helsing@lansstyrelsen.se </t>
  </si>
  <si>
    <t xml:space="preserve">Industriellt mottryck </t>
  </si>
  <si>
    <t>industriellt mottryck</t>
  </si>
  <si>
    <t>solceller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</si>
</sst>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u/>
      <sz val="11"/>
      <color rgb="FFFF0000"/>
      <name val="Calibri"/>
      <family val="2"/>
    </font>
    <font>
      <u/>
      <sz val="11"/>
      <color rgb="FF000000"/>
      <name val="Calibri"/>
      <family val="2"/>
    </font>
    <font>
      <i/>
      <u/>
      <sz val="11"/>
      <color rgb="FFFF0000"/>
      <name val="Calibri"/>
      <family val="2"/>
    </font>
    <font>
      <i/>
      <sz val="11"/>
      <name val="Calibri"/>
      <family val="2"/>
    </font>
    <font>
      <u/>
      <sz val="1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20" fillId="3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72">
    <xf numFmtId="0" fontId="0" fillId="0" borderId="0" xfId="0"/>
    <xf numFmtId="3" fontId="0" fillId="0" borderId="0" xfId="0" applyNumberFormat="1"/>
    <xf numFmtId="0" fontId="21" fillId="0" borderId="0" xfId="0" applyFont="1"/>
    <xf numFmtId="0" fontId="7" fillId="0" borderId="1" xfId="1" applyFont="1" applyFill="1" applyBorder="1" applyProtection="1"/>
    <xf numFmtId="0" fontId="8" fillId="0" borderId="1" xfId="1" applyFont="1" applyBorder="1"/>
    <xf numFmtId="0" fontId="10" fillId="0" borderId="1" xfId="0" applyFont="1" applyFill="1" applyBorder="1" applyProtection="1"/>
    <xf numFmtId="0" fontId="10" fillId="0" borderId="1" xfId="1" applyFont="1" applyFill="1" applyBorder="1" applyProtection="1"/>
    <xf numFmtId="3" fontId="12" fillId="0" borderId="1" xfId="1" applyNumberFormat="1" applyFont="1" applyFill="1" applyBorder="1" applyAlignment="1" applyProtection="1">
      <alignment horizontal="center"/>
    </xf>
    <xf numFmtId="3" fontId="18" fillId="0" borderId="1" xfId="1" applyNumberFormat="1" applyFont="1" applyFill="1" applyBorder="1" applyProtection="1"/>
    <xf numFmtId="3" fontId="13" fillId="0" borderId="1" xfId="1" applyNumberFormat="1" applyFont="1" applyBorder="1" applyAlignment="1">
      <alignment horizontal="center"/>
    </xf>
    <xf numFmtId="3" fontId="13" fillId="0" borderId="1" xfId="1" applyNumberFormat="1" applyFont="1" applyBorder="1"/>
    <xf numFmtId="0" fontId="6" fillId="0" borderId="1" xfId="1" applyFont="1" applyBorder="1"/>
    <xf numFmtId="2" fontId="6" fillId="0" borderId="1" xfId="1" applyNumberFormat="1" applyFont="1" applyBorder="1"/>
    <xf numFmtId="0" fontId="6" fillId="0" borderId="1" xfId="1" applyFont="1" applyFill="1" applyBorder="1" applyProtection="1"/>
    <xf numFmtId="3" fontId="14" fillId="0" borderId="1" xfId="1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3" fontId="11" fillId="0" borderId="1" xfId="0" applyNumberFormat="1" applyFont="1" applyBorder="1"/>
    <xf numFmtId="165" fontId="13" fillId="0" borderId="1" xfId="2" applyNumberFormat="1" applyFont="1" applyBorder="1"/>
    <xf numFmtId="3" fontId="15" fillId="0" borderId="1" xfId="1" applyNumberFormat="1" applyFont="1" applyBorder="1"/>
    <xf numFmtId="9" fontId="15" fillId="0" borderId="1" xfId="2" applyFont="1" applyBorder="1"/>
    <xf numFmtId="3" fontId="15" fillId="0" borderId="1" xfId="1" applyNumberFormat="1" applyFont="1" applyBorder="1" applyAlignment="1">
      <alignment horizontal="center"/>
    </xf>
    <xf numFmtId="9" fontId="15" fillId="0" borderId="1" xfId="2" applyNumberFormat="1" applyFont="1" applyBorder="1"/>
    <xf numFmtId="3" fontId="13" fillId="0" borderId="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/>
    </xf>
    <xf numFmtId="0" fontId="26" fillId="0" borderId="1" xfId="1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Protection="1"/>
    <xf numFmtId="0" fontId="27" fillId="0" borderId="1" xfId="0" applyFont="1" applyFill="1" applyBorder="1" applyProtection="1"/>
    <xf numFmtId="0" fontId="8" fillId="0" borderId="2" xfId="1" applyFont="1" applyBorder="1"/>
    <xf numFmtId="0" fontId="27" fillId="0" borderId="2" xfId="0" applyFont="1" applyFill="1" applyBorder="1" applyProtection="1"/>
    <xf numFmtId="3" fontId="8" fillId="0" borderId="2" xfId="1" applyNumberFormat="1" applyFont="1" applyBorder="1"/>
    <xf numFmtId="0" fontId="6" fillId="0" borderId="2" xfId="1" applyFont="1" applyBorder="1"/>
    <xf numFmtId="0" fontId="25" fillId="0" borderId="3" xfId="1" applyFont="1" applyFill="1" applyBorder="1" applyProtection="1"/>
    <xf numFmtId="0" fontId="6" fillId="0" borderId="3" xfId="1" applyFont="1" applyFill="1" applyBorder="1" applyProtection="1"/>
    <xf numFmtId="0" fontId="8" fillId="0" borderId="4" xfId="1" applyFont="1" applyBorder="1"/>
    <xf numFmtId="0" fontId="8" fillId="0" borderId="7" xfId="1" applyFont="1" applyBorder="1"/>
    <xf numFmtId="0" fontId="8" fillId="0" borderId="9" xfId="1" applyFont="1" applyBorder="1"/>
    <xf numFmtId="0" fontId="25" fillId="0" borderId="9" xfId="1" applyFont="1" applyFill="1" applyBorder="1" applyProtection="1"/>
    <xf numFmtId="0" fontId="6" fillId="0" borderId="8" xfId="1" applyFont="1" applyBorder="1"/>
    <xf numFmtId="165" fontId="6" fillId="0" borderId="9" xfId="1" applyNumberFormat="1" applyFont="1" applyBorder="1"/>
    <xf numFmtId="0" fontId="6" fillId="0" borderId="5" xfId="1" applyFont="1" applyBorder="1"/>
    <xf numFmtId="0" fontId="6" fillId="0" borderId="8" xfId="1" applyFont="1" applyFill="1" applyBorder="1" applyProtection="1"/>
    <xf numFmtId="3" fontId="6" fillId="0" borderId="1" xfId="1" applyNumberFormat="1" applyFont="1" applyBorder="1"/>
    <xf numFmtId="0" fontId="28" fillId="0" borderId="1" xfId="1" applyFont="1" applyBorder="1"/>
    <xf numFmtId="3" fontId="28" fillId="0" borderId="1" xfId="1" applyNumberFormat="1" applyFont="1" applyBorder="1"/>
    <xf numFmtId="3" fontId="10" fillId="0" borderId="1" xfId="1" applyNumberFormat="1" applyFont="1" applyBorder="1"/>
    <xf numFmtId="3" fontId="25" fillId="0" borderId="1" xfId="1" applyNumberFormat="1" applyFont="1" applyBorder="1" applyAlignment="1">
      <alignment horizontal="center"/>
    </xf>
    <xf numFmtId="165" fontId="3" fillId="0" borderId="1" xfId="2" applyNumberFormat="1" applyFont="1" applyBorder="1"/>
    <xf numFmtId="9" fontId="3" fillId="0" borderId="1" xfId="2" applyFont="1" applyBorder="1"/>
    <xf numFmtId="0" fontId="6" fillId="0" borderId="1" xfId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6" fillId="0" borderId="1" xfId="1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3" fontId="6" fillId="0" borderId="1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29" fillId="0" borderId="1" xfId="1" applyFont="1" applyFill="1" applyBorder="1" applyAlignment="1" applyProtection="1">
      <alignment horizontal="center"/>
    </xf>
    <xf numFmtId="3" fontId="3" fillId="0" borderId="1" xfId="0" applyNumberFormat="1" applyFont="1" applyFill="1" applyBorder="1" applyProtection="1"/>
    <xf numFmtId="3" fontId="6" fillId="0" borderId="1" xfId="1" applyNumberFormat="1" applyFont="1" applyFill="1" applyBorder="1" applyAlignment="1" applyProtection="1">
      <alignment horizontal="center"/>
    </xf>
    <xf numFmtId="4" fontId="6" fillId="0" borderId="1" xfId="1" applyNumberFormat="1" applyFont="1" applyBorder="1"/>
    <xf numFmtId="3" fontId="3" fillId="0" borderId="1" xfId="0" applyNumberFormat="1" applyFont="1" applyFill="1" applyBorder="1" applyAlignment="1" applyProtection="1">
      <alignment horizontal="center"/>
    </xf>
    <xf numFmtId="10" fontId="6" fillId="0" borderId="9" xfId="1" applyNumberFormat="1" applyFont="1" applyBorder="1"/>
    <xf numFmtId="164" fontId="6" fillId="0" borderId="1" xfId="1" applyNumberFormat="1" applyFont="1" applyBorder="1"/>
    <xf numFmtId="0" fontId="6" fillId="0" borderId="9" xfId="1" applyFont="1" applyBorder="1"/>
    <xf numFmtId="166" fontId="6" fillId="0" borderId="1" xfId="1" applyNumberFormat="1" applyFont="1" applyBorder="1"/>
    <xf numFmtId="0" fontId="6" fillId="0" borderId="2" xfId="1" applyFont="1" applyFill="1" applyBorder="1" applyProtection="1"/>
    <xf numFmtId="3" fontId="6" fillId="0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0" fontId="6" fillId="0" borderId="10" xfId="1" applyFont="1" applyBorder="1"/>
    <xf numFmtId="165" fontId="6" fillId="0" borderId="11" xfId="1" applyNumberFormat="1" applyFont="1" applyBorder="1"/>
    <xf numFmtId="9" fontId="20" fillId="3" borderId="1" xfId="233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4" fillId="0" borderId="1" xfId="0" applyFont="1" applyFill="1" applyBorder="1" applyProtection="1"/>
    <xf numFmtId="3" fontId="25" fillId="4" borderId="1" xfId="1" applyNumberFormat="1" applyFont="1" applyFill="1" applyBorder="1" applyAlignment="1">
      <alignment horizontal="center" wrapText="1"/>
    </xf>
    <xf numFmtId="0" fontId="26" fillId="0" borderId="1" xfId="1" applyFont="1" applyFill="1" applyBorder="1" applyAlignment="1" applyProtection="1">
      <alignment horizontal="right"/>
    </xf>
    <xf numFmtId="0" fontId="25" fillId="4" borderId="1" xfId="1" applyFont="1" applyFill="1" applyBorder="1" applyAlignment="1">
      <alignment horizontal="center" wrapText="1"/>
    </xf>
    <xf numFmtId="3" fontId="25" fillId="4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/>
    <xf numFmtId="3" fontId="6" fillId="0" borderId="8" xfId="1" applyNumberFormat="1" applyFont="1" applyBorder="1"/>
    <xf numFmtId="3" fontId="6" fillId="0" borderId="8" xfId="1" applyNumberFormat="1" applyFont="1" applyFill="1" applyBorder="1" applyProtection="1"/>
    <xf numFmtId="4" fontId="6" fillId="0" borderId="6" xfId="1" applyNumberFormat="1" applyFont="1" applyBorder="1"/>
    <xf numFmtId="3" fontId="9" fillId="0" borderId="1" xfId="0" applyNumberFormat="1" applyFont="1" applyBorder="1" applyAlignment="1">
      <alignment horizontal="center"/>
    </xf>
    <xf numFmtId="165" fontId="6" fillId="0" borderId="1" xfId="1" applyNumberFormat="1" applyFont="1" applyBorder="1"/>
    <xf numFmtId="3" fontId="6" fillId="0" borderId="1" xfId="1" applyNumberFormat="1" applyFont="1" applyFill="1" applyBorder="1" applyProtection="1"/>
    <xf numFmtId="3" fontId="8" fillId="0" borderId="1" xfId="1" applyNumberFormat="1" applyFont="1" applyBorder="1"/>
    <xf numFmtId="10" fontId="6" fillId="0" borderId="1" xfId="1" applyNumberFormat="1" applyFont="1" applyBorder="1"/>
    <xf numFmtId="3" fontId="11" fillId="0" borderId="1" xfId="1" applyNumberFormat="1" applyFont="1" applyFill="1" applyBorder="1" applyAlignment="1" applyProtection="1">
      <alignment horizontal="center"/>
    </xf>
    <xf numFmtId="3" fontId="18" fillId="0" borderId="1" xfId="1" applyNumberFormat="1" applyFont="1" applyFill="1" applyBorder="1" applyAlignment="1" applyProtection="1">
      <alignment horizontal="center"/>
    </xf>
    <xf numFmtId="3" fontId="36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30" fillId="0" borderId="1" xfId="1" applyNumberFormat="1" applyFont="1" applyFill="1" applyBorder="1" applyAlignment="1" applyProtection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35" fillId="0" borderId="1" xfId="1" applyNumberFormat="1" applyFont="1" applyFill="1" applyBorder="1" applyAlignment="1" applyProtection="1">
      <alignment horizontal="center"/>
    </xf>
    <xf numFmtId="3" fontId="47" fillId="0" borderId="1" xfId="1" applyNumberFormat="1" applyFont="1" applyBorder="1" applyAlignment="1">
      <alignment horizontal="center"/>
    </xf>
    <xf numFmtId="3" fontId="47" fillId="0" borderId="1" xfId="1" applyNumberFormat="1" applyFont="1" applyFill="1" applyBorder="1" applyAlignment="1">
      <alignment horizontal="center"/>
    </xf>
    <xf numFmtId="3" fontId="47" fillId="5" borderId="1" xfId="1" applyNumberFormat="1" applyFont="1" applyFill="1" applyBorder="1" applyAlignment="1">
      <alignment horizontal="center"/>
    </xf>
    <xf numFmtId="3" fontId="47" fillId="2" borderId="1" xfId="1" applyNumberFormat="1" applyFont="1" applyFill="1" applyBorder="1" applyAlignment="1">
      <alignment horizontal="center"/>
    </xf>
    <xf numFmtId="3" fontId="28" fillId="0" borderId="1" xfId="1" applyNumberFormat="1" applyFont="1" applyFill="1" applyBorder="1" applyAlignment="1">
      <alignment horizontal="center"/>
    </xf>
    <xf numFmtId="3" fontId="38" fillId="0" borderId="1" xfId="0" applyNumberFormat="1" applyFont="1" applyFill="1" applyBorder="1" applyAlignment="1" applyProtection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18" fillId="0" borderId="1" xfId="0" applyNumberFormat="1" applyFont="1" applyFill="1" applyBorder="1" applyAlignment="1" applyProtection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33" fillId="0" borderId="0" xfId="0" applyNumberFormat="1" applyFont="1" applyFill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3" fontId="33" fillId="0" borderId="1" xfId="0" applyNumberFormat="1" applyFont="1" applyFill="1" applyBorder="1" applyAlignment="1" applyProtection="1">
      <alignment horizontal="center"/>
    </xf>
    <xf numFmtId="3" fontId="34" fillId="0" borderId="1" xfId="0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30" fillId="0" borderId="0" xfId="0" applyNumberFormat="1" applyFont="1" applyFill="1" applyAlignment="1" applyProtection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34" fillId="0" borderId="1" xfId="1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3" fillId="0" borderId="1" xfId="0" applyNumberFormat="1" applyFont="1" applyFill="1" applyBorder="1" applyAlignment="1" applyProtection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44" fillId="0" borderId="1" xfId="0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48" fillId="0" borderId="1" xfId="1" applyNumberFormat="1" applyFont="1" applyBorder="1" applyAlignment="1">
      <alignment horizontal="center"/>
    </xf>
    <xf numFmtId="165" fontId="47" fillId="0" borderId="1" xfId="1" applyNumberFormat="1" applyFont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45" fillId="0" borderId="1" xfId="1" applyNumberFormat="1" applyFont="1" applyFill="1" applyBorder="1" applyAlignment="1" applyProtection="1">
      <alignment horizontal="center"/>
    </xf>
    <xf numFmtId="9" fontId="49" fillId="3" borderId="1" xfId="233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3" fontId="50" fillId="0" borderId="1" xfId="1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>
      <alignment horizontal="center"/>
    </xf>
    <xf numFmtId="0" fontId="18" fillId="0" borderId="1" xfId="1" applyFont="1" applyFill="1" applyBorder="1" applyProtection="1"/>
    <xf numFmtId="3" fontId="1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right"/>
    </xf>
    <xf numFmtId="14" fontId="0" fillId="0" borderId="13" xfId="0" applyNumberFormat="1" applyBorder="1" applyAlignment="1">
      <alignment horizontal="left"/>
    </xf>
    <xf numFmtId="0" fontId="42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16" fillId="0" borderId="15" xfId="243" applyBorder="1" applyAlignment="1">
      <alignment horizontal="left"/>
    </xf>
    <xf numFmtId="0" fontId="0" fillId="0" borderId="16" xfId="0" applyFill="1" applyBorder="1" applyAlignment="1">
      <alignment horizontal="right"/>
    </xf>
    <xf numFmtId="0" fontId="0" fillId="5" borderId="14" xfId="0" applyFill="1" applyBorder="1"/>
    <xf numFmtId="0" fontId="0" fillId="5" borderId="15" xfId="0" applyFill="1" applyBorder="1"/>
    <xf numFmtId="0" fontId="56" fillId="5" borderId="14" xfId="0" applyFont="1" applyFill="1" applyBorder="1"/>
    <xf numFmtId="0" fontId="16" fillId="5" borderId="16" xfId="243" applyFill="1" applyBorder="1"/>
    <xf numFmtId="0" fontId="0" fillId="5" borderId="17" xfId="0" applyFill="1" applyBorder="1"/>
    <xf numFmtId="0" fontId="16" fillId="0" borderId="0" xfId="243"/>
    <xf numFmtId="0" fontId="61" fillId="0" borderId="0" xfId="0" applyFont="1" applyAlignment="1">
      <alignment vertical="center"/>
    </xf>
    <xf numFmtId="0" fontId="0" fillId="0" borderId="15" xfId="0" applyFill="1" applyBorder="1" applyAlignment="1">
      <alignment horizontal="left"/>
    </xf>
    <xf numFmtId="0" fontId="16" fillId="0" borderId="17" xfId="243" applyFill="1" applyBorder="1"/>
    <xf numFmtId="14" fontId="0" fillId="0" borderId="15" xfId="0" applyNumberFormat="1" applyFill="1" applyBorder="1" applyAlignment="1">
      <alignment horizontal="left"/>
    </xf>
    <xf numFmtId="3" fontId="11" fillId="0" borderId="1" xfId="0" applyNumberFormat="1" applyFont="1" applyFill="1" applyBorder="1" applyAlignment="1">
      <alignment horizontal="center"/>
    </xf>
    <xf numFmtId="3" fontId="37" fillId="0" borderId="1" xfId="0" applyNumberFormat="1" applyFont="1" applyFill="1" applyBorder="1" applyAlignment="1" applyProtection="1">
      <alignment horizontal="center"/>
    </xf>
    <xf numFmtId="0" fontId="54" fillId="5" borderId="12" xfId="0" applyFont="1" applyFill="1" applyBorder="1" applyAlignment="1">
      <alignment vertical="center" wrapText="1"/>
    </xf>
    <xf numFmtId="0" fontId="54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54" fillId="0" borderId="20" xfId="0" applyFont="1" applyBorder="1" applyAlignment="1">
      <alignment vertical="center" wrapText="1"/>
    </xf>
    <xf numFmtId="0" fontId="54" fillId="0" borderId="21" xfId="0" applyFont="1" applyBorder="1" applyAlignment="1"/>
  </cellXfs>
  <cellStyles count="244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Import,%20Export%20mellan%20kommu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V&#228;sternorrlands%20l&#228;n%20(7%20kommuner)/L&#228;nsdata%20V&#228;sternorr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kinge"/>
      <sheetName val="Dalarna"/>
      <sheetName val="Gotland"/>
      <sheetName val="Gävleborg"/>
      <sheetName val="Halland"/>
      <sheetName val="Jämtland"/>
      <sheetName val="Jönköping"/>
      <sheetName val="Kalmar"/>
      <sheetName val="Norrbotten"/>
      <sheetName val="Skåne"/>
      <sheetName val="Stockholm"/>
      <sheetName val="Södermanland"/>
      <sheetName val="Uppsala"/>
      <sheetName val="Värmland"/>
      <sheetName val="Västerbotten"/>
      <sheetName val="Västernorrland"/>
      <sheetName val="Västra Götaland"/>
      <sheetName val="Östergöt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H4" t="str">
            <v>Sundsvall</v>
          </cell>
          <cell r="I4">
            <v>78826</v>
          </cell>
          <cell r="K4"/>
          <cell r="L4"/>
        </row>
        <row r="5">
          <cell r="H5"/>
          <cell r="I5"/>
          <cell r="K5" t="str">
            <v>Timrå</v>
          </cell>
          <cell r="L5">
            <v>78826</v>
          </cell>
        </row>
        <row r="6">
          <cell r="H6"/>
          <cell r="I6"/>
          <cell r="K6"/>
          <cell r="L6"/>
        </row>
        <row r="7">
          <cell r="H7"/>
          <cell r="I7"/>
          <cell r="K7"/>
          <cell r="L7"/>
        </row>
        <row r="8">
          <cell r="H8"/>
          <cell r="I8"/>
          <cell r="K8"/>
          <cell r="L8"/>
        </row>
        <row r="9">
          <cell r="H9"/>
          <cell r="I9"/>
          <cell r="K9"/>
          <cell r="L9"/>
        </row>
        <row r="10">
          <cell r="H10"/>
          <cell r="I10"/>
          <cell r="K10"/>
          <cell r="L10"/>
        </row>
        <row r="11">
          <cell r="H11"/>
          <cell r="I11"/>
          <cell r="K11"/>
          <cell r="L11"/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"/>
      <sheetName val="KVV miljörapport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825677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409233</v>
          </cell>
        </row>
        <row r="83">
          <cell r="N83">
            <v>0</v>
          </cell>
        </row>
        <row r="85">
          <cell r="N85">
            <v>0</v>
          </cell>
        </row>
        <row r="86">
          <cell r="T86">
            <v>374533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764873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36860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2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95447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63000</v>
          </cell>
          <cell r="Y162">
            <v>46000</v>
          </cell>
        </row>
        <row r="163">
          <cell r="N163">
            <v>0</v>
          </cell>
        </row>
        <row r="165">
          <cell r="N165">
            <v>0</v>
          </cell>
        </row>
        <row r="167">
          <cell r="S167">
            <v>78990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765899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25160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144748.25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1068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43901.691029050169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8610528.209943369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935654.79005663167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372000</v>
          </cell>
          <cell r="Y282">
            <v>189100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429455.79005663097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606392.10733875539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15200</v>
          </cell>
        </row>
        <row r="67">
          <cell r="N67">
            <v>300</v>
          </cell>
        </row>
        <row r="68">
          <cell r="Q68">
            <v>0</v>
          </cell>
          <cell r="U68">
            <v>0</v>
          </cell>
          <cell r="V68">
            <v>0</v>
          </cell>
        </row>
        <row r="69">
          <cell r="N69">
            <v>0</v>
          </cell>
        </row>
        <row r="71">
          <cell r="S71">
            <v>15400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20700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15200</v>
          </cell>
        </row>
        <row r="123">
          <cell r="N123">
            <v>500</v>
          </cell>
        </row>
        <row r="125">
          <cell r="N125">
            <v>0</v>
          </cell>
        </row>
        <row r="127">
          <cell r="S127">
            <v>14300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120400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121500</v>
          </cell>
        </row>
        <row r="171">
          <cell r="N171">
            <v>1186</v>
          </cell>
        </row>
        <row r="172">
          <cell r="Q172">
            <v>0</v>
          </cell>
          <cell r="U172">
            <v>29575</v>
          </cell>
          <cell r="V172">
            <v>0</v>
          </cell>
        </row>
        <row r="173">
          <cell r="N173">
            <v>0</v>
          </cell>
        </row>
        <row r="175">
          <cell r="S175">
            <v>160614</v>
          </cell>
        </row>
        <row r="176">
          <cell r="N176">
            <v>2903</v>
          </cell>
        </row>
        <row r="178">
          <cell r="N178">
            <v>0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3600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53600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32000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399514</v>
          </cell>
        </row>
        <row r="227">
          <cell r="N227">
            <v>5473</v>
          </cell>
        </row>
        <row r="228">
          <cell r="Q228">
            <v>0</v>
          </cell>
          <cell r="U228">
            <v>0</v>
          </cell>
          <cell r="V228">
            <v>521820</v>
          </cell>
        </row>
        <row r="229">
          <cell r="N229">
            <v>0</v>
          </cell>
        </row>
        <row r="230">
          <cell r="R230">
            <v>1605</v>
          </cell>
          <cell r="T230">
            <v>0</v>
          </cell>
        </row>
        <row r="231">
          <cell r="S231">
            <v>3133</v>
          </cell>
        </row>
        <row r="232">
          <cell r="N232">
            <v>0</v>
          </cell>
        </row>
        <row r="234">
          <cell r="N234">
            <v>47513</v>
          </cell>
        </row>
        <row r="235">
          <cell r="N235">
            <v>3640</v>
          </cell>
        </row>
        <row r="236">
          <cell r="Q236">
            <v>0</v>
          </cell>
          <cell r="U236">
            <v>0</v>
          </cell>
          <cell r="V236">
            <v>0</v>
          </cell>
        </row>
        <row r="237">
          <cell r="N237">
            <v>0</v>
          </cell>
        </row>
        <row r="238">
          <cell r="R238">
            <v>1826</v>
          </cell>
        </row>
        <row r="239">
          <cell r="S239">
            <v>48183</v>
          </cell>
        </row>
        <row r="240">
          <cell r="N240">
            <v>0</v>
          </cell>
        </row>
        <row r="242">
          <cell r="N242">
            <v>73075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257855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50079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51800</v>
          </cell>
        </row>
        <row r="291">
          <cell r="N291">
            <v>1662</v>
          </cell>
        </row>
        <row r="292">
          <cell r="Q292">
            <v>0</v>
          </cell>
          <cell r="U292">
            <v>11046</v>
          </cell>
          <cell r="V292">
            <v>0</v>
          </cell>
        </row>
        <row r="293">
          <cell r="N293">
            <v>0</v>
          </cell>
        </row>
        <row r="295">
          <cell r="S295">
            <v>52205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6446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5686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51083</v>
          </cell>
        </row>
        <row r="347">
          <cell r="N347">
            <v>766</v>
          </cell>
        </row>
        <row r="349">
          <cell r="N349">
            <v>0</v>
          </cell>
        </row>
        <row r="351">
          <cell r="S351">
            <v>58236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261300</v>
          </cell>
        </row>
        <row r="395">
          <cell r="N395">
            <v>100</v>
          </cell>
        </row>
        <row r="396">
          <cell r="U396">
            <v>43200</v>
          </cell>
        </row>
        <row r="397">
          <cell r="N397">
            <v>0</v>
          </cell>
        </row>
        <row r="398">
          <cell r="R398"/>
        </row>
        <row r="399">
          <cell r="N399">
            <v>253400</v>
          </cell>
        </row>
        <row r="400">
          <cell r="N400">
            <v>0</v>
          </cell>
        </row>
        <row r="402">
          <cell r="N402">
            <v>22200</v>
          </cell>
        </row>
        <row r="403">
          <cell r="N403">
            <v>1500</v>
          </cell>
        </row>
        <row r="405">
          <cell r="N405">
            <v>0</v>
          </cell>
        </row>
        <row r="406">
          <cell r="R406"/>
        </row>
        <row r="407">
          <cell r="N407">
            <v>26700</v>
          </cell>
        </row>
        <row r="408">
          <cell r="N408">
            <v>0</v>
          </cell>
        </row>
        <row r="410">
          <cell r="N410">
            <v>1083.7438423645322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7600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6">
          <cell r="H456">
            <v>399514</v>
          </cell>
        </row>
        <row r="457">
          <cell r="H457">
            <v>47513</v>
          </cell>
        </row>
      </sheetData>
      <sheetData sheetId="2">
        <row r="83">
          <cell r="N83">
            <v>1676</v>
          </cell>
        </row>
        <row r="85">
          <cell r="N85">
            <v>0</v>
          </cell>
        </row>
        <row r="86">
          <cell r="N86">
            <v>388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5327</v>
          </cell>
        </row>
        <row r="92">
          <cell r="N92">
            <v>9106</v>
          </cell>
        </row>
        <row r="94">
          <cell r="N94">
            <v>106413</v>
          </cell>
        </row>
        <row r="95">
          <cell r="N95">
            <v>0</v>
          </cell>
        </row>
        <row r="96">
          <cell r="N96">
            <v>88890.195895153302</v>
          </cell>
        </row>
        <row r="97">
          <cell r="N97">
            <v>0</v>
          </cell>
        </row>
        <row r="98">
          <cell r="N98">
            <v>2101.9153481589501</v>
          </cell>
        </row>
        <row r="99">
          <cell r="N99">
            <v>500805.88875668775</v>
          </cell>
        </row>
        <row r="101">
          <cell r="N101">
            <v>47.797468354430379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5347.3039737513673</v>
          </cell>
        </row>
        <row r="108">
          <cell r="N108">
            <v>9061</v>
          </cell>
        </row>
        <row r="110">
          <cell r="N110">
            <v>138523</v>
          </cell>
        </row>
        <row r="112">
          <cell r="N112">
            <v>0</v>
          </cell>
        </row>
        <row r="113">
          <cell r="N113">
            <v>24546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93970.111243312247</v>
          </cell>
        </row>
        <row r="119">
          <cell r="N119">
            <v>3662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5977.7806780896826</v>
          </cell>
        </row>
        <row r="126">
          <cell r="N126">
            <v>22872</v>
          </cell>
        </row>
        <row r="128">
          <cell r="N128">
            <v>375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38285</v>
          </cell>
        </row>
        <row r="133">
          <cell r="N133">
            <v>0</v>
          </cell>
        </row>
        <row r="134">
          <cell r="N134">
            <v>1900</v>
          </cell>
        </row>
        <row r="135">
          <cell r="N135">
            <v>51567</v>
          </cell>
        </row>
        <row r="137">
          <cell r="N137">
            <v>16.202531645569621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13900</v>
          </cell>
        </row>
        <row r="144">
          <cell r="N144">
            <v>2534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9251</v>
          </cell>
        </row>
        <row r="164">
          <cell r="N164">
            <v>1212</v>
          </cell>
        </row>
        <row r="166">
          <cell r="N166">
            <v>0</v>
          </cell>
        </row>
        <row r="167">
          <cell r="N167">
            <v>282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7048</v>
          </cell>
        </row>
        <row r="173">
          <cell r="N173">
            <v>127395</v>
          </cell>
        </row>
        <row r="175">
          <cell r="X175">
            <v>18180</v>
          </cell>
        </row>
        <row r="176">
          <cell r="R176">
            <v>153146</v>
          </cell>
          <cell r="T176">
            <v>1991100</v>
          </cell>
        </row>
        <row r="177">
          <cell r="S177">
            <v>562769</v>
          </cell>
        </row>
        <row r="178">
          <cell r="N178">
            <v>0</v>
          </cell>
        </row>
        <row r="179">
          <cell r="N179">
            <v>3181.5410875396242</v>
          </cell>
        </row>
        <row r="180">
          <cell r="N180">
            <v>512830</v>
          </cell>
        </row>
        <row r="182">
          <cell r="N182">
            <v>452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7509.7537186052177</v>
          </cell>
        </row>
        <row r="189">
          <cell r="N189">
            <v>16008</v>
          </cell>
        </row>
        <row r="191">
          <cell r="N191">
            <v>163239</v>
          </cell>
        </row>
        <row r="193">
          <cell r="N193">
            <v>0</v>
          </cell>
        </row>
        <row r="194">
          <cell r="N194">
            <v>26501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377</v>
          </cell>
        </row>
        <row r="200">
          <cell r="N200">
            <v>919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1808.7051938551574</v>
          </cell>
        </row>
        <row r="207">
          <cell r="N207">
            <v>40193</v>
          </cell>
        </row>
        <row r="209">
          <cell r="N209">
            <v>368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36579</v>
          </cell>
        </row>
        <row r="214">
          <cell r="N214">
            <v>0</v>
          </cell>
        </row>
        <row r="215">
          <cell r="N215">
            <v>7500</v>
          </cell>
        </row>
        <row r="216">
          <cell r="N216">
            <v>66089</v>
          </cell>
        </row>
        <row r="218">
          <cell r="N218">
            <v>124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21400</v>
          </cell>
        </row>
        <row r="225">
          <cell r="N225">
            <v>2042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7777</v>
          </cell>
        </row>
        <row r="245">
          <cell r="N245">
            <v>4534</v>
          </cell>
        </row>
        <row r="247">
          <cell r="N247">
            <v>0</v>
          </cell>
        </row>
        <row r="248">
          <cell r="N248">
            <v>1018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6777</v>
          </cell>
        </row>
        <row r="254">
          <cell r="N254">
            <v>6082</v>
          </cell>
        </row>
        <row r="256">
          <cell r="N256">
            <v>473</v>
          </cell>
        </row>
        <row r="257">
          <cell r="N257">
            <v>0</v>
          </cell>
        </row>
        <row r="258">
          <cell r="N258">
            <v>173371</v>
          </cell>
        </row>
        <row r="259">
          <cell r="N259">
            <v>0</v>
          </cell>
        </row>
        <row r="260">
          <cell r="N260">
            <v>5949</v>
          </cell>
        </row>
        <row r="261">
          <cell r="N261">
            <v>47680</v>
          </cell>
        </row>
        <row r="263">
          <cell r="N263">
            <v>3034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43729</v>
          </cell>
        </row>
        <row r="270">
          <cell r="N270">
            <v>35398</v>
          </cell>
        </row>
        <row r="272">
          <cell r="N272">
            <v>193195</v>
          </cell>
        </row>
        <row r="274">
          <cell r="N274">
            <v>0</v>
          </cell>
        </row>
        <row r="275">
          <cell r="N275">
            <v>30360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568</v>
          </cell>
        </row>
        <row r="281">
          <cell r="N281">
            <v>1864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19826</v>
          </cell>
        </row>
        <row r="288">
          <cell r="N288">
            <v>64623</v>
          </cell>
        </row>
        <row r="290">
          <cell r="N290">
            <v>229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36053</v>
          </cell>
        </row>
        <row r="295">
          <cell r="N295">
            <v>0</v>
          </cell>
        </row>
        <row r="296">
          <cell r="N296">
            <v>33327</v>
          </cell>
        </row>
        <row r="297">
          <cell r="N297">
            <v>78592</v>
          </cell>
        </row>
        <row r="299">
          <cell r="N299">
            <v>46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74211</v>
          </cell>
        </row>
        <row r="306">
          <cell r="N306">
            <v>11409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11422</v>
          </cell>
        </row>
        <row r="326">
          <cell r="N326">
            <v>12958</v>
          </cell>
        </row>
        <row r="328">
          <cell r="N328">
            <v>0</v>
          </cell>
        </row>
        <row r="329">
          <cell r="N329">
            <v>2957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17996</v>
          </cell>
        </row>
        <row r="335">
          <cell r="N335">
            <v>52149</v>
          </cell>
        </row>
        <row r="336">
          <cell r="Q336">
            <v>222122</v>
          </cell>
        </row>
        <row r="337">
          <cell r="N337">
            <v>127867</v>
          </cell>
        </row>
        <row r="338">
          <cell r="N338">
            <v>0</v>
          </cell>
        </row>
        <row r="339">
          <cell r="N339">
            <v>932181</v>
          </cell>
        </row>
        <row r="340">
          <cell r="N340">
            <v>0</v>
          </cell>
        </row>
        <row r="341">
          <cell r="N341">
            <v>147541</v>
          </cell>
        </row>
        <row r="342">
          <cell r="N342">
            <v>4387910</v>
          </cell>
        </row>
        <row r="344">
          <cell r="N344">
            <v>6977.2025316455401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98904</v>
          </cell>
        </row>
        <row r="351">
          <cell r="N351">
            <v>120813</v>
          </cell>
        </row>
        <row r="353">
          <cell r="N353">
            <v>1042923</v>
          </cell>
        </row>
        <row r="355">
          <cell r="N355">
            <v>0</v>
          </cell>
        </row>
        <row r="356">
          <cell r="N356">
            <v>266809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9592</v>
          </cell>
        </row>
        <row r="362">
          <cell r="N362">
            <v>101718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132546</v>
          </cell>
        </row>
        <row r="369">
          <cell r="N369">
            <v>359319</v>
          </cell>
        </row>
        <row r="371">
          <cell r="N371">
            <v>632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89960</v>
          </cell>
        </row>
        <row r="376">
          <cell r="N376">
            <v>0</v>
          </cell>
        </row>
        <row r="377">
          <cell r="N377">
            <v>56722</v>
          </cell>
        </row>
        <row r="378">
          <cell r="N378">
            <v>294152</v>
          </cell>
        </row>
        <row r="380">
          <cell r="N380">
            <v>151.79746835443041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301003</v>
          </cell>
        </row>
        <row r="387">
          <cell r="N387">
            <v>80291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28528</v>
          </cell>
        </row>
        <row r="407">
          <cell r="N407">
            <v>4573</v>
          </cell>
        </row>
        <row r="409">
          <cell r="N409">
            <v>0</v>
          </cell>
        </row>
        <row r="410">
          <cell r="N410">
            <v>1060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8301</v>
          </cell>
        </row>
        <row r="416">
          <cell r="N416">
            <v>80061</v>
          </cell>
        </row>
        <row r="418">
          <cell r="N418">
            <v>0</v>
          </cell>
        </row>
        <row r="419">
          <cell r="R419">
            <v>0</v>
          </cell>
          <cell r="T419">
            <v>1340881</v>
          </cell>
          <cell r="X419">
            <v>93</v>
          </cell>
        </row>
        <row r="420">
          <cell r="S420">
            <v>219751</v>
          </cell>
        </row>
        <row r="421">
          <cell r="N421">
            <v>0</v>
          </cell>
        </row>
        <row r="422">
          <cell r="N422">
            <v>3001</v>
          </cell>
        </row>
        <row r="423">
          <cell r="N423">
            <v>399790</v>
          </cell>
        </row>
        <row r="425">
          <cell r="N425">
            <v>1021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8119</v>
          </cell>
        </row>
        <row r="432">
          <cell r="N432">
            <v>21068</v>
          </cell>
        </row>
        <row r="434">
          <cell r="N434">
            <v>226335</v>
          </cell>
        </row>
        <row r="436">
          <cell r="N436">
            <v>0</v>
          </cell>
        </row>
        <row r="437">
          <cell r="N437">
            <v>41992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854</v>
          </cell>
        </row>
        <row r="443">
          <cell r="N443">
            <v>7108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8419</v>
          </cell>
        </row>
        <row r="450">
          <cell r="N450">
            <v>54192</v>
          </cell>
        </row>
        <row r="452">
          <cell r="N452">
            <v>271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69304</v>
          </cell>
        </row>
        <row r="457">
          <cell r="N457">
            <v>0</v>
          </cell>
        </row>
        <row r="458">
          <cell r="N458">
            <v>2743</v>
          </cell>
        </row>
        <row r="459">
          <cell r="N459">
            <v>94896</v>
          </cell>
        </row>
        <row r="461">
          <cell r="N461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26606</v>
          </cell>
        </row>
        <row r="468">
          <cell r="N468">
            <v>5769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17093</v>
          </cell>
        </row>
        <row r="488">
          <cell r="N488">
            <v>5720</v>
          </cell>
        </row>
        <row r="490">
          <cell r="N490">
            <v>0</v>
          </cell>
        </row>
        <row r="491">
          <cell r="N491">
            <v>1317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11646</v>
          </cell>
        </row>
        <row r="496">
          <cell r="N496">
            <v>18684</v>
          </cell>
        </row>
        <row r="497">
          <cell r="N497">
            <v>2322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5601</v>
          </cell>
        </row>
        <row r="504">
          <cell r="N504">
            <v>15007</v>
          </cell>
        </row>
        <row r="506">
          <cell r="N506">
            <v>1017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9662</v>
          </cell>
        </row>
        <row r="513">
          <cell r="N513">
            <v>23753</v>
          </cell>
        </row>
        <row r="515">
          <cell r="N515">
            <v>199491</v>
          </cell>
        </row>
        <row r="517">
          <cell r="N517">
            <v>0</v>
          </cell>
        </row>
        <row r="518">
          <cell r="N518">
            <v>34333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561</v>
          </cell>
        </row>
        <row r="524">
          <cell r="N524">
            <v>7470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2282</v>
          </cell>
        </row>
        <row r="531">
          <cell r="N531">
            <v>71000</v>
          </cell>
        </row>
        <row r="533">
          <cell r="N533">
            <v>607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63080.800000000003</v>
          </cell>
        </row>
        <row r="538">
          <cell r="N538">
            <v>0</v>
          </cell>
        </row>
        <row r="539">
          <cell r="N539">
            <v>1240</v>
          </cell>
        </row>
        <row r="540">
          <cell r="N540">
            <v>95437</v>
          </cell>
        </row>
        <row r="542">
          <cell r="N542">
            <v>17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27467</v>
          </cell>
        </row>
        <row r="549">
          <cell r="N549">
            <v>5918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8688</v>
          </cell>
        </row>
        <row r="569">
          <cell r="N569">
            <v>14317</v>
          </cell>
        </row>
        <row r="571">
          <cell r="N571">
            <v>0</v>
          </cell>
        </row>
        <row r="572">
          <cell r="N572">
            <v>2788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23155</v>
          </cell>
        </row>
        <row r="578">
          <cell r="N578">
            <v>205252</v>
          </cell>
        </row>
        <row r="580">
          <cell r="N580">
            <v>49620</v>
          </cell>
        </row>
        <row r="581">
          <cell r="N581">
            <v>4796887</v>
          </cell>
          <cell r="T581">
            <v>4583967</v>
          </cell>
          <cell r="W581"/>
          <cell r="X581">
            <v>204167</v>
          </cell>
          <cell r="Y581">
            <v>8753</v>
          </cell>
        </row>
        <row r="582">
          <cell r="N582">
            <v>504000</v>
          </cell>
        </row>
        <row r="583">
          <cell r="N583">
            <v>48872</v>
          </cell>
        </row>
        <row r="584">
          <cell r="N584">
            <v>303901.88875668781</v>
          </cell>
          <cell r="W584">
            <v>269700</v>
          </cell>
        </row>
        <row r="585">
          <cell r="N585">
            <v>1114912.1112433122</v>
          </cell>
        </row>
        <row r="587">
          <cell r="N587">
            <v>1636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39610.696026248625</v>
          </cell>
        </row>
        <row r="594">
          <cell r="N594">
            <v>68127</v>
          </cell>
        </row>
        <row r="596">
          <cell r="N596">
            <v>518065</v>
          </cell>
        </row>
        <row r="598">
          <cell r="N598">
            <v>0</v>
          </cell>
        </row>
        <row r="599">
          <cell r="N599">
            <v>101484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89211.888756687753</v>
          </cell>
        </row>
        <row r="605">
          <cell r="N605">
            <v>14855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41194.219321910321</v>
          </cell>
        </row>
        <row r="612">
          <cell r="N612">
            <v>143244</v>
          </cell>
        </row>
        <row r="614">
          <cell r="N614">
            <v>1019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108368</v>
          </cell>
        </row>
        <row r="619">
          <cell r="N619">
            <v>0</v>
          </cell>
        </row>
        <row r="620">
          <cell r="N620">
            <v>47245.195895153294</v>
          </cell>
        </row>
        <row r="621">
          <cell r="N621">
            <v>228848</v>
          </cell>
        </row>
        <row r="623">
          <cell r="N623">
            <v>0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86899</v>
          </cell>
        </row>
        <row r="630">
          <cell r="N630">
            <v>21494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29826</v>
          </cell>
        </row>
      </sheetData>
      <sheetData sheetId="3"/>
      <sheetData sheetId="4">
        <row r="4">
          <cell r="C4">
            <v>28.5</v>
          </cell>
        </row>
        <row r="5">
          <cell r="C5">
            <v>294.5</v>
          </cell>
        </row>
        <row r="6">
          <cell r="C6">
            <v>332.5</v>
          </cell>
        </row>
        <row r="7">
          <cell r="C7">
            <v>769.5</v>
          </cell>
        </row>
        <row r="8">
          <cell r="C8">
            <v>351.5</v>
          </cell>
        </row>
        <row r="9">
          <cell r="C9">
            <v>627</v>
          </cell>
        </row>
        <row r="10">
          <cell r="C10">
            <v>883.5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helsing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18" sqref="C18"/>
    </sheetView>
  </sheetViews>
  <sheetFormatPr defaultRowHeight="15.75"/>
  <cols>
    <col min="2" max="2" width="35.5" bestFit="1" customWidth="1"/>
    <col min="3" max="3" width="50" customWidth="1"/>
    <col min="5" max="5" width="85.375" customWidth="1"/>
  </cols>
  <sheetData>
    <row r="1" spans="2:5" ht="16.5" thickBot="1">
      <c r="C1" s="145"/>
    </row>
    <row r="2" spans="2:5">
      <c r="B2" s="146" t="s">
        <v>90</v>
      </c>
      <c r="C2" s="147">
        <v>43626</v>
      </c>
    </row>
    <row r="3" spans="2:5">
      <c r="B3" s="148" t="s">
        <v>91</v>
      </c>
      <c r="C3" s="162">
        <v>43794</v>
      </c>
    </row>
    <row r="4" spans="2:5">
      <c r="B4" s="149" t="s">
        <v>92</v>
      </c>
      <c r="C4" s="150" t="s">
        <v>93</v>
      </c>
    </row>
    <row r="5" spans="2:5">
      <c r="B5" s="149" t="s">
        <v>94</v>
      </c>
      <c r="C5" s="151" t="s">
        <v>95</v>
      </c>
    </row>
    <row r="6" spans="2:5">
      <c r="B6" s="148" t="s">
        <v>96</v>
      </c>
      <c r="C6" s="160" t="s">
        <v>102</v>
      </c>
    </row>
    <row r="7" spans="2:5" ht="16.5" thickBot="1">
      <c r="B7" s="152" t="s">
        <v>94</v>
      </c>
      <c r="C7" s="161" t="s">
        <v>103</v>
      </c>
    </row>
    <row r="10" spans="2:5" ht="16.5" thickBot="1"/>
    <row r="11" spans="2:5" ht="155.25" customHeight="1">
      <c r="B11" s="165" t="s">
        <v>97</v>
      </c>
      <c r="C11" s="166"/>
      <c r="E11" s="167" t="s">
        <v>98</v>
      </c>
    </row>
    <row r="12" spans="2:5">
      <c r="B12" s="153"/>
      <c r="C12" s="154"/>
      <c r="E12" s="168"/>
    </row>
    <row r="13" spans="2:5">
      <c r="B13" s="155" t="s">
        <v>99</v>
      </c>
      <c r="C13" s="154"/>
      <c r="E13" s="168"/>
    </row>
    <row r="14" spans="2:5" ht="16.5" thickBot="1">
      <c r="B14" s="156" t="s">
        <v>100</v>
      </c>
      <c r="C14" s="157"/>
      <c r="E14" s="168"/>
    </row>
    <row r="15" spans="2:5">
      <c r="E15" s="168"/>
    </row>
    <row r="16" spans="2:5" ht="16.5" thickBot="1">
      <c r="B16" s="158"/>
      <c r="E16" s="168"/>
    </row>
    <row r="17" spans="2:5" ht="156.75" customHeight="1" thickBot="1">
      <c r="B17" s="170" t="s">
        <v>101</v>
      </c>
      <c r="C17" s="171"/>
      <c r="E17" s="168"/>
    </row>
    <row r="18" spans="2:5">
      <c r="B18" s="159"/>
      <c r="E18" s="168"/>
    </row>
    <row r="19" spans="2:5">
      <c r="E19" s="168"/>
    </row>
    <row r="20" spans="2:5">
      <c r="E20" s="168"/>
    </row>
    <row r="21" spans="2:5">
      <c r="E21" s="168"/>
    </row>
    <row r="22" spans="2:5">
      <c r="E22" s="168"/>
    </row>
    <row r="23" spans="2:5" ht="16.5" thickBot="1">
      <c r="E23" s="169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abSelected="1" zoomScale="70" zoomScaleNormal="70" workbookViewId="0">
      <selection activeCell="C43" sqref="C43"/>
    </sheetView>
  </sheetViews>
  <sheetFormatPr defaultColWidth="8.625" defaultRowHeight="15"/>
  <cols>
    <col min="1" max="1" width="49.5" style="13" customWidth="1"/>
    <col min="2" max="2" width="18.625" style="55" bestFit="1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80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C5" s="99">
        <f>[2]Solceller!$C$10</f>
        <v>883.5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104</v>
      </c>
      <c r="C6" s="105">
        <f>[2]Elproduktion!$N$282</f>
        <v>372000</v>
      </c>
      <c r="D6" s="103">
        <f>[2]Elproduktion!$N$283</f>
        <v>0</v>
      </c>
      <c r="E6" s="100">
        <f>[2]Elproduktion!$Q$284</f>
        <v>0</v>
      </c>
      <c r="F6" s="100">
        <f>[2]Elproduktion!$N$285</f>
        <v>0</v>
      </c>
      <c r="G6" s="100">
        <f>[2]Elproduktion!$R$286</f>
        <v>0</v>
      </c>
      <c r="H6" s="100">
        <f>[2]Elproduktion!$S$287</f>
        <v>0</v>
      </c>
      <c r="I6" s="103">
        <f>[2]Elproduktion!$N$288</f>
        <v>0</v>
      </c>
      <c r="J6" s="100">
        <f>[2]Elproduktion!$T$286</f>
        <v>0</v>
      </c>
      <c r="K6" s="100">
        <f>[2]Elproduktion!$U$284</f>
        <v>0</v>
      </c>
      <c r="L6" s="100">
        <f>[2]Elproduktion!$V$284</f>
        <v>0</v>
      </c>
      <c r="M6" s="100"/>
      <c r="N6" s="100"/>
      <c r="O6" s="100"/>
      <c r="P6" s="100">
        <f>SUM(D6:O6)</f>
        <v>0</v>
      </c>
      <c r="Q6" s="56"/>
      <c r="AG6" s="56"/>
      <c r="AH6" s="56"/>
    </row>
    <row r="7" spans="1:34" ht="15.75">
      <c r="A7" s="5" t="s">
        <v>86</v>
      </c>
      <c r="C7" s="164">
        <f>[2]Elproduktion!$Y$282</f>
        <v>189100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100"/>
      <c r="N7" s="100"/>
      <c r="O7" s="100"/>
      <c r="P7" s="100">
        <f>SUM(D7:O7)</f>
        <v>0</v>
      </c>
      <c r="Q7" s="56"/>
      <c r="AG7" s="56"/>
      <c r="AH7" s="56"/>
    </row>
    <row r="8" spans="1:34" ht="15.75">
      <c r="A8" s="5" t="s">
        <v>10</v>
      </c>
      <c r="C8" s="111">
        <f>[2]Elproduktion!$N$290</f>
        <v>0</v>
      </c>
      <c r="D8" s="111">
        <f>[2]Elproduktion!$N$291</f>
        <v>0</v>
      </c>
      <c r="E8" s="100">
        <f>[2]Elproduktion!$Q$292</f>
        <v>0</v>
      </c>
      <c r="F8" s="100">
        <f>[2]Elproduktion!$N$293</f>
        <v>0</v>
      </c>
      <c r="G8" s="100">
        <f>[2]Elproduktion!$R$294</f>
        <v>0</v>
      </c>
      <c r="H8" s="100">
        <f>[2]Elproduktion!$S$295</f>
        <v>0</v>
      </c>
      <c r="I8" s="111">
        <f>[2]Elproduktion!$N$296</f>
        <v>0</v>
      </c>
      <c r="J8" s="100">
        <f>[2]Elproduktion!$T$294</f>
        <v>0</v>
      </c>
      <c r="K8" s="100">
        <f>[2]Elproduktion!$U$292</f>
        <v>0</v>
      </c>
      <c r="L8" s="100">
        <f>[2]Elproduktion!$V$292</f>
        <v>0</v>
      </c>
      <c r="M8" s="100"/>
      <c r="N8" s="100"/>
      <c r="O8" s="100"/>
      <c r="P8" s="100">
        <f t="shared" ref="P8:P11" si="0">SUM(D8:O8)</f>
        <v>0</v>
      </c>
      <c r="Q8" s="56"/>
      <c r="AG8" s="56"/>
      <c r="AH8" s="56"/>
    </row>
    <row r="9" spans="1:34" ht="15.75">
      <c r="A9" s="5" t="s">
        <v>11</v>
      </c>
      <c r="C9" s="119">
        <f>[2]Elproduktion!$N$298</f>
        <v>429455.79005663097</v>
      </c>
      <c r="D9" s="111">
        <f>[2]Elproduktion!$N$299</f>
        <v>0</v>
      </c>
      <c r="E9" s="100">
        <f>[2]Elproduktion!$Q$300</f>
        <v>0</v>
      </c>
      <c r="F9" s="100">
        <f>[2]Elproduktion!$N$301</f>
        <v>0</v>
      </c>
      <c r="G9" s="100">
        <f>[2]Elproduktion!$R$302</f>
        <v>0</v>
      </c>
      <c r="H9" s="100">
        <f>[2]Elproduktion!$S$303</f>
        <v>0</v>
      </c>
      <c r="I9" s="111">
        <f>[2]Elproduktion!$N$304</f>
        <v>0</v>
      </c>
      <c r="J9" s="100">
        <f>[2]Elproduktion!$T$302</f>
        <v>0</v>
      </c>
      <c r="K9" s="100">
        <f>[2]Elproduktion!$U$300</f>
        <v>0</v>
      </c>
      <c r="L9" s="100">
        <f>[2]Elproduktion!$V$300</f>
        <v>0</v>
      </c>
      <c r="M9" s="100"/>
      <c r="N9" s="100"/>
      <c r="O9" s="100"/>
      <c r="P9" s="100">
        <f t="shared" si="0"/>
        <v>0</v>
      </c>
      <c r="Q9" s="56"/>
      <c r="AG9" s="56"/>
      <c r="AH9" s="56"/>
    </row>
    <row r="10" spans="1:34" ht="15.75">
      <c r="A10" s="5" t="s">
        <v>12</v>
      </c>
      <c r="C10" s="112">
        <f>[2]Elproduktion!$N$306</f>
        <v>606392.10733875539</v>
      </c>
      <c r="D10" s="111">
        <f>[2]Elproduktion!$N$307</f>
        <v>0</v>
      </c>
      <c r="E10" s="100">
        <f>[2]Elproduktion!$Q$308</f>
        <v>0</v>
      </c>
      <c r="F10" s="100">
        <f>[2]Elproduktion!$N$309</f>
        <v>0</v>
      </c>
      <c r="G10" s="100">
        <f>[2]Elproduktion!$R$310</f>
        <v>0</v>
      </c>
      <c r="H10" s="100">
        <f>[2]Elproduktion!$S$311</f>
        <v>0</v>
      </c>
      <c r="I10" s="111">
        <f>[2]Elproduktion!$N$312</f>
        <v>0</v>
      </c>
      <c r="J10" s="100">
        <f>[2]Elproduktion!$T$310</f>
        <v>0</v>
      </c>
      <c r="K10" s="100">
        <f>[2]Elproduktion!$U$308</f>
        <v>0</v>
      </c>
      <c r="L10" s="100">
        <f>[2]Elproduktion!$V$308</f>
        <v>0</v>
      </c>
      <c r="M10" s="100"/>
      <c r="N10" s="100"/>
      <c r="O10" s="100"/>
      <c r="P10" s="100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C11" s="123">
        <f>SUM(C5:C10)</f>
        <v>1597831.3973953864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0">
        <f t="shared" si="1"/>
        <v>0</v>
      </c>
      <c r="I11" s="100">
        <f t="shared" si="1"/>
        <v>0</v>
      </c>
      <c r="J11" s="100">
        <f t="shared" si="1"/>
        <v>0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0"/>
        <v>0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2284 Örnsköldsvik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16">
        <f>[2]Fjärrvärmeproduktion!$N$394</f>
        <v>261300</v>
      </c>
      <c r="C18" s="124"/>
      <c r="D18" s="116">
        <f>[2]Fjärrvärmeproduktion!$N$395</f>
        <v>100</v>
      </c>
      <c r="E18" s="100">
        <f>[2]Fjärrvärmeproduktion!$Q$396</f>
        <v>0</v>
      </c>
      <c r="F18" s="100">
        <f>[2]Fjärrvärmeproduktion!$N$397</f>
        <v>0</v>
      </c>
      <c r="G18" s="100">
        <f>[2]Fjärrvärmeproduktion!$R$398</f>
        <v>0</v>
      </c>
      <c r="H18" s="118">
        <f>[2]Fjärrvärmeproduktion!$N$399</f>
        <v>253400</v>
      </c>
      <c r="I18" s="114">
        <f>[2]Fjärrvärmeproduktion!$N$400</f>
        <v>0</v>
      </c>
      <c r="J18" s="100">
        <f>[2]Fjärrvärmeproduktion!$T$398</f>
        <v>0</v>
      </c>
      <c r="K18" s="118">
        <f>[2]Fjärrvärmeproduktion!$U$396</f>
        <v>43200</v>
      </c>
      <c r="L18" s="100">
        <f>[2]Fjärrvärmeproduktion!$V$396</f>
        <v>0</v>
      </c>
      <c r="M18" s="100"/>
      <c r="N18" s="100"/>
      <c r="O18" s="100"/>
      <c r="P18" s="104">
        <f>SUM(C18:O18)</f>
        <v>296700</v>
      </c>
      <c r="Q18" s="4"/>
      <c r="R18" s="4"/>
      <c r="S18" s="4"/>
      <c r="T18" s="4"/>
    </row>
    <row r="19" spans="1:34" ht="15.75">
      <c r="A19" s="5" t="s">
        <v>18</v>
      </c>
      <c r="B19" s="125">
        <f>[2]Fjärrvärmeproduktion!$N$402</f>
        <v>22200</v>
      </c>
      <c r="C19" s="124"/>
      <c r="D19" s="116">
        <f>[2]Fjärrvärmeproduktion!$N$403</f>
        <v>1500</v>
      </c>
      <c r="E19" s="100">
        <f>[2]Fjärrvärmeproduktion!$Q$404</f>
        <v>0</v>
      </c>
      <c r="F19" s="100">
        <f>[2]Fjärrvärmeproduktion!$N$405</f>
        <v>0</v>
      </c>
      <c r="G19" s="100">
        <f>[2]Fjärrvärmeproduktion!$R$406</f>
        <v>0</v>
      </c>
      <c r="H19" s="118">
        <f>[2]Fjärrvärmeproduktion!$N$407</f>
        <v>26700</v>
      </c>
      <c r="I19" s="101">
        <f>[2]Fjärrvärmeproduktion!$N$408</f>
        <v>0</v>
      </c>
      <c r="J19" s="100">
        <f>[2]Fjärrvärmeproduktion!$T$406</f>
        <v>0</v>
      </c>
      <c r="K19" s="100">
        <f>[2]Fjärrvärmeproduktion!$U$404</f>
        <v>0</v>
      </c>
      <c r="L19" s="100">
        <f>[2]Fjärrvärmeproduktion!$V$404</f>
        <v>0</v>
      </c>
      <c r="M19" s="100"/>
      <c r="N19" s="100"/>
      <c r="O19" s="100"/>
      <c r="P19" s="100">
        <f t="shared" ref="P19:P23" si="2">SUM(C19:O19)</f>
        <v>28200</v>
      </c>
      <c r="Q19" s="4"/>
      <c r="R19" s="4"/>
      <c r="S19" s="4"/>
      <c r="T19" s="4"/>
    </row>
    <row r="20" spans="1:34" ht="15.75">
      <c r="A20" s="5" t="s">
        <v>19</v>
      </c>
      <c r="B20" s="126">
        <f>[2]Fjärrvärmeproduktion!$N$410</f>
        <v>1083.7438423645322</v>
      </c>
      <c r="C20" s="127">
        <f>B20*1.015</f>
        <v>1100</v>
      </c>
      <c r="D20" s="101">
        <f>[2]Fjärrvärmeproduktion!$N$411</f>
        <v>0</v>
      </c>
      <c r="E20" s="100">
        <f>[2]Fjärrvärmeproduktion!$Q$412</f>
        <v>0</v>
      </c>
      <c r="F20" s="100">
        <f>[2]Fjärrvärmeproduktion!$N$413</f>
        <v>0</v>
      </c>
      <c r="G20" s="100">
        <f>[2]Fjärrvärmeproduktion!$R$414</f>
        <v>0</v>
      </c>
      <c r="H20" s="100">
        <f>[2]Fjärrvärmeproduktion!$S$415</f>
        <v>0</v>
      </c>
      <c r="I20" s="101">
        <f>[2]Fjärrvärmeproduktion!$N$416</f>
        <v>0</v>
      </c>
      <c r="J20" s="100">
        <f>[2]Fjärrvärmeproduktion!$T$414</f>
        <v>0</v>
      </c>
      <c r="K20" s="100">
        <f>[2]Fjärrvärmeproduktion!$U$412</f>
        <v>0</v>
      </c>
      <c r="L20" s="100">
        <f>[2]Fjärrvärmeproduktion!$V$412</f>
        <v>0</v>
      </c>
      <c r="M20" s="100"/>
      <c r="N20" s="100"/>
      <c r="O20" s="100"/>
      <c r="P20" s="102">
        <f t="shared" si="2"/>
        <v>1100</v>
      </c>
      <c r="Q20" s="4"/>
      <c r="R20" s="4"/>
      <c r="S20" s="4"/>
      <c r="T20" s="4"/>
    </row>
    <row r="21" spans="1:34" ht="15.75">
      <c r="A21" s="5" t="s">
        <v>20</v>
      </c>
      <c r="B21" s="128">
        <f>[2]Fjärrvärmeproduktion!$N$418</f>
        <v>0</v>
      </c>
      <c r="C21" s="124"/>
      <c r="D21" s="101">
        <f>[2]Fjärrvärmeproduktion!$N$419</f>
        <v>0</v>
      </c>
      <c r="E21" s="100">
        <f>[2]Fjärrvärmeproduktion!$Q$420</f>
        <v>0</v>
      </c>
      <c r="F21" s="100">
        <f>[2]Fjärrvärmeproduktion!$N$421</f>
        <v>0</v>
      </c>
      <c r="G21" s="100">
        <f>[2]Fjärrvärmeproduktion!$R$422</f>
        <v>0</v>
      </c>
      <c r="H21" s="100">
        <f>[2]Fjärrvärmeproduktion!$S$423</f>
        <v>0</v>
      </c>
      <c r="I21" s="101">
        <f>[2]Fjärrvärmeproduktion!$N$424</f>
        <v>0</v>
      </c>
      <c r="J21" s="100">
        <f>[2]Fjärrvärmeproduktion!$T$422</f>
        <v>0</v>
      </c>
      <c r="K21" s="100">
        <f>[2]Fjärrvärmeproduktion!$U$420</f>
        <v>0</v>
      </c>
      <c r="L21" s="100">
        <f>[2]Fjärrvärmeproduktion!$V$420</f>
        <v>0</v>
      </c>
      <c r="M21" s="100"/>
      <c r="N21" s="100"/>
      <c r="O21" s="100"/>
      <c r="P21" s="100">
        <f>SUM(C21:O21)</f>
        <v>0</v>
      </c>
      <c r="Q21" s="4"/>
      <c r="R21" s="4"/>
      <c r="S21" s="4"/>
      <c r="T21" s="4"/>
    </row>
    <row r="22" spans="1:34" ht="15.75">
      <c r="A22" s="5" t="s">
        <v>21</v>
      </c>
      <c r="B22" s="129">
        <f>[2]Fjärrvärmeproduktion!$N$426</f>
        <v>7600</v>
      </c>
      <c r="C22" s="124"/>
      <c r="D22" s="101">
        <f>[2]Fjärrvärmeproduktion!$N$427</f>
        <v>0</v>
      </c>
      <c r="E22" s="100">
        <f>[2]Fjärrvärmeproduktion!$Q$428</f>
        <v>0</v>
      </c>
      <c r="F22" s="100">
        <f>[2]Fjärrvärmeproduktion!$N$429</f>
        <v>0</v>
      </c>
      <c r="G22" s="100">
        <f>[2]Fjärrvärmeproduktion!$R$430</f>
        <v>0</v>
      </c>
      <c r="H22" s="100">
        <f>[2]Fjärrvärmeproduktion!$S$431</f>
        <v>0</v>
      </c>
      <c r="I22" s="101">
        <f>[2]Fjärrvärmeproduktion!$N$432</f>
        <v>0</v>
      </c>
      <c r="J22" s="100">
        <f>[2]Fjärrvärmeproduktion!$T$430</f>
        <v>0</v>
      </c>
      <c r="K22" s="100">
        <f>[2]Fjärrvärmeproduktion!$U$428</f>
        <v>0</v>
      </c>
      <c r="L22" s="100">
        <f>[2]Fjärrvärmeproduktion!$V$428</f>
        <v>0</v>
      </c>
      <c r="M22" s="100"/>
      <c r="N22" s="100"/>
      <c r="O22" s="100"/>
      <c r="P22" s="100">
        <f t="shared" si="2"/>
        <v>0</v>
      </c>
      <c r="Q22" s="4"/>
      <c r="R22" s="11" t="s">
        <v>23</v>
      </c>
      <c r="S22" s="64" t="str">
        <f>P43/1000 &amp;" GWh"</f>
        <v>8360,47444 GWh</v>
      </c>
      <c r="T22" s="4"/>
    </row>
    <row r="23" spans="1:34" ht="15.75">
      <c r="A23" s="5" t="s">
        <v>22</v>
      </c>
      <c r="B23" s="130">
        <v>0</v>
      </c>
      <c r="C23" s="124"/>
      <c r="D23" s="101">
        <f>[2]Fjärrvärmeproduktion!$N$435</f>
        <v>0</v>
      </c>
      <c r="E23" s="100">
        <f>[2]Fjärrvärmeproduktion!$Q$436</f>
        <v>0</v>
      </c>
      <c r="F23" s="100">
        <f>[2]Fjärrvärmeproduktion!$N$437</f>
        <v>0</v>
      </c>
      <c r="G23" s="100">
        <f>[2]Fjärrvärmeproduktion!$R$438</f>
        <v>0</v>
      </c>
      <c r="H23" s="100">
        <f>[2]Fjärrvärmeproduktion!$S$439</f>
        <v>0</v>
      </c>
      <c r="I23" s="101">
        <f>[2]Fjärrvärmeproduktion!$N$440</f>
        <v>0</v>
      </c>
      <c r="J23" s="100">
        <f>[2]Fjärrvärmeproduktion!$T$438</f>
        <v>0</v>
      </c>
      <c r="K23" s="100">
        <f>[2]Fjärrvärmeproduktion!$U$436</f>
        <v>0</v>
      </c>
      <c r="L23" s="100">
        <f>[2]Fjärrvärmeproduktion!$V$436</f>
        <v>0</v>
      </c>
      <c r="M23" s="100"/>
      <c r="N23" s="100"/>
      <c r="O23" s="100"/>
      <c r="P23" s="100">
        <f t="shared" si="2"/>
        <v>0</v>
      </c>
      <c r="Q23" s="4"/>
      <c r="R23" s="11"/>
      <c r="S23" s="4"/>
      <c r="T23" s="4"/>
    </row>
    <row r="24" spans="1:34" ht="15.75">
      <c r="A24" s="5" t="s">
        <v>13</v>
      </c>
      <c r="B24" s="127">
        <f>SUM(B18:B23)</f>
        <v>292183.74384236452</v>
      </c>
      <c r="C24" s="127">
        <f t="shared" ref="C24:O24" si="3">SUM(C18:C23)</f>
        <v>1100</v>
      </c>
      <c r="D24" s="99">
        <f t="shared" si="3"/>
        <v>1600</v>
      </c>
      <c r="E24" s="100">
        <f t="shared" si="3"/>
        <v>0</v>
      </c>
      <c r="F24" s="100">
        <f t="shared" si="3"/>
        <v>0</v>
      </c>
      <c r="G24" s="100">
        <f t="shared" si="3"/>
        <v>0</v>
      </c>
      <c r="H24" s="99">
        <f t="shared" si="3"/>
        <v>280100</v>
      </c>
      <c r="I24" s="105">
        <f t="shared" si="3"/>
        <v>0</v>
      </c>
      <c r="J24" s="100">
        <f t="shared" si="3"/>
        <v>0</v>
      </c>
      <c r="K24" s="99">
        <f t="shared" si="3"/>
        <v>43200</v>
      </c>
      <c r="L24" s="100">
        <f t="shared" si="3"/>
        <v>0</v>
      </c>
      <c r="M24" s="100">
        <f t="shared" si="3"/>
        <v>0</v>
      </c>
      <c r="N24" s="100">
        <f t="shared" si="3"/>
        <v>0</v>
      </c>
      <c r="O24" s="100">
        <f t="shared" si="3"/>
        <v>0</v>
      </c>
      <c r="P24" s="123">
        <f>SUM(C24:O24)</f>
        <v>326000</v>
      </c>
      <c r="Q24" s="4"/>
      <c r="R24" s="11"/>
      <c r="S24" s="4" t="s">
        <v>24</v>
      </c>
      <c r="T24" s="4" t="s">
        <v>25</v>
      </c>
    </row>
    <row r="25" spans="1:34" ht="15.75">
      <c r="A25" s="13" t="s">
        <v>70</v>
      </c>
      <c r="B25" s="141">
        <f>[2]Slutanvändning!$W$584</f>
        <v>269700</v>
      </c>
      <c r="C25" s="97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4"/>
      <c r="R25" s="48" t="str">
        <f>C30</f>
        <v>El</v>
      </c>
      <c r="S25" s="64" t="str">
        <f>C43/1000 &amp;" GWh"</f>
        <v>1668,41144 GWh</v>
      </c>
      <c r="T25" s="93">
        <f>C$44</f>
        <v>0.19955942117562411</v>
      </c>
    </row>
    <row r="26" spans="1:34" ht="15.75">
      <c r="B26" s="65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756,744 GWh</v>
      </c>
      <c r="T26" s="93">
        <f>D$44</f>
        <v>9.0514480419845653E-2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0 GWh</v>
      </c>
      <c r="T27" s="93">
        <f>E$44</f>
        <v>0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49,62 GWh</v>
      </c>
      <c r="T28" s="93">
        <f>F$44</f>
        <v>5.935069876249751E-3</v>
      </c>
    </row>
    <row r="29" spans="1:34" ht="15.75">
      <c r="A29" s="83" t="str">
        <f>A2</f>
        <v>2284 Örnsköldsvik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104,272 GWh</v>
      </c>
      <c r="T29" s="93">
        <f>G$44</f>
        <v>1.2472019470703628E-2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8" t="s">
        <v>70</v>
      </c>
      <c r="N30" s="58" t="s">
        <v>87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892,468 GWh</v>
      </c>
      <c r="T30" s="93">
        <f>H$44</f>
        <v>0.10674848735019876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48,872 GWh</v>
      </c>
      <c r="T31" s="93">
        <f>I$44</f>
        <v>5.8456012694896777E-3</v>
      </c>
      <c r="AG31" s="33"/>
      <c r="AH31" s="33"/>
    </row>
    <row r="32" spans="1:34" ht="15.75">
      <c r="A32" s="5" t="s">
        <v>29</v>
      </c>
      <c r="B32" s="101">
        <f>[2]Slutanvändning!$N$575</f>
        <v>0</v>
      </c>
      <c r="C32" s="101">
        <f>[2]Slutanvändning!$N$576</f>
        <v>23155</v>
      </c>
      <c r="D32" s="100">
        <f>[2]Slutanvändning!$N$569</f>
        <v>14317</v>
      </c>
      <c r="E32" s="100">
        <f>[2]Slutanvändning!$Q$570</f>
        <v>0</v>
      </c>
      <c r="F32" s="100">
        <f>[2]Slutanvändning!$N$571</f>
        <v>0</v>
      </c>
      <c r="G32" s="100">
        <f>[2]Slutanvändning!$N$572</f>
        <v>2788</v>
      </c>
      <c r="H32" s="100">
        <f>[2]Slutanvändning!$N$573</f>
        <v>0</v>
      </c>
      <c r="I32" s="100">
        <f>[2]Slutanvändning!$N$574</f>
        <v>0</v>
      </c>
      <c r="J32" s="100">
        <v>0</v>
      </c>
      <c r="K32" s="100">
        <f>[2]Slutanvändning!$U$570</f>
        <v>0</v>
      </c>
      <c r="L32" s="100">
        <f>[2]Slutanvändning!$V$570</f>
        <v>0</v>
      </c>
      <c r="M32" s="100">
        <v>0</v>
      </c>
      <c r="N32" s="100">
        <v>0</v>
      </c>
      <c r="O32" s="100">
        <v>0</v>
      </c>
      <c r="P32" s="100">
        <f>SUM(B32:O32)</f>
        <v>40260</v>
      </c>
      <c r="Q32" s="95"/>
      <c r="R32" s="94" t="str">
        <f>J30</f>
        <v>Avlutar</v>
      </c>
      <c r="S32" s="64" t="str">
        <f>J43/1000 &amp;" GWh"</f>
        <v>4583,967 GWh</v>
      </c>
      <c r="T32" s="93">
        <f>J$44</f>
        <v>0.54829029535314266</v>
      </c>
    </row>
    <row r="33" spans="1:47" ht="15.75">
      <c r="A33" s="5" t="s">
        <v>32</v>
      </c>
      <c r="B33" s="103">
        <f>[2]Slutanvändning!$N$584-M33</f>
        <v>34201.888756687811</v>
      </c>
      <c r="C33" s="103">
        <f>[2]Slutanvändning!$N$585</f>
        <v>1114912.1112433122</v>
      </c>
      <c r="D33" s="100">
        <f>[2]Slutanvändning!$N$578</f>
        <v>205252</v>
      </c>
      <c r="E33" s="100">
        <f>[2]Slutanvändning!$Q$579</f>
        <v>0</v>
      </c>
      <c r="F33" s="100">
        <f>[2]Slutanvändning!$N$580</f>
        <v>49620</v>
      </c>
      <c r="G33" s="102">
        <f>[2]Slutanvändning!$N$581-[2]Slutanvändning!$T$581-[2]Slutanvändning!$W$581-[2]Slutanvändning!$X$581-[2]Slutanvändning!$Y$581</f>
        <v>0</v>
      </c>
      <c r="H33" s="105">
        <f>[2]Slutanvändning!$N$582</f>
        <v>504000</v>
      </c>
      <c r="I33" s="100">
        <f>[2]Slutanvändning!$N$583</f>
        <v>48872</v>
      </c>
      <c r="J33" s="105">
        <f>[2]Slutanvändning!$T$581</f>
        <v>4583967</v>
      </c>
      <c r="K33" s="100">
        <f>[2]Slutanvändning!$U$579</f>
        <v>0</v>
      </c>
      <c r="L33" s="100">
        <f>[2]Slutanvändning!$V$579</f>
        <v>0</v>
      </c>
      <c r="M33" s="105">
        <f>[2]Slutanvändning!$W$584</f>
        <v>269700</v>
      </c>
      <c r="N33" s="105">
        <f>[2]Slutanvändning!$X$581</f>
        <v>204167</v>
      </c>
      <c r="O33" s="105">
        <f>[2]Slutanvändning!$Y$581</f>
        <v>8753</v>
      </c>
      <c r="P33" s="100">
        <f>SUM(B33:O33)</f>
        <v>7023445</v>
      </c>
      <c r="Q33" s="95"/>
      <c r="R33" s="48" t="str">
        <f>K30</f>
        <v>Torv</v>
      </c>
      <c r="S33" s="64" t="str">
        <f>K43/1000&amp;" GWh"</f>
        <v>43,2 GWh</v>
      </c>
      <c r="T33" s="93">
        <f>K$44</f>
        <v>5.167170871704741E-3</v>
      </c>
    </row>
    <row r="34" spans="1:47" ht="15.75">
      <c r="A34" s="5" t="s">
        <v>33</v>
      </c>
      <c r="B34" s="103">
        <f>[2]Slutanvändning!$N$593</f>
        <v>39610.696026248625</v>
      </c>
      <c r="C34" s="101">
        <f>[2]Slutanvändning!$N$594</f>
        <v>68127</v>
      </c>
      <c r="D34" s="100">
        <f>[2]Slutanvändning!$N$587</f>
        <v>1636</v>
      </c>
      <c r="E34" s="100">
        <f>[2]Slutanvändning!$Q$588</f>
        <v>0</v>
      </c>
      <c r="F34" s="100">
        <f>[2]Slutanvändning!$N$589</f>
        <v>0</v>
      </c>
      <c r="G34" s="100">
        <f>[2]Slutanvändning!$N$590</f>
        <v>0</v>
      </c>
      <c r="H34" s="100">
        <f>[2]Slutanvändning!$N$591</f>
        <v>0</v>
      </c>
      <c r="I34" s="100">
        <f>[2]Slutanvändning!$N$592</f>
        <v>0</v>
      </c>
      <c r="J34" s="100">
        <v>0</v>
      </c>
      <c r="K34" s="100">
        <f>[2]Slutanvändning!$U$588</f>
        <v>0</v>
      </c>
      <c r="L34" s="100">
        <f>[2]Slutanvändning!$V$588</f>
        <v>0</v>
      </c>
      <c r="M34" s="100">
        <v>0</v>
      </c>
      <c r="N34" s="100">
        <v>0</v>
      </c>
      <c r="O34" s="100">
        <v>0</v>
      </c>
      <c r="P34" s="100">
        <f t="shared" ref="P34:P39" si="4">SUM(B34:O34)</f>
        <v>109373.69602624862</v>
      </c>
      <c r="Q34" s="95"/>
      <c r="R34" s="94" t="str">
        <f>L30</f>
        <v>Avfall</v>
      </c>
      <c r="S34" s="64" t="str">
        <f>L43/1000&amp;" GWh"</f>
        <v>0 GWh</v>
      </c>
      <c r="T34" s="93">
        <f>L$44</f>
        <v>0</v>
      </c>
      <c r="V34" s="8"/>
      <c r="W34" s="62"/>
    </row>
    <row r="35" spans="1:47" ht="15.75">
      <c r="A35" s="5" t="s">
        <v>34</v>
      </c>
      <c r="B35" s="115">
        <f>[2]Slutanvändning!$N$602</f>
        <v>0</v>
      </c>
      <c r="C35" s="103">
        <f>[2]Slutanvändning!$N$603</f>
        <v>89211.888756687753</v>
      </c>
      <c r="D35" s="100">
        <f>[2]Slutanvändning!$N$596</f>
        <v>518065</v>
      </c>
      <c r="E35" s="100">
        <f>[2]Slutanvändning!$Q$597</f>
        <v>0</v>
      </c>
      <c r="F35" s="100">
        <f>[2]Slutanvändning!$N$598</f>
        <v>0</v>
      </c>
      <c r="G35" s="100">
        <f>[2]Slutanvändning!$N$599</f>
        <v>101484</v>
      </c>
      <c r="H35" s="100">
        <f>[2]Slutanvändning!$N$600</f>
        <v>0</v>
      </c>
      <c r="I35" s="100">
        <f>[2]Slutanvändning!$N$601</f>
        <v>0</v>
      </c>
      <c r="J35" s="100">
        <v>0</v>
      </c>
      <c r="K35" s="100">
        <f>[2]Slutanvändning!$U$597</f>
        <v>0</v>
      </c>
      <c r="L35" s="100">
        <f>[2]Slutanvändning!$V$597</f>
        <v>0</v>
      </c>
      <c r="M35" s="100">
        <v>0</v>
      </c>
      <c r="N35" s="100">
        <v>0</v>
      </c>
      <c r="O35" s="100">
        <v>0</v>
      </c>
      <c r="P35" s="100">
        <f t="shared" si="4"/>
        <v>708760.88875668775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03">
        <f>[2]Slutanvändning!$N$611</f>
        <v>41194.219321910321</v>
      </c>
      <c r="C36" s="101">
        <f>[2]Slutanvändning!$N$612</f>
        <v>143244</v>
      </c>
      <c r="D36" s="100">
        <f>[2]Slutanvändning!$N$605</f>
        <v>14855</v>
      </c>
      <c r="E36" s="100">
        <f>[2]Slutanvändning!$Q$606</f>
        <v>0</v>
      </c>
      <c r="F36" s="100">
        <f>[2]Slutanvändning!$N$607</f>
        <v>0</v>
      </c>
      <c r="G36" s="100">
        <f>[2]Slutanvändning!$N$608</f>
        <v>0</v>
      </c>
      <c r="H36" s="100">
        <f>[2]Slutanvändning!$N$609</f>
        <v>0</v>
      </c>
      <c r="I36" s="100">
        <f>[2]Slutanvändning!$N$610</f>
        <v>0</v>
      </c>
      <c r="J36" s="100">
        <v>0</v>
      </c>
      <c r="K36" s="100">
        <f>[2]Slutanvändning!$U$606</f>
        <v>0</v>
      </c>
      <c r="L36" s="100">
        <f>[2]Slutanvändning!$V$606</f>
        <v>0</v>
      </c>
      <c r="M36" s="100">
        <v>0</v>
      </c>
      <c r="N36" s="100">
        <v>0</v>
      </c>
      <c r="O36" s="100">
        <v>0</v>
      </c>
      <c r="P36" s="100">
        <f t="shared" si="4"/>
        <v>199293.21932191032</v>
      </c>
      <c r="Q36" s="95"/>
      <c r="R36" s="48" t="str">
        <f>N30</f>
        <v>Beckolja</v>
      </c>
      <c r="S36" s="64" t="str">
        <f>N43/1000&amp;" GWh"</f>
        <v>204,167 GWh</v>
      </c>
      <c r="T36" s="93">
        <f>N$44</f>
        <v>2.4420504059336615E-2</v>
      </c>
    </row>
    <row r="37" spans="1:47" ht="15.75">
      <c r="A37" s="5" t="s">
        <v>36</v>
      </c>
      <c r="B37" s="103">
        <f>[2]Slutanvändning!$N$620</f>
        <v>47245.195895153294</v>
      </c>
      <c r="C37" s="101">
        <f>[2]Slutanvändning!$N$621</f>
        <v>228848</v>
      </c>
      <c r="D37" s="100">
        <f>[2]Slutanvändning!$N$614</f>
        <v>1019</v>
      </c>
      <c r="E37" s="100">
        <f>[2]Slutanvändning!$Q$615</f>
        <v>0</v>
      </c>
      <c r="F37" s="100">
        <f>[2]Slutanvändning!$N$616</f>
        <v>0</v>
      </c>
      <c r="G37" s="100">
        <f>[2]Slutanvändning!$N$617</f>
        <v>0</v>
      </c>
      <c r="H37" s="100">
        <f>[2]Slutanvändning!$N$618</f>
        <v>108368</v>
      </c>
      <c r="I37" s="100">
        <f>[2]Slutanvändning!$N$619</f>
        <v>0</v>
      </c>
      <c r="J37" s="100">
        <v>0</v>
      </c>
      <c r="K37" s="100">
        <f>[2]Slutanvändning!$U$615</f>
        <v>0</v>
      </c>
      <c r="L37" s="100">
        <f>[2]Slutanvändning!$V$615</f>
        <v>0</v>
      </c>
      <c r="M37" s="100">
        <v>0</v>
      </c>
      <c r="N37" s="100">
        <v>0</v>
      </c>
      <c r="O37" s="100">
        <v>0</v>
      </c>
      <c r="P37" s="100">
        <f t="shared" si="4"/>
        <v>385480.19589515327</v>
      </c>
      <c r="Q37" s="95"/>
      <c r="R37" s="94" t="str">
        <f>O30</f>
        <v>Metanol + gas</v>
      </c>
      <c r="S37" s="64" t="str">
        <f>O43/1000&amp;" GWh"</f>
        <v>8,753 GWh</v>
      </c>
      <c r="T37" s="93">
        <f>O$44</f>
        <v>1.0469501537044351E-3</v>
      </c>
    </row>
    <row r="38" spans="1:47" ht="15.75">
      <c r="A38" s="5" t="s">
        <v>37</v>
      </c>
      <c r="B38" s="103">
        <f>[2]Slutanvändning!$N$629</f>
        <v>86899</v>
      </c>
      <c r="C38" s="101">
        <f>[2]Slutanvändning!$N$630</f>
        <v>21494</v>
      </c>
      <c r="D38" s="100">
        <f>[2]Slutanvändning!$N$623</f>
        <v>0</v>
      </c>
      <c r="E38" s="100">
        <f>[2]Slutanvändning!$Q$624</f>
        <v>0</v>
      </c>
      <c r="F38" s="100">
        <f>[2]Slutanvändning!$N$625</f>
        <v>0</v>
      </c>
      <c r="G38" s="100">
        <f>[2]Slutanvändning!$N$626</f>
        <v>0</v>
      </c>
      <c r="H38" s="100">
        <f>[2]Slutanvändning!$N$627</f>
        <v>0</v>
      </c>
      <c r="I38" s="100">
        <f>[2]Slutanvändning!$N$628</f>
        <v>0</v>
      </c>
      <c r="J38" s="100">
        <v>0</v>
      </c>
      <c r="K38" s="100">
        <f>[2]Slutanvändning!$U$624</f>
        <v>0</v>
      </c>
      <c r="L38" s="100">
        <f>[2]Slutanvändning!$V$624</f>
        <v>0</v>
      </c>
      <c r="M38" s="100">
        <v>0</v>
      </c>
      <c r="N38" s="100">
        <v>0</v>
      </c>
      <c r="O38" s="100">
        <v>0</v>
      </c>
      <c r="P38" s="100">
        <f t="shared" si="4"/>
        <v>108393</v>
      </c>
      <c r="Q38" s="95"/>
      <c r="S38" s="32"/>
      <c r="T38" s="32"/>
    </row>
    <row r="39" spans="1:47" ht="15.75">
      <c r="A39" s="5" t="s">
        <v>38</v>
      </c>
      <c r="B39" s="101">
        <f>[2]Slutanvändning!$N$638</f>
        <v>0</v>
      </c>
      <c r="C39" s="101">
        <f>[2]Slutanvändning!$N$639</f>
        <v>29826</v>
      </c>
      <c r="D39" s="100">
        <f>[2]Slutanvändning!$N$632</f>
        <v>0</v>
      </c>
      <c r="E39" s="100">
        <f>[2]Slutanvändning!$Q$633</f>
        <v>0</v>
      </c>
      <c r="F39" s="100">
        <f>[2]Slutanvändning!$N$634</f>
        <v>0</v>
      </c>
      <c r="G39" s="100">
        <f>[2]Slutanvändning!$N$635</f>
        <v>0</v>
      </c>
      <c r="H39" s="100">
        <f>[2]Slutanvändning!$N$636</f>
        <v>0</v>
      </c>
      <c r="I39" s="100">
        <f>[2]Slutanvändning!$N$637</f>
        <v>0</v>
      </c>
      <c r="J39" s="100">
        <v>0</v>
      </c>
      <c r="K39" s="100">
        <f>[2]Slutanvändning!$U$633</f>
        <v>0</v>
      </c>
      <c r="L39" s="100">
        <f>[2]Slutanvändning!$V$633</f>
        <v>0</v>
      </c>
      <c r="M39" s="100">
        <v>0</v>
      </c>
      <c r="N39" s="100">
        <v>0</v>
      </c>
      <c r="O39" s="100">
        <v>0</v>
      </c>
      <c r="P39" s="100">
        <f t="shared" si="4"/>
        <v>29826</v>
      </c>
      <c r="Q39" s="95"/>
      <c r="R39" s="11"/>
      <c r="S39" s="11"/>
      <c r="T39" s="11"/>
    </row>
    <row r="40" spans="1:47" ht="15.75">
      <c r="A40" s="5" t="s">
        <v>13</v>
      </c>
      <c r="B40" s="113">
        <f>SUM(B32:B39)</f>
        <v>249151.00000000006</v>
      </c>
      <c r="C40" s="100">
        <f t="shared" ref="C40:O40" si="5">SUM(C32:C39)</f>
        <v>1718818</v>
      </c>
      <c r="D40" s="100">
        <f t="shared" si="5"/>
        <v>755144</v>
      </c>
      <c r="E40" s="100">
        <f t="shared" si="5"/>
        <v>0</v>
      </c>
      <c r="F40" s="100">
        <f>SUM(F32:F39)</f>
        <v>49620</v>
      </c>
      <c r="G40" s="102">
        <f t="shared" si="5"/>
        <v>104272</v>
      </c>
      <c r="H40" s="105">
        <f t="shared" si="5"/>
        <v>612368</v>
      </c>
      <c r="I40" s="100">
        <f t="shared" si="5"/>
        <v>48872</v>
      </c>
      <c r="J40" s="105">
        <f t="shared" si="5"/>
        <v>4583967</v>
      </c>
      <c r="K40" s="100">
        <f t="shared" si="5"/>
        <v>0</v>
      </c>
      <c r="L40" s="100">
        <f t="shared" si="5"/>
        <v>0</v>
      </c>
      <c r="M40" s="105">
        <f t="shared" si="5"/>
        <v>269700</v>
      </c>
      <c r="N40" s="105">
        <f t="shared" si="5"/>
        <v>204167</v>
      </c>
      <c r="O40" s="105">
        <f t="shared" si="5"/>
        <v>8753</v>
      </c>
      <c r="P40" s="100">
        <f>SUM(B40:O40)</f>
        <v>8604832</v>
      </c>
      <c r="Q40" s="95"/>
      <c r="R40" s="11"/>
      <c r="S40" s="11" t="s">
        <v>24</v>
      </c>
      <c r="T40" s="11" t="s">
        <v>25</v>
      </c>
    </row>
    <row r="41" spans="1:47">
      <c r="A41" s="143"/>
      <c r="B41" s="98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180,626183842364 GWh</v>
      </c>
      <c r="T41" s="11"/>
    </row>
    <row r="42" spans="1:47">
      <c r="A42" s="49" t="s">
        <v>42</v>
      </c>
      <c r="B42" s="106">
        <f>B39+B38+B37</f>
        <v>134144.1958951533</v>
      </c>
      <c r="C42" s="106">
        <f>C39+C38+C37</f>
        <v>280168</v>
      </c>
      <c r="D42" s="106">
        <f>D39+D38+D37</f>
        <v>1019</v>
      </c>
      <c r="E42" s="106">
        <f t="shared" ref="E42:P42" si="6">E39+E38+E37</f>
        <v>0</v>
      </c>
      <c r="F42" s="107">
        <f t="shared" si="6"/>
        <v>0</v>
      </c>
      <c r="G42" s="106">
        <f t="shared" si="6"/>
        <v>0</v>
      </c>
      <c r="H42" s="106">
        <f t="shared" si="6"/>
        <v>108368</v>
      </c>
      <c r="I42" s="107">
        <f t="shared" si="6"/>
        <v>0</v>
      </c>
      <c r="J42" s="106">
        <f t="shared" si="6"/>
        <v>0</v>
      </c>
      <c r="K42" s="106">
        <f t="shared" si="6"/>
        <v>0</v>
      </c>
      <c r="L42" s="106">
        <f t="shared" si="6"/>
        <v>0</v>
      </c>
      <c r="M42" s="106">
        <f t="shared" si="6"/>
        <v>0</v>
      </c>
      <c r="N42" s="106">
        <f t="shared" si="6"/>
        <v>0</v>
      </c>
      <c r="O42" s="106">
        <f t="shared" si="6"/>
        <v>0</v>
      </c>
      <c r="P42" s="106">
        <f t="shared" si="6"/>
        <v>523699.19589515327</v>
      </c>
      <c r="Q42" s="11"/>
      <c r="R42" s="11" t="s">
        <v>40</v>
      </c>
      <c r="S42" s="12" t="str">
        <f>P42/1000 &amp;" GWh"</f>
        <v>523,699195895153 GWh</v>
      </c>
      <c r="T42" s="93">
        <f>P42/P40</f>
        <v>6.0861059913215422E-2</v>
      </c>
    </row>
    <row r="43" spans="1:47">
      <c r="A43" s="50" t="s">
        <v>44</v>
      </c>
      <c r="B43" s="108"/>
      <c r="C43" s="109">
        <f>C40+C24-C7+C46</f>
        <v>1668411.44</v>
      </c>
      <c r="D43" s="109">
        <f t="shared" ref="D43:O43" si="7">D11+D24+D40</f>
        <v>756744</v>
      </c>
      <c r="E43" s="109">
        <f t="shared" si="7"/>
        <v>0</v>
      </c>
      <c r="F43" s="109">
        <f t="shared" si="7"/>
        <v>49620</v>
      </c>
      <c r="G43" s="109">
        <f t="shared" si="7"/>
        <v>104272</v>
      </c>
      <c r="H43" s="109">
        <f t="shared" si="7"/>
        <v>892468</v>
      </c>
      <c r="I43" s="109">
        <f t="shared" si="7"/>
        <v>48872</v>
      </c>
      <c r="J43" s="109">
        <f t="shared" si="7"/>
        <v>4583967</v>
      </c>
      <c r="K43" s="109">
        <f t="shared" si="7"/>
        <v>43200</v>
      </c>
      <c r="L43" s="109">
        <f t="shared" si="7"/>
        <v>0</v>
      </c>
      <c r="M43" s="109">
        <f>M11+M24+M40-M40</f>
        <v>0</v>
      </c>
      <c r="N43" s="109">
        <f t="shared" si="7"/>
        <v>204167</v>
      </c>
      <c r="O43" s="109">
        <f t="shared" si="7"/>
        <v>8753</v>
      </c>
      <c r="P43" s="110">
        <f>SUM(C43:O43)</f>
        <v>8360474.4399999995</v>
      </c>
      <c r="Q43" s="11"/>
      <c r="R43" s="11" t="s">
        <v>41</v>
      </c>
      <c r="S43" s="12" t="str">
        <f>P36/1000 &amp;" GWh"</f>
        <v>199,29321932191 GWh</v>
      </c>
      <c r="T43" s="96">
        <f>P36/P40</f>
        <v>2.3160617118603864E-2</v>
      </c>
    </row>
    <row r="44" spans="1:47">
      <c r="A44" s="50" t="s">
        <v>45</v>
      </c>
      <c r="B44" s="131"/>
      <c r="C44" s="132">
        <f>C43/$P$43</f>
        <v>0.19955942117562411</v>
      </c>
      <c r="D44" s="132">
        <f t="shared" ref="D44:P44" si="8">D43/$P$43</f>
        <v>9.0514480419845653E-2</v>
      </c>
      <c r="E44" s="132">
        <f t="shared" si="8"/>
        <v>0</v>
      </c>
      <c r="F44" s="132">
        <f t="shared" si="8"/>
        <v>5.935069876249751E-3</v>
      </c>
      <c r="G44" s="132">
        <f t="shared" si="8"/>
        <v>1.2472019470703628E-2</v>
      </c>
      <c r="H44" s="132">
        <f t="shared" si="8"/>
        <v>0.10674848735019876</v>
      </c>
      <c r="I44" s="132">
        <f t="shared" si="8"/>
        <v>5.8456012694896777E-3</v>
      </c>
      <c r="J44" s="132">
        <f t="shared" si="8"/>
        <v>0.54829029535314266</v>
      </c>
      <c r="K44" s="132">
        <f t="shared" si="8"/>
        <v>5.167170871704741E-3</v>
      </c>
      <c r="L44" s="132">
        <f t="shared" si="8"/>
        <v>0</v>
      </c>
      <c r="M44" s="132">
        <f t="shared" si="8"/>
        <v>0</v>
      </c>
      <c r="N44" s="132">
        <f t="shared" si="8"/>
        <v>2.4420504059336615E-2</v>
      </c>
      <c r="O44" s="132">
        <f t="shared" si="8"/>
        <v>1.0469501537044351E-3</v>
      </c>
      <c r="P44" s="132">
        <f t="shared" si="8"/>
        <v>1</v>
      </c>
      <c r="Q44" s="11"/>
      <c r="R44" s="11" t="s">
        <v>43</v>
      </c>
      <c r="S44" s="12" t="str">
        <f>P34/1000 &amp;" GWh"</f>
        <v>109,373696026249 GWh</v>
      </c>
      <c r="T44" s="93">
        <f>P34/P40</f>
        <v>1.2710729974303813E-2</v>
      </c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40,26 GWh</v>
      </c>
      <c r="T45" s="93">
        <f>P32/P40</f>
        <v>4.6787665348957423E-3</v>
      </c>
    </row>
    <row r="46" spans="1:47">
      <c r="A46" s="51" t="s">
        <v>48</v>
      </c>
      <c r="B46" s="72">
        <f>B24-(B40)</f>
        <v>43032.743842364463</v>
      </c>
      <c r="C46" s="72">
        <f>(C40+C24)*0.08</f>
        <v>137593.44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7023,445 GWh</v>
      </c>
      <c r="T46" s="96">
        <f>P33/P40</f>
        <v>0.8162210488246604</v>
      </c>
    </row>
    <row r="47" spans="1:47">
      <c r="A47" s="51" t="s">
        <v>50</v>
      </c>
      <c r="B47" s="75">
        <f>B46/B24</f>
        <v>0.14727973321329257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708,760888756688 GWh</v>
      </c>
      <c r="T47" s="96">
        <f>P35/P40</f>
        <v>8.236777763432078E-2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49</v>
      </c>
      <c r="S48" s="12" t="str">
        <f>P40/1000 &amp;" GWh"</f>
        <v>8604,832 GWh</v>
      </c>
      <c r="T48" s="9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7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32" sqref="C32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</cols>
  <sheetData>
    <row r="1" spans="1:9">
      <c r="A1" s="2" t="s">
        <v>53</v>
      </c>
    </row>
    <row r="3" spans="1:9">
      <c r="A3" t="s">
        <v>54</v>
      </c>
      <c r="B3" t="s">
        <v>55</v>
      </c>
      <c r="C3" t="s">
        <v>56</v>
      </c>
      <c r="D3" t="s">
        <v>55</v>
      </c>
    </row>
    <row r="4" spans="1:9">
      <c r="A4" t="str">
        <f>[1]Västernorrland!H4</f>
        <v>Sundsvall</v>
      </c>
      <c r="B4" s="1">
        <f>[1]Västernorrland!I4</f>
        <v>78826</v>
      </c>
      <c r="C4" s="1">
        <f>[1]Västernorrland!K4</f>
        <v>0</v>
      </c>
      <c r="D4" s="1">
        <f>[1]Västernorrland!L4</f>
        <v>0</v>
      </c>
    </row>
    <row r="5" spans="1:9">
      <c r="A5">
        <f>[1]Västernorrland!H5</f>
        <v>0</v>
      </c>
      <c r="B5" s="1">
        <f>[1]Västernorrland!I5</f>
        <v>0</v>
      </c>
      <c r="C5" s="1" t="str">
        <f>[1]Västernorrland!K5</f>
        <v>Timrå</v>
      </c>
      <c r="D5" s="1">
        <f>[1]Västernorrland!L5</f>
        <v>78826</v>
      </c>
      <c r="H5" s="1"/>
      <c r="I5" s="1"/>
    </row>
    <row r="6" spans="1:9">
      <c r="A6">
        <f>[1]Västernorrland!H6</f>
        <v>0</v>
      </c>
      <c r="B6" s="1">
        <f>[1]Västernorrland!I6</f>
        <v>0</v>
      </c>
      <c r="C6" s="1">
        <f>[1]Västernorrland!K6</f>
        <v>0</v>
      </c>
      <c r="D6" s="1">
        <f>[1]Västernorrland!L6</f>
        <v>0</v>
      </c>
    </row>
    <row r="7" spans="1:9">
      <c r="A7">
        <f>[1]Västernorrland!H7</f>
        <v>0</v>
      </c>
      <c r="B7" s="1">
        <f>[1]Västernorrland!I7</f>
        <v>0</v>
      </c>
      <c r="C7" s="1">
        <f>[1]Västernorrland!K7</f>
        <v>0</v>
      </c>
      <c r="D7" s="1">
        <f>[1]Västernorrland!L7</f>
        <v>0</v>
      </c>
    </row>
    <row r="8" spans="1:9">
      <c r="A8">
        <f>[1]Västernorrland!H8</f>
        <v>0</v>
      </c>
      <c r="B8" s="1">
        <f>[1]Västernorrland!I8</f>
        <v>0</v>
      </c>
      <c r="C8" s="1">
        <f>[1]Västernorrland!K8</f>
        <v>0</v>
      </c>
      <c r="D8" s="1">
        <f>[1]Västernorrland!L8</f>
        <v>0</v>
      </c>
    </row>
    <row r="9" spans="1:9">
      <c r="A9">
        <f>[1]Västernorrland!H9</f>
        <v>0</v>
      </c>
      <c r="B9" s="1">
        <f>[1]Västernorrland!I9</f>
        <v>0</v>
      </c>
      <c r="C9" s="1">
        <f>[1]Västernorrland!K9</f>
        <v>0</v>
      </c>
      <c r="D9" s="1">
        <f>[1]Västernorrland!L9</f>
        <v>0</v>
      </c>
    </row>
    <row r="10" spans="1:9">
      <c r="A10">
        <f>[1]Västernorrland!H10</f>
        <v>0</v>
      </c>
      <c r="B10" s="1">
        <f>[1]Västernorrland!I10</f>
        <v>0</v>
      </c>
      <c r="C10" s="1">
        <f>[1]Västernorrland!K10</f>
        <v>0</v>
      </c>
      <c r="D10" s="1">
        <f>[1]Västernorrland!L10</f>
        <v>0</v>
      </c>
    </row>
    <row r="11" spans="1:9">
      <c r="A11">
        <f>[1]Västernorrland!H11</f>
        <v>0</v>
      </c>
      <c r="B11" s="1">
        <f>[1]Västernorrland!I11</f>
        <v>0</v>
      </c>
      <c r="C11" s="1">
        <f>[1]Västernorrland!K11</f>
        <v>0</v>
      </c>
      <c r="D11" s="1">
        <f>[1]Västernorrland!L11</f>
        <v>0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3" customWidth="1"/>
    <col min="2" max="2" width="19.625" style="55" bestFit="1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81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0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C5" s="99">
        <f>SUM(Härnösand:Örnsköldsvik!C5)</f>
        <v>3287</v>
      </c>
      <c r="D5" s="100">
        <f>SUM(Härnösand:Örnsköldsvik!D5)</f>
        <v>0</v>
      </c>
      <c r="E5" s="100">
        <f>SUM(Härnösand:Örnsköldsvik!E5)</f>
        <v>0</v>
      </c>
      <c r="F5" s="100">
        <f>SUM(Härnösand:Örnsköldsvik!F5)</f>
        <v>0</v>
      </c>
      <c r="G5" s="100">
        <f>SUM(Härnösand:Örnsköldsvik!G5)</f>
        <v>0</v>
      </c>
      <c r="H5" s="100">
        <f>SUM(Härnösand:Örnsköldsvik!H5)</f>
        <v>0</v>
      </c>
      <c r="I5" s="100">
        <f>SUM(Härnösand:Örnsköldsvik!I5)</f>
        <v>0</v>
      </c>
      <c r="J5" s="100">
        <f>SUM(Härnösand:Örnsköldsvik!J5)</f>
        <v>0</v>
      </c>
      <c r="K5" s="100">
        <f>SUM(Härnösand:Örnsköldsvik!K5)</f>
        <v>0</v>
      </c>
      <c r="L5" s="100">
        <f>SUM(Härnösand:Örnsköldsvik!L5)</f>
        <v>0</v>
      </c>
      <c r="M5" s="100">
        <f>SUM(Härnösand:Örnsköldsvik!M5)</f>
        <v>0</v>
      </c>
      <c r="N5" s="100">
        <f>SUM(Härnösand:Örnsköldsvik!N5)</f>
        <v>0</v>
      </c>
      <c r="O5" s="100">
        <f>SUM(Härnösand:Örnsköldsvik!O5)</f>
        <v>0</v>
      </c>
      <c r="P5" s="100">
        <f>SUM(Härnösand:Örnsköldsvik!P5)</f>
        <v>0</v>
      </c>
      <c r="Q5" s="56"/>
      <c r="AG5" s="56"/>
      <c r="AH5" s="56"/>
    </row>
    <row r="6" spans="1:34" ht="15.75">
      <c r="A6" s="5" t="s">
        <v>71</v>
      </c>
      <c r="C6" s="105">
        <f>SUM(Härnösand:Örnsköldsvik!C6)</f>
        <v>988981.25</v>
      </c>
      <c r="D6" s="100">
        <f>SUM(Härnösand:Örnsköldsvik!D6)</f>
        <v>0</v>
      </c>
      <c r="E6" s="100">
        <f>SUM(Härnösand:Örnsköldsvik!E6)</f>
        <v>0</v>
      </c>
      <c r="F6" s="100">
        <f>SUM(Härnösand:Örnsköldsvik!F6)</f>
        <v>0</v>
      </c>
      <c r="G6" s="100">
        <f>SUM(Härnösand:Örnsköldsvik!G6)</f>
        <v>0</v>
      </c>
      <c r="H6" s="105">
        <f>SUM(Härnösand:Örnsköldsvik!H6)</f>
        <v>78990</v>
      </c>
      <c r="I6" s="100">
        <f>SUM(Härnösand:Örnsköldsvik!I6)</f>
        <v>0</v>
      </c>
      <c r="J6" s="100">
        <f>SUM(Härnösand:Örnsköldsvik!J6)</f>
        <v>374533</v>
      </c>
      <c r="K6" s="100">
        <f>SUM(Härnösand:Örnsköldsvik!K6)</f>
        <v>0</v>
      </c>
      <c r="L6" s="100">
        <f>SUM(Härnösand:Örnsköldsvik!L6)</f>
        <v>0</v>
      </c>
      <c r="M6" s="100">
        <f>SUM(Härnösand:Örnsköldsvik!M6)</f>
        <v>0</v>
      </c>
      <c r="N6" s="100">
        <f>SUM(Härnösand:Örnsköldsvik!N6)</f>
        <v>0</v>
      </c>
      <c r="O6" s="100">
        <f>SUM(Härnösand:Örnsköldsvik!O6)</f>
        <v>0</v>
      </c>
      <c r="P6" s="105">
        <f>SUM(Härnösand:Örnsköldsvik!P6)</f>
        <v>453523</v>
      </c>
      <c r="Q6" s="56"/>
      <c r="AG6" s="56"/>
      <c r="AH6" s="56"/>
    </row>
    <row r="7" spans="1:34" ht="15.75">
      <c r="A7" s="5" t="s">
        <v>85</v>
      </c>
      <c r="C7" s="104">
        <f>SUM(Härnösand:Örnsköldsvik!C7)</f>
        <v>271960</v>
      </c>
      <c r="D7" s="100">
        <f>SUM(Härnösand:Örnsköldsvik!D7)</f>
        <v>0</v>
      </c>
      <c r="E7" s="100">
        <f>SUM(Härnösand:Örnsköldsvik!E7)</f>
        <v>0</v>
      </c>
      <c r="F7" s="100">
        <f>SUM(Härnösand:Örnsköldsvik!F7)</f>
        <v>0</v>
      </c>
      <c r="G7" s="100">
        <f>SUM(Härnösand:Örnsköldsvik!G7)</f>
        <v>0</v>
      </c>
      <c r="H7" s="105">
        <f>SUM(Härnösand:Örnsköldsvik!H7)</f>
        <v>0</v>
      </c>
      <c r="I7" s="100">
        <f>SUM(Härnösand:Örnsköldsvik!I7)</f>
        <v>0</v>
      </c>
      <c r="J7" s="100">
        <f>SUM(Härnösand:Örnsköldsvik!J7)</f>
        <v>0</v>
      </c>
      <c r="K7" s="100">
        <f>SUM(Härnösand:Örnsköldsvik!K7)</f>
        <v>0</v>
      </c>
      <c r="L7" s="100">
        <f>SUM(Härnösand:Örnsköldsvik!L7)</f>
        <v>0</v>
      </c>
      <c r="M7" s="100">
        <f>SUM(Härnösand:Örnsköldsvik!M7)</f>
        <v>0</v>
      </c>
      <c r="N7" s="100">
        <f>SUM(Härnösand:Örnsköldsvik!N7)</f>
        <v>0</v>
      </c>
      <c r="O7" s="100">
        <f>SUM(Härnösand:Örnsköldsvik!O7)</f>
        <v>0</v>
      </c>
      <c r="P7" s="100">
        <f>SUM(Härnösand:Örnsköldsvik!P7)</f>
        <v>0</v>
      </c>
      <c r="Q7" s="56"/>
      <c r="AG7" s="56"/>
      <c r="AH7" s="56"/>
    </row>
    <row r="8" spans="1:34" ht="15.75">
      <c r="A8" s="5" t="s">
        <v>10</v>
      </c>
      <c r="C8" s="100">
        <f>SUM(Härnösand:Örnsköldsvik!C8)</f>
        <v>0</v>
      </c>
      <c r="D8" s="100">
        <f>SUM(Härnösand:Örnsköldsvik!D8)</f>
        <v>0</v>
      </c>
      <c r="E8" s="100">
        <f>SUM(Härnösand:Örnsköldsvik!E8)</f>
        <v>0</v>
      </c>
      <c r="F8" s="100">
        <f>SUM(Härnösand:Örnsköldsvik!F8)</f>
        <v>0</v>
      </c>
      <c r="G8" s="100">
        <f>SUM(Härnösand:Örnsköldsvik!G8)</f>
        <v>0</v>
      </c>
      <c r="H8" s="100">
        <f>SUM(Härnösand:Örnsköldsvik!H8)</f>
        <v>0</v>
      </c>
      <c r="I8" s="100">
        <f>SUM(Härnösand:Örnsköldsvik!I8)</f>
        <v>0</v>
      </c>
      <c r="J8" s="100">
        <f>SUM(Härnösand:Örnsköldsvik!J8)</f>
        <v>0</v>
      </c>
      <c r="K8" s="100">
        <f>SUM(Härnösand:Örnsköldsvik!K8)</f>
        <v>0</v>
      </c>
      <c r="L8" s="100">
        <f>SUM(Härnösand:Örnsköldsvik!L8)</f>
        <v>0</v>
      </c>
      <c r="M8" s="100">
        <f>SUM(Härnösand:Örnsköldsvik!M8)</f>
        <v>0</v>
      </c>
      <c r="N8" s="100">
        <f>SUM(Härnösand:Örnsköldsvik!N8)</f>
        <v>0</v>
      </c>
      <c r="O8" s="100">
        <f>SUM(Härnösand:Örnsköldsvik!O8)</f>
        <v>0</v>
      </c>
      <c r="P8" s="100">
        <f>SUM(Härnösand:Örnsköldsvik!P8)</f>
        <v>0</v>
      </c>
      <c r="Q8" s="56"/>
      <c r="AG8" s="56"/>
      <c r="AH8" s="56"/>
    </row>
    <row r="9" spans="1:34" ht="15.75">
      <c r="A9" s="5" t="s">
        <v>11</v>
      </c>
      <c r="C9" s="100">
        <f>SUM(Härnösand:Örnsköldsvik!C9)</f>
        <v>11397503</v>
      </c>
      <c r="D9" s="100">
        <f>SUM(Härnösand:Örnsköldsvik!D9)</f>
        <v>0</v>
      </c>
      <c r="E9" s="100">
        <f>SUM(Härnösand:Örnsköldsvik!E9)</f>
        <v>0</v>
      </c>
      <c r="F9" s="100">
        <f>SUM(Härnösand:Örnsköldsvik!F9)</f>
        <v>0</v>
      </c>
      <c r="G9" s="100">
        <f>SUM(Härnösand:Örnsköldsvik!G9)</f>
        <v>0</v>
      </c>
      <c r="H9" s="100">
        <f>SUM(Härnösand:Örnsköldsvik!H9)</f>
        <v>0</v>
      </c>
      <c r="I9" s="100">
        <f>SUM(Härnösand:Örnsköldsvik!I9)</f>
        <v>0</v>
      </c>
      <c r="J9" s="100">
        <f>SUM(Härnösand:Örnsköldsvik!J9)</f>
        <v>0</v>
      </c>
      <c r="K9" s="100">
        <f>SUM(Härnösand:Örnsköldsvik!K9)</f>
        <v>0</v>
      </c>
      <c r="L9" s="100">
        <f>SUM(Härnösand:Örnsköldsvik!L9)</f>
        <v>0</v>
      </c>
      <c r="M9" s="100">
        <f>SUM(Härnösand:Örnsköldsvik!M9)</f>
        <v>0</v>
      </c>
      <c r="N9" s="100">
        <f>SUM(Härnösand:Örnsköldsvik!N9)</f>
        <v>0</v>
      </c>
      <c r="O9" s="100">
        <f>SUM(Härnösand:Örnsköldsvik!O9)</f>
        <v>0</v>
      </c>
      <c r="P9" s="100">
        <f>SUM(Härnösand:Örnsköldsvik!P9)</f>
        <v>0</v>
      </c>
      <c r="Q9" s="56"/>
      <c r="AG9" s="56"/>
      <c r="AH9" s="56"/>
    </row>
    <row r="10" spans="1:34" ht="15.75">
      <c r="A10" s="5" t="s">
        <v>12</v>
      </c>
      <c r="C10" s="100">
        <f>SUM(Härnösand:Örnsköldsvik!C10)</f>
        <v>1706555.5884244372</v>
      </c>
      <c r="D10" s="100">
        <f>SUM(Härnösand:Örnsköldsvik!D10)</f>
        <v>0</v>
      </c>
      <c r="E10" s="100">
        <f>SUM(Härnösand:Örnsköldsvik!E10)</f>
        <v>0</v>
      </c>
      <c r="F10" s="100">
        <f>SUM(Härnösand:Örnsköldsvik!F10)</f>
        <v>0</v>
      </c>
      <c r="G10" s="100">
        <f>SUM(Härnösand:Örnsköldsvik!G10)</f>
        <v>0</v>
      </c>
      <c r="H10" s="100">
        <f>SUM(Härnösand:Örnsköldsvik!H10)</f>
        <v>0</v>
      </c>
      <c r="I10" s="100">
        <f>SUM(Härnösand:Örnsköldsvik!I10)</f>
        <v>0</v>
      </c>
      <c r="J10" s="100">
        <f>SUM(Härnösand:Örnsköldsvik!J10)</f>
        <v>0</v>
      </c>
      <c r="K10" s="100">
        <f>SUM(Härnösand:Örnsköldsvik!K10)</f>
        <v>0</v>
      </c>
      <c r="L10" s="100">
        <f>SUM(Härnösand:Örnsköldsvik!L10)</f>
        <v>0</v>
      </c>
      <c r="M10" s="100">
        <f>SUM(Härnösand:Örnsköldsvik!M10)</f>
        <v>0</v>
      </c>
      <c r="N10" s="100">
        <f>SUM(Härnösand:Örnsköldsvik!N10)</f>
        <v>0</v>
      </c>
      <c r="O10" s="100">
        <f>SUM(Härnösand:Örnsköldsvik!O10)</f>
        <v>0</v>
      </c>
      <c r="P10" s="100">
        <f>SUM(Härnösand:Örnsköldsvik!P10)</f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C11" s="104">
        <f>SUM(Härnösand:Örnsköldsvik!C11)</f>
        <v>14368286.838424437</v>
      </c>
      <c r="D11" s="100">
        <f>SUM(Härnösand:Örnsköldsvik!D11)</f>
        <v>0</v>
      </c>
      <c r="E11" s="100">
        <f>SUM(Härnösand:Örnsköldsvik!E11)</f>
        <v>0</v>
      </c>
      <c r="F11" s="100">
        <f>SUM(Härnösand:Örnsköldsvik!F11)</f>
        <v>0</v>
      </c>
      <c r="G11" s="100">
        <f>SUM(Härnösand:Örnsköldsvik!G11)</f>
        <v>0</v>
      </c>
      <c r="H11" s="105">
        <f>SUM(Härnösand:Örnsköldsvik!H11)</f>
        <v>78990</v>
      </c>
      <c r="I11" s="100">
        <f>SUM(Härnösand:Örnsköldsvik!I11)</f>
        <v>0</v>
      </c>
      <c r="J11" s="100">
        <f>SUM(Härnösand:Örnsköldsvik!J11)</f>
        <v>374533</v>
      </c>
      <c r="K11" s="100">
        <f>SUM(Härnösand:Örnsköldsvik!K11)</f>
        <v>0</v>
      </c>
      <c r="L11" s="100">
        <f>SUM(Härnösand:Örnsköldsvik!L11)</f>
        <v>0</v>
      </c>
      <c r="M11" s="100">
        <f>SUM(Härnösand:Örnsköldsvik!M11)</f>
        <v>0</v>
      </c>
      <c r="N11" s="100">
        <f>SUM(Härnösand:Örnsköldsvik!N11)</f>
        <v>0</v>
      </c>
      <c r="O11" s="100">
        <f>SUM(Härnösand:Örnsköldsvik!O11)</f>
        <v>0</v>
      </c>
      <c r="P11" s="105">
        <f>SUM(Härnösand:Örnsköldsvik!P11)</f>
        <v>453523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Västernorrlands län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0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00">
        <f>SUM(Härnösand:Örnsköldsvik!B18)</f>
        <v>859070.27111114096</v>
      </c>
      <c r="C18" s="100">
        <f>SUM(Härnösand:Örnsköldsvik!C18)</f>
        <v>0</v>
      </c>
      <c r="D18" s="100">
        <f>SUM(Härnösand:Örnsköldsvik!D18)</f>
        <v>6759</v>
      </c>
      <c r="E18" s="100">
        <f>SUM(Härnösand:Örnsköldsvik!E18)</f>
        <v>0</v>
      </c>
      <c r="F18" s="100">
        <f>SUM(Härnösand:Örnsköldsvik!F18)</f>
        <v>0</v>
      </c>
      <c r="G18" s="100">
        <f>SUM(Härnösand:Örnsköldsvik!G18)</f>
        <v>1605</v>
      </c>
      <c r="H18" s="123">
        <f>SUM(Härnösand:Örnsköldsvik!H18)</f>
        <v>417147</v>
      </c>
      <c r="I18" s="100">
        <f>SUM(Härnösand:Örnsköldsvik!I18)</f>
        <v>2903</v>
      </c>
      <c r="J18" s="100">
        <f>SUM(Härnösand:Örnsköldsvik!J18)</f>
        <v>0</v>
      </c>
      <c r="K18" s="99">
        <f>SUM(Härnösand:Örnsköldsvik!K18)</f>
        <v>72775</v>
      </c>
      <c r="L18" s="100">
        <f>SUM(Härnösand:Örnsköldsvik!L18)</f>
        <v>521820</v>
      </c>
      <c r="M18" s="100">
        <f>SUM(Härnösand:Örnsköldsvik!M18)</f>
        <v>0</v>
      </c>
      <c r="N18" s="100">
        <f>SUM(Härnösand:Örnsköldsvik!N18)</f>
        <v>0</v>
      </c>
      <c r="O18" s="100">
        <f>SUM(Härnösand:Örnsköldsvik!O18)</f>
        <v>0</v>
      </c>
      <c r="P18" s="123">
        <f>SUM(Härnösand:Örnsköldsvik!P18)</f>
        <v>1023009</v>
      </c>
      <c r="Q18" s="4"/>
      <c r="R18" s="4"/>
      <c r="S18" s="4"/>
      <c r="T18" s="4"/>
    </row>
    <row r="19" spans="1:34" ht="15.75">
      <c r="A19" s="5" t="s">
        <v>18</v>
      </c>
      <c r="B19" s="104">
        <f>SUM(Härnösand:Örnsköldsvik!B19)</f>
        <v>214004.72888885907</v>
      </c>
      <c r="C19" s="100">
        <f>SUM(Härnösand:Örnsköldsvik!C19)</f>
        <v>0</v>
      </c>
      <c r="D19" s="104">
        <f>SUM(Härnösand:Örnsköldsvik!D19)</f>
        <v>8368</v>
      </c>
      <c r="E19" s="100">
        <f>SUM(Härnösand:Örnsköldsvik!E19)</f>
        <v>0</v>
      </c>
      <c r="F19" s="100">
        <f>SUM(Härnösand:Örnsköldsvik!F19)</f>
        <v>0</v>
      </c>
      <c r="G19" s="100">
        <f>SUM(Härnösand:Örnsköldsvik!G19)</f>
        <v>1826</v>
      </c>
      <c r="H19" s="99">
        <f>SUM(Härnösand:Örnsköldsvik!H19)</f>
        <v>215024</v>
      </c>
      <c r="I19" s="100">
        <f>SUM(Härnösand:Örnsköldsvik!I19)</f>
        <v>0</v>
      </c>
      <c r="J19" s="100">
        <f>SUM(Härnösand:Örnsköldsvik!J19)</f>
        <v>0</v>
      </c>
      <c r="K19" s="99">
        <f>SUM(Härnösand:Örnsköldsvik!K19)</f>
        <v>11046</v>
      </c>
      <c r="L19" s="100">
        <f>SUM(Härnösand:Örnsköldsvik!L19)</f>
        <v>0</v>
      </c>
      <c r="M19" s="100">
        <f>SUM(Härnösand:Örnsköldsvik!M19)</f>
        <v>0</v>
      </c>
      <c r="N19" s="100">
        <f>SUM(Härnösand:Örnsköldsvik!N19)</f>
        <v>0</v>
      </c>
      <c r="O19" s="100">
        <f>SUM(Härnösand:Örnsköldsvik!O19)</f>
        <v>0</v>
      </c>
      <c r="P19" s="104">
        <f>SUM(Härnösand:Örnsköldsvik!P19)</f>
        <v>236264</v>
      </c>
      <c r="Q19" s="4"/>
      <c r="R19" s="4"/>
      <c r="S19" s="4"/>
      <c r="T19" s="4"/>
    </row>
    <row r="20" spans="1:34" ht="15.75">
      <c r="A20" s="5" t="s">
        <v>19</v>
      </c>
      <c r="B20" s="117">
        <f>SUM(Härnösand:Örnsköldsvik!B20)</f>
        <v>77758.743842364536</v>
      </c>
      <c r="C20" s="102">
        <f>SUM(Härnösand:Örnsköldsvik!C20)</f>
        <v>78925.125</v>
      </c>
      <c r="D20" s="100">
        <f>SUM(Härnösand:Örnsköldsvik!D20)</f>
        <v>0</v>
      </c>
      <c r="E20" s="100">
        <f>SUM(Härnösand:Örnsköldsvik!E20)</f>
        <v>0</v>
      </c>
      <c r="F20" s="100">
        <f>SUM(Härnösand:Örnsköldsvik!F20)</f>
        <v>0</v>
      </c>
      <c r="G20" s="100">
        <f>SUM(Härnösand:Örnsköldsvik!G20)</f>
        <v>0</v>
      </c>
      <c r="H20" s="100">
        <f>SUM(Härnösand:Örnsköldsvik!H20)</f>
        <v>0</v>
      </c>
      <c r="I20" s="100">
        <f>SUM(Härnösand:Örnsköldsvik!I20)</f>
        <v>0</v>
      </c>
      <c r="J20" s="100">
        <f>SUM(Härnösand:Örnsköldsvik!J20)</f>
        <v>0</v>
      </c>
      <c r="K20" s="100">
        <f>SUM(Härnösand:Örnsköldsvik!K20)</f>
        <v>0</v>
      </c>
      <c r="L20" s="100">
        <f>SUM(Härnösand:Örnsköldsvik!L20)</f>
        <v>0</v>
      </c>
      <c r="M20" s="100">
        <f>SUM(Härnösand:Örnsköldsvik!M20)</f>
        <v>0</v>
      </c>
      <c r="N20" s="100">
        <f>SUM(Härnösand:Örnsköldsvik!N20)</f>
        <v>0</v>
      </c>
      <c r="O20" s="100">
        <f>SUM(Härnösand:Örnsköldsvik!O20)</f>
        <v>0</v>
      </c>
      <c r="P20" s="102">
        <f>SUM(Härnösand:Örnsköldsvik!P20)</f>
        <v>78925.125</v>
      </c>
      <c r="Q20" s="4"/>
      <c r="R20" s="4"/>
      <c r="S20" s="4"/>
      <c r="T20" s="4"/>
    </row>
    <row r="21" spans="1:34" ht="16.5" thickBot="1">
      <c r="A21" s="5" t="s">
        <v>20</v>
      </c>
      <c r="B21" s="102">
        <f>SUM(Härnösand:Örnsköldsvik!B21)</f>
        <v>0</v>
      </c>
      <c r="C21" s="100">
        <f>SUM(Härnösand:Örnsköldsvik!C21)</f>
        <v>0</v>
      </c>
      <c r="D21" s="100">
        <f>SUM(Härnösand:Örnsköldsvik!D21)</f>
        <v>0</v>
      </c>
      <c r="E21" s="100">
        <f>SUM(Härnösand:Örnsköldsvik!E21)</f>
        <v>0</v>
      </c>
      <c r="F21" s="100">
        <f>SUM(Härnösand:Örnsköldsvik!F21)</f>
        <v>0</v>
      </c>
      <c r="G21" s="100">
        <f>SUM(Härnösand:Örnsköldsvik!G21)</f>
        <v>0</v>
      </c>
      <c r="H21" s="100">
        <f>SUM(Härnösand:Örnsköldsvik!H21)</f>
        <v>0</v>
      </c>
      <c r="I21" s="100">
        <f>SUM(Härnösand:Örnsköldsvik!I21)</f>
        <v>0</v>
      </c>
      <c r="J21" s="100">
        <f>SUM(Härnösand:Örnsköldsvik!J21)</f>
        <v>0</v>
      </c>
      <c r="K21" s="100">
        <f>SUM(Härnösand:Örnsköldsvik!K21)</f>
        <v>0</v>
      </c>
      <c r="L21" s="100">
        <f>SUM(Härnösand:Örnsköldsvik!L21)</f>
        <v>0</v>
      </c>
      <c r="M21" s="100">
        <f>SUM(Härnösand:Örnsköldsvik!M21)</f>
        <v>0</v>
      </c>
      <c r="N21" s="100">
        <f>SUM(Härnösand:Örnsköldsvik!N21)</f>
        <v>0</v>
      </c>
      <c r="O21" s="100">
        <f>SUM(Härnösand:Örnsköldsvik!O21)</f>
        <v>0</v>
      </c>
      <c r="P21" s="100">
        <f>SUM(Härnösand:Örnsköldsvik!P21)</f>
        <v>0</v>
      </c>
      <c r="Q21" s="4"/>
      <c r="R21" s="40"/>
      <c r="S21" s="40"/>
      <c r="T21" s="40"/>
    </row>
    <row r="22" spans="1:34" ht="15.75">
      <c r="A22" s="5" t="s">
        <v>21</v>
      </c>
      <c r="B22" s="102">
        <f>SUM(Härnösand:Örnsköldsvik!B22)</f>
        <v>466601</v>
      </c>
      <c r="C22" s="100">
        <f>SUM(Härnösand:Örnsköldsvik!C22)</f>
        <v>0</v>
      </c>
      <c r="D22" s="100">
        <f>SUM(Härnösand:Örnsköldsvik!D22)</f>
        <v>0</v>
      </c>
      <c r="E22" s="100">
        <f>SUM(Härnösand:Örnsköldsvik!E22)</f>
        <v>0</v>
      </c>
      <c r="F22" s="100">
        <f>SUM(Härnösand:Örnsköldsvik!F22)</f>
        <v>0</v>
      </c>
      <c r="G22" s="100">
        <f>SUM(Härnösand:Örnsköldsvik!G22)</f>
        <v>0</v>
      </c>
      <c r="H22" s="100">
        <f>SUM(Härnösand:Örnsköldsvik!H22)</f>
        <v>0</v>
      </c>
      <c r="I22" s="100">
        <f>SUM(Härnösand:Örnsköldsvik!I22)</f>
        <v>0</v>
      </c>
      <c r="J22" s="100">
        <f>SUM(Härnösand:Örnsköldsvik!J22)</f>
        <v>0</v>
      </c>
      <c r="K22" s="100">
        <f>SUM(Härnösand:Örnsköldsvik!K22)</f>
        <v>0</v>
      </c>
      <c r="L22" s="100">
        <f>SUM(Härnösand:Örnsköldsvik!L22)</f>
        <v>0</v>
      </c>
      <c r="M22" s="100">
        <f>SUM(Härnösand:Örnsköldsvik!M22)</f>
        <v>0</v>
      </c>
      <c r="N22" s="100">
        <f>SUM(Härnösand:Örnsköldsvik!N22)</f>
        <v>0</v>
      </c>
      <c r="O22" s="100">
        <f>SUM(Härnösand:Örnsköldsvik!O22)</f>
        <v>0</v>
      </c>
      <c r="P22" s="100">
        <f>SUM(Härnösand:Örnsköldsvik!P22)</f>
        <v>0</v>
      </c>
      <c r="Q22" s="34"/>
      <c r="R22" s="46" t="s">
        <v>23</v>
      </c>
      <c r="S22" s="91" t="str">
        <f>ROUND(P43/1000,1) &amp;" GWh"</f>
        <v>27225,1 GWh</v>
      </c>
      <c r="T22" s="41"/>
      <c r="U22" s="39"/>
    </row>
    <row r="23" spans="1:34" ht="15.75">
      <c r="A23" s="5" t="s">
        <v>22</v>
      </c>
      <c r="B23" s="100">
        <f>SUM(Härnösand:Örnsköldsvik!B23)</f>
        <v>0</v>
      </c>
      <c r="C23" s="100">
        <f>SUM(Härnösand:Örnsköldsvik!C23)</f>
        <v>0</v>
      </c>
      <c r="D23" s="100">
        <f>SUM(Härnösand:Örnsköldsvik!D23)</f>
        <v>0</v>
      </c>
      <c r="E23" s="100">
        <f>SUM(Härnösand:Örnsköldsvik!E23)</f>
        <v>0</v>
      </c>
      <c r="F23" s="100">
        <f>SUM(Härnösand:Örnsköldsvik!F23)</f>
        <v>0</v>
      </c>
      <c r="G23" s="100">
        <f>SUM(Härnösand:Örnsköldsvik!G23)</f>
        <v>0</v>
      </c>
      <c r="H23" s="100">
        <f>SUM(Härnösand:Örnsköldsvik!H23)</f>
        <v>0</v>
      </c>
      <c r="I23" s="100">
        <f>SUM(Härnösand:Örnsköldsvik!I23)</f>
        <v>0</v>
      </c>
      <c r="J23" s="100">
        <f>SUM(Härnösand:Örnsköldsvik!J23)</f>
        <v>0</v>
      </c>
      <c r="K23" s="100">
        <f>SUM(Härnösand:Örnsköldsvik!K23)</f>
        <v>0</v>
      </c>
      <c r="L23" s="100">
        <f>SUM(Härnösand:Örnsköldsvik!L23)</f>
        <v>0</v>
      </c>
      <c r="M23" s="100">
        <f>SUM(Härnösand:Örnsköldsvik!M23)</f>
        <v>0</v>
      </c>
      <c r="N23" s="100">
        <f>SUM(Härnösand:Örnsköldsvik!N23)</f>
        <v>0</v>
      </c>
      <c r="O23" s="100">
        <f>SUM(Härnösand:Örnsköldsvik!O23)</f>
        <v>0</v>
      </c>
      <c r="P23" s="100">
        <f>SUM(Härnösand:Örnsköldsvik!P23)</f>
        <v>0</v>
      </c>
      <c r="Q23" s="34"/>
      <c r="R23" s="44"/>
      <c r="S23" s="4"/>
      <c r="T23" s="42"/>
      <c r="U23" s="39"/>
    </row>
    <row r="24" spans="1:34" ht="15.75">
      <c r="A24" s="5" t="s">
        <v>13</v>
      </c>
      <c r="B24" s="100">
        <f>SUM(Härnösand:Örnsköldsvik!B24)</f>
        <v>1617434.7438423645</v>
      </c>
      <c r="C24" s="102">
        <f>SUM(Härnösand:Örnsköldsvik!C24)</f>
        <v>78925.125</v>
      </c>
      <c r="D24" s="104">
        <f>SUM(Härnösand:Örnsköldsvik!D24)</f>
        <v>15127</v>
      </c>
      <c r="E24" s="100">
        <f>SUM(Härnösand:Örnsköldsvik!E24)</f>
        <v>0</v>
      </c>
      <c r="F24" s="100">
        <f>SUM(Härnösand:Örnsköldsvik!F24)</f>
        <v>0</v>
      </c>
      <c r="G24" s="100">
        <f>SUM(Härnösand:Örnsköldsvik!G24)</f>
        <v>3431</v>
      </c>
      <c r="H24" s="123">
        <f>SUM(Härnösand:Örnsköldsvik!H24)</f>
        <v>632171</v>
      </c>
      <c r="I24" s="100">
        <f>SUM(Härnösand:Örnsköldsvik!I24)</f>
        <v>2903</v>
      </c>
      <c r="J24" s="100">
        <f>SUM(Härnösand:Örnsköldsvik!J24)</f>
        <v>0</v>
      </c>
      <c r="K24" s="99">
        <f>SUM(Härnösand:Örnsköldsvik!K24)</f>
        <v>83821</v>
      </c>
      <c r="L24" s="100">
        <f>SUM(Härnösand:Örnsköldsvik!L24)</f>
        <v>521820</v>
      </c>
      <c r="M24" s="100">
        <f>SUM(Härnösand:Örnsköldsvik!M24)</f>
        <v>0</v>
      </c>
      <c r="N24" s="100">
        <f>SUM(Härnösand:Örnsköldsvik!N24)</f>
        <v>0</v>
      </c>
      <c r="O24" s="100">
        <f>SUM(Härnösand:Örnsköldsvik!O24)</f>
        <v>0</v>
      </c>
      <c r="P24" s="123">
        <f>SUM(Härnösand:Örnsköldsvik!P24)</f>
        <v>1338198.125</v>
      </c>
      <c r="Q24" s="34"/>
      <c r="R24" s="44"/>
      <c r="S24" s="4" t="s">
        <v>24</v>
      </c>
      <c r="T24" s="42" t="s">
        <v>25</v>
      </c>
      <c r="U24" s="39"/>
    </row>
    <row r="25" spans="1:34" ht="15.75">
      <c r="A25" s="13" t="s">
        <v>88</v>
      </c>
      <c r="B25" s="98">
        <f>SUM(Härnösand:Örnsköldsvik!B25)</f>
        <v>269700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34"/>
      <c r="R25" s="89" t="str">
        <f>C30</f>
        <v>El</v>
      </c>
      <c r="S25" s="64" t="str">
        <f>ROUND(C43/1000,1) &amp;" GWh"</f>
        <v>10025,3 GWh</v>
      </c>
      <c r="T25" s="45">
        <f>C$44</f>
        <v>0.36823873282251518</v>
      </c>
      <c r="U25" s="39"/>
    </row>
    <row r="26" spans="1:34" ht="15.75">
      <c r="B26" s="65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34"/>
      <c r="R26" s="90" t="str">
        <f>D30</f>
        <v>Oljeprodukter</v>
      </c>
      <c r="S26" s="64" t="str">
        <f>ROUND(D43/1000,1) &amp;" GWh"</f>
        <v>3179,9 GWh</v>
      </c>
      <c r="T26" s="45">
        <f>D$44</f>
        <v>0.11679995524865054</v>
      </c>
      <c r="U26" s="39"/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34"/>
      <c r="R27" s="90" t="str">
        <f>E30</f>
        <v>Kol och koks</v>
      </c>
      <c r="S27" s="64" t="str">
        <f>ROUND(E43/1000,1) &amp;" GWh"</f>
        <v>222,1 GWh</v>
      </c>
      <c r="T27" s="45">
        <f>E$44</f>
        <v>8.158717233082367E-3</v>
      </c>
      <c r="U27" s="39"/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34"/>
      <c r="R28" s="90" t="str">
        <f>F30</f>
        <v>Gasol/naturgas</v>
      </c>
      <c r="S28" s="64" t="str">
        <f>ROUND(F43/1000,1) &amp;" GWh"</f>
        <v>284,6 GWh</v>
      </c>
      <c r="T28" s="45">
        <f>F$44</f>
        <v>1.0452591995254628E-2</v>
      </c>
      <c r="U28" s="39"/>
    </row>
    <row r="29" spans="1:34" ht="15.75">
      <c r="A29" s="83" t="str">
        <f>A2</f>
        <v>Västernorrlands län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34"/>
      <c r="R29" s="90" t="str">
        <f>G30</f>
        <v>Biodrivmedel</v>
      </c>
      <c r="S29" s="64" t="str">
        <f>ROUND(G43/1000,1) &amp;" GWh"</f>
        <v>692,4 GWh</v>
      </c>
      <c r="T29" s="45">
        <f>G$44</f>
        <v>2.543284193728234E-2</v>
      </c>
      <c r="U29" s="39"/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34"/>
      <c r="R30" s="89" t="str">
        <f>H30</f>
        <v>Biobränslen</v>
      </c>
      <c r="S30" s="64" t="str">
        <f>ROUND(H43/1000,1) &amp;" GWh"</f>
        <v>3633,8 GWh</v>
      </c>
      <c r="T30" s="45">
        <f>H$44</f>
        <v>0.13347062960163542</v>
      </c>
      <c r="U30" s="39"/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0"/>
      <c r="O31" s="31"/>
      <c r="P31" s="86" t="s">
        <v>66</v>
      </c>
      <c r="Q31" s="35"/>
      <c r="R31" s="89" t="str">
        <f>I30</f>
        <v>Biogas</v>
      </c>
      <c r="S31" s="64" t="str">
        <f>ROUND(I43/1000,1) &amp;" GWh"</f>
        <v>59,7 GWh</v>
      </c>
      <c r="T31" s="45">
        <f>I$44</f>
        <v>2.1930120042192251E-3</v>
      </c>
      <c r="U31" s="38"/>
      <c r="AG31" s="33"/>
      <c r="AH31" s="33"/>
    </row>
    <row r="32" spans="1:34" ht="15.75">
      <c r="A32" s="5" t="s">
        <v>29</v>
      </c>
      <c r="B32" s="100">
        <f>SUM(Härnösand:Örnsköldsvik!B32)</f>
        <v>0</v>
      </c>
      <c r="C32" s="100">
        <f>SUM(Härnösand:Örnsköldsvik!C32)</f>
        <v>80250</v>
      </c>
      <c r="D32" s="100">
        <f>SUM(Härnösand:Örnsköldsvik!D32)</f>
        <v>44990</v>
      </c>
      <c r="E32" s="100">
        <f>SUM(Härnösand:Örnsköldsvik!E32)</f>
        <v>0</v>
      </c>
      <c r="F32" s="100">
        <f>SUM(Härnösand:Örnsköldsvik!F32)</f>
        <v>0</v>
      </c>
      <c r="G32" s="100">
        <f>SUM(Härnösand:Örnsköldsvik!G32)</f>
        <v>9810</v>
      </c>
      <c r="H32" s="100">
        <f>SUM(Härnösand:Örnsköldsvik!H32)</f>
        <v>0</v>
      </c>
      <c r="I32" s="100">
        <f>SUM(Härnösand:Örnsköldsvik!I32)</f>
        <v>0</v>
      </c>
      <c r="J32" s="100">
        <f>SUM(Härnösand:Örnsköldsvik!J32)</f>
        <v>0</v>
      </c>
      <c r="K32" s="100">
        <f>SUM(Härnösand:Örnsköldsvik!K32)</f>
        <v>0</v>
      </c>
      <c r="L32" s="100">
        <f>SUM(Härnösand:Örnsköldsvik!L32)</f>
        <v>0</v>
      </c>
      <c r="M32" s="100">
        <f>SUM(Härnösand:Örnsköldsvik!M32)</f>
        <v>0</v>
      </c>
      <c r="N32" s="100">
        <f>SUM(Härnösand:Örnsköldsvik!N32)</f>
        <v>0</v>
      </c>
      <c r="O32" s="100">
        <f>SUM(Härnösand:Örnsköldsvik!O32)</f>
        <v>0</v>
      </c>
      <c r="P32" s="100">
        <f>SUM(Härnösand:Örnsköldsvik!P32)</f>
        <v>135051</v>
      </c>
      <c r="Q32" s="36"/>
      <c r="R32" s="90" t="str">
        <f>J30</f>
        <v>Avlutar</v>
      </c>
      <c r="S32" s="64" t="str">
        <f>ROUND(J43/1000,1) &amp;" GWh"</f>
        <v>8290,5 GWh</v>
      </c>
      <c r="T32" s="45">
        <f>J$44</f>
        <v>0.30451594261370751</v>
      </c>
      <c r="U32" s="39"/>
    </row>
    <row r="33" spans="1:47" ht="15.75">
      <c r="A33" s="5" t="s">
        <v>32</v>
      </c>
      <c r="B33" s="102">
        <f>SUM(Härnösand:Örnsköldsvik!B33)</f>
        <v>201577.34519238639</v>
      </c>
      <c r="C33" s="100">
        <f>SUM(Härnösand:Örnsköldsvik!C33)</f>
        <v>6978935</v>
      </c>
      <c r="D33" s="100">
        <f>SUM(Härnösand:Örnsköldsvik!D33)</f>
        <v>482367</v>
      </c>
      <c r="E33" s="100">
        <f>SUM(Härnösand:Örnsköldsvik!E33)</f>
        <v>222122</v>
      </c>
      <c r="F33" s="100">
        <f>SUM(Härnösand:Örnsköldsvik!F33)</f>
        <v>284373</v>
      </c>
      <c r="G33" s="100">
        <f>SUM(Härnösand:Örnsköldsvik!G33)</f>
        <v>153146</v>
      </c>
      <c r="H33" s="123">
        <f>SUM(Härnösand:Örnsköldsvik!H33)</f>
        <v>2480962.1958951531</v>
      </c>
      <c r="I33" s="100">
        <f>SUM(Härnösand:Örnsköldsvik!I33)</f>
        <v>48872</v>
      </c>
      <c r="J33" s="105">
        <f>SUM(Härnösand:Örnsköldsvik!J33)</f>
        <v>7915948</v>
      </c>
      <c r="K33" s="100">
        <f>SUM(Härnösand:Örnsköldsvik!K33)</f>
        <v>0</v>
      </c>
      <c r="L33" s="100">
        <f>SUM(Härnösand:Örnsköldsvik!L33)</f>
        <v>0</v>
      </c>
      <c r="M33" s="105">
        <f>SUM(Härnösand:Örnsköldsvik!M33)</f>
        <v>269700</v>
      </c>
      <c r="N33" s="105">
        <f>SUM(Härnösand:Örnsköldsvik!N33)</f>
        <v>222440</v>
      </c>
      <c r="O33" s="105">
        <f>SUM(Härnösand:Örnsköldsvik!O33)</f>
        <v>8753</v>
      </c>
      <c r="P33" s="123">
        <f>SUM(Härnösand:Örnsköldsvik!P33)</f>
        <v>19269195.541087538</v>
      </c>
      <c r="Q33" s="36"/>
      <c r="R33" s="89" t="str">
        <f>K30</f>
        <v>Torv</v>
      </c>
      <c r="S33" s="64" t="str">
        <f>ROUND(K43/1000,1) &amp;" GWh"</f>
        <v>83,8 GWh</v>
      </c>
      <c r="T33" s="45">
        <f>K$44</f>
        <v>3.0788118115008738E-3</v>
      </c>
      <c r="U33" s="39"/>
    </row>
    <row r="34" spans="1:47" ht="15.75">
      <c r="A34" s="5" t="s">
        <v>33</v>
      </c>
      <c r="B34" s="117">
        <f>SUM(Härnösand:Örnsköldsvik!B34)</f>
        <v>212881.75371860521</v>
      </c>
      <c r="C34" s="100">
        <f>SUM(Härnösand:Örnsköldsvik!C34)</f>
        <v>294228</v>
      </c>
      <c r="D34" s="100">
        <f>SUM(Härnösand:Örnsköldsvik!D34)</f>
        <v>14184.999999999971</v>
      </c>
      <c r="E34" s="100">
        <f>SUM(Härnösand:Örnsköldsvik!E34)</f>
        <v>0</v>
      </c>
      <c r="F34" s="100">
        <f>SUM(Härnösand:Örnsköldsvik!F34)</f>
        <v>0</v>
      </c>
      <c r="G34" s="100">
        <f>SUM(Härnösand:Örnsköldsvik!G34)</f>
        <v>0</v>
      </c>
      <c r="H34" s="100">
        <f>SUM(Härnösand:Örnsköldsvik!H34)</f>
        <v>0</v>
      </c>
      <c r="I34" s="100">
        <f>SUM(Härnösand:Örnsköldsvik!I34)</f>
        <v>0</v>
      </c>
      <c r="J34" s="100">
        <f>SUM(Härnösand:Örnsköldsvik!J34)</f>
        <v>0</v>
      </c>
      <c r="K34" s="100">
        <f>SUM(Härnösand:Örnsköldsvik!K34)</f>
        <v>0</v>
      </c>
      <c r="L34" s="100">
        <f>SUM(Härnösand:Örnsköldsvik!L34)</f>
        <v>0</v>
      </c>
      <c r="M34" s="100">
        <f>SUM(Härnösand:Örnsköldsvik!M34)</f>
        <v>0</v>
      </c>
      <c r="N34" s="100">
        <f>SUM(Härnösand:Örnsköldsvik!N34)</f>
        <v>0</v>
      </c>
      <c r="O34" s="100">
        <f>SUM(Härnösand:Örnsköldsvik!O34)</f>
        <v>0</v>
      </c>
      <c r="P34" s="117">
        <f>SUM(Härnösand:Örnsköldsvik!P34)</f>
        <v>521294.75371860515</v>
      </c>
      <c r="Q34" s="36"/>
      <c r="R34" s="90" t="str">
        <f>L30</f>
        <v>Avfall</v>
      </c>
      <c r="S34" s="64" t="str">
        <f>ROUND(L43/1000,1) &amp;" GWh"</f>
        <v>521,8 GWh</v>
      </c>
      <c r="T34" s="45">
        <f>L$44</f>
        <v>1.9166862474527695E-2</v>
      </c>
      <c r="U34" s="39"/>
      <c r="V34" s="8"/>
      <c r="W34" s="62"/>
    </row>
    <row r="35" spans="1:47" ht="15.75">
      <c r="A35" s="5" t="s">
        <v>34</v>
      </c>
      <c r="B35" s="100">
        <f>SUM(Härnösand:Örnsköldsvik!B35)</f>
        <v>0</v>
      </c>
      <c r="C35" s="100">
        <f>SUM(Härnösand:Örnsköldsvik!C35)</f>
        <v>195134</v>
      </c>
      <c r="D35" s="100">
        <f>SUM(Härnösand:Örnsköldsvik!D35)</f>
        <v>2481771</v>
      </c>
      <c r="E35" s="100">
        <f>SUM(Härnösand:Örnsköldsvik!E35)</f>
        <v>0</v>
      </c>
      <c r="F35" s="99">
        <f>SUM(Härnösand:Örnsköldsvik!F35)+200</f>
        <v>200</v>
      </c>
      <c r="G35" s="100">
        <f>SUM(Härnösand:Örnsköldsvik!G35)</f>
        <v>526025</v>
      </c>
      <c r="H35" s="100">
        <f>SUM(Härnösand:Örnsköldsvik!H35)</f>
        <v>0</v>
      </c>
      <c r="I35" s="99">
        <f>SUM(Härnösand:Örnsköldsvik!I35)+7930</f>
        <v>7930</v>
      </c>
      <c r="J35" s="100">
        <f>SUM(Härnösand:Örnsköldsvik!J35)</f>
        <v>0</v>
      </c>
      <c r="K35" s="100">
        <f>SUM(Härnösand:Örnsköldsvik!K35)</f>
        <v>0</v>
      </c>
      <c r="L35" s="100">
        <f>SUM(Härnösand:Örnsköldsvik!L35)</f>
        <v>0</v>
      </c>
      <c r="M35" s="100">
        <f>SUM(Härnösand:Örnsköldsvik!M35)</f>
        <v>0</v>
      </c>
      <c r="N35" s="100">
        <f>SUM(Härnösand:Örnsköldsvik!N35)</f>
        <v>0</v>
      </c>
      <c r="O35" s="100">
        <f>SUM(Härnösand:Örnsköldsvik!O35)</f>
        <v>0</v>
      </c>
      <c r="P35" s="100">
        <f>SUM(B35:O35)</f>
        <v>3211060</v>
      </c>
      <c r="Q35" s="36"/>
      <c r="R35" s="89" t="str">
        <f>M30</f>
        <v>Ånga</v>
      </c>
      <c r="S35" s="64" t="str">
        <f>ROUND(M40/1000,1) &amp;" GWh"</f>
        <v>269,7 GWh</v>
      </c>
      <c r="T35" s="45">
        <f>M$44</f>
        <v>0</v>
      </c>
      <c r="U35" s="39"/>
    </row>
    <row r="36" spans="1:47" ht="15.75">
      <c r="A36" s="5" t="s">
        <v>35</v>
      </c>
      <c r="B36" s="117">
        <f>SUM(Härnösand:Örnsköldsvik!B36)</f>
        <v>212053.70519385516</v>
      </c>
      <c r="C36" s="100">
        <f>SUM(Härnösand:Örnsköldsvik!C36)</f>
        <v>755443</v>
      </c>
      <c r="D36" s="100">
        <f>SUM(Härnösand:Örnsköldsvik!D36)</f>
        <v>137596</v>
      </c>
      <c r="E36" s="100">
        <f>SUM(Härnösand:Örnsköldsvik!E36)</f>
        <v>0</v>
      </c>
      <c r="F36" s="100">
        <f>SUM(Härnösand:Örnsköldsvik!F36)</f>
        <v>0</v>
      </c>
      <c r="G36" s="100">
        <f>SUM(Härnösand:Örnsköldsvik!G36)</f>
        <v>0</v>
      </c>
      <c r="H36" s="100">
        <f>SUM(Härnösand:Örnsköldsvik!H36)</f>
        <v>0</v>
      </c>
      <c r="I36" s="100">
        <f>SUM(Härnösand:Örnsköldsvik!I36)</f>
        <v>0</v>
      </c>
      <c r="J36" s="100">
        <f>SUM(Härnösand:Örnsköldsvik!J36)</f>
        <v>0</v>
      </c>
      <c r="K36" s="100">
        <f>SUM(Härnösand:Örnsköldsvik!K36)</f>
        <v>0</v>
      </c>
      <c r="L36" s="100">
        <f>SUM(Härnösand:Örnsköldsvik!L36)</f>
        <v>0</v>
      </c>
      <c r="M36" s="100">
        <f>SUM(Härnösand:Örnsköldsvik!M36)</f>
        <v>0</v>
      </c>
      <c r="N36" s="100">
        <f>SUM(Härnösand:Örnsköldsvik!N36)</f>
        <v>0</v>
      </c>
      <c r="O36" s="100">
        <f>SUM(Härnösand:Örnsköldsvik!O36)</f>
        <v>0</v>
      </c>
      <c r="P36" s="100">
        <f>SUM(Härnösand:Örnsköldsvik!P36)</f>
        <v>1105092.7051938551</v>
      </c>
      <c r="Q36" s="36"/>
      <c r="R36" s="89" t="str">
        <f>N30</f>
        <v>Beckolja + lukt- och strippergas</v>
      </c>
      <c r="S36" s="64" t="str">
        <f>ROUND(N43/1000,1) &amp;" GWh"</f>
        <v>222,4 GWh</v>
      </c>
      <c r="T36" s="45">
        <f>N$44</f>
        <v>8.1703976252997974E-3</v>
      </c>
      <c r="U36" s="39"/>
    </row>
    <row r="37" spans="1:47" ht="15.75">
      <c r="A37" s="5" t="s">
        <v>36</v>
      </c>
      <c r="B37" s="117">
        <f>SUM(Härnösand:Örnsköldsvik!B37)</f>
        <v>150677.1958951533</v>
      </c>
      <c r="C37" s="100">
        <f>SUM(Härnösand:Örnsköldsvik!C37)</f>
        <v>909581</v>
      </c>
      <c r="D37" s="100">
        <f>SUM(Härnösand:Örnsköldsvik!D37)</f>
        <v>3501</v>
      </c>
      <c r="E37" s="100">
        <f>SUM(Härnösand:Örnsköldsvik!E37)</f>
        <v>0</v>
      </c>
      <c r="F37" s="100">
        <f>SUM(Härnösand:Örnsköldsvik!F37)</f>
        <v>0</v>
      </c>
      <c r="G37" s="100">
        <f>SUM(Härnösand:Örnsköldsvik!G37)</f>
        <v>0</v>
      </c>
      <c r="H37" s="102">
        <f>SUM(Härnösand:Örnsköldsvik!H37)</f>
        <v>441629.8</v>
      </c>
      <c r="I37" s="100">
        <f>SUM(Härnösand:Örnsköldsvik!I37)</f>
        <v>0</v>
      </c>
      <c r="J37" s="100">
        <f>SUM(Härnösand:Örnsköldsvik!J37)</f>
        <v>0</v>
      </c>
      <c r="K37" s="100">
        <f>SUM(Härnösand:Örnsköldsvik!K37)</f>
        <v>0</v>
      </c>
      <c r="L37" s="100">
        <f>SUM(Härnösand:Örnsköldsvik!L37)</f>
        <v>0</v>
      </c>
      <c r="M37" s="100">
        <f>SUM(Härnösand:Örnsköldsvik!M37)</f>
        <v>0</v>
      </c>
      <c r="N37" s="100">
        <f>SUM(Härnösand:Örnsköldsvik!N37)</f>
        <v>0</v>
      </c>
      <c r="O37" s="100">
        <f>SUM(Härnösand:Örnsköldsvik!O37)</f>
        <v>0</v>
      </c>
      <c r="P37" s="100">
        <f>SUM(Härnösand:Örnsköldsvik!P37)</f>
        <v>1505388.9958951534</v>
      </c>
      <c r="Q37" s="36"/>
      <c r="R37" s="90" t="str">
        <f>O30</f>
        <v>Metanol + gas</v>
      </c>
      <c r="S37" s="64" t="str">
        <f>ROUND(O43/1000,1) &amp;" GWh"</f>
        <v>8,8 GWh</v>
      </c>
      <c r="T37" s="45">
        <f>O$44</f>
        <v>3.2150463232444315E-4</v>
      </c>
      <c r="U37" s="39"/>
    </row>
    <row r="38" spans="1:47" ht="15.75">
      <c r="A38" s="5" t="s">
        <v>37</v>
      </c>
      <c r="B38" s="99">
        <f>SUM(Härnösand:Örnsköldsvik!B38)</f>
        <v>551486</v>
      </c>
      <c r="C38" s="100">
        <f>SUM(Härnösand:Örnsköldsvik!C38)</f>
        <v>129457</v>
      </c>
      <c r="D38" s="100">
        <f>SUM(Härnösand:Örnsköldsvik!D38)</f>
        <v>355</v>
      </c>
      <c r="E38" s="100">
        <f>SUM(Härnösand:Örnsköldsvik!E38)</f>
        <v>0</v>
      </c>
      <c r="F38" s="100">
        <f>SUM(Härnösand:Örnsköldsvik!F38)</f>
        <v>0</v>
      </c>
      <c r="G38" s="100">
        <f>SUM(Härnösand:Örnsköldsvik!G38)</f>
        <v>0</v>
      </c>
      <c r="H38" s="100">
        <f>SUM(Härnösand:Örnsköldsvik!H38)</f>
        <v>0</v>
      </c>
      <c r="I38" s="100">
        <f>SUM(Härnösand:Örnsköldsvik!I38)</f>
        <v>0</v>
      </c>
      <c r="J38" s="100">
        <f>SUM(Härnösand:Örnsköldsvik!J38)</f>
        <v>0</v>
      </c>
      <c r="K38" s="100">
        <f>SUM(Härnösand:Örnsköldsvik!K38)</f>
        <v>0</v>
      </c>
      <c r="L38" s="100">
        <f>SUM(Härnösand:Örnsköldsvik!L38)</f>
        <v>0</v>
      </c>
      <c r="M38" s="100">
        <f>SUM(Härnösand:Örnsköldsvik!M38)</f>
        <v>0</v>
      </c>
      <c r="N38" s="100">
        <f>SUM(Härnösand:Örnsköldsvik!N38)</f>
        <v>0</v>
      </c>
      <c r="O38" s="100">
        <f>SUM(Härnösand:Örnsköldsvik!O38)</f>
        <v>0</v>
      </c>
      <c r="P38" s="99">
        <f>SUM(Härnösand:Örnsköldsvik!P38)</f>
        <v>681298</v>
      </c>
      <c r="Q38" s="36"/>
      <c r="R38" s="47"/>
      <c r="S38" s="32"/>
      <c r="T38" s="43"/>
      <c r="U38" s="39"/>
    </row>
    <row r="39" spans="1:47" ht="15.75">
      <c r="A39" s="5" t="s">
        <v>38</v>
      </c>
      <c r="B39" s="100">
        <f>SUM(Härnösand:Örnsköldsvik!B39)</f>
        <v>0</v>
      </c>
      <c r="C39" s="100">
        <f>SUM(Härnösand:Örnsköldsvik!C39)</f>
        <v>112585</v>
      </c>
      <c r="D39" s="100">
        <f>SUM(Härnösand:Örnsköldsvik!D39)</f>
        <v>0</v>
      </c>
      <c r="E39" s="100">
        <f>SUM(Härnösand:Örnsköldsvik!E39)</f>
        <v>0</v>
      </c>
      <c r="F39" s="100">
        <f>SUM(Härnösand:Örnsköldsvik!F39)</f>
        <v>0</v>
      </c>
      <c r="G39" s="100">
        <f>SUM(Härnösand:Örnsköldsvik!G39)</f>
        <v>0</v>
      </c>
      <c r="H39" s="100">
        <f>SUM(Härnösand:Örnsköldsvik!H39)</f>
        <v>0</v>
      </c>
      <c r="I39" s="100">
        <f>SUM(Härnösand:Örnsköldsvik!I39)</f>
        <v>0</v>
      </c>
      <c r="J39" s="100">
        <f>SUM(Härnösand:Örnsköldsvik!J39)</f>
        <v>0</v>
      </c>
      <c r="K39" s="100">
        <f>SUM(Härnösand:Örnsköldsvik!K39)</f>
        <v>0</v>
      </c>
      <c r="L39" s="100">
        <f>SUM(Härnösand:Örnsköldsvik!L39)</f>
        <v>0</v>
      </c>
      <c r="M39" s="100">
        <f>SUM(Härnösand:Örnsköldsvik!M39)</f>
        <v>0</v>
      </c>
      <c r="N39" s="100">
        <f>SUM(Härnösand:Örnsköldsvik!N39)</f>
        <v>0</v>
      </c>
      <c r="O39" s="100">
        <f>SUM(Härnösand:Örnsköldsvik!O39)</f>
        <v>0</v>
      </c>
      <c r="P39" s="100">
        <f>SUM(Härnösand:Örnsköldsvik!P39)</f>
        <v>112585</v>
      </c>
      <c r="Q39" s="36"/>
      <c r="R39" s="44"/>
      <c r="S39" s="11"/>
      <c r="T39" s="68"/>
      <c r="U39" s="39"/>
    </row>
    <row r="40" spans="1:47" ht="15.75">
      <c r="A40" s="5" t="s">
        <v>13</v>
      </c>
      <c r="B40" s="99">
        <f>SUM(Härnösand:Örnsköldsvik!B40)</f>
        <v>1328676</v>
      </c>
      <c r="C40" s="100">
        <f>SUM(Härnösand:Örnsköldsvik!C40)</f>
        <v>9455613</v>
      </c>
      <c r="D40" s="100">
        <f>SUM(Härnösand:Örnsköldsvik!D40)</f>
        <v>3164765</v>
      </c>
      <c r="E40" s="100">
        <f>SUM(Härnösand:Örnsköldsvik!E40)</f>
        <v>222122</v>
      </c>
      <c r="F40" s="99">
        <f>SUM(F32:F39)</f>
        <v>284573</v>
      </c>
      <c r="G40" s="100">
        <f>SUM(Härnösand:Örnsköldsvik!G40)</f>
        <v>688981</v>
      </c>
      <c r="H40" s="123">
        <f>SUM(Härnösand:Örnsköldsvik!H40)</f>
        <v>2922591.9958951529</v>
      </c>
      <c r="I40" s="99">
        <f>SUM(I32:I39)</f>
        <v>56802</v>
      </c>
      <c r="J40" s="105">
        <f>SUM(Härnösand:Örnsköldsvik!J40)</f>
        <v>7915948</v>
      </c>
      <c r="K40" s="100">
        <f>SUM(Härnösand:Örnsköldsvik!K40)</f>
        <v>0</v>
      </c>
      <c r="L40" s="100">
        <f>SUM(Härnösand:Örnsköldsvik!L40)</f>
        <v>0</v>
      </c>
      <c r="M40" s="105">
        <f>SUM(Härnösand:Örnsköldsvik!M40)</f>
        <v>269700</v>
      </c>
      <c r="N40" s="105">
        <f>SUM(Härnösand:Örnsköldsvik!N40)</f>
        <v>222440</v>
      </c>
      <c r="O40" s="100">
        <f>SUM(Härnösand:Örnsköldsvik!O40)</f>
        <v>8753</v>
      </c>
      <c r="P40" s="123">
        <f>SUM(B40:O40)</f>
        <v>26540964.995895155</v>
      </c>
      <c r="Q40" s="36"/>
      <c r="R40" s="44"/>
      <c r="S40" s="11" t="s">
        <v>24</v>
      </c>
      <c r="T40" s="68" t="s">
        <v>25</v>
      </c>
      <c r="U40" s="39"/>
    </row>
    <row r="41" spans="1:47">
      <c r="B41" s="98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1"/>
      <c r="Q41" s="70"/>
      <c r="R41" s="44" t="s">
        <v>39</v>
      </c>
      <c r="S41" s="69" t="str">
        <f>ROUND((B46+C46)/1000,1) &amp;" GWh"</f>
        <v>1051,5 GWh</v>
      </c>
      <c r="T41" s="68"/>
      <c r="U41" s="39"/>
    </row>
    <row r="42" spans="1:47" ht="15.75">
      <c r="A42" s="49" t="s">
        <v>42</v>
      </c>
      <c r="B42" s="9">
        <f>B39+B38+B37</f>
        <v>702163.19589515333</v>
      </c>
      <c r="C42" s="9">
        <f>C39+C38+C37</f>
        <v>1151623</v>
      </c>
      <c r="D42" s="9">
        <f>D39+D38+D37</f>
        <v>3856</v>
      </c>
      <c r="E42" s="9">
        <f t="shared" ref="E42:O42" si="0">E39+E38+E37</f>
        <v>0</v>
      </c>
      <c r="F42" s="26">
        <f t="shared" si="0"/>
        <v>0</v>
      </c>
      <c r="G42" s="9">
        <f t="shared" si="0"/>
        <v>0</v>
      </c>
      <c r="H42" s="9">
        <f t="shared" si="0"/>
        <v>441629.8</v>
      </c>
      <c r="I42" s="26">
        <f t="shared" si="0"/>
        <v>0</v>
      </c>
      <c r="J42" s="9">
        <f>J39+J38+J37</f>
        <v>0</v>
      </c>
      <c r="K42" s="9">
        <f>K39+K38+K37</f>
        <v>0</v>
      </c>
      <c r="L42" s="9">
        <f>L39+L38+L37</f>
        <v>0</v>
      </c>
      <c r="M42" s="9">
        <f t="shared" si="0"/>
        <v>0</v>
      </c>
      <c r="N42" s="9">
        <f t="shared" si="0"/>
        <v>0</v>
      </c>
      <c r="O42" s="9">
        <f t="shared" si="0"/>
        <v>0</v>
      </c>
      <c r="P42" s="100">
        <f>SUM(Härnösand:Örnsköldsvik!P42)</f>
        <v>2299271.9958951534</v>
      </c>
      <c r="Q42" s="37"/>
      <c r="R42" s="44" t="s">
        <v>40</v>
      </c>
      <c r="S42" s="12" t="str">
        <f>ROUND(P42/1000,1) &amp;" GWh"</f>
        <v>2299,3 GWh</v>
      </c>
      <c r="T42" s="45">
        <f>P42/P40</f>
        <v>8.6631062444442408E-2</v>
      </c>
      <c r="U42" s="39"/>
    </row>
    <row r="43" spans="1:47" ht="15.75">
      <c r="A43" s="50" t="s">
        <v>44</v>
      </c>
      <c r="B43" s="14"/>
      <c r="C43" s="72">
        <f>SUM(Härnösand:Örnsköldsvik!C43)</f>
        <v>10025341.174999999</v>
      </c>
      <c r="D43" s="72">
        <f>SUM(Härnösand:Örnsköldsvik!D43)</f>
        <v>3179892</v>
      </c>
      <c r="E43" s="72">
        <f>SUM(Härnösand:Örnsköldsvik!E43)</f>
        <v>222122</v>
      </c>
      <c r="F43" s="72">
        <f>F40+F24+F11</f>
        <v>284573</v>
      </c>
      <c r="G43" s="72">
        <f>SUM(Härnösand:Örnsköldsvik!G43)</f>
        <v>692412</v>
      </c>
      <c r="H43" s="72">
        <f>SUM(Härnösand:Örnsköldsvik!H43)</f>
        <v>3633752.9958951529</v>
      </c>
      <c r="I43" s="72">
        <f>I40+I24+I11</f>
        <v>59705</v>
      </c>
      <c r="J43" s="72">
        <f>SUM(Härnösand:Örnsköldsvik!J43)</f>
        <v>8290481</v>
      </c>
      <c r="K43" s="72">
        <f>SUM(Härnösand:Örnsköldsvik!K43)</f>
        <v>83821</v>
      </c>
      <c r="L43" s="72">
        <f>SUM(Härnösand:Örnsköldsvik!L43)</f>
        <v>521820</v>
      </c>
      <c r="M43" s="72">
        <f>SUM(Härnösand:Örnsköldsvik!M43)</f>
        <v>0</v>
      </c>
      <c r="N43" s="72">
        <f>SUM(Härnösand:Örnsköldsvik!N43)</f>
        <v>222440</v>
      </c>
      <c r="O43" s="72">
        <f>SUM(Härnösand:Örnsköldsvik!O43)</f>
        <v>8753</v>
      </c>
      <c r="P43" s="71">
        <f>SUM(C43:O43)</f>
        <v>27225113.170895152</v>
      </c>
      <c r="Q43" s="37"/>
      <c r="R43" s="44" t="s">
        <v>41</v>
      </c>
      <c r="S43" s="12" t="str">
        <f>ROUND(P36/1000,1) &amp;" GWh"</f>
        <v>1105,1 GWh</v>
      </c>
      <c r="T43" s="66">
        <f>P36/P40</f>
        <v>4.1637246624784352E-2</v>
      </c>
      <c r="U43" s="39"/>
    </row>
    <row r="44" spans="1:47">
      <c r="A44" s="50" t="s">
        <v>45</v>
      </c>
      <c r="B44" s="131"/>
      <c r="C44" s="132">
        <f>C43/$P$43</f>
        <v>0.36823873282251518</v>
      </c>
      <c r="D44" s="132">
        <f t="shared" ref="D44:P44" si="1">D43/$P$43</f>
        <v>0.11679995524865054</v>
      </c>
      <c r="E44" s="132">
        <f t="shared" si="1"/>
        <v>8.158717233082367E-3</v>
      </c>
      <c r="F44" s="132">
        <f t="shared" si="1"/>
        <v>1.0452591995254628E-2</v>
      </c>
      <c r="G44" s="132">
        <f t="shared" si="1"/>
        <v>2.543284193728234E-2</v>
      </c>
      <c r="H44" s="132">
        <f t="shared" si="1"/>
        <v>0.13347062960163542</v>
      </c>
      <c r="I44" s="132">
        <f t="shared" si="1"/>
        <v>2.1930120042192251E-3</v>
      </c>
      <c r="J44" s="132">
        <f t="shared" si="1"/>
        <v>0.30451594261370751</v>
      </c>
      <c r="K44" s="132">
        <f t="shared" si="1"/>
        <v>3.0788118115008738E-3</v>
      </c>
      <c r="L44" s="132">
        <f t="shared" si="1"/>
        <v>1.9166862474527695E-2</v>
      </c>
      <c r="M44" s="132">
        <f t="shared" si="1"/>
        <v>0</v>
      </c>
      <c r="N44" s="132">
        <f t="shared" si="1"/>
        <v>8.1703976252997974E-3</v>
      </c>
      <c r="O44" s="132">
        <f t="shared" si="1"/>
        <v>3.2150463232444315E-4</v>
      </c>
      <c r="P44" s="132">
        <f t="shared" si="1"/>
        <v>1</v>
      </c>
      <c r="Q44" s="37"/>
      <c r="R44" s="44" t="s">
        <v>43</v>
      </c>
      <c r="S44" s="12" t="str">
        <f>ROUND(P34/1000,1) &amp;" GWh"</f>
        <v>521,3 GWh</v>
      </c>
      <c r="T44" s="45">
        <f>P34/P40</f>
        <v>1.9641137908860094E-2</v>
      </c>
      <c r="U44" s="39"/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59"/>
      <c r="O45" s="71"/>
      <c r="P45" s="71"/>
      <c r="Q45" s="37"/>
      <c r="R45" s="44" t="s">
        <v>30</v>
      </c>
      <c r="S45" s="12" t="str">
        <f>ROUND(P32/1000,1) &amp;" GWh"</f>
        <v>135,1 GWh</v>
      </c>
      <c r="T45" s="45">
        <f>P32/P40</f>
        <v>5.0883982560877908E-3</v>
      </c>
      <c r="U45" s="39"/>
    </row>
    <row r="46" spans="1:47">
      <c r="A46" s="51" t="s">
        <v>48</v>
      </c>
      <c r="B46" s="72">
        <f>SUM(Härnösand:Örnsköldsvik!B46)</f>
        <v>288758.74384236446</v>
      </c>
      <c r="C46" s="72">
        <f>SUM(Härnösand:Örnsköldsvik!C46)</f>
        <v>762763.05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59"/>
      <c r="O46" s="71"/>
      <c r="P46" s="55"/>
      <c r="Q46" s="37"/>
      <c r="R46" s="44" t="s">
        <v>46</v>
      </c>
      <c r="S46" s="12" t="str">
        <f>ROUND(P33/1000,1) &amp;" GWh"</f>
        <v>19269,2 GWh</v>
      </c>
      <c r="T46" s="66">
        <f>P33/P40</f>
        <v>0.72601714157973252</v>
      </c>
      <c r="U46" s="39"/>
    </row>
    <row r="47" spans="1:47">
      <c r="A47" s="51" t="s">
        <v>50</v>
      </c>
      <c r="B47" s="75">
        <f>B46/B24</f>
        <v>0.17852883706231734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59"/>
      <c r="O47" s="71"/>
      <c r="P47" s="71"/>
      <c r="Q47" s="11"/>
      <c r="R47" s="44" t="s">
        <v>47</v>
      </c>
      <c r="S47" s="12" t="str">
        <f>ROUND(P35/1000,1) &amp;" GWh"</f>
        <v>3211,1 GWh</v>
      </c>
      <c r="T47" s="66">
        <f>P35/P40</f>
        <v>0.12098505086369787</v>
      </c>
    </row>
    <row r="48" spans="1:47" ht="15.75" thickBot="1">
      <c r="A48" s="15"/>
      <c r="B48" s="16"/>
      <c r="C48" s="18"/>
      <c r="D48" s="144"/>
      <c r="E48" s="144"/>
      <c r="F48" s="27"/>
      <c r="G48" s="17"/>
      <c r="H48" s="17"/>
      <c r="I48" s="27"/>
      <c r="J48" s="17"/>
      <c r="K48" s="17"/>
      <c r="L48" s="17"/>
      <c r="M48" s="18"/>
      <c r="N48" s="18"/>
      <c r="O48" s="19"/>
      <c r="P48" s="19"/>
      <c r="Q48" s="15"/>
      <c r="R48" s="73" t="s">
        <v>49</v>
      </c>
      <c r="S48" s="12" t="str">
        <f>ROUND(P40/1000,1) &amp;" GWh"</f>
        <v>26541 GWh</v>
      </c>
      <c r="T48" s="74">
        <f>SUM(T42:T47)</f>
        <v>1.000000037677605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5" t="s">
        <v>89</v>
      </c>
      <c r="B49" s="144">
        <f>C11-C24-C40-C46</f>
        <v>4070985.6634244369</v>
      </c>
      <c r="C49" s="20"/>
      <c r="D49" s="144"/>
      <c r="E49" s="144"/>
      <c r="F49" s="163"/>
      <c r="G49" s="17"/>
      <c r="H49" s="144"/>
      <c r="I49" s="27"/>
      <c r="J49" s="17"/>
      <c r="K49" s="17"/>
      <c r="L49" s="17"/>
      <c r="M49" s="18"/>
      <c r="N49" s="18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92"/>
      <c r="C50" s="20"/>
      <c r="D50" s="144"/>
      <c r="E50" s="17"/>
      <c r="F50" s="27"/>
      <c r="G50" s="17"/>
      <c r="H50" s="17"/>
      <c r="I50" s="27"/>
      <c r="J50" s="17"/>
      <c r="K50" s="17"/>
      <c r="L50" s="17"/>
      <c r="M50" s="18"/>
      <c r="N50" s="18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8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8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8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8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8"/>
      <c r="O55" s="19"/>
      <c r="P55" s="19"/>
      <c r="Q55" s="18"/>
      <c r="R55" s="15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8"/>
      <c r="O56" s="19"/>
      <c r="P56" s="19"/>
      <c r="Q56" s="18"/>
      <c r="R56" s="15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8"/>
      <c r="O57" s="19"/>
      <c r="P57" s="19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4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48"/>
      <c r="O59" s="88"/>
      <c r="P59" s="79"/>
      <c r="Q59" s="11"/>
      <c r="R59" s="11"/>
      <c r="S59" s="48"/>
      <c r="T59" s="5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48"/>
      <c r="O60" s="88"/>
      <c r="P60" s="79"/>
      <c r="Q60" s="11"/>
      <c r="R60" s="11"/>
      <c r="S60" s="48"/>
      <c r="T60" s="53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48"/>
      <c r="O61" s="88"/>
      <c r="P61" s="79"/>
      <c r="Q61" s="11"/>
      <c r="R61" s="11"/>
      <c r="S61" s="48"/>
      <c r="T61" s="53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48"/>
      <c r="O62" s="88"/>
      <c r="P62" s="79"/>
      <c r="Q62" s="11"/>
      <c r="R62" s="11"/>
      <c r="S62" s="22"/>
      <c r="T62" s="23"/>
    </row>
    <row r="63" spans="1:47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11"/>
      <c r="O63" s="79"/>
      <c r="P63" s="79"/>
      <c r="Q63" s="11"/>
      <c r="R63" s="11"/>
      <c r="S63" s="11"/>
      <c r="T63" s="48"/>
    </row>
    <row r="64" spans="1:47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11"/>
      <c r="O64" s="79"/>
      <c r="P64" s="79"/>
      <c r="Q64" s="11"/>
      <c r="R64" s="11"/>
      <c r="S64" s="81"/>
      <c r="T64" s="82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11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11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11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11"/>
      <c r="O68" s="79"/>
      <c r="P68" s="79"/>
      <c r="Q68" s="11"/>
      <c r="R68" s="11"/>
      <c r="S68" s="48"/>
      <c r="T68" s="53"/>
    </row>
    <row r="69" spans="1:20" ht="15.75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11"/>
      <c r="O69" s="79"/>
      <c r="P69" s="79"/>
      <c r="Q69" s="11"/>
      <c r="R69" s="11"/>
      <c r="S69" s="48"/>
      <c r="T69" s="53"/>
    </row>
    <row r="70" spans="1:20" ht="15.75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11"/>
      <c r="O70" s="79"/>
      <c r="P70" s="79"/>
      <c r="Q70" s="11"/>
      <c r="R70" s="11"/>
      <c r="S70" s="48"/>
      <c r="T70" s="53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11"/>
      <c r="O71" s="79"/>
      <c r="P71" s="79"/>
      <c r="Q71" s="11"/>
      <c r="R71" s="54"/>
      <c r="S71" s="22"/>
      <c r="T71" s="25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3" customWidth="1"/>
    <col min="2" max="2" width="17.625" style="55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74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B5" s="63"/>
      <c r="C5" s="99">
        <f>[2]Solceller!$C$6</f>
        <v>332.5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104</v>
      </c>
      <c r="B6" s="63"/>
      <c r="C6" s="55"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100"/>
      <c r="N6" s="100"/>
      <c r="O6" s="100"/>
      <c r="P6" s="100">
        <f t="shared" ref="P6:P11" si="0">SUM(D6:O6)</f>
        <v>0</v>
      </c>
      <c r="Q6" s="56"/>
      <c r="AG6" s="56"/>
      <c r="AH6" s="56"/>
    </row>
    <row r="7" spans="1:34" ht="15.75">
      <c r="A7" s="5" t="s">
        <v>85</v>
      </c>
      <c r="B7" s="63"/>
      <c r="C7" s="100">
        <f>[2]Elproduktion!$N$122</f>
        <v>36860</v>
      </c>
      <c r="D7" s="100">
        <f>[2]Elproduktion!$N$123</f>
        <v>0</v>
      </c>
      <c r="E7" s="100">
        <f>[2]Elproduktion!$Q$124</f>
        <v>0</v>
      </c>
      <c r="F7" s="100">
        <f>[2]Elproduktion!$N$125</f>
        <v>0</v>
      </c>
      <c r="G7" s="100">
        <f>[2]Elproduktion!$R$126</f>
        <v>0</v>
      </c>
      <c r="H7" s="100">
        <f>[2]Elproduktion!$S$127</f>
        <v>0</v>
      </c>
      <c r="I7" s="100">
        <f>[2]Elproduktion!$N$128</f>
        <v>0</v>
      </c>
      <c r="J7" s="100">
        <f>[2]Elproduktion!$T$126</f>
        <v>0</v>
      </c>
      <c r="K7" s="100">
        <f>[2]Elproduktion!$U$124</f>
        <v>0</v>
      </c>
      <c r="L7" s="100">
        <f>[2]Elproduktion!$V$124</f>
        <v>0</v>
      </c>
      <c r="M7" s="100"/>
      <c r="N7" s="100"/>
      <c r="O7" s="100"/>
      <c r="P7" s="100">
        <f>SUM(D7:O7)</f>
        <v>0</v>
      </c>
      <c r="Q7" s="56"/>
      <c r="AG7" s="56"/>
      <c r="AH7" s="56"/>
    </row>
    <row r="8" spans="1:34" ht="15.75">
      <c r="A8" s="5" t="s">
        <v>10</v>
      </c>
      <c r="B8" s="63"/>
      <c r="C8" s="100">
        <f>[2]Elproduktion!$N$130</f>
        <v>0</v>
      </c>
      <c r="D8" s="100">
        <f>[2]Elproduktion!$N$131</f>
        <v>0</v>
      </c>
      <c r="E8" s="100">
        <f>[2]Elproduktion!$Q$132</f>
        <v>0</v>
      </c>
      <c r="F8" s="100">
        <f>[2]Elproduktion!$N$133</f>
        <v>0</v>
      </c>
      <c r="G8" s="100">
        <f>[2]Elproduktion!$R$134</f>
        <v>0</v>
      </c>
      <c r="H8" s="100">
        <f>[2]Elproduktion!$S$135</f>
        <v>0</v>
      </c>
      <c r="I8" s="100">
        <f>[2]Elproduktion!$N$136</f>
        <v>0</v>
      </c>
      <c r="J8" s="100">
        <f>[2]Elproduktion!$T$134</f>
        <v>0</v>
      </c>
      <c r="K8" s="100">
        <f>[2]Elproduktion!$U$132</f>
        <v>0</v>
      </c>
      <c r="L8" s="100">
        <f>[2]Elproduktion!$V$132</f>
        <v>0</v>
      </c>
      <c r="M8" s="100"/>
      <c r="N8" s="100"/>
      <c r="O8" s="100"/>
      <c r="P8" s="100">
        <f t="shared" si="0"/>
        <v>0</v>
      </c>
      <c r="Q8" s="56"/>
      <c r="AG8" s="56"/>
      <c r="AH8" s="56"/>
    </row>
    <row r="9" spans="1:34" ht="15.75">
      <c r="A9" s="5" t="s">
        <v>11</v>
      </c>
      <c r="B9" s="63"/>
      <c r="C9" s="100">
        <f>[2]Elproduktion!$N$138</f>
        <v>2</v>
      </c>
      <c r="D9" s="100">
        <f>[2]Elproduktion!$N$139</f>
        <v>0</v>
      </c>
      <c r="E9" s="100">
        <f>[2]Elproduktion!$Q$140</f>
        <v>0</v>
      </c>
      <c r="F9" s="100">
        <f>[2]Elproduktion!$N$141</f>
        <v>0</v>
      </c>
      <c r="G9" s="100">
        <f>[2]Elproduktion!$R$142</f>
        <v>0</v>
      </c>
      <c r="H9" s="100">
        <f>[2]Elproduktion!$S$143</f>
        <v>0</v>
      </c>
      <c r="I9" s="100">
        <f>[2]Elproduktion!$N$144</f>
        <v>0</v>
      </c>
      <c r="J9" s="100">
        <f>[2]Elproduktion!$T$142</f>
        <v>0</v>
      </c>
      <c r="K9" s="100">
        <f>[2]Elproduktion!$U$140</f>
        <v>0</v>
      </c>
      <c r="L9" s="100">
        <f>[2]Elproduktion!$V$140</f>
        <v>0</v>
      </c>
      <c r="M9" s="100"/>
      <c r="N9" s="100"/>
      <c r="O9" s="100"/>
      <c r="P9" s="100">
        <f t="shared" si="0"/>
        <v>0</v>
      </c>
      <c r="Q9" s="56"/>
      <c r="AG9" s="56"/>
      <c r="AH9" s="56"/>
    </row>
    <row r="10" spans="1:34" ht="15.75">
      <c r="A10" s="5" t="s">
        <v>12</v>
      </c>
      <c r="B10" s="63"/>
      <c r="C10" s="100">
        <f>[2]Elproduktion!$N$146</f>
        <v>95447</v>
      </c>
      <c r="D10" s="100">
        <f>[2]Elproduktion!$N$147</f>
        <v>0</v>
      </c>
      <c r="E10" s="100">
        <f>[2]Elproduktion!$Q$148</f>
        <v>0</v>
      </c>
      <c r="F10" s="100">
        <f>[2]Elproduktion!$N$149</f>
        <v>0</v>
      </c>
      <c r="G10" s="100">
        <f>[2]Elproduktion!$R$150</f>
        <v>0</v>
      </c>
      <c r="H10" s="100">
        <f>[2]Elproduktion!$S$151</f>
        <v>0</v>
      </c>
      <c r="I10" s="100">
        <f>[2]Elproduktion!$N$152</f>
        <v>0</v>
      </c>
      <c r="J10" s="100">
        <f>[2]Elproduktion!$T$150</f>
        <v>0</v>
      </c>
      <c r="K10" s="100">
        <f>[2]Elproduktion!$U$148</f>
        <v>0</v>
      </c>
      <c r="L10" s="100">
        <f>[2]Elproduktion!$V$148</f>
        <v>0</v>
      </c>
      <c r="M10" s="100"/>
      <c r="N10" s="100"/>
      <c r="O10" s="100"/>
      <c r="P10" s="100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B11" s="63"/>
      <c r="C11" s="100">
        <f>SUM(C5:C10)</f>
        <v>132641.5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0">
        <f t="shared" si="1"/>
        <v>0</v>
      </c>
      <c r="I11" s="100">
        <f t="shared" si="1"/>
        <v>0</v>
      </c>
      <c r="J11" s="100">
        <f t="shared" si="1"/>
        <v>0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0"/>
        <v>0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2280 Härnösand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33">
        <f>[2]Fjärrvärmeproduktion!$N$170+[2]Fjärrvärmeproduktion!$N$210</f>
        <v>153500</v>
      </c>
      <c r="C18" s="124"/>
      <c r="D18" s="124">
        <f>[2]Fjärrvärmeproduktion!$N$171</f>
        <v>1186</v>
      </c>
      <c r="E18" s="124">
        <f>[2]Fjärrvärmeproduktion!$Q$172</f>
        <v>0</v>
      </c>
      <c r="F18" s="124">
        <f>[2]Fjärrvärmeproduktion!$N$173</f>
        <v>0</v>
      </c>
      <c r="G18" s="124">
        <f>[2]Fjärrvärmeproduktion!$R$174</f>
        <v>0</v>
      </c>
      <c r="H18" s="124">
        <f>[2]Fjärrvärmeproduktion!$S$175</f>
        <v>160614</v>
      </c>
      <c r="I18" s="124">
        <f>[2]Fjärrvärmeproduktion!$N$176</f>
        <v>2903</v>
      </c>
      <c r="J18" s="124">
        <f>[2]Fjärrvärmeproduktion!$T$174</f>
        <v>0</v>
      </c>
      <c r="K18" s="124">
        <f>[2]Fjärrvärmeproduktion!$U$172</f>
        <v>29575</v>
      </c>
      <c r="L18" s="124">
        <f>[2]Fjärrvärmeproduktion!$V$172</f>
        <v>0</v>
      </c>
      <c r="M18" s="124"/>
      <c r="N18" s="124"/>
      <c r="O18" s="124"/>
      <c r="P18" s="124">
        <f>SUM(C18:O18)</f>
        <v>194278</v>
      </c>
      <c r="Q18" s="4"/>
      <c r="R18" s="4"/>
      <c r="S18" s="4"/>
      <c r="T18" s="4"/>
    </row>
    <row r="19" spans="1:34" ht="15.75">
      <c r="A19" s="5" t="s">
        <v>18</v>
      </c>
      <c r="B19" s="133">
        <f>[2]Fjärrvärmeproduktion!$N$178</f>
        <v>0</v>
      </c>
      <c r="C19" s="124"/>
      <c r="D19" s="124">
        <f>[2]Fjärrvärmeproduktion!$N$179</f>
        <v>0</v>
      </c>
      <c r="E19" s="124">
        <f>[2]Fjärrvärmeproduktion!$Q$180</f>
        <v>0</v>
      </c>
      <c r="F19" s="124">
        <f>[2]Fjärrvärmeproduktion!$N$181</f>
        <v>0</v>
      </c>
      <c r="G19" s="124">
        <f>[2]Fjärrvärmeproduktion!$R$182</f>
        <v>0</v>
      </c>
      <c r="H19" s="124">
        <f>[2]Fjärrvärmeproduktion!$S$183</f>
        <v>0</v>
      </c>
      <c r="I19" s="124">
        <f>[2]Fjärrvärmeproduktion!$N$184</f>
        <v>0</v>
      </c>
      <c r="J19" s="124">
        <f>[2]Fjärrvärmeproduktion!$T$182</f>
        <v>0</v>
      </c>
      <c r="K19" s="124">
        <f>[2]Fjärrvärmeproduktion!$U$180</f>
        <v>0</v>
      </c>
      <c r="L19" s="124">
        <f>[2]Fjärrvärmeproduktion!$V$180</f>
        <v>0</v>
      </c>
      <c r="M19" s="124"/>
      <c r="N19" s="124"/>
      <c r="O19" s="124"/>
      <c r="P19" s="12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133">
        <f>[2]Fjärrvärmeproduktion!$N$186</f>
        <v>3600</v>
      </c>
      <c r="C20" s="134">
        <f>B20*1.015</f>
        <v>3653.9999999999995</v>
      </c>
      <c r="D20" s="124">
        <f>[2]Fjärrvärmeproduktion!$N$187</f>
        <v>0</v>
      </c>
      <c r="E20" s="124">
        <f>[2]Fjärrvärmeproduktion!$Q$188</f>
        <v>0</v>
      </c>
      <c r="F20" s="124">
        <f>[2]Fjärrvärmeproduktion!$N$189</f>
        <v>0</v>
      </c>
      <c r="G20" s="124">
        <f>[2]Fjärrvärmeproduktion!$R$190</f>
        <v>0</v>
      </c>
      <c r="H20" s="124">
        <f>[2]Fjärrvärmeproduktion!$S$191</f>
        <v>0</v>
      </c>
      <c r="I20" s="124">
        <f>[2]Fjärrvärmeproduktion!$N$192</f>
        <v>0</v>
      </c>
      <c r="J20" s="124">
        <f>[2]Fjärrvärmeproduktion!$T$190</f>
        <v>0</v>
      </c>
      <c r="K20" s="124">
        <f>[2]Fjärrvärmeproduktion!$U$188</f>
        <v>0</v>
      </c>
      <c r="L20" s="124">
        <f>[2]Fjärrvärmeproduktion!$V$188</f>
        <v>0</v>
      </c>
      <c r="M20" s="124"/>
      <c r="N20" s="124"/>
      <c r="O20" s="124"/>
      <c r="P20" s="134">
        <f>SUM(C20:O20)</f>
        <v>3653.9999999999995</v>
      </c>
      <c r="Q20" s="4"/>
      <c r="R20" s="4"/>
      <c r="S20" s="4"/>
      <c r="T20" s="4"/>
    </row>
    <row r="21" spans="1:34" ht="15.75">
      <c r="A21" s="5" t="s">
        <v>20</v>
      </c>
      <c r="B21" s="130">
        <f>[2]Fjärrvärmeproduktion!$N$194</f>
        <v>0</v>
      </c>
      <c r="C21" s="124"/>
      <c r="D21" s="124">
        <f>[2]Fjärrvärmeproduktion!$N$195</f>
        <v>0</v>
      </c>
      <c r="E21" s="124">
        <f>[2]Fjärrvärmeproduktion!$Q$196</f>
        <v>0</v>
      </c>
      <c r="F21" s="124">
        <f>[2]Fjärrvärmeproduktion!$N$197</f>
        <v>0</v>
      </c>
      <c r="G21" s="124">
        <f>[2]Fjärrvärmeproduktion!$R$198</f>
        <v>0</v>
      </c>
      <c r="H21" s="124">
        <f>[2]Fjärrvärmeproduktion!$S$199</f>
        <v>0</v>
      </c>
      <c r="I21" s="124">
        <f>[2]Fjärrvärmeproduktion!$N$200</f>
        <v>0</v>
      </c>
      <c r="J21" s="124">
        <f>[2]Fjärrvärmeproduktion!$T$198</f>
        <v>0</v>
      </c>
      <c r="K21" s="124">
        <f>[2]Fjärrvärmeproduktion!$U$196</f>
        <v>0</v>
      </c>
      <c r="L21" s="124">
        <f>[2]Fjärrvärmeproduktion!$V$196</f>
        <v>0</v>
      </c>
      <c r="M21" s="124"/>
      <c r="N21" s="124"/>
      <c r="O21" s="124"/>
      <c r="P21" s="124">
        <f t="shared" si="2"/>
        <v>0</v>
      </c>
      <c r="Q21" s="4"/>
      <c r="R21" s="4"/>
      <c r="S21" s="4"/>
      <c r="T21" s="4"/>
    </row>
    <row r="22" spans="1:34" ht="15.75">
      <c r="A22" s="5" t="s">
        <v>21</v>
      </c>
      <c r="B22" s="133">
        <f>[2]Fjärrvärmeproduktion!$N$202</f>
        <v>53600</v>
      </c>
      <c r="C22" s="124"/>
      <c r="D22" s="124">
        <f>[2]Fjärrvärmeproduktion!$N$203</f>
        <v>0</v>
      </c>
      <c r="E22" s="124">
        <f>[2]Fjärrvärmeproduktion!$Q$204</f>
        <v>0</v>
      </c>
      <c r="F22" s="124">
        <f>[2]Fjärrvärmeproduktion!$N$205</f>
        <v>0</v>
      </c>
      <c r="G22" s="124">
        <f>[2]Fjärrvärmeproduktion!$R$206</f>
        <v>0</v>
      </c>
      <c r="H22" s="124">
        <f>[2]Fjärrvärmeproduktion!$S$207</f>
        <v>0</v>
      </c>
      <c r="I22" s="124">
        <f>[2]Fjärrvärmeproduktion!$N$208</f>
        <v>0</v>
      </c>
      <c r="J22" s="124">
        <f>[2]Fjärrvärmeproduktion!$T$206</f>
        <v>0</v>
      </c>
      <c r="K22" s="124">
        <f>[2]Fjärrvärmeproduktion!$U$204</f>
        <v>0</v>
      </c>
      <c r="L22" s="124">
        <f>[2]Fjärrvärmeproduktion!$V$204</f>
        <v>0</v>
      </c>
      <c r="M22" s="124"/>
      <c r="N22" s="124"/>
      <c r="O22" s="124"/>
      <c r="P22" s="124">
        <f t="shared" si="2"/>
        <v>0</v>
      </c>
      <c r="Q22" s="4"/>
      <c r="R22" s="11" t="s">
        <v>23</v>
      </c>
      <c r="S22" s="64" t="str">
        <f>P43/1000 &amp;" GWh"</f>
        <v>888,60984 GWh</v>
      </c>
      <c r="T22" s="4"/>
    </row>
    <row r="23" spans="1:34" ht="15.75">
      <c r="A23" s="5" t="s">
        <v>22</v>
      </c>
      <c r="B23" s="133">
        <v>0</v>
      </c>
      <c r="C23" s="124"/>
      <c r="D23" s="124">
        <f>[2]Fjärrvärmeproduktion!$N$211</f>
        <v>0</v>
      </c>
      <c r="E23" s="124">
        <f>[2]Fjärrvärmeproduktion!$Q$212</f>
        <v>0</v>
      </c>
      <c r="F23" s="124">
        <f>[2]Fjärrvärmeproduktion!$N$213</f>
        <v>0</v>
      </c>
      <c r="G23" s="124">
        <f>[2]Fjärrvärmeproduktion!$R$214</f>
        <v>0</v>
      </c>
      <c r="H23" s="124">
        <f>[2]Fjärrvärmeproduktion!$S$215</f>
        <v>0</v>
      </c>
      <c r="I23" s="124">
        <f>[2]Fjärrvärmeproduktion!$N$216</f>
        <v>0</v>
      </c>
      <c r="J23" s="124">
        <f>[2]Fjärrvärmeproduktion!$T$214</f>
        <v>0</v>
      </c>
      <c r="K23" s="124">
        <f>[2]Fjärrvärmeproduktion!$U$212</f>
        <v>0</v>
      </c>
      <c r="L23" s="124">
        <f>[2]Fjärrvärmeproduktion!$V$212</f>
        <v>0</v>
      </c>
      <c r="M23" s="124"/>
      <c r="N23" s="124"/>
      <c r="O23" s="124"/>
      <c r="P23" s="124">
        <f t="shared" si="2"/>
        <v>0</v>
      </c>
      <c r="Q23" s="4"/>
      <c r="R23" s="11"/>
      <c r="S23" s="4"/>
      <c r="T23" s="4"/>
    </row>
    <row r="24" spans="1:34" ht="15.75">
      <c r="A24" s="5" t="s">
        <v>13</v>
      </c>
      <c r="B24" s="124">
        <f>SUM(B18:B23)</f>
        <v>210700</v>
      </c>
      <c r="C24" s="134">
        <f t="shared" ref="C24:O24" si="3">SUM(C18:C23)</f>
        <v>3653.9999999999995</v>
      </c>
      <c r="D24" s="124">
        <f t="shared" si="3"/>
        <v>1186</v>
      </c>
      <c r="E24" s="124">
        <f t="shared" si="3"/>
        <v>0</v>
      </c>
      <c r="F24" s="124">
        <f t="shared" si="3"/>
        <v>0</v>
      </c>
      <c r="G24" s="124">
        <f t="shared" si="3"/>
        <v>0</v>
      </c>
      <c r="H24" s="124">
        <f t="shared" si="3"/>
        <v>160614</v>
      </c>
      <c r="I24" s="124">
        <f t="shared" si="3"/>
        <v>2903</v>
      </c>
      <c r="J24" s="124">
        <f t="shared" si="3"/>
        <v>0</v>
      </c>
      <c r="K24" s="124">
        <f t="shared" si="3"/>
        <v>29575</v>
      </c>
      <c r="L24" s="124">
        <f t="shared" si="3"/>
        <v>0</v>
      </c>
      <c r="M24" s="124">
        <f t="shared" si="3"/>
        <v>0</v>
      </c>
      <c r="N24" s="124">
        <f t="shared" si="3"/>
        <v>0</v>
      </c>
      <c r="O24" s="124">
        <f t="shared" si="3"/>
        <v>0</v>
      </c>
      <c r="P24" s="134">
        <f t="shared" si="2"/>
        <v>197932</v>
      </c>
      <c r="Q24" s="4"/>
      <c r="R24" s="11"/>
      <c r="S24" s="4" t="s">
        <v>24</v>
      </c>
      <c r="T24" s="4" t="s">
        <v>25</v>
      </c>
    </row>
    <row r="25" spans="1:34" ht="15.7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4"/>
      <c r="R25" s="48" t="str">
        <f>C30</f>
        <v>El</v>
      </c>
      <c r="S25" s="64" t="str">
        <f>C43/1000 &amp;" GWh"</f>
        <v>244,07284 GWh</v>
      </c>
      <c r="T25" s="93">
        <f>C$44</f>
        <v>0.27466817157910384</v>
      </c>
    </row>
    <row r="26" spans="1:34" ht="15.75">
      <c r="B26" s="65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210,17 GWh</v>
      </c>
      <c r="T26" s="93">
        <f>D$44</f>
        <v>0.23651549931069862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0 GWh</v>
      </c>
      <c r="T27" s="93">
        <f>E$44</f>
        <v>0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0,473 GWh</v>
      </c>
      <c r="T28" s="93">
        <f>F$44</f>
        <v>5.3229210245972524E-4</v>
      </c>
    </row>
    <row r="29" spans="1:34" ht="15.75">
      <c r="A29" s="83" t="str">
        <f>A2</f>
        <v>2280 Härnösand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31,378 GWh</v>
      </c>
      <c r="T29" s="93">
        <f>G$44</f>
        <v>3.5311335287486804E-2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370,038 GWh</v>
      </c>
      <c r="T30" s="93">
        <f>H$44</f>
        <v>0.41642347782239281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2,903 GWh</v>
      </c>
      <c r="T31" s="93">
        <f>I$44</f>
        <v>3.2669005780984824E-3</v>
      </c>
      <c r="AG31" s="33"/>
      <c r="AH31" s="33"/>
    </row>
    <row r="32" spans="1:34" ht="15.75">
      <c r="A32" s="5" t="s">
        <v>29</v>
      </c>
      <c r="B32" s="100">
        <f>[2]Slutanvändning!$N$251</f>
        <v>0</v>
      </c>
      <c r="C32" s="100">
        <f>[2]Slutanvändning!$N$252</f>
        <v>6777</v>
      </c>
      <c r="D32" s="100">
        <f>[2]Slutanvändning!$N$245</f>
        <v>4534</v>
      </c>
      <c r="E32" s="100">
        <f>[2]Slutanvändning!$Q$246</f>
        <v>0</v>
      </c>
      <c r="F32" s="111">
        <f>[2]Slutanvändning!$N$247</f>
        <v>0</v>
      </c>
      <c r="G32" s="100">
        <f>[2]Slutanvändning!$N$248</f>
        <v>1018</v>
      </c>
      <c r="H32" s="111">
        <f>[2]Slutanvändning!$N$249</f>
        <v>0</v>
      </c>
      <c r="I32" s="100">
        <f>[2]Slutanvändning!$N$250</f>
        <v>0</v>
      </c>
      <c r="J32" s="100">
        <v>0</v>
      </c>
      <c r="K32" s="100">
        <f>[2]Slutanvändning!$U$246</f>
        <v>0</v>
      </c>
      <c r="L32" s="100">
        <f>[2]Slutanvändning!$V$246</f>
        <v>0</v>
      </c>
      <c r="M32" s="100">
        <v>0</v>
      </c>
      <c r="N32" s="100">
        <v>0</v>
      </c>
      <c r="O32" s="100">
        <v>0</v>
      </c>
      <c r="P32" s="100">
        <f t="shared" ref="P32:P38" si="4">SUM(B32:N32)</f>
        <v>12329</v>
      </c>
      <c r="Q32" s="95"/>
      <c r="R32" s="94" t="str">
        <f>J30</f>
        <v>Avlutar</v>
      </c>
      <c r="S32" s="64" t="str">
        <f>J43/1000 &amp;" GWh"</f>
        <v>0 GWh</v>
      </c>
      <c r="T32" s="93">
        <f>J$44</f>
        <v>0</v>
      </c>
    </row>
    <row r="33" spans="1:47" ht="15.75">
      <c r="A33" s="5" t="s">
        <v>32</v>
      </c>
      <c r="B33" s="100">
        <f>[2]Slutanvändning!$N$260</f>
        <v>5949</v>
      </c>
      <c r="C33" s="100">
        <f>[2]Slutanvändning!$N$261</f>
        <v>47680</v>
      </c>
      <c r="D33" s="100">
        <f>[2]Slutanvändning!$N$254</f>
        <v>6082</v>
      </c>
      <c r="E33" s="100">
        <f>[2]Slutanvändning!$Q$255</f>
        <v>0</v>
      </c>
      <c r="F33" s="114">
        <f>[2]Slutanvändning!$N$256</f>
        <v>473</v>
      </c>
      <c r="G33" s="100">
        <f>[2]Slutanvändning!$N$257</f>
        <v>0</v>
      </c>
      <c r="H33" s="118">
        <f>[2]Slutanvändning!$N$258</f>
        <v>173371</v>
      </c>
      <c r="I33" s="100">
        <f>[2]Slutanvändning!$N$259</f>
        <v>0</v>
      </c>
      <c r="J33" s="100">
        <v>0</v>
      </c>
      <c r="K33" s="100">
        <f>[2]Slutanvändning!$U$255</f>
        <v>0</v>
      </c>
      <c r="L33" s="100">
        <f>[2]Slutanvändning!$V$255</f>
        <v>0</v>
      </c>
      <c r="M33" s="100">
        <v>0</v>
      </c>
      <c r="N33" s="100">
        <v>0</v>
      </c>
      <c r="O33" s="100">
        <v>0</v>
      </c>
      <c r="P33" s="104">
        <f t="shared" si="4"/>
        <v>233555</v>
      </c>
      <c r="Q33" s="95"/>
      <c r="R33" s="48" t="str">
        <f>K30</f>
        <v>Torv</v>
      </c>
      <c r="S33" s="64" t="str">
        <f>K43/1000&amp;" GWh"</f>
        <v>29,575 GWh</v>
      </c>
      <c r="T33" s="93">
        <f>K$44</f>
        <v>3.3282323319759777E-2</v>
      </c>
    </row>
    <row r="34" spans="1:47" ht="15.75">
      <c r="A34" s="5" t="s">
        <v>33</v>
      </c>
      <c r="B34" s="100">
        <f>[2]Slutanvändning!$N$269</f>
        <v>43729</v>
      </c>
      <c r="C34" s="100">
        <f>[2]Slutanvändning!$N$270</f>
        <v>35398</v>
      </c>
      <c r="D34" s="100">
        <f>[2]Slutanvändning!$N$263</f>
        <v>3034</v>
      </c>
      <c r="E34" s="100">
        <f>[2]Slutanvändning!$Q$264</f>
        <v>0</v>
      </c>
      <c r="F34" s="111">
        <f>[2]Slutanvändning!$N$265</f>
        <v>0</v>
      </c>
      <c r="G34" s="100">
        <f>[2]Slutanvändning!$N$266</f>
        <v>0</v>
      </c>
      <c r="H34" s="111">
        <f>[2]Slutanvändning!$N$267</f>
        <v>0</v>
      </c>
      <c r="I34" s="100">
        <f>[2]Slutanvändning!$N$268</f>
        <v>0</v>
      </c>
      <c r="J34" s="100">
        <v>0</v>
      </c>
      <c r="K34" s="100">
        <f>[2]Slutanvändning!$U$264</f>
        <v>0</v>
      </c>
      <c r="L34" s="100">
        <f>[2]Slutanvändning!$V$264</f>
        <v>0</v>
      </c>
      <c r="M34" s="100">
        <v>0</v>
      </c>
      <c r="N34" s="100">
        <v>0</v>
      </c>
      <c r="O34" s="100">
        <v>0</v>
      </c>
      <c r="P34" s="100">
        <f t="shared" si="4"/>
        <v>82161</v>
      </c>
      <c r="Q34" s="95"/>
      <c r="R34" s="94" t="str">
        <f>L30</f>
        <v>Avfall</v>
      </c>
      <c r="S34" s="64" t="str">
        <f>L43/1000&amp;" GWh"</f>
        <v>0 GWh</v>
      </c>
      <c r="T34" s="93">
        <f>L$44</f>
        <v>0</v>
      </c>
      <c r="V34" s="8"/>
      <c r="W34" s="62"/>
    </row>
    <row r="35" spans="1:47" ht="15.75">
      <c r="A35" s="5" t="s">
        <v>34</v>
      </c>
      <c r="B35" s="100">
        <f>[2]Slutanvändning!$N$278</f>
        <v>0</v>
      </c>
      <c r="C35" s="100">
        <f>[2]Slutanvändning!$N$279</f>
        <v>568</v>
      </c>
      <c r="D35" s="100">
        <f>[2]Slutanvändning!$N$272</f>
        <v>193195</v>
      </c>
      <c r="E35" s="100">
        <f>[2]Slutanvändning!$Q$273</f>
        <v>0</v>
      </c>
      <c r="F35" s="111">
        <f>[2]Slutanvändning!$N$274</f>
        <v>0</v>
      </c>
      <c r="G35" s="100">
        <f>[2]Slutanvändning!$N$275</f>
        <v>30360</v>
      </c>
      <c r="H35" s="111">
        <f>[2]Slutanvändning!$N$276</f>
        <v>0</v>
      </c>
      <c r="I35" s="100">
        <f>[2]Slutanvändning!$N$277</f>
        <v>0</v>
      </c>
      <c r="J35" s="100">
        <v>0</v>
      </c>
      <c r="K35" s="100">
        <f>[2]Slutanvändning!$U$273</f>
        <v>0</v>
      </c>
      <c r="L35" s="100">
        <f>[2]Slutanvändning!$V$273</f>
        <v>0</v>
      </c>
      <c r="M35" s="100">
        <v>0</v>
      </c>
      <c r="N35" s="100">
        <v>0</v>
      </c>
      <c r="O35" s="100">
        <v>0</v>
      </c>
      <c r="P35" s="100">
        <f>SUM(B35:N35)</f>
        <v>224123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00">
        <f>[2]Slutanvändning!$N$287</f>
        <v>19826</v>
      </c>
      <c r="C36" s="100">
        <f>[2]Slutanvändning!$N$288</f>
        <v>64623</v>
      </c>
      <c r="D36" s="100">
        <f>[2]Slutanvändning!$N$281</f>
        <v>1864</v>
      </c>
      <c r="E36" s="100">
        <f>[2]Slutanvändning!$Q$282</f>
        <v>0</v>
      </c>
      <c r="F36" s="111">
        <f>[2]Slutanvändning!$N$283</f>
        <v>0</v>
      </c>
      <c r="G36" s="100">
        <f>[2]Slutanvändning!$N$284</f>
        <v>0</v>
      </c>
      <c r="H36" s="111">
        <f>[2]Slutanvändning!$N$285</f>
        <v>0</v>
      </c>
      <c r="I36" s="100">
        <f>[2]Slutanvändning!$N$286</f>
        <v>0</v>
      </c>
      <c r="J36" s="100">
        <v>0</v>
      </c>
      <c r="K36" s="100">
        <f>[2]Slutanvändning!$U$282</f>
        <v>0</v>
      </c>
      <c r="L36" s="100">
        <f>[2]Slutanvändning!$V$282</f>
        <v>0</v>
      </c>
      <c r="M36" s="100">
        <v>0</v>
      </c>
      <c r="N36" s="100">
        <v>0</v>
      </c>
      <c r="O36" s="100">
        <v>0</v>
      </c>
      <c r="P36" s="100">
        <f t="shared" si="4"/>
        <v>86313</v>
      </c>
      <c r="Q36" s="95"/>
      <c r="R36" s="48" t="str">
        <f>N30</f>
        <v>Beckolja + lukt- och strippergas</v>
      </c>
      <c r="S36" s="64" t="str">
        <f>N43/1000&amp;" GWh"</f>
        <v>0 GWh</v>
      </c>
      <c r="T36" s="93">
        <f>N$44</f>
        <v>0</v>
      </c>
    </row>
    <row r="37" spans="1:47" ht="15.75">
      <c r="A37" s="5" t="s">
        <v>36</v>
      </c>
      <c r="B37" s="100">
        <f>[2]Slutanvändning!$N$296</f>
        <v>33327</v>
      </c>
      <c r="C37" s="100">
        <f>[2]Slutanvändning!$N$297</f>
        <v>78592</v>
      </c>
      <c r="D37" s="100">
        <f>[2]Slutanvändning!$N$290</f>
        <v>229</v>
      </c>
      <c r="E37" s="100">
        <f>[2]Slutanvändning!$Q$291</f>
        <v>0</v>
      </c>
      <c r="F37" s="111">
        <f>[2]Slutanvändning!$N$292</f>
        <v>0</v>
      </c>
      <c r="G37" s="100">
        <f>[2]Slutanvändning!$N$293</f>
        <v>0</v>
      </c>
      <c r="H37" s="111">
        <f>[2]Slutanvändning!$N$294</f>
        <v>36053</v>
      </c>
      <c r="I37" s="100">
        <f>[2]Slutanvändning!$N$295</f>
        <v>0</v>
      </c>
      <c r="J37" s="100">
        <v>0</v>
      </c>
      <c r="K37" s="100">
        <f>[2]Slutanvändning!$U$291</f>
        <v>0</v>
      </c>
      <c r="L37" s="100">
        <f>[2]Slutanvändning!$V$291</f>
        <v>0</v>
      </c>
      <c r="M37" s="100">
        <v>0</v>
      </c>
      <c r="N37" s="100">
        <v>0</v>
      </c>
      <c r="O37" s="100">
        <v>0</v>
      </c>
      <c r="P37" s="100">
        <f t="shared" si="4"/>
        <v>148201</v>
      </c>
      <c r="Q37" s="95"/>
      <c r="R37" s="94" t="str">
        <f>O30</f>
        <v>Metanol + gas</v>
      </c>
      <c r="S37" s="64" t="str">
        <f>O43/1000&amp;" GWh"</f>
        <v>0 GWh</v>
      </c>
      <c r="T37" s="93">
        <f>O$44</f>
        <v>0</v>
      </c>
    </row>
    <row r="38" spans="1:47" ht="15.75">
      <c r="A38" s="5" t="s">
        <v>37</v>
      </c>
      <c r="B38" s="100">
        <f>[2]Slutanvändning!$N$305</f>
        <v>74211</v>
      </c>
      <c r="C38" s="100">
        <f>[2]Slutanvändning!$N$306</f>
        <v>11409</v>
      </c>
      <c r="D38" s="100">
        <f>[2]Slutanvändning!$N$299</f>
        <v>46</v>
      </c>
      <c r="E38" s="100">
        <f>[2]Slutanvändning!$Q$300</f>
        <v>0</v>
      </c>
      <c r="F38" s="111">
        <f>[2]Slutanvändning!$N$301</f>
        <v>0</v>
      </c>
      <c r="G38" s="100">
        <f>[2]Slutanvändning!$N$302</f>
        <v>0</v>
      </c>
      <c r="H38" s="111">
        <f>[2]Slutanvändning!$N$303</f>
        <v>0</v>
      </c>
      <c r="I38" s="100">
        <f>[2]Slutanvändning!$N$304</f>
        <v>0</v>
      </c>
      <c r="J38" s="100">
        <v>0</v>
      </c>
      <c r="K38" s="100">
        <f>[2]Slutanvändning!$U$300</f>
        <v>0</v>
      </c>
      <c r="L38" s="100">
        <f>[2]Slutanvändning!$V$300</f>
        <v>0</v>
      </c>
      <c r="M38" s="100">
        <v>0</v>
      </c>
      <c r="N38" s="100">
        <v>0</v>
      </c>
      <c r="O38" s="100">
        <v>0</v>
      </c>
      <c r="P38" s="100">
        <f t="shared" si="4"/>
        <v>85666</v>
      </c>
      <c r="Q38" s="95"/>
      <c r="S38" s="32"/>
      <c r="T38" s="32"/>
    </row>
    <row r="39" spans="1:47" ht="15.75">
      <c r="A39" s="5" t="s">
        <v>38</v>
      </c>
      <c r="B39" s="100">
        <f>[2]Slutanvändning!$N$314</f>
        <v>0</v>
      </c>
      <c r="C39" s="100">
        <f>[2]Slutanvändning!$N$315</f>
        <v>11422</v>
      </c>
      <c r="D39" s="100">
        <f>[2]Slutanvändning!$N$308</f>
        <v>0</v>
      </c>
      <c r="E39" s="100">
        <f>[2]Slutanvändning!$Q$309</f>
        <v>0</v>
      </c>
      <c r="F39" s="111">
        <f>[2]Slutanvändning!$N$310</f>
        <v>0</v>
      </c>
      <c r="G39" s="100">
        <f>[2]Slutanvändning!$N$311</f>
        <v>0</v>
      </c>
      <c r="H39" s="111">
        <f>[2]Slutanvändning!$N$312</f>
        <v>0</v>
      </c>
      <c r="I39" s="100">
        <f>[2]Slutanvändning!$N$313</f>
        <v>0</v>
      </c>
      <c r="J39" s="100">
        <v>0</v>
      </c>
      <c r="K39" s="100">
        <f>[2]Slutanvändning!$U$309</f>
        <v>0</v>
      </c>
      <c r="L39" s="100">
        <f>[2]Slutanvändning!$V$309</f>
        <v>0</v>
      </c>
      <c r="M39" s="100">
        <v>0</v>
      </c>
      <c r="N39" s="100">
        <v>0</v>
      </c>
      <c r="O39" s="100">
        <v>0</v>
      </c>
      <c r="P39" s="100">
        <f>SUM(B39:N39)</f>
        <v>11422</v>
      </c>
      <c r="Q39" s="95"/>
      <c r="R39" s="11"/>
      <c r="S39" s="11"/>
      <c r="T39" s="11"/>
    </row>
    <row r="40" spans="1:47" ht="15.75">
      <c r="A40" s="5" t="s">
        <v>13</v>
      </c>
      <c r="B40" s="100">
        <f>SUM(B32:B39)</f>
        <v>177042</v>
      </c>
      <c r="C40" s="100">
        <f>SUM(C32:C39)</f>
        <v>256469</v>
      </c>
      <c r="D40" s="100">
        <f t="shared" ref="D40:O40" si="5">SUM(D32:D39)</f>
        <v>208984</v>
      </c>
      <c r="E40" s="100">
        <f t="shared" si="5"/>
        <v>0</v>
      </c>
      <c r="F40" s="105">
        <f>SUM(F32:F39)</f>
        <v>473</v>
      </c>
      <c r="G40" s="100">
        <f t="shared" si="5"/>
        <v>31378</v>
      </c>
      <c r="H40" s="99">
        <f t="shared" si="5"/>
        <v>209424</v>
      </c>
      <c r="I40" s="100">
        <f t="shared" si="5"/>
        <v>0</v>
      </c>
      <c r="J40" s="100">
        <f t="shared" si="5"/>
        <v>0</v>
      </c>
      <c r="K40" s="100">
        <f t="shared" si="5"/>
        <v>0</v>
      </c>
      <c r="L40" s="100">
        <f t="shared" si="5"/>
        <v>0</v>
      </c>
      <c r="M40" s="100">
        <f t="shared" si="5"/>
        <v>0</v>
      </c>
      <c r="N40" s="100">
        <f t="shared" si="5"/>
        <v>0</v>
      </c>
      <c r="O40" s="100">
        <f t="shared" si="5"/>
        <v>0</v>
      </c>
      <c r="P40" s="104">
        <f>SUM(B40:N40)</f>
        <v>883770</v>
      </c>
      <c r="Q40" s="95"/>
      <c r="R40" s="11"/>
      <c r="S40" s="11" t="s">
        <v>24</v>
      </c>
      <c r="T40" s="11" t="s">
        <v>25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54,46784 GWh</v>
      </c>
      <c r="T41" s="11"/>
    </row>
    <row r="42" spans="1:47">
      <c r="A42" s="49" t="s">
        <v>42</v>
      </c>
      <c r="B42" s="106">
        <f>B39+B38+B37</f>
        <v>107538</v>
      </c>
      <c r="C42" s="106">
        <f>C39+C38+C37</f>
        <v>101423</v>
      </c>
      <c r="D42" s="106">
        <f>D39+D38+D37</f>
        <v>275</v>
      </c>
      <c r="E42" s="106">
        <f t="shared" ref="E42:I42" si="6">E39+E38+E37</f>
        <v>0</v>
      </c>
      <c r="F42" s="107">
        <f t="shared" si="6"/>
        <v>0</v>
      </c>
      <c r="G42" s="106">
        <f t="shared" si="6"/>
        <v>0</v>
      </c>
      <c r="H42" s="106">
        <f t="shared" si="6"/>
        <v>36053</v>
      </c>
      <c r="I42" s="107">
        <f t="shared" si="6"/>
        <v>0</v>
      </c>
      <c r="J42" s="106">
        <f t="shared" ref="J42:P42" si="7">J39+J38+J37</f>
        <v>0</v>
      </c>
      <c r="K42" s="106">
        <f t="shared" si="7"/>
        <v>0</v>
      </c>
      <c r="L42" s="106">
        <f t="shared" si="7"/>
        <v>0</v>
      </c>
      <c r="M42" s="106">
        <f t="shared" si="7"/>
        <v>0</v>
      </c>
      <c r="N42" s="106">
        <f t="shared" si="7"/>
        <v>0</v>
      </c>
      <c r="O42" s="106">
        <f t="shared" si="7"/>
        <v>0</v>
      </c>
      <c r="P42" s="106">
        <f t="shared" si="7"/>
        <v>245289</v>
      </c>
      <c r="Q42" s="11"/>
      <c r="R42" s="11" t="s">
        <v>40</v>
      </c>
      <c r="S42" s="12" t="str">
        <f>P42/1000 &amp;" GWh"</f>
        <v>245,289 GWh</v>
      </c>
      <c r="T42" s="93">
        <f>P42/P40</f>
        <v>0.27754845717777249</v>
      </c>
    </row>
    <row r="43" spans="1:47">
      <c r="A43" s="50" t="s">
        <v>44</v>
      </c>
      <c r="B43" s="108"/>
      <c r="C43" s="109">
        <f>C40+C24-C7+C46</f>
        <v>244072.84</v>
      </c>
      <c r="D43" s="109">
        <f t="shared" ref="D43:O43" si="8">D11+D24+D40</f>
        <v>210170</v>
      </c>
      <c r="E43" s="109">
        <f t="shared" si="8"/>
        <v>0</v>
      </c>
      <c r="F43" s="109">
        <f t="shared" si="8"/>
        <v>473</v>
      </c>
      <c r="G43" s="109">
        <f t="shared" si="8"/>
        <v>31378</v>
      </c>
      <c r="H43" s="109">
        <f>H11+H24+H40</f>
        <v>370038</v>
      </c>
      <c r="I43" s="109">
        <f t="shared" si="8"/>
        <v>2903</v>
      </c>
      <c r="J43" s="109">
        <f t="shared" si="8"/>
        <v>0</v>
      </c>
      <c r="K43" s="109">
        <f t="shared" si="8"/>
        <v>29575</v>
      </c>
      <c r="L43" s="109">
        <f t="shared" si="8"/>
        <v>0</v>
      </c>
      <c r="M43" s="109">
        <f t="shared" si="8"/>
        <v>0</v>
      </c>
      <c r="N43" s="109">
        <f t="shared" si="8"/>
        <v>0</v>
      </c>
      <c r="O43" s="109">
        <f t="shared" si="8"/>
        <v>0</v>
      </c>
      <c r="P43" s="110">
        <f>SUM(C43:O43)</f>
        <v>888609.84</v>
      </c>
      <c r="Q43" s="11"/>
      <c r="R43" s="11" t="s">
        <v>41</v>
      </c>
      <c r="S43" s="12" t="str">
        <f>P36/1000 &amp;" GWh"</f>
        <v>86,313 GWh</v>
      </c>
      <c r="T43" s="96">
        <f>P36/P40</f>
        <v>9.7664550731525177E-2</v>
      </c>
    </row>
    <row r="44" spans="1:47">
      <c r="A44" s="50" t="s">
        <v>45</v>
      </c>
      <c r="B44" s="131"/>
      <c r="C44" s="132">
        <f>C43/$P$43</f>
        <v>0.27466817157910384</v>
      </c>
      <c r="D44" s="132">
        <f t="shared" ref="D44:P44" si="9">D43/$P$43</f>
        <v>0.23651549931069862</v>
      </c>
      <c r="E44" s="132">
        <f t="shared" si="9"/>
        <v>0</v>
      </c>
      <c r="F44" s="132">
        <f t="shared" si="9"/>
        <v>5.3229210245972524E-4</v>
      </c>
      <c r="G44" s="132">
        <f t="shared" si="9"/>
        <v>3.5311335287486804E-2</v>
      </c>
      <c r="H44" s="132">
        <f t="shared" si="9"/>
        <v>0.41642347782239281</v>
      </c>
      <c r="I44" s="132">
        <f t="shared" si="9"/>
        <v>3.2669005780984824E-3</v>
      </c>
      <c r="J44" s="132">
        <f t="shared" si="9"/>
        <v>0</v>
      </c>
      <c r="K44" s="132">
        <f t="shared" si="9"/>
        <v>3.3282323319759777E-2</v>
      </c>
      <c r="L44" s="132">
        <f t="shared" si="9"/>
        <v>0</v>
      </c>
      <c r="M44" s="132">
        <f t="shared" si="9"/>
        <v>0</v>
      </c>
      <c r="N44" s="132">
        <f t="shared" si="9"/>
        <v>0</v>
      </c>
      <c r="O44" s="132">
        <f t="shared" si="9"/>
        <v>0</v>
      </c>
      <c r="P44" s="132">
        <f t="shared" si="9"/>
        <v>1</v>
      </c>
      <c r="Q44" s="11"/>
      <c r="R44" s="11" t="s">
        <v>43</v>
      </c>
      <c r="S44" s="12" t="str">
        <f>P34/1000 &amp;" GWh"</f>
        <v>82,161 GWh</v>
      </c>
      <c r="T44" s="93">
        <f>P34/P40</f>
        <v>9.296649580773278E-2</v>
      </c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12,329 GWh</v>
      </c>
      <c r="T45" s="93">
        <f>P32/P40</f>
        <v>1.3950462224334386E-2</v>
      </c>
    </row>
    <row r="46" spans="1:47">
      <c r="A46" s="51" t="s">
        <v>48</v>
      </c>
      <c r="B46" s="72">
        <f>B24-B40</f>
        <v>33658</v>
      </c>
      <c r="C46" s="72">
        <f>(C40+C24)*0.08</f>
        <v>20809.84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233,555 GWh</v>
      </c>
      <c r="T46" s="96">
        <f>P33/P40</f>
        <v>0.26427124704391414</v>
      </c>
    </row>
    <row r="47" spans="1:47">
      <c r="A47" s="51" t="s">
        <v>50</v>
      </c>
      <c r="B47" s="75">
        <f>B46/B24</f>
        <v>0.1597437114380636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224,123 GWh</v>
      </c>
      <c r="T47" s="96">
        <f>P35/P40</f>
        <v>0.25359878701472105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49</v>
      </c>
      <c r="S48" s="12" t="str">
        <f>P40/1000 &amp;" GWh"</f>
        <v>883,77 GWh</v>
      </c>
      <c r="T48" s="9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zoomScale="70" zoomScaleNormal="70" workbookViewId="0">
      <pane xSplit="1" topLeftCell="B1" activePane="topRight" state="frozen"/>
      <selection pane="topRight" activeCell="E49" sqref="E49"/>
    </sheetView>
  </sheetViews>
  <sheetFormatPr defaultColWidth="8.625" defaultRowHeight="15"/>
  <cols>
    <col min="1" max="1" width="49.5" style="13" customWidth="1"/>
    <col min="2" max="2" width="17.625" style="55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75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B5" s="63"/>
      <c r="C5" s="99">
        <f>[2]Solceller!$C$8</f>
        <v>351.5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104</v>
      </c>
      <c r="B6" s="63"/>
      <c r="C6" s="105">
        <f>[2]Elproduktion!$N$202</f>
        <v>144748.25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100"/>
      <c r="N6" s="100"/>
      <c r="O6" s="100"/>
      <c r="P6" s="100">
        <f>SUM(D6:O6)</f>
        <v>0</v>
      </c>
      <c r="Q6" s="56"/>
      <c r="AG6" s="56"/>
      <c r="AH6" s="56"/>
    </row>
    <row r="7" spans="1:34" ht="15.75">
      <c r="A7" s="5" t="s">
        <v>85</v>
      </c>
      <c r="B7" s="63"/>
      <c r="C7" s="103">
        <v>0</v>
      </c>
      <c r="D7" s="100">
        <f>[2]Elproduktion!$N$203</f>
        <v>0</v>
      </c>
      <c r="E7" s="100">
        <f>[2]Elproduktion!$Q$204</f>
        <v>0</v>
      </c>
      <c r="F7" s="100">
        <f>[2]Elproduktion!$N$205</f>
        <v>0</v>
      </c>
      <c r="G7" s="100">
        <f>[2]Elproduktion!$R$206</f>
        <v>0</v>
      </c>
      <c r="H7" s="102">
        <f>[2]Elproduktion!$S$207</f>
        <v>0</v>
      </c>
      <c r="I7" s="100">
        <f>[2]Elproduktion!$N$208</f>
        <v>0</v>
      </c>
      <c r="J7" s="102">
        <f>[2]Elproduktion!$T$206</f>
        <v>0</v>
      </c>
      <c r="K7" s="100">
        <f>[2]Elproduktion!$U$204</f>
        <v>0</v>
      </c>
      <c r="L7" s="100">
        <f>[2]Elproduktion!$V$204</f>
        <v>0</v>
      </c>
      <c r="M7" s="100"/>
      <c r="N7" s="100"/>
      <c r="O7" s="100"/>
      <c r="P7" s="100">
        <f>SUM(D7:O7)</f>
        <v>0</v>
      </c>
      <c r="Q7" s="56"/>
      <c r="AG7" s="56"/>
      <c r="AH7" s="56"/>
    </row>
    <row r="8" spans="1:34" ht="15.75">
      <c r="A8" s="5" t="s">
        <v>10</v>
      </c>
      <c r="B8" s="63"/>
      <c r="C8" s="111">
        <f>[2]Elproduktion!$N$210</f>
        <v>0</v>
      </c>
      <c r="D8" s="100">
        <f>[2]Elproduktion!$N$211</f>
        <v>0</v>
      </c>
      <c r="E8" s="100">
        <f>[2]Elproduktion!$Q$212</f>
        <v>0</v>
      </c>
      <c r="F8" s="100">
        <f>[2]Elproduktion!$N$213</f>
        <v>0</v>
      </c>
      <c r="G8" s="100">
        <f>[2]Elproduktion!$R$214</f>
        <v>0</v>
      </c>
      <c r="H8" s="100">
        <f>[2]Elproduktion!$S$215</f>
        <v>0</v>
      </c>
      <c r="I8" s="100">
        <f>[2]Elproduktion!$N$216</f>
        <v>0</v>
      </c>
      <c r="J8" s="100">
        <f>[2]Elproduktion!$T$214</f>
        <v>0</v>
      </c>
      <c r="K8" s="100">
        <f>[2]Elproduktion!$U$212</f>
        <v>0</v>
      </c>
      <c r="L8" s="100">
        <f>[2]Elproduktion!$V$212</f>
        <v>0</v>
      </c>
      <c r="M8" s="100"/>
      <c r="N8" s="100"/>
      <c r="O8" s="100"/>
      <c r="P8" s="100">
        <f t="shared" ref="P8:P11" si="0">SUM(D8:O8)</f>
        <v>0</v>
      </c>
      <c r="Q8" s="56"/>
      <c r="AG8" s="56"/>
      <c r="AH8" s="56"/>
    </row>
    <row r="9" spans="1:34" ht="15.75">
      <c r="A9" s="5" t="s">
        <v>11</v>
      </c>
      <c r="B9" s="63"/>
      <c r="C9" s="111">
        <f>[2]Elproduktion!$N$218</f>
        <v>1068</v>
      </c>
      <c r="D9" s="100">
        <f>[2]Elproduktion!$N$219</f>
        <v>0</v>
      </c>
      <c r="E9" s="100">
        <f>[2]Elproduktion!$Q$220</f>
        <v>0</v>
      </c>
      <c r="F9" s="100">
        <f>[2]Elproduktion!$N$221</f>
        <v>0</v>
      </c>
      <c r="G9" s="100">
        <f>[2]Elproduktion!$R$222</f>
        <v>0</v>
      </c>
      <c r="H9" s="100">
        <f>[2]Elproduktion!$S$223</f>
        <v>0</v>
      </c>
      <c r="I9" s="100">
        <f>[2]Elproduktion!$N$224</f>
        <v>0</v>
      </c>
      <c r="J9" s="100">
        <f>[2]Elproduktion!$T$222</f>
        <v>0</v>
      </c>
      <c r="K9" s="100">
        <f>[2]Elproduktion!$U$220</f>
        <v>0</v>
      </c>
      <c r="L9" s="100">
        <f>[2]Elproduktion!$V$220</f>
        <v>0</v>
      </c>
      <c r="M9" s="100"/>
      <c r="N9" s="100"/>
      <c r="O9" s="100"/>
      <c r="P9" s="100">
        <f t="shared" si="0"/>
        <v>0</v>
      </c>
      <c r="Q9" s="56"/>
      <c r="AG9" s="56"/>
      <c r="AH9" s="56"/>
    </row>
    <row r="10" spans="1:34" ht="15.75">
      <c r="A10" s="5" t="s">
        <v>12</v>
      </c>
      <c r="B10" s="63"/>
      <c r="C10" s="112">
        <f>[2]Elproduktion!$N$226</f>
        <v>43901.691029050169</v>
      </c>
      <c r="D10" s="100">
        <f>[2]Elproduktion!$N$227</f>
        <v>0</v>
      </c>
      <c r="E10" s="100">
        <f>[2]Elproduktion!$Q$228</f>
        <v>0</v>
      </c>
      <c r="F10" s="100">
        <f>[2]Elproduktion!$N$229</f>
        <v>0</v>
      </c>
      <c r="G10" s="100">
        <f>[2]Elproduktion!$R$230</f>
        <v>0</v>
      </c>
      <c r="H10" s="100">
        <f>[2]Elproduktion!$S$231</f>
        <v>0</v>
      </c>
      <c r="I10" s="100">
        <f>[2]Elproduktion!$N$232</f>
        <v>0</v>
      </c>
      <c r="J10" s="100">
        <f>[2]Elproduktion!$T$230</f>
        <v>0</v>
      </c>
      <c r="K10" s="100">
        <f>[2]Elproduktion!$U$228</f>
        <v>0</v>
      </c>
      <c r="L10" s="100">
        <f>[2]Elproduktion!$V$228</f>
        <v>0</v>
      </c>
      <c r="M10" s="100"/>
      <c r="N10" s="100"/>
      <c r="O10" s="100"/>
      <c r="P10" s="100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B11" s="63"/>
      <c r="C11" s="113">
        <f>SUM(C5:C10)</f>
        <v>190069.44102905015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0">
        <f t="shared" si="1"/>
        <v>0</v>
      </c>
      <c r="I11" s="100">
        <f t="shared" si="1"/>
        <v>0</v>
      </c>
      <c r="J11" s="100">
        <f t="shared" si="1"/>
        <v>0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0"/>
        <v>0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2282 Kramfors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33">
        <f>[2]Fjärrvärmeproduktion!$N$282</f>
        <v>0</v>
      </c>
      <c r="C18" s="124"/>
      <c r="D18" s="124">
        <f>[2]Fjärrvärmeproduktion!$N$283</f>
        <v>0</v>
      </c>
      <c r="E18" s="124">
        <f>[2]Fjärrvärmeproduktion!$Q$284</f>
        <v>0</v>
      </c>
      <c r="F18" s="124">
        <f>[2]Fjärrvärmeproduktion!$N$285</f>
        <v>0</v>
      </c>
      <c r="G18" s="124">
        <f>[2]Fjärrvärmeproduktion!$R$286</f>
        <v>0</v>
      </c>
      <c r="H18" s="124">
        <f>[2]Fjärrvärmeproduktion!$S$287</f>
        <v>0</v>
      </c>
      <c r="I18" s="124">
        <f>[2]Fjärrvärmeproduktion!$N$288</f>
        <v>0</v>
      </c>
      <c r="J18" s="124">
        <f>[2]Fjärrvärmeproduktion!$T$286</f>
        <v>0</v>
      </c>
      <c r="K18" s="124">
        <f>[2]Fjärrvärmeproduktion!$U$284</f>
        <v>0</v>
      </c>
      <c r="L18" s="124">
        <f>[2]Fjärrvärmeproduktion!$V$284</f>
        <v>0</v>
      </c>
      <c r="M18" s="124"/>
      <c r="N18" s="124"/>
      <c r="O18" s="124"/>
      <c r="P18" s="124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33">
        <f>[2]Fjärrvärmeproduktion!$N$290+[2]Fjärrvärmeproduktion!$N$322</f>
        <v>57486</v>
      </c>
      <c r="C19" s="124"/>
      <c r="D19" s="124">
        <f>[2]Fjärrvärmeproduktion!$N$291</f>
        <v>1662</v>
      </c>
      <c r="E19" s="124">
        <f>[2]Fjärrvärmeproduktion!$Q$292</f>
        <v>0</v>
      </c>
      <c r="F19" s="124">
        <f>[2]Fjärrvärmeproduktion!$N$293</f>
        <v>0</v>
      </c>
      <c r="G19" s="124">
        <f>[2]Fjärrvärmeproduktion!$R$294</f>
        <v>0</v>
      </c>
      <c r="H19" s="124">
        <f>[2]Fjärrvärmeproduktion!$S$295</f>
        <v>52205</v>
      </c>
      <c r="I19" s="124">
        <f>[2]Fjärrvärmeproduktion!$N$296</f>
        <v>0</v>
      </c>
      <c r="J19" s="124">
        <f>[2]Fjärrvärmeproduktion!$T$294</f>
        <v>0</v>
      </c>
      <c r="K19" s="124">
        <f>[2]Fjärrvärmeproduktion!$U$292</f>
        <v>11046</v>
      </c>
      <c r="L19" s="124">
        <f>[2]Fjärrvärmeproduktion!$V$292</f>
        <v>0</v>
      </c>
      <c r="M19" s="124"/>
      <c r="N19" s="124"/>
      <c r="O19" s="124"/>
      <c r="P19" s="124">
        <f t="shared" ref="P19:P24" si="2">SUM(C19:O19)</f>
        <v>64913</v>
      </c>
      <c r="Q19" s="4"/>
      <c r="R19" s="4"/>
      <c r="S19" s="4"/>
      <c r="T19" s="4"/>
    </row>
    <row r="20" spans="1:34" ht="15.75">
      <c r="A20" s="5" t="s">
        <v>19</v>
      </c>
      <c r="B20" s="130">
        <f>[2]Fjärrvärmeproduktion!$N$298</f>
        <v>0</v>
      </c>
      <c r="C20" s="124"/>
      <c r="D20" s="124">
        <f>[2]Fjärrvärmeproduktion!$N$299</f>
        <v>0</v>
      </c>
      <c r="E20" s="124">
        <f>[2]Fjärrvärmeproduktion!$Q$300</f>
        <v>0</v>
      </c>
      <c r="F20" s="124">
        <f>[2]Fjärrvärmeproduktion!$N$301</f>
        <v>0</v>
      </c>
      <c r="G20" s="124">
        <f>[2]Fjärrvärmeproduktion!$R$302</f>
        <v>0</v>
      </c>
      <c r="H20" s="124">
        <f>[2]Fjärrvärmeproduktion!$S$303</f>
        <v>0</v>
      </c>
      <c r="I20" s="124">
        <f>[2]Fjärrvärmeproduktion!$N$304</f>
        <v>0</v>
      </c>
      <c r="J20" s="124">
        <f>[2]Fjärrvärmeproduktion!$T$302</f>
        <v>0</v>
      </c>
      <c r="K20" s="124">
        <f>[2]Fjärrvärmeproduktion!$U$300</f>
        <v>0</v>
      </c>
      <c r="L20" s="124">
        <f>[2]Fjärrvärmeproduktion!$V$300</f>
        <v>0</v>
      </c>
      <c r="M20" s="124"/>
      <c r="N20" s="124"/>
      <c r="O20" s="124"/>
      <c r="P20" s="124">
        <f t="shared" si="2"/>
        <v>0</v>
      </c>
      <c r="Q20" s="4"/>
      <c r="R20" s="4"/>
      <c r="S20" s="4"/>
      <c r="T20" s="4"/>
    </row>
    <row r="21" spans="1:34" ht="15.75">
      <c r="A21" s="5" t="s">
        <v>20</v>
      </c>
      <c r="B21" s="130">
        <f>[2]Fjärrvärmeproduktion!$N$306</f>
        <v>0</v>
      </c>
      <c r="C21" s="124"/>
      <c r="D21" s="124">
        <f>[2]Fjärrvärmeproduktion!$N$307</f>
        <v>0</v>
      </c>
      <c r="E21" s="124">
        <f>[2]Fjärrvärmeproduktion!$Q$308</f>
        <v>0</v>
      </c>
      <c r="F21" s="124">
        <f>[2]Fjärrvärmeproduktion!$N$309</f>
        <v>0</v>
      </c>
      <c r="G21" s="124">
        <f>[2]Fjärrvärmeproduktion!$R$310</f>
        <v>0</v>
      </c>
      <c r="H21" s="124">
        <f>[2]Fjärrvärmeproduktion!$S$311</f>
        <v>0</v>
      </c>
      <c r="I21" s="124">
        <f>[2]Fjärrvärmeproduktion!$N$312</f>
        <v>0</v>
      </c>
      <c r="J21" s="124">
        <f>[2]Fjärrvärmeproduktion!$T$310</f>
        <v>0</v>
      </c>
      <c r="K21" s="124">
        <f>[2]Fjärrvärmeproduktion!$U$308</f>
        <v>0</v>
      </c>
      <c r="L21" s="124">
        <f>[2]Fjärrvärmeproduktion!$V$308</f>
        <v>0</v>
      </c>
      <c r="M21" s="124"/>
      <c r="N21" s="124"/>
      <c r="O21" s="124"/>
      <c r="P21" s="124">
        <f t="shared" si="2"/>
        <v>0</v>
      </c>
      <c r="Q21" s="4"/>
      <c r="R21" s="4"/>
      <c r="S21" s="4"/>
      <c r="T21" s="4"/>
    </row>
    <row r="22" spans="1:34" ht="15.75">
      <c r="A22" s="5" t="s">
        <v>21</v>
      </c>
      <c r="B22" s="133">
        <f>[2]Fjärrvärmeproduktion!$N$314</f>
        <v>6446</v>
      </c>
      <c r="C22" s="124"/>
      <c r="D22" s="124">
        <f>[2]Fjärrvärmeproduktion!$N$315</f>
        <v>0</v>
      </c>
      <c r="E22" s="124">
        <f>[2]Fjärrvärmeproduktion!$Q$316</f>
        <v>0</v>
      </c>
      <c r="F22" s="124">
        <f>[2]Fjärrvärmeproduktion!$N$317</f>
        <v>0</v>
      </c>
      <c r="G22" s="124">
        <f>[2]Fjärrvärmeproduktion!$R$318</f>
        <v>0</v>
      </c>
      <c r="H22" s="124">
        <f>[2]Fjärrvärmeproduktion!$S$319</f>
        <v>0</v>
      </c>
      <c r="I22" s="124">
        <f>[2]Fjärrvärmeproduktion!$N$320</f>
        <v>0</v>
      </c>
      <c r="J22" s="124">
        <f>[2]Fjärrvärmeproduktion!$T$318</f>
        <v>0</v>
      </c>
      <c r="K22" s="124">
        <f>[2]Fjärrvärmeproduktion!$U$316</f>
        <v>0</v>
      </c>
      <c r="L22" s="124">
        <f>[2]Fjärrvärmeproduktion!$V$316</f>
        <v>0</v>
      </c>
      <c r="M22" s="124"/>
      <c r="N22" s="124"/>
      <c r="O22" s="124"/>
      <c r="P22" s="124">
        <f t="shared" si="2"/>
        <v>0</v>
      </c>
      <c r="Q22" s="4"/>
      <c r="R22" s="11" t="s">
        <v>23</v>
      </c>
      <c r="S22" s="64" t="str">
        <f>P43/1000 &amp;" GWh"</f>
        <v>2707,48304 GWh</v>
      </c>
      <c r="T22" s="4"/>
    </row>
    <row r="23" spans="1:34" ht="15.75">
      <c r="A23" s="5" t="s">
        <v>22</v>
      </c>
      <c r="B23" s="133">
        <v>0</v>
      </c>
      <c r="C23" s="124"/>
      <c r="D23" s="124">
        <f>[2]Fjärrvärmeproduktion!$N$323</f>
        <v>0</v>
      </c>
      <c r="E23" s="124">
        <f>[2]Fjärrvärmeproduktion!$Q$324</f>
        <v>0</v>
      </c>
      <c r="F23" s="124">
        <f>[2]Fjärrvärmeproduktion!$N$325</f>
        <v>0</v>
      </c>
      <c r="G23" s="124">
        <f>[2]Fjärrvärmeproduktion!$R$326</f>
        <v>0</v>
      </c>
      <c r="H23" s="124">
        <f>[2]Fjärrvärmeproduktion!$S$327</f>
        <v>0</v>
      </c>
      <c r="I23" s="124">
        <f>[2]Fjärrvärmeproduktion!$N$328</f>
        <v>0</v>
      </c>
      <c r="J23" s="124">
        <f>[2]Fjärrvärmeproduktion!$T$326</f>
        <v>0</v>
      </c>
      <c r="K23" s="124">
        <f>[2]Fjärrvärmeproduktion!$U$324</f>
        <v>0</v>
      </c>
      <c r="L23" s="124">
        <f>[2]Fjärrvärmeproduktion!$V$324</f>
        <v>0</v>
      </c>
      <c r="M23" s="124"/>
      <c r="N23" s="124"/>
      <c r="O23" s="124"/>
      <c r="P23" s="124">
        <f t="shared" si="2"/>
        <v>0</v>
      </c>
      <c r="Q23" s="4"/>
      <c r="R23" s="11"/>
      <c r="S23" s="4"/>
      <c r="T23" s="4"/>
    </row>
    <row r="24" spans="1:34" ht="15.75">
      <c r="A24" s="5" t="s">
        <v>13</v>
      </c>
      <c r="B24" s="124">
        <f>SUM(B18:B23)</f>
        <v>63932</v>
      </c>
      <c r="C24" s="124">
        <f t="shared" ref="C24:O24" si="3">SUM(C18:C23)</f>
        <v>0</v>
      </c>
      <c r="D24" s="124">
        <f t="shared" si="3"/>
        <v>1662</v>
      </c>
      <c r="E24" s="124">
        <f t="shared" si="3"/>
        <v>0</v>
      </c>
      <c r="F24" s="124">
        <f t="shared" si="3"/>
        <v>0</v>
      </c>
      <c r="G24" s="124">
        <f t="shared" si="3"/>
        <v>0</v>
      </c>
      <c r="H24" s="124">
        <f t="shared" si="3"/>
        <v>52205</v>
      </c>
      <c r="I24" s="124">
        <f t="shared" si="3"/>
        <v>0</v>
      </c>
      <c r="J24" s="124">
        <f t="shared" si="3"/>
        <v>0</v>
      </c>
      <c r="K24" s="124">
        <f t="shared" si="3"/>
        <v>11046</v>
      </c>
      <c r="L24" s="124">
        <f t="shared" si="3"/>
        <v>0</v>
      </c>
      <c r="M24" s="124">
        <f t="shared" si="3"/>
        <v>0</v>
      </c>
      <c r="N24" s="124">
        <f t="shared" si="3"/>
        <v>0</v>
      </c>
      <c r="O24" s="124">
        <f t="shared" si="3"/>
        <v>0</v>
      </c>
      <c r="P24" s="124">
        <f t="shared" si="2"/>
        <v>64913</v>
      </c>
      <c r="Q24" s="4"/>
      <c r="R24" s="11"/>
      <c r="S24" s="4" t="s">
        <v>24</v>
      </c>
      <c r="T24" s="4" t="s">
        <v>25</v>
      </c>
    </row>
    <row r="25" spans="1:34" ht="15.7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4"/>
      <c r="R25" s="48" t="str">
        <f>C30</f>
        <v>El</v>
      </c>
      <c r="S25" s="64" t="str">
        <f>C43/1000 &amp;" GWh"</f>
        <v>650,12004 GWh</v>
      </c>
      <c r="T25" s="93">
        <f>C$44</f>
        <v>0.24011970911551861</v>
      </c>
    </row>
    <row r="26" spans="1:34" ht="15.75">
      <c r="B26" s="65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321,031 GWh</v>
      </c>
      <c r="T26" s="93">
        <f>D$44</f>
        <v>0.11857174920659891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0 GWh</v>
      </c>
      <c r="T27" s="93">
        <f>E$44</f>
        <v>0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0 GWh</v>
      </c>
      <c r="T28" s="93">
        <f>F$44</f>
        <v>0</v>
      </c>
    </row>
    <row r="29" spans="1:34" ht="15.75">
      <c r="A29" s="83" t="str">
        <f>A2</f>
        <v>2282 Kramfors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43,052 GWh</v>
      </c>
      <c r="T29" s="93">
        <f>G$44</f>
        <v>1.5901115303015897E-2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341,26 GWh</v>
      </c>
      <c r="T30" s="93">
        <f>H$44</f>
        <v>0.12604326415281997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0 GWh</v>
      </c>
      <c r="T31" s="93">
        <f>I$44</f>
        <v>0</v>
      </c>
      <c r="AG31" s="33"/>
      <c r="AH31" s="33"/>
    </row>
    <row r="32" spans="1:34" ht="15.75">
      <c r="A32" s="5" t="s">
        <v>29</v>
      </c>
      <c r="B32" s="100">
        <f>[2]Slutanvändning!$N$413</f>
        <v>0</v>
      </c>
      <c r="C32" s="111">
        <f>[2]Slutanvändning!$N$414</f>
        <v>8301</v>
      </c>
      <c r="D32" s="100">
        <f>[2]Slutanvändning!$N$407</f>
        <v>4573</v>
      </c>
      <c r="E32" s="100">
        <f>[2]Slutanvändning!$Q$408</f>
        <v>0</v>
      </c>
      <c r="F32" s="100">
        <f>[2]Slutanvändning!$N$409</f>
        <v>0</v>
      </c>
      <c r="G32" s="111">
        <f>[2]Slutanvändning!$N$410</f>
        <v>1060</v>
      </c>
      <c r="H32" s="111">
        <f>[2]Slutanvändning!$N$411</f>
        <v>0</v>
      </c>
      <c r="I32" s="100">
        <f>[2]Slutanvändning!$N$412</f>
        <v>0</v>
      </c>
      <c r="J32" s="100">
        <v>0</v>
      </c>
      <c r="K32" s="100">
        <f>[2]Slutanvändning!$U$408</f>
        <v>0</v>
      </c>
      <c r="L32" s="100">
        <f>[2]Slutanvändning!$V$408</f>
        <v>0</v>
      </c>
      <c r="M32" s="100">
        <v>0</v>
      </c>
      <c r="N32" s="100">
        <v>0</v>
      </c>
      <c r="O32" s="100">
        <v>0</v>
      </c>
      <c r="P32" s="100">
        <f t="shared" ref="P32:P38" si="4">SUM(B32:N32)</f>
        <v>13934</v>
      </c>
      <c r="Q32" s="95"/>
      <c r="R32" s="94" t="str">
        <f>J30</f>
        <v>Avlutar</v>
      </c>
      <c r="S32" s="64" t="str">
        <f>J43/1000 &amp;" GWh"</f>
        <v>1340,881 GWh</v>
      </c>
      <c r="T32" s="93">
        <f>J$44</f>
        <v>0.49525000902683403</v>
      </c>
    </row>
    <row r="33" spans="1:47" ht="15.75">
      <c r="A33" s="5" t="s">
        <v>32</v>
      </c>
      <c r="B33" s="100">
        <f>[2]Slutanvändning!$N$422</f>
        <v>3001</v>
      </c>
      <c r="C33" s="115">
        <f>[2]Slutanvändning!$N$423</f>
        <v>399790</v>
      </c>
      <c r="D33" s="100">
        <f>[2]Slutanvändning!$N$416</f>
        <v>80061</v>
      </c>
      <c r="E33" s="100">
        <f>[2]Slutanvändning!$Q$417</f>
        <v>0</v>
      </c>
      <c r="F33" s="100">
        <f>[2]Slutanvändning!$N$418</f>
        <v>0</v>
      </c>
      <c r="G33" s="103">
        <f>[2]Slutanvändning!$R$419</f>
        <v>0</v>
      </c>
      <c r="H33" s="103">
        <f>[2]Slutanvändning!$S$420</f>
        <v>219751</v>
      </c>
      <c r="I33" s="100">
        <f>[2]Slutanvändning!$N$421</f>
        <v>0</v>
      </c>
      <c r="J33" s="120">
        <f>[2]Slutanvändning!$T$419</f>
        <v>1340881</v>
      </c>
      <c r="K33" s="100">
        <f>[2]Slutanvändning!$U$417</f>
        <v>0</v>
      </c>
      <c r="L33" s="100">
        <f>[2]Slutanvändning!$V$417</f>
        <v>0</v>
      </c>
      <c r="M33" s="100">
        <v>0</v>
      </c>
      <c r="N33" s="114">
        <f>[2]Slutanvändning!$X$419</f>
        <v>93</v>
      </c>
      <c r="O33" s="100">
        <v>0</v>
      </c>
      <c r="P33" s="102">
        <f t="shared" si="4"/>
        <v>2043577</v>
      </c>
      <c r="Q33" s="95"/>
      <c r="R33" s="48" t="str">
        <f>K30</f>
        <v>Torv</v>
      </c>
      <c r="S33" s="64" t="str">
        <f>K43/1000&amp;" GWh"</f>
        <v>11,046 GWh</v>
      </c>
      <c r="T33" s="93">
        <f>K$44</f>
        <v>4.0798039495752482E-3</v>
      </c>
    </row>
    <row r="34" spans="1:47" ht="15.75">
      <c r="A34" s="5" t="s">
        <v>33</v>
      </c>
      <c r="B34" s="100">
        <f>[2]Slutanvändning!$N$431</f>
        <v>8119</v>
      </c>
      <c r="C34" s="111">
        <f>[2]Slutanvändning!$N$432</f>
        <v>21068</v>
      </c>
      <c r="D34" s="100">
        <f>[2]Slutanvändning!$N$425</f>
        <v>1021</v>
      </c>
      <c r="E34" s="100">
        <f>[2]Slutanvändning!$Q$426</f>
        <v>0</v>
      </c>
      <c r="F34" s="100">
        <f>[2]Slutanvändning!$N$427</f>
        <v>0</v>
      </c>
      <c r="G34" s="111">
        <f>[2]Slutanvändning!$N$428</f>
        <v>0</v>
      </c>
      <c r="H34" s="111">
        <f>[2]Slutanvändning!$N$429</f>
        <v>0</v>
      </c>
      <c r="I34" s="100">
        <f>[2]Slutanvändning!$N$430</f>
        <v>0</v>
      </c>
      <c r="J34" s="100">
        <v>0</v>
      </c>
      <c r="K34" s="100">
        <f>[2]Slutanvändning!$U$426</f>
        <v>0</v>
      </c>
      <c r="L34" s="100">
        <f>[2]Slutanvändning!$V$426</f>
        <v>0</v>
      </c>
      <c r="M34" s="100">
        <v>0</v>
      </c>
      <c r="N34" s="100">
        <v>0</v>
      </c>
      <c r="O34" s="100">
        <v>0</v>
      </c>
      <c r="P34" s="100">
        <f t="shared" si="4"/>
        <v>30208</v>
      </c>
      <c r="Q34" s="95"/>
      <c r="R34" s="94" t="str">
        <f>L30</f>
        <v>Avfall</v>
      </c>
      <c r="S34" s="64" t="str">
        <f>L43/1000&amp;" GWh"</f>
        <v>0 GWh</v>
      </c>
      <c r="T34" s="93">
        <f>L$44</f>
        <v>0</v>
      </c>
      <c r="V34" s="8"/>
      <c r="W34" s="62"/>
    </row>
    <row r="35" spans="1:47" ht="15.75">
      <c r="A35" s="5" t="s">
        <v>34</v>
      </c>
      <c r="B35" s="100">
        <f>[2]Slutanvändning!$N$440</f>
        <v>0</v>
      </c>
      <c r="C35" s="111">
        <f>[2]Slutanvändning!$N$441</f>
        <v>854</v>
      </c>
      <c r="D35" s="100">
        <f>[2]Slutanvändning!$N$434</f>
        <v>226335</v>
      </c>
      <c r="E35" s="100">
        <f>[2]Slutanvändning!$Q$435</f>
        <v>0</v>
      </c>
      <c r="F35" s="100">
        <f>[2]Slutanvändning!$N$436</f>
        <v>0</v>
      </c>
      <c r="G35" s="111">
        <f>[2]Slutanvändning!$N$437</f>
        <v>41992</v>
      </c>
      <c r="H35" s="111">
        <f>[2]Slutanvändning!$N$438</f>
        <v>0</v>
      </c>
      <c r="I35" s="100">
        <f>[2]Slutanvändning!$N$439</f>
        <v>0</v>
      </c>
      <c r="J35" s="100">
        <v>0</v>
      </c>
      <c r="K35" s="100">
        <f>[2]Slutanvändning!$U$435</f>
        <v>0</v>
      </c>
      <c r="L35" s="100">
        <f>[2]Slutanvändning!$V$435</f>
        <v>0</v>
      </c>
      <c r="M35" s="100">
        <v>0</v>
      </c>
      <c r="N35" s="100">
        <v>0</v>
      </c>
      <c r="O35" s="100">
        <v>0</v>
      </c>
      <c r="P35" s="100">
        <f>SUM(B35:N35)</f>
        <v>269181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00">
        <f>[2]Slutanvändning!$N$449</f>
        <v>8419</v>
      </c>
      <c r="C36" s="111">
        <f>[2]Slutanvändning!$N$450</f>
        <v>54192</v>
      </c>
      <c r="D36" s="100">
        <f>[2]Slutanvändning!$N$443</f>
        <v>7108</v>
      </c>
      <c r="E36" s="100">
        <f>[2]Slutanvändning!$Q$444</f>
        <v>0</v>
      </c>
      <c r="F36" s="100">
        <f>[2]Slutanvändning!$N$445</f>
        <v>0</v>
      </c>
      <c r="G36" s="111">
        <f>[2]Slutanvändning!$N$446</f>
        <v>0</v>
      </c>
      <c r="H36" s="111">
        <f>[2]Slutanvändning!$N$447</f>
        <v>0</v>
      </c>
      <c r="I36" s="100">
        <f>[2]Slutanvändning!$N$448</f>
        <v>0</v>
      </c>
      <c r="J36" s="100">
        <v>0</v>
      </c>
      <c r="K36" s="100">
        <f>[2]Slutanvändning!$U$444</f>
        <v>0</v>
      </c>
      <c r="L36" s="100">
        <f>[2]Slutanvändning!$V$444</f>
        <v>0</v>
      </c>
      <c r="M36" s="100">
        <v>0</v>
      </c>
      <c r="N36" s="100">
        <v>0</v>
      </c>
      <c r="O36" s="100">
        <v>0</v>
      </c>
      <c r="P36" s="100">
        <f t="shared" si="4"/>
        <v>69719</v>
      </c>
      <c r="Q36" s="95"/>
      <c r="R36" s="48" t="str">
        <f>N30</f>
        <v>Beckolja + lukt- och strippergas</v>
      </c>
      <c r="S36" s="64" t="str">
        <f>N43/1000&amp;" GWh"</f>
        <v>0,093 GWh</v>
      </c>
      <c r="T36" s="93">
        <f>N$44</f>
        <v>3.4349245637379875E-5</v>
      </c>
    </row>
    <row r="37" spans="1:47" ht="15.75">
      <c r="A37" s="5" t="s">
        <v>36</v>
      </c>
      <c r="B37" s="100">
        <f>[2]Slutanvändning!$N$458</f>
        <v>2743</v>
      </c>
      <c r="C37" s="111">
        <f>[2]Slutanvändning!$N$459</f>
        <v>94896</v>
      </c>
      <c r="D37" s="100">
        <f>[2]Slutanvändning!$N$452</f>
        <v>271</v>
      </c>
      <c r="E37" s="100">
        <f>[2]Slutanvändning!$Q$453</f>
        <v>0</v>
      </c>
      <c r="F37" s="100">
        <f>[2]Slutanvändning!$N$454</f>
        <v>0</v>
      </c>
      <c r="G37" s="111">
        <f>[2]Slutanvändning!$N$455</f>
        <v>0</v>
      </c>
      <c r="H37" s="111">
        <f>[2]Slutanvändning!$N$456</f>
        <v>69304</v>
      </c>
      <c r="I37" s="100">
        <f>[2]Slutanvändning!$N$457</f>
        <v>0</v>
      </c>
      <c r="J37" s="100">
        <v>0</v>
      </c>
      <c r="K37" s="100">
        <f>[2]Slutanvändning!$U$453</f>
        <v>0</v>
      </c>
      <c r="L37" s="100">
        <f>[2]Slutanvändning!$V$453</f>
        <v>0</v>
      </c>
      <c r="M37" s="100">
        <v>0</v>
      </c>
      <c r="N37" s="100">
        <v>0</v>
      </c>
      <c r="O37" s="100">
        <v>0</v>
      </c>
      <c r="P37" s="100">
        <f t="shared" si="4"/>
        <v>167214</v>
      </c>
      <c r="Q37" s="95"/>
      <c r="R37" s="94" t="str">
        <f>O30</f>
        <v>Metanol + gas</v>
      </c>
      <c r="S37" s="64" t="str">
        <f>O43/1000&amp;" GWh"</f>
        <v>0 GWh</v>
      </c>
      <c r="T37" s="93">
        <f>O$44</f>
        <v>0</v>
      </c>
    </row>
    <row r="38" spans="1:47" ht="15.75">
      <c r="A38" s="5" t="s">
        <v>37</v>
      </c>
      <c r="B38" s="100">
        <f>[2]Slutanvändning!$N$467</f>
        <v>26606</v>
      </c>
      <c r="C38" s="111">
        <f>[2]Slutanvändning!$N$468</f>
        <v>5769</v>
      </c>
      <c r="D38" s="100">
        <f>[2]Slutanvändning!$N$461</f>
        <v>0</v>
      </c>
      <c r="E38" s="100">
        <f>[2]Slutanvändning!$Q$462</f>
        <v>0</v>
      </c>
      <c r="F38" s="100">
        <f>[2]Slutanvändning!$N$463</f>
        <v>0</v>
      </c>
      <c r="G38" s="111">
        <f>[2]Slutanvändning!$N$464</f>
        <v>0</v>
      </c>
      <c r="H38" s="111">
        <f>[2]Slutanvändning!$N$465</f>
        <v>0</v>
      </c>
      <c r="I38" s="100">
        <f>[2]Slutanvändning!$N$466</f>
        <v>0</v>
      </c>
      <c r="J38" s="100">
        <v>0</v>
      </c>
      <c r="K38" s="100">
        <f>[2]Slutanvändning!$U$462</f>
        <v>0</v>
      </c>
      <c r="L38" s="100">
        <f>[2]Slutanvändning!$V$462</f>
        <v>0</v>
      </c>
      <c r="M38" s="100">
        <v>0</v>
      </c>
      <c r="N38" s="100">
        <v>0</v>
      </c>
      <c r="O38" s="100">
        <v>0</v>
      </c>
      <c r="P38" s="100">
        <f t="shared" si="4"/>
        <v>32375</v>
      </c>
      <c r="Q38" s="95"/>
      <c r="S38" s="32"/>
      <c r="T38" s="32"/>
    </row>
    <row r="39" spans="1:47" ht="15.75">
      <c r="A39" s="5" t="s">
        <v>38</v>
      </c>
      <c r="B39" s="100">
        <f>[2]Slutanvändning!$N$476</f>
        <v>0</v>
      </c>
      <c r="C39" s="111">
        <f>[2]Slutanvändning!$N$477</f>
        <v>17093</v>
      </c>
      <c r="D39" s="100">
        <f>[2]Slutanvändning!$N$470</f>
        <v>0</v>
      </c>
      <c r="E39" s="100">
        <f>[2]Slutanvändning!$Q$471</f>
        <v>0</v>
      </c>
      <c r="F39" s="100">
        <f>[2]Slutanvändning!$N$472</f>
        <v>0</v>
      </c>
      <c r="G39" s="111">
        <f>[2]Slutanvändning!$N$473</f>
        <v>0</v>
      </c>
      <c r="H39" s="111">
        <f>[2]Slutanvändning!$N$474</f>
        <v>0</v>
      </c>
      <c r="I39" s="100">
        <f>[2]Slutanvändning!$N$475</f>
        <v>0</v>
      </c>
      <c r="J39" s="100"/>
      <c r="K39" s="100">
        <f>[2]Slutanvändning!$U$471</f>
        <v>0</v>
      </c>
      <c r="L39" s="100">
        <f>[2]Slutanvändning!$V$471</f>
        <v>0</v>
      </c>
      <c r="M39" s="100">
        <v>0</v>
      </c>
      <c r="N39" s="100">
        <v>0</v>
      </c>
      <c r="O39" s="100">
        <v>0</v>
      </c>
      <c r="P39" s="100">
        <f>SUM(B39:N39)</f>
        <v>17093</v>
      </c>
      <c r="Q39" s="95"/>
      <c r="R39" s="11"/>
      <c r="S39" s="11"/>
      <c r="T39" s="11"/>
    </row>
    <row r="40" spans="1:47" ht="15.75">
      <c r="A40" s="5" t="s">
        <v>13</v>
      </c>
      <c r="B40" s="100">
        <f>SUM(B32:B39)</f>
        <v>48888</v>
      </c>
      <c r="C40" s="100">
        <f t="shared" ref="C40:O40" si="5">SUM(C32:C39)</f>
        <v>601963</v>
      </c>
      <c r="D40" s="100">
        <f t="shared" si="5"/>
        <v>319369</v>
      </c>
      <c r="E40" s="100">
        <f t="shared" si="5"/>
        <v>0</v>
      </c>
      <c r="F40" s="100">
        <f>SUM(F32:F39)</f>
        <v>0</v>
      </c>
      <c r="G40" s="100">
        <f t="shared" si="5"/>
        <v>43052</v>
      </c>
      <c r="H40" s="102">
        <f t="shared" si="5"/>
        <v>289055</v>
      </c>
      <c r="I40" s="100">
        <f t="shared" si="5"/>
        <v>0</v>
      </c>
      <c r="J40" s="113">
        <f t="shared" si="5"/>
        <v>1340881</v>
      </c>
      <c r="K40" s="100">
        <f t="shared" si="5"/>
        <v>0</v>
      </c>
      <c r="L40" s="100">
        <f t="shared" si="5"/>
        <v>0</v>
      </c>
      <c r="M40" s="100">
        <f t="shared" si="5"/>
        <v>0</v>
      </c>
      <c r="N40" s="105">
        <f t="shared" si="5"/>
        <v>93</v>
      </c>
      <c r="O40" s="100">
        <f t="shared" si="5"/>
        <v>0</v>
      </c>
      <c r="P40" s="102">
        <f>SUM(B40:N40)</f>
        <v>2643301</v>
      </c>
      <c r="Q40" s="95"/>
      <c r="R40" s="11"/>
      <c r="S40" s="11" t="s">
        <v>24</v>
      </c>
      <c r="T40" s="11" t="s">
        <v>25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63,20104 GWh</v>
      </c>
      <c r="T41" s="11"/>
    </row>
    <row r="42" spans="1:47">
      <c r="A42" s="49" t="s">
        <v>42</v>
      </c>
      <c r="B42" s="106">
        <f>B39+B38+B37</f>
        <v>29349</v>
      </c>
      <c r="C42" s="106">
        <f>C39+C38+C37</f>
        <v>117758</v>
      </c>
      <c r="D42" s="106">
        <f>D39+D38+D37</f>
        <v>271</v>
      </c>
      <c r="E42" s="106">
        <f t="shared" ref="E42:P42" si="6">E39+E38+E37</f>
        <v>0</v>
      </c>
      <c r="F42" s="107">
        <f t="shared" si="6"/>
        <v>0</v>
      </c>
      <c r="G42" s="106">
        <f t="shared" si="6"/>
        <v>0</v>
      </c>
      <c r="H42" s="106">
        <f t="shared" si="6"/>
        <v>69304</v>
      </c>
      <c r="I42" s="107">
        <f t="shared" si="6"/>
        <v>0</v>
      </c>
      <c r="J42" s="106">
        <f t="shared" si="6"/>
        <v>0</v>
      </c>
      <c r="K42" s="106">
        <f t="shared" si="6"/>
        <v>0</v>
      </c>
      <c r="L42" s="106">
        <f t="shared" si="6"/>
        <v>0</v>
      </c>
      <c r="M42" s="106">
        <f t="shared" si="6"/>
        <v>0</v>
      </c>
      <c r="N42" s="106">
        <f t="shared" si="6"/>
        <v>0</v>
      </c>
      <c r="O42" s="106">
        <f t="shared" si="6"/>
        <v>0</v>
      </c>
      <c r="P42" s="106">
        <f t="shared" si="6"/>
        <v>216682</v>
      </c>
      <c r="Q42" s="11"/>
      <c r="R42" s="11" t="s">
        <v>40</v>
      </c>
      <c r="S42" s="12" t="str">
        <f>P42/1000 &amp;" GWh"</f>
        <v>216,682 GWh</v>
      </c>
      <c r="T42" s="93">
        <f>P42/P40</f>
        <v>8.197401658002626E-2</v>
      </c>
    </row>
    <row r="43" spans="1:47">
      <c r="A43" s="50" t="s">
        <v>44</v>
      </c>
      <c r="B43" s="108"/>
      <c r="C43" s="109">
        <f>C40+C24-C7+C46</f>
        <v>650120.04</v>
      </c>
      <c r="D43" s="109">
        <f t="shared" ref="D43:O43" si="7">D11+D24+D40</f>
        <v>321031</v>
      </c>
      <c r="E43" s="109">
        <f t="shared" si="7"/>
        <v>0</v>
      </c>
      <c r="F43" s="109">
        <f t="shared" si="7"/>
        <v>0</v>
      </c>
      <c r="G43" s="109">
        <f t="shared" si="7"/>
        <v>43052</v>
      </c>
      <c r="H43" s="109">
        <f t="shared" si="7"/>
        <v>341260</v>
      </c>
      <c r="I43" s="109">
        <f t="shared" si="7"/>
        <v>0</v>
      </c>
      <c r="J43" s="109">
        <f t="shared" si="7"/>
        <v>1340881</v>
      </c>
      <c r="K43" s="109">
        <f t="shared" si="7"/>
        <v>11046</v>
      </c>
      <c r="L43" s="109">
        <f t="shared" si="7"/>
        <v>0</v>
      </c>
      <c r="M43" s="109">
        <f t="shared" si="7"/>
        <v>0</v>
      </c>
      <c r="N43" s="109">
        <f t="shared" si="7"/>
        <v>93</v>
      </c>
      <c r="O43" s="109">
        <f t="shared" si="7"/>
        <v>0</v>
      </c>
      <c r="P43" s="110">
        <f>SUM(C43:O43)</f>
        <v>2707483.04</v>
      </c>
      <c r="Q43" s="11"/>
      <c r="R43" s="11" t="s">
        <v>41</v>
      </c>
      <c r="S43" s="12" t="str">
        <f>P36/1000 &amp;" GWh"</f>
        <v>69,719 GWh</v>
      </c>
      <c r="T43" s="96">
        <f>P36/P40</f>
        <v>2.6375732464823338E-2</v>
      </c>
    </row>
    <row r="44" spans="1:47">
      <c r="A44" s="50" t="s">
        <v>45</v>
      </c>
      <c r="B44" s="131"/>
      <c r="C44" s="132">
        <f>C43/$P$43</f>
        <v>0.24011970911551861</v>
      </c>
      <c r="D44" s="132">
        <f t="shared" ref="D44:P44" si="8">D43/$P$43</f>
        <v>0.11857174920659891</v>
      </c>
      <c r="E44" s="132">
        <f t="shared" si="8"/>
        <v>0</v>
      </c>
      <c r="F44" s="132">
        <f t="shared" si="8"/>
        <v>0</v>
      </c>
      <c r="G44" s="132">
        <f t="shared" si="8"/>
        <v>1.5901115303015897E-2</v>
      </c>
      <c r="H44" s="132">
        <f t="shared" si="8"/>
        <v>0.12604326415281997</v>
      </c>
      <c r="I44" s="132">
        <f t="shared" si="8"/>
        <v>0</v>
      </c>
      <c r="J44" s="132">
        <f t="shared" si="8"/>
        <v>0.49525000902683403</v>
      </c>
      <c r="K44" s="132">
        <f t="shared" si="8"/>
        <v>4.0798039495752482E-3</v>
      </c>
      <c r="L44" s="132">
        <f t="shared" si="8"/>
        <v>0</v>
      </c>
      <c r="M44" s="132">
        <f t="shared" si="8"/>
        <v>0</v>
      </c>
      <c r="N44" s="132">
        <f t="shared" si="8"/>
        <v>3.4349245637379875E-5</v>
      </c>
      <c r="O44" s="132">
        <f t="shared" si="8"/>
        <v>0</v>
      </c>
      <c r="P44" s="132">
        <f t="shared" si="8"/>
        <v>1</v>
      </c>
      <c r="Q44" s="11"/>
      <c r="R44" s="11" t="s">
        <v>43</v>
      </c>
      <c r="S44" s="12" t="str">
        <f>P34/1000 &amp;" GWh"</f>
        <v>30,208 GWh</v>
      </c>
      <c r="T44" s="93">
        <f>P34/P40</f>
        <v>1.1428134745153881E-2</v>
      </c>
    </row>
    <row r="45" spans="1:47">
      <c r="A45" s="51"/>
      <c r="B45" s="111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13,934 GWh</v>
      </c>
      <c r="T45" s="93">
        <f>P32/P40</f>
        <v>5.2714390075137112E-3</v>
      </c>
    </row>
    <row r="46" spans="1:47">
      <c r="A46" s="51" t="s">
        <v>48</v>
      </c>
      <c r="B46" s="72">
        <f>B24-B40</f>
        <v>15044</v>
      </c>
      <c r="C46" s="72">
        <f>(C40+C24)*0.08</f>
        <v>48157.04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2043,577 GWh</v>
      </c>
      <c r="T46" s="96">
        <f>P33/P40</f>
        <v>0.77311550973574328</v>
      </c>
    </row>
    <row r="47" spans="1:47">
      <c r="A47" s="51" t="s">
        <v>50</v>
      </c>
      <c r="B47" s="135">
        <f>B46/B24</f>
        <v>0.23531251955202404</v>
      </c>
      <c r="C47" s="13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269,181 GWh</v>
      </c>
      <c r="T47" s="96">
        <f>P35/P40</f>
        <v>0.1018351674667395</v>
      </c>
    </row>
    <row r="48" spans="1:47">
      <c r="A48" s="15"/>
      <c r="B48" s="136"/>
      <c r="C48" s="137"/>
      <c r="D48" s="138"/>
      <c r="E48" s="138"/>
      <c r="F48" s="139"/>
      <c r="G48" s="138"/>
      <c r="H48" s="138"/>
      <c r="I48" s="139"/>
      <c r="J48" s="138"/>
      <c r="K48" s="138"/>
      <c r="L48" s="138"/>
      <c r="M48" s="137"/>
      <c r="N48" s="140"/>
      <c r="O48" s="140"/>
      <c r="P48" s="140"/>
      <c r="Q48" s="15"/>
      <c r="R48" s="11" t="s">
        <v>49</v>
      </c>
      <c r="S48" s="12" t="str">
        <f>P40/1000 &amp;" GWh"</f>
        <v>2643,301 GWh</v>
      </c>
      <c r="T48" s="9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4" zoomScale="70" zoomScaleNormal="70" workbookViewId="0">
      <selection activeCell="T49" sqref="T49"/>
    </sheetView>
  </sheetViews>
  <sheetFormatPr defaultColWidth="8.625" defaultRowHeight="15"/>
  <cols>
    <col min="1" max="1" width="49.5" style="13" customWidth="1"/>
    <col min="2" max="2" width="17.625" style="55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76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B5" s="63"/>
      <c r="C5" s="99">
        <f>[2]Solceller!$C$9</f>
        <v>627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104</v>
      </c>
      <c r="B6" s="63"/>
      <c r="C6" s="100">
        <f>[2]Elproduktion!$N$242</f>
        <v>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>
        <f t="shared" ref="P6:P11" si="0">SUM(D6:O6)</f>
        <v>0</v>
      </c>
      <c r="Q6" s="56"/>
      <c r="AG6" s="56"/>
      <c r="AH6" s="56"/>
    </row>
    <row r="7" spans="1:34" ht="15.75">
      <c r="A7" s="5" t="s">
        <v>85</v>
      </c>
      <c r="B7" s="63"/>
      <c r="C7" s="111">
        <v>0</v>
      </c>
      <c r="D7" s="100">
        <f>[2]Elproduktion!$N$243</f>
        <v>0</v>
      </c>
      <c r="E7" s="100">
        <f>[2]Elproduktion!$Q$244</f>
        <v>0</v>
      </c>
      <c r="F7" s="100">
        <f>[2]Elproduktion!$N$245</f>
        <v>0</v>
      </c>
      <c r="G7" s="100">
        <f>[2]Elproduktion!$R$246</f>
        <v>0</v>
      </c>
      <c r="H7" s="100">
        <f>[2]Elproduktion!$S$247</f>
        <v>0</v>
      </c>
      <c r="I7" s="100">
        <f>[2]Elproduktion!$N$248</f>
        <v>0</v>
      </c>
      <c r="J7" s="100">
        <f>[2]Elproduktion!$T$246</f>
        <v>0</v>
      </c>
      <c r="K7" s="100">
        <f>[2]Elproduktion!$U$244</f>
        <v>0</v>
      </c>
      <c r="L7" s="100">
        <f>[2]Elproduktion!$V$244</f>
        <v>0</v>
      </c>
      <c r="M7" s="100"/>
      <c r="N7" s="100"/>
      <c r="O7" s="100"/>
      <c r="P7" s="100">
        <f t="shared" si="0"/>
        <v>0</v>
      </c>
      <c r="Q7" s="56"/>
      <c r="AG7" s="56"/>
      <c r="AH7" s="56"/>
    </row>
    <row r="8" spans="1:34" ht="15.75">
      <c r="A8" s="5" t="s">
        <v>10</v>
      </c>
      <c r="B8" s="63"/>
      <c r="C8" s="111">
        <f>[2]Elproduktion!$N$250</f>
        <v>0</v>
      </c>
      <c r="D8" s="100">
        <f>[2]Elproduktion!$N$251</f>
        <v>0</v>
      </c>
      <c r="E8" s="100">
        <f>[2]Elproduktion!$Q$252</f>
        <v>0</v>
      </c>
      <c r="F8" s="100">
        <f>[2]Elproduktion!$N$253</f>
        <v>0</v>
      </c>
      <c r="G8" s="100">
        <f>[2]Elproduktion!$R$254</f>
        <v>0</v>
      </c>
      <c r="H8" s="100">
        <f>[2]Elproduktion!$S$255</f>
        <v>0</v>
      </c>
      <c r="I8" s="100">
        <f>[2]Elproduktion!$N$256</f>
        <v>0</v>
      </c>
      <c r="J8" s="100">
        <f>[2]Elproduktion!$T$254</f>
        <v>0</v>
      </c>
      <c r="K8" s="100">
        <f>[2]Elproduktion!$U$252</f>
        <v>0</v>
      </c>
      <c r="L8" s="100">
        <f>[2]Elproduktion!$V$252</f>
        <v>0</v>
      </c>
      <c r="M8" s="100"/>
      <c r="N8" s="100"/>
      <c r="O8" s="100"/>
      <c r="P8" s="100">
        <f t="shared" si="0"/>
        <v>0</v>
      </c>
      <c r="Q8" s="56"/>
      <c r="AG8" s="56"/>
      <c r="AH8" s="56"/>
    </row>
    <row r="9" spans="1:34" ht="15.75">
      <c r="A9" s="5" t="s">
        <v>11</v>
      </c>
      <c r="B9" s="63"/>
      <c r="C9" s="112">
        <f>[2]Elproduktion!$N$258</f>
        <v>8610528.209943369</v>
      </c>
      <c r="D9" s="100">
        <f>[2]Elproduktion!$N$259</f>
        <v>0</v>
      </c>
      <c r="E9" s="100">
        <f>[2]Elproduktion!$Q$260</f>
        <v>0</v>
      </c>
      <c r="F9" s="100">
        <f>[2]Elproduktion!$N$261</f>
        <v>0</v>
      </c>
      <c r="G9" s="100">
        <f>[2]Elproduktion!$R$262</f>
        <v>0</v>
      </c>
      <c r="H9" s="100">
        <f>[2]Elproduktion!$S$263</f>
        <v>0</v>
      </c>
      <c r="I9" s="100">
        <f>[2]Elproduktion!$N$264</f>
        <v>0</v>
      </c>
      <c r="J9" s="100">
        <f>[2]Elproduktion!$T$262</f>
        <v>0</v>
      </c>
      <c r="K9" s="100">
        <f>[2]Elproduktion!$U$260</f>
        <v>0</v>
      </c>
      <c r="L9" s="100">
        <f>[2]Elproduktion!$V$260</f>
        <v>0</v>
      </c>
      <c r="M9" s="100"/>
      <c r="N9" s="100"/>
      <c r="O9" s="100"/>
      <c r="P9" s="117">
        <f t="shared" si="0"/>
        <v>0</v>
      </c>
      <c r="Q9" s="56"/>
      <c r="AG9" s="56"/>
      <c r="AH9" s="56"/>
    </row>
    <row r="10" spans="1:34" ht="15.75">
      <c r="A10" s="5" t="s">
        <v>12</v>
      </c>
      <c r="B10" s="63"/>
      <c r="C10" s="112">
        <f>[2]Elproduktion!$N$266</f>
        <v>935654.79005663167</v>
      </c>
      <c r="D10" s="100">
        <f>[2]Elproduktion!$N$267</f>
        <v>0</v>
      </c>
      <c r="E10" s="100">
        <f>[2]Elproduktion!$Q$268</f>
        <v>0</v>
      </c>
      <c r="F10" s="100">
        <f>[2]Elproduktion!$N$269</f>
        <v>0</v>
      </c>
      <c r="G10" s="100">
        <f>[2]Elproduktion!$R$270</f>
        <v>0</v>
      </c>
      <c r="H10" s="100">
        <f>[2]Elproduktion!$S$271</f>
        <v>0</v>
      </c>
      <c r="I10" s="100">
        <f>[2]Elproduktion!$N$272</f>
        <v>0</v>
      </c>
      <c r="J10" s="100">
        <f>[2]Elproduktion!$T$270</f>
        <v>0</v>
      </c>
      <c r="K10" s="100">
        <f>[2]Elproduktion!$U$268</f>
        <v>0</v>
      </c>
      <c r="L10" s="100">
        <f>[2]Elproduktion!$V$268</f>
        <v>0</v>
      </c>
      <c r="M10" s="100"/>
      <c r="N10" s="100"/>
      <c r="O10" s="100"/>
      <c r="P10" s="117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B11" s="63"/>
      <c r="C11" s="117">
        <f>SUM(C5:C10)</f>
        <v>9546810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0">
        <f t="shared" si="1"/>
        <v>0</v>
      </c>
      <c r="I11" s="100">
        <f t="shared" si="1"/>
        <v>0</v>
      </c>
      <c r="J11" s="100">
        <f t="shared" si="1"/>
        <v>0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17">
        <f t="shared" si="0"/>
        <v>0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2283 Sollefteå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00">
        <f>[2]Fjärrvärmeproduktion!$N$338</f>
        <v>0</v>
      </c>
      <c r="C18" s="100"/>
      <c r="D18" s="100">
        <f>[2]Fjärrvärmeproduktion!$N$339</f>
        <v>0</v>
      </c>
      <c r="E18" s="100">
        <f>[2]Fjärrvärmeproduktion!$Q$340</f>
        <v>0</v>
      </c>
      <c r="F18" s="100">
        <f>[2]Fjärrvärmeproduktion!$N$341</f>
        <v>0</v>
      </c>
      <c r="G18" s="100">
        <f>[2]Fjärrvärmeproduktion!$R$342</f>
        <v>0</v>
      </c>
      <c r="H18" s="100">
        <f>[2]Fjärrvärmeproduktion!$S$343</f>
        <v>0</v>
      </c>
      <c r="I18" s="100">
        <f>[2]Fjärrvärmeproduktion!$N$344</f>
        <v>0</v>
      </c>
      <c r="J18" s="100">
        <f>[2]Fjärrvärmeproduktion!$T$342</f>
        <v>0</v>
      </c>
      <c r="K18" s="100">
        <f>[2]Fjärrvärmeproduktion!$U$340</f>
        <v>0</v>
      </c>
      <c r="L18" s="100">
        <f>[2]Fjärrvärmeproduktion!$V$340</f>
        <v>0</v>
      </c>
      <c r="M18" s="100"/>
      <c r="N18" s="100"/>
      <c r="O18" s="100"/>
      <c r="P18" s="100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05">
        <f>[2]Fjärrvärmeproduktion!$N$346</f>
        <v>51083</v>
      </c>
      <c r="C19" s="100"/>
      <c r="D19" s="105">
        <f>[2]Fjärrvärmeproduktion!$N$347</f>
        <v>766</v>
      </c>
      <c r="E19" s="100">
        <f>[2]Fjärrvärmeproduktion!$Q$348</f>
        <v>0</v>
      </c>
      <c r="F19" s="100">
        <f>[2]Fjärrvärmeproduktion!$N$349</f>
        <v>0</v>
      </c>
      <c r="G19" s="100">
        <f>[2]Fjärrvärmeproduktion!$R$350</f>
        <v>0</v>
      </c>
      <c r="H19" s="105">
        <f>[2]Fjärrvärmeproduktion!$S$351</f>
        <v>58236</v>
      </c>
      <c r="I19" s="100">
        <f>[2]Fjärrvärmeproduktion!$N$352</f>
        <v>0</v>
      </c>
      <c r="J19" s="100">
        <f>[2]Fjärrvärmeproduktion!$T$350</f>
        <v>0</v>
      </c>
      <c r="K19" s="100">
        <f>[2]Fjärrvärmeproduktion!$U$348</f>
        <v>0</v>
      </c>
      <c r="L19" s="100">
        <f>[2]Fjärrvärmeproduktion!$V$348</f>
        <v>0</v>
      </c>
      <c r="M19" s="100"/>
      <c r="N19" s="100"/>
      <c r="O19" s="100"/>
      <c r="P19" s="105">
        <f t="shared" ref="P19:P24" si="2">SUM(C19:O19)</f>
        <v>59002</v>
      </c>
      <c r="Q19" s="4"/>
      <c r="R19" s="4"/>
      <c r="S19" s="4"/>
      <c r="T19" s="4"/>
    </row>
    <row r="20" spans="1:34" ht="15.75">
      <c r="A20" s="5" t="s">
        <v>19</v>
      </c>
      <c r="B20" s="99">
        <f>[2]Fjärrvärmeproduktion!$N$354</f>
        <v>0</v>
      </c>
      <c r="C20" s="117">
        <f>B20/1.015</f>
        <v>0</v>
      </c>
      <c r="D20" s="100">
        <f>[2]Fjärrvärmeproduktion!$N$355</f>
        <v>0</v>
      </c>
      <c r="E20" s="100">
        <f>[2]Fjärrvärmeproduktion!$Q$356</f>
        <v>0</v>
      </c>
      <c r="F20" s="100">
        <f>[2]Fjärrvärmeproduktion!$N$357</f>
        <v>0</v>
      </c>
      <c r="G20" s="100">
        <f>[2]Fjärrvärmeproduktion!$R$358</f>
        <v>0</v>
      </c>
      <c r="H20" s="100">
        <f>[2]Fjärrvärmeproduktion!$S$359</f>
        <v>0</v>
      </c>
      <c r="I20" s="100">
        <f>[2]Fjärrvärmeproduktion!$N$360</f>
        <v>0</v>
      </c>
      <c r="J20" s="100">
        <f>[2]Fjärrvärmeproduktion!$T$358</f>
        <v>0</v>
      </c>
      <c r="K20" s="100">
        <f>[2]Fjärrvärmeproduktion!$U$356</f>
        <v>0</v>
      </c>
      <c r="L20" s="100">
        <f>[2]Fjärrvärmeproduktion!$V$356</f>
        <v>0</v>
      </c>
      <c r="M20" s="100"/>
      <c r="N20" s="100"/>
      <c r="O20" s="100"/>
      <c r="P20" s="100">
        <f t="shared" si="2"/>
        <v>0</v>
      </c>
      <c r="Q20" s="4"/>
      <c r="R20" s="4"/>
      <c r="S20" s="4"/>
      <c r="T20" s="4"/>
    </row>
    <row r="21" spans="1:34" ht="15.75">
      <c r="A21" s="5" t="s">
        <v>20</v>
      </c>
      <c r="B21" s="100">
        <f>[2]Fjärrvärmeproduktion!$N$362</f>
        <v>0</v>
      </c>
      <c r="C21" s="100"/>
      <c r="D21" s="100">
        <f>[2]Fjärrvärmeproduktion!$N$363</f>
        <v>0</v>
      </c>
      <c r="E21" s="100">
        <f>[2]Fjärrvärmeproduktion!$Q$364</f>
        <v>0</v>
      </c>
      <c r="F21" s="100">
        <f>[2]Fjärrvärmeproduktion!$N$365</f>
        <v>0</v>
      </c>
      <c r="G21" s="100">
        <f>[2]Fjärrvärmeproduktion!$R$366</f>
        <v>0</v>
      </c>
      <c r="H21" s="100">
        <f>[2]Fjärrvärmeproduktion!$S$367</f>
        <v>0</v>
      </c>
      <c r="I21" s="100">
        <f>[2]Fjärrvärmeproduktion!$N$368</f>
        <v>0</v>
      </c>
      <c r="J21" s="100">
        <f>[2]Fjärrvärmeproduktion!$T$366</f>
        <v>0</v>
      </c>
      <c r="K21" s="100">
        <f>[2]Fjärrvärmeproduktion!$U$364</f>
        <v>0</v>
      </c>
      <c r="L21" s="100">
        <f>[2]Fjärrvärmeproduktion!$V$364</f>
        <v>0</v>
      </c>
      <c r="M21" s="100"/>
      <c r="N21" s="100"/>
      <c r="O21" s="100"/>
      <c r="P21" s="100">
        <f t="shared" si="2"/>
        <v>0</v>
      </c>
      <c r="Q21" s="4"/>
      <c r="R21" s="4"/>
      <c r="S21" s="4"/>
      <c r="T21" s="4"/>
    </row>
    <row r="22" spans="1:34" ht="15.75">
      <c r="A22" s="5" t="s">
        <v>21</v>
      </c>
      <c r="B22" s="100">
        <f>[2]Fjärrvärmeproduktion!$N$370</f>
        <v>0</v>
      </c>
      <c r="C22" s="100"/>
      <c r="D22" s="100">
        <f>[2]Fjärrvärmeproduktion!$N$371</f>
        <v>0</v>
      </c>
      <c r="E22" s="100">
        <f>[2]Fjärrvärmeproduktion!$Q$372</f>
        <v>0</v>
      </c>
      <c r="F22" s="100">
        <f>[2]Fjärrvärmeproduktion!$N$373</f>
        <v>0</v>
      </c>
      <c r="G22" s="100">
        <f>[2]Fjärrvärmeproduktion!$R$374</f>
        <v>0</v>
      </c>
      <c r="H22" s="100">
        <f>[2]Fjärrvärmeproduktion!$S$375</f>
        <v>0</v>
      </c>
      <c r="I22" s="100">
        <f>[2]Fjärrvärmeproduktion!$N$376</f>
        <v>0</v>
      </c>
      <c r="J22" s="100">
        <f>[2]Fjärrvärmeproduktion!$T$374</f>
        <v>0</v>
      </c>
      <c r="K22" s="100">
        <f>[2]Fjärrvärmeproduktion!$U$372</f>
        <v>0</v>
      </c>
      <c r="L22" s="100">
        <f>[2]Fjärrvärmeproduktion!$V$372</f>
        <v>0</v>
      </c>
      <c r="M22" s="100"/>
      <c r="N22" s="100"/>
      <c r="O22" s="100"/>
      <c r="P22" s="100">
        <f t="shared" si="2"/>
        <v>0</v>
      </c>
      <c r="Q22" s="4"/>
      <c r="R22" s="11" t="s">
        <v>23</v>
      </c>
      <c r="S22" s="64" t="str">
        <f>P43/1000 &amp;" GWh"</f>
        <v>624,9476 GWh</v>
      </c>
      <c r="T22" s="4"/>
    </row>
    <row r="23" spans="1:34" ht="15.75">
      <c r="A23" s="5" t="s">
        <v>22</v>
      </c>
      <c r="B23" s="100">
        <f>[2]Fjärrvärmeproduktion!$N$378</f>
        <v>0</v>
      </c>
      <c r="C23" s="100"/>
      <c r="D23" s="100">
        <f>[2]Fjärrvärmeproduktion!$N$379</f>
        <v>0</v>
      </c>
      <c r="E23" s="100">
        <f>[2]Fjärrvärmeproduktion!$Q$380</f>
        <v>0</v>
      </c>
      <c r="F23" s="100">
        <f>[2]Fjärrvärmeproduktion!$N$381</f>
        <v>0</v>
      </c>
      <c r="G23" s="100">
        <f>[2]Fjärrvärmeproduktion!$R$382</f>
        <v>0</v>
      </c>
      <c r="H23" s="100">
        <f>[2]Fjärrvärmeproduktion!$S$383</f>
        <v>0</v>
      </c>
      <c r="I23" s="100">
        <f>[2]Fjärrvärmeproduktion!$N$384</f>
        <v>0</v>
      </c>
      <c r="J23" s="100">
        <f>[2]Fjärrvärmeproduktion!$T$382</f>
        <v>0</v>
      </c>
      <c r="K23" s="100">
        <f>[2]Fjärrvärmeproduktion!$U$380</f>
        <v>0</v>
      </c>
      <c r="L23" s="100">
        <f>[2]Fjärrvärmeproduktion!$V$380</f>
        <v>0</v>
      </c>
      <c r="M23" s="100"/>
      <c r="N23" s="100"/>
      <c r="O23" s="100"/>
      <c r="P23" s="100">
        <f t="shared" si="2"/>
        <v>0</v>
      </c>
      <c r="Q23" s="4"/>
      <c r="R23" s="11"/>
      <c r="S23" s="4"/>
      <c r="T23" s="4"/>
    </row>
    <row r="24" spans="1:34" ht="15.75">
      <c r="A24" s="5" t="s">
        <v>13</v>
      </c>
      <c r="B24" s="105">
        <f>SUM(B18:B23)</f>
        <v>51083</v>
      </c>
      <c r="C24" s="100">
        <f t="shared" ref="C24:O24" si="3">SUM(C18:C23)</f>
        <v>0</v>
      </c>
      <c r="D24" s="105">
        <f t="shared" si="3"/>
        <v>766</v>
      </c>
      <c r="E24" s="100">
        <f t="shared" si="3"/>
        <v>0</v>
      </c>
      <c r="F24" s="100">
        <f t="shared" si="3"/>
        <v>0</v>
      </c>
      <c r="G24" s="100">
        <f t="shared" si="3"/>
        <v>0</v>
      </c>
      <c r="H24" s="105">
        <f t="shared" si="3"/>
        <v>58236</v>
      </c>
      <c r="I24" s="100">
        <f t="shared" si="3"/>
        <v>0</v>
      </c>
      <c r="J24" s="100">
        <f t="shared" si="3"/>
        <v>0</v>
      </c>
      <c r="K24" s="100">
        <f t="shared" si="3"/>
        <v>0</v>
      </c>
      <c r="L24" s="100">
        <f t="shared" si="3"/>
        <v>0</v>
      </c>
      <c r="M24" s="100">
        <f t="shared" si="3"/>
        <v>0</v>
      </c>
      <c r="N24" s="100">
        <f t="shared" si="3"/>
        <v>0</v>
      </c>
      <c r="O24" s="100">
        <f t="shared" si="3"/>
        <v>0</v>
      </c>
      <c r="P24" s="105">
        <f t="shared" si="2"/>
        <v>59002</v>
      </c>
      <c r="Q24" s="4"/>
      <c r="R24" s="11"/>
      <c r="S24" s="4" t="s">
        <v>24</v>
      </c>
      <c r="T24" s="4" t="s">
        <v>25</v>
      </c>
    </row>
    <row r="25" spans="1:34" ht="15.75">
      <c r="B25" s="63"/>
      <c r="C25" s="63"/>
      <c r="D25" s="63"/>
      <c r="E25" s="63"/>
      <c r="F25" s="63"/>
      <c r="G25" s="63"/>
      <c r="H25" s="98"/>
      <c r="I25" s="63"/>
      <c r="J25" s="63"/>
      <c r="K25" s="63"/>
      <c r="L25" s="63"/>
      <c r="M25" s="63"/>
      <c r="N25" s="63"/>
      <c r="O25" s="63"/>
      <c r="P25" s="63"/>
      <c r="Q25" s="4"/>
      <c r="R25" s="48" t="str">
        <f>C30</f>
        <v>El</v>
      </c>
      <c r="S25" s="64" t="str">
        <f>C43/1000 &amp;" GWh"</f>
        <v>250,5708 GWh</v>
      </c>
      <c r="T25" s="93">
        <f>C$44</f>
        <v>0.40094689538770928</v>
      </c>
    </row>
    <row r="26" spans="1:34" ht="15.75">
      <c r="B26" s="111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217,41 GWh</v>
      </c>
      <c r="T26" s="93">
        <f>D$44</f>
        <v>0.34788516669237551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0 GWh</v>
      </c>
      <c r="T27" s="93">
        <f>E$44</f>
        <v>0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0 GWh</v>
      </c>
      <c r="T28" s="93">
        <f>F$44</f>
        <v>0</v>
      </c>
    </row>
    <row r="29" spans="1:34" ht="15.75">
      <c r="A29" s="83" t="str">
        <f>A2</f>
        <v>2283 Sollefteå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35,65 GWh</v>
      </c>
      <c r="T29" s="93">
        <f>G$44</f>
        <v>5.7044782634576088E-2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121,3168 GWh</v>
      </c>
      <c r="T30" s="93">
        <f>H$44</f>
        <v>0.19412315528533913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0 GWh</v>
      </c>
      <c r="T31" s="93">
        <f>I$44</f>
        <v>0</v>
      </c>
      <c r="AG31" s="33"/>
      <c r="AH31" s="33"/>
    </row>
    <row r="32" spans="1:34" ht="15.75">
      <c r="A32" s="5" t="s">
        <v>29</v>
      </c>
      <c r="B32" s="100">
        <f>[2]Slutanvändning!$N$494</f>
        <v>0</v>
      </c>
      <c r="C32" s="100">
        <f>[2]Slutanvändning!$N$495</f>
        <v>11646</v>
      </c>
      <c r="D32" s="100">
        <f>[2]Slutanvändning!$N$488</f>
        <v>5720</v>
      </c>
      <c r="E32" s="100">
        <f>[2]Slutanvändning!$Q$489</f>
        <v>0</v>
      </c>
      <c r="F32" s="111">
        <f>[2]Slutanvändning!$N$490</f>
        <v>0</v>
      </c>
      <c r="G32" s="100">
        <f>[2]Slutanvändning!$N$491</f>
        <v>1317</v>
      </c>
      <c r="H32" s="111">
        <f>[2]Slutanvändning!$N$492</f>
        <v>0</v>
      </c>
      <c r="I32" s="100">
        <f>[2]Slutanvändning!$N$493</f>
        <v>0</v>
      </c>
      <c r="J32" s="100">
        <v>0</v>
      </c>
      <c r="K32" s="100">
        <f>[2]Slutanvändning!$U$489</f>
        <v>0</v>
      </c>
      <c r="L32" s="100">
        <f>[2]Slutanvändning!$V$489</f>
        <v>0</v>
      </c>
      <c r="M32" s="100">
        <v>0</v>
      </c>
      <c r="N32" s="100">
        <v>0</v>
      </c>
      <c r="O32" s="100">
        <v>0</v>
      </c>
      <c r="P32" s="100">
        <f>[2]Slutanvändning!$N$496</f>
        <v>18684</v>
      </c>
      <c r="Q32" s="95"/>
      <c r="R32" s="94" t="str">
        <f>J30</f>
        <v>Avlutar</v>
      </c>
      <c r="S32" s="64" t="str">
        <f>J43/1000 &amp;" GWh"</f>
        <v>0 GWh</v>
      </c>
      <c r="T32" s="93">
        <f>J$44</f>
        <v>0</v>
      </c>
    </row>
    <row r="33" spans="1:47" ht="15.75">
      <c r="A33" s="5" t="s">
        <v>32</v>
      </c>
      <c r="B33" s="100">
        <f>[2]Slutanvändning!$N$503</f>
        <v>5601</v>
      </c>
      <c r="C33" s="100">
        <f>[2]Slutanvändning!$N$504</f>
        <v>15007</v>
      </c>
      <c r="D33" s="100">
        <f>[2]Slutanvändning!$N$497</f>
        <v>2322</v>
      </c>
      <c r="E33" s="100">
        <f>[2]Slutanvändning!$N$498</f>
        <v>0</v>
      </c>
      <c r="F33" s="103">
        <f>[2]Slutanvändning!$N$499</f>
        <v>0</v>
      </c>
      <c r="G33" s="100">
        <f>[2]Slutanvändning!$N$500</f>
        <v>0</v>
      </c>
      <c r="H33" s="103">
        <f>[2]Slutanvändning!$N$501</f>
        <v>0</v>
      </c>
      <c r="I33" s="100">
        <f>[2]Slutanvändning!$N$502</f>
        <v>0</v>
      </c>
      <c r="J33" s="100">
        <v>0</v>
      </c>
      <c r="K33" s="100">
        <f>[2]Slutanvändning!$U$498</f>
        <v>0</v>
      </c>
      <c r="L33" s="100">
        <f>[2]Slutanvändning!$V$498</f>
        <v>0</v>
      </c>
      <c r="M33" s="100">
        <v>0</v>
      </c>
      <c r="N33" s="100">
        <v>0</v>
      </c>
      <c r="O33" s="100">
        <v>0</v>
      </c>
      <c r="P33" s="102">
        <f>SUM(B33:N33)</f>
        <v>22930</v>
      </c>
      <c r="Q33" s="95"/>
      <c r="R33" s="48" t="str">
        <f>K30</f>
        <v>Torv</v>
      </c>
      <c r="S33" s="64" t="str">
        <f>K43/1000&amp;" GWh"</f>
        <v>0 GWh</v>
      </c>
      <c r="T33" s="93">
        <f>K$44</f>
        <v>0</v>
      </c>
    </row>
    <row r="34" spans="1:47" ht="15.75">
      <c r="A34" s="5" t="s">
        <v>33</v>
      </c>
      <c r="B34" s="100">
        <f>[2]Slutanvändning!$N$512</f>
        <v>9662</v>
      </c>
      <c r="C34" s="100">
        <f>[2]Slutanvändning!$N$513</f>
        <v>23753</v>
      </c>
      <c r="D34" s="100">
        <f>[2]Slutanvändning!$N$506</f>
        <v>1017</v>
      </c>
      <c r="E34" s="100">
        <f>[2]Slutanvändning!$Q$507</f>
        <v>0</v>
      </c>
      <c r="F34" s="111">
        <f>[2]Slutanvändning!$N$508</f>
        <v>0</v>
      </c>
      <c r="G34" s="100">
        <f>[2]Slutanvändning!$N$509</f>
        <v>0</v>
      </c>
      <c r="H34" s="111">
        <f>[2]Slutanvändning!$N$510</f>
        <v>0</v>
      </c>
      <c r="I34" s="100">
        <f>[2]Slutanvändning!$N$511</f>
        <v>0</v>
      </c>
      <c r="J34" s="100">
        <v>0</v>
      </c>
      <c r="K34" s="100">
        <f>[2]Slutanvändning!$U$507</f>
        <v>0</v>
      </c>
      <c r="L34" s="100">
        <f>[2]Slutanvändning!$V$507</f>
        <v>0</v>
      </c>
      <c r="M34" s="100">
        <v>0</v>
      </c>
      <c r="N34" s="100">
        <v>0</v>
      </c>
      <c r="O34" s="100">
        <v>0</v>
      </c>
      <c r="P34" s="100">
        <f t="shared" ref="P34:P38" si="4">SUM(B34:N34)</f>
        <v>34432</v>
      </c>
      <c r="Q34" s="95"/>
      <c r="R34" s="94" t="str">
        <f>L30</f>
        <v>Avfall</v>
      </c>
      <c r="S34" s="64" t="str">
        <f>L43/1000&amp;" GWh"</f>
        <v>0 GWh</v>
      </c>
      <c r="T34" s="93">
        <f>L$44</f>
        <v>0</v>
      </c>
      <c r="V34" s="8"/>
      <c r="W34" s="62"/>
    </row>
    <row r="35" spans="1:47" ht="15.75">
      <c r="A35" s="5" t="s">
        <v>34</v>
      </c>
      <c r="B35" s="100">
        <f>[2]Slutanvändning!$N$521</f>
        <v>0</v>
      </c>
      <c r="C35" s="100">
        <f>[2]Slutanvändning!$N$522</f>
        <v>561</v>
      </c>
      <c r="D35" s="100">
        <f>[2]Slutanvändning!$N$515</f>
        <v>199491</v>
      </c>
      <c r="E35" s="100">
        <f>[2]Slutanvändning!$Q$516</f>
        <v>0</v>
      </c>
      <c r="F35" s="111">
        <f>[2]Slutanvändning!$N$517</f>
        <v>0</v>
      </c>
      <c r="G35" s="100">
        <f>[2]Slutanvändning!$N$518</f>
        <v>34333</v>
      </c>
      <c r="H35" s="111">
        <f>[2]Slutanvändning!$N$519</f>
        <v>0</v>
      </c>
      <c r="I35" s="100">
        <f>[2]Slutanvändning!$N$520</f>
        <v>0</v>
      </c>
      <c r="J35" s="100">
        <v>0</v>
      </c>
      <c r="K35" s="100">
        <f>[2]Slutanvändning!$U$516</f>
        <v>0</v>
      </c>
      <c r="L35" s="100">
        <f>[2]Slutanvändning!$V$516</f>
        <v>0</v>
      </c>
      <c r="M35" s="100">
        <v>0</v>
      </c>
      <c r="N35" s="100">
        <v>0</v>
      </c>
      <c r="O35" s="100">
        <v>0</v>
      </c>
      <c r="P35" s="100">
        <f>SUM(B35:N35)</f>
        <v>234385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00">
        <f>[2]Slutanvändning!$N$530</f>
        <v>2282</v>
      </c>
      <c r="C36" s="100">
        <f>[2]Slutanvändning!$N$531</f>
        <v>71000</v>
      </c>
      <c r="D36" s="100">
        <f>[2]Slutanvändning!$N$524</f>
        <v>7470</v>
      </c>
      <c r="E36" s="100">
        <f>[2]Slutanvändning!$Q$525</f>
        <v>0</v>
      </c>
      <c r="F36" s="111">
        <f>[2]Slutanvändning!$N$526</f>
        <v>0</v>
      </c>
      <c r="G36" s="100">
        <f>[2]Slutanvändning!$N$527</f>
        <v>0</v>
      </c>
      <c r="H36" s="111">
        <f>[2]Slutanvändning!$N$528</f>
        <v>0</v>
      </c>
      <c r="I36" s="100">
        <f>[2]Slutanvändning!$N$529</f>
        <v>0</v>
      </c>
      <c r="J36" s="100">
        <v>0</v>
      </c>
      <c r="K36" s="100">
        <f>[2]Slutanvändning!$U$525</f>
        <v>0</v>
      </c>
      <c r="L36" s="100">
        <f>[2]Slutanvändning!$V$525</f>
        <v>0</v>
      </c>
      <c r="M36" s="100">
        <v>0</v>
      </c>
      <c r="N36" s="100">
        <v>0</v>
      </c>
      <c r="O36" s="100">
        <v>0</v>
      </c>
      <c r="P36" s="100">
        <f t="shared" si="4"/>
        <v>80752</v>
      </c>
      <c r="Q36" s="95"/>
      <c r="R36" s="48" t="str">
        <f>N30</f>
        <v>Beckolja + lukt- och strippergas</v>
      </c>
      <c r="S36" s="64" t="str">
        <f>N43/1000&amp;" GWh"</f>
        <v>0 GWh</v>
      </c>
      <c r="T36" s="93">
        <f>N$44</f>
        <v>0</v>
      </c>
    </row>
    <row r="37" spans="1:47" ht="15.75">
      <c r="A37" s="5" t="s">
        <v>36</v>
      </c>
      <c r="B37" s="100">
        <f>[2]Slutanvändning!$N$539</f>
        <v>1240</v>
      </c>
      <c r="C37" s="100">
        <f>[2]Slutanvändning!$N$540</f>
        <v>95437</v>
      </c>
      <c r="D37" s="100">
        <f>[2]Slutanvändning!$N$533</f>
        <v>607</v>
      </c>
      <c r="E37" s="100">
        <f>[2]Slutanvändning!$Q$534</f>
        <v>0</v>
      </c>
      <c r="F37" s="111">
        <f>[2]Slutanvändning!$N$535</f>
        <v>0</v>
      </c>
      <c r="G37" s="100">
        <f>[2]Slutanvändning!$N$536</f>
        <v>0</v>
      </c>
      <c r="H37" s="103">
        <f>[2]Slutanvändning!$N$537</f>
        <v>63080.800000000003</v>
      </c>
      <c r="I37" s="100">
        <f>[2]Slutanvändning!$N$538</f>
        <v>0</v>
      </c>
      <c r="J37" s="100">
        <v>0</v>
      </c>
      <c r="K37" s="100">
        <f>[2]Slutanvändning!$U$534</f>
        <v>0</v>
      </c>
      <c r="L37" s="100">
        <f>[2]Slutanvändning!$V$534</f>
        <v>0</v>
      </c>
      <c r="M37" s="100">
        <v>0</v>
      </c>
      <c r="N37" s="100">
        <v>0</v>
      </c>
      <c r="O37" s="100">
        <v>0</v>
      </c>
      <c r="P37" s="102">
        <f t="shared" si="4"/>
        <v>160364.79999999999</v>
      </c>
      <c r="Q37" s="95"/>
      <c r="R37" s="94" t="str">
        <f>O30</f>
        <v>Metanol + gas</v>
      </c>
      <c r="S37" s="64" t="str">
        <f>O43/1000&amp;" GWh"</f>
        <v>0 GWh</v>
      </c>
      <c r="T37" s="93">
        <f>O$44</f>
        <v>0</v>
      </c>
    </row>
    <row r="38" spans="1:47" ht="15.75">
      <c r="A38" s="5" t="s">
        <v>37</v>
      </c>
      <c r="B38" s="100">
        <f>[2]Slutanvändning!$N$548</f>
        <v>27467</v>
      </c>
      <c r="C38" s="100">
        <f>[2]Slutanvändning!$N$549</f>
        <v>5918</v>
      </c>
      <c r="D38" s="100">
        <f>[2]Slutanvändning!$N$542</f>
        <v>17</v>
      </c>
      <c r="E38" s="100">
        <f>[2]Slutanvändning!$Q$543</f>
        <v>0</v>
      </c>
      <c r="F38" s="111">
        <f>[2]Slutanvändning!$N$544</f>
        <v>0</v>
      </c>
      <c r="G38" s="100">
        <f>[2]Slutanvändning!$N$545</f>
        <v>0</v>
      </c>
      <c r="H38" s="111">
        <f>[2]Slutanvändning!$N$546</f>
        <v>0</v>
      </c>
      <c r="I38" s="100">
        <f>[2]Slutanvändning!$N$547</f>
        <v>0</v>
      </c>
      <c r="J38" s="100">
        <v>0</v>
      </c>
      <c r="K38" s="100">
        <f>[2]Slutanvändning!$U$543</f>
        <v>0</v>
      </c>
      <c r="L38" s="100">
        <f>[2]Slutanvändning!$V$543</f>
        <v>0</v>
      </c>
      <c r="M38" s="100">
        <v>0</v>
      </c>
      <c r="N38" s="100">
        <v>0</v>
      </c>
      <c r="O38" s="100">
        <v>0</v>
      </c>
      <c r="P38" s="100">
        <f t="shared" si="4"/>
        <v>33402</v>
      </c>
      <c r="Q38" s="95"/>
      <c r="S38" s="32"/>
      <c r="T38" s="32"/>
    </row>
    <row r="39" spans="1:47" ht="15.75">
      <c r="A39" s="5" t="s">
        <v>38</v>
      </c>
      <c r="B39" s="100">
        <f>[2]Slutanvändning!$N$557</f>
        <v>0</v>
      </c>
      <c r="C39" s="100">
        <f>[2]Slutanvändning!$N$558</f>
        <v>8688</v>
      </c>
      <c r="D39" s="100">
        <f>[2]Slutanvändning!$N$551</f>
        <v>0</v>
      </c>
      <c r="E39" s="100">
        <f>[2]Slutanvändning!$Q$552</f>
        <v>0</v>
      </c>
      <c r="F39" s="111">
        <f>[2]Slutanvändning!$N$553</f>
        <v>0</v>
      </c>
      <c r="G39" s="100">
        <f>[2]Slutanvändning!$N$554</f>
        <v>0</v>
      </c>
      <c r="H39" s="111">
        <f>[2]Slutanvändning!$N$555</f>
        <v>0</v>
      </c>
      <c r="I39" s="100">
        <f>[2]Slutanvändning!$N$556</f>
        <v>0</v>
      </c>
      <c r="J39" s="100">
        <v>0</v>
      </c>
      <c r="K39" s="100">
        <f>[2]Slutanvändning!$U$552</f>
        <v>0</v>
      </c>
      <c r="L39" s="100">
        <f>[2]Slutanvändning!$V$552</f>
        <v>0</v>
      </c>
      <c r="M39" s="100">
        <v>0</v>
      </c>
      <c r="N39" s="100">
        <v>0</v>
      </c>
      <c r="O39" s="100">
        <v>0</v>
      </c>
      <c r="P39" s="100">
        <f>SUM(B39:N39)</f>
        <v>8688</v>
      </c>
      <c r="Q39" s="95"/>
      <c r="R39" s="11"/>
      <c r="S39" s="11"/>
      <c r="T39" s="11"/>
    </row>
    <row r="40" spans="1:47" ht="15.75">
      <c r="A40" s="5" t="s">
        <v>13</v>
      </c>
      <c r="B40" s="100">
        <f>SUM(B32:B39)</f>
        <v>46252</v>
      </c>
      <c r="C40" s="100">
        <f t="shared" ref="C40:O40" si="5">SUM(C32:C39)</f>
        <v>232010</v>
      </c>
      <c r="D40" s="100">
        <f t="shared" si="5"/>
        <v>216644</v>
      </c>
      <c r="E40" s="100">
        <f t="shared" si="5"/>
        <v>0</v>
      </c>
      <c r="F40" s="100">
        <f>SUM(F32:F39)</f>
        <v>0</v>
      </c>
      <c r="G40" s="100">
        <f t="shared" si="5"/>
        <v>35650</v>
      </c>
      <c r="H40" s="102">
        <f t="shared" si="5"/>
        <v>63080.800000000003</v>
      </c>
      <c r="I40" s="100">
        <f t="shared" si="5"/>
        <v>0</v>
      </c>
      <c r="J40" s="100">
        <f t="shared" si="5"/>
        <v>0</v>
      </c>
      <c r="K40" s="100">
        <f t="shared" si="5"/>
        <v>0</v>
      </c>
      <c r="L40" s="100">
        <f t="shared" si="5"/>
        <v>0</v>
      </c>
      <c r="M40" s="100">
        <f t="shared" si="5"/>
        <v>0</v>
      </c>
      <c r="N40" s="100">
        <f t="shared" si="5"/>
        <v>0</v>
      </c>
      <c r="O40" s="100">
        <f t="shared" si="5"/>
        <v>0</v>
      </c>
      <c r="P40" s="102">
        <f>SUM(B40:N40)</f>
        <v>593636.80000000005</v>
      </c>
      <c r="Q40" s="95"/>
      <c r="R40" s="11"/>
      <c r="S40" s="11" t="s">
        <v>24</v>
      </c>
      <c r="T40" s="11" t="s">
        <v>25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23,3918 GWh</v>
      </c>
      <c r="T41" s="11"/>
    </row>
    <row r="42" spans="1:47">
      <c r="A42" s="49" t="s">
        <v>42</v>
      </c>
      <c r="B42" s="106">
        <f>B39+B38+B37</f>
        <v>28707</v>
      </c>
      <c r="C42" s="106">
        <f>C39+C38+C37</f>
        <v>110043</v>
      </c>
      <c r="D42" s="106">
        <f>D39+D38+D37</f>
        <v>624</v>
      </c>
      <c r="E42" s="106">
        <f t="shared" ref="E42:P42" si="6">E39+E38+E37</f>
        <v>0</v>
      </c>
      <c r="F42" s="107">
        <f t="shared" si="6"/>
        <v>0</v>
      </c>
      <c r="G42" s="106">
        <f t="shared" si="6"/>
        <v>0</v>
      </c>
      <c r="H42" s="106">
        <f t="shared" si="6"/>
        <v>63080.800000000003</v>
      </c>
      <c r="I42" s="107">
        <f t="shared" si="6"/>
        <v>0</v>
      </c>
      <c r="J42" s="106">
        <f t="shared" si="6"/>
        <v>0</v>
      </c>
      <c r="K42" s="106">
        <f t="shared" si="6"/>
        <v>0</v>
      </c>
      <c r="L42" s="106">
        <f t="shared" si="6"/>
        <v>0</v>
      </c>
      <c r="M42" s="106">
        <f t="shared" si="6"/>
        <v>0</v>
      </c>
      <c r="N42" s="106">
        <f t="shared" si="6"/>
        <v>0</v>
      </c>
      <c r="O42" s="106">
        <f t="shared" si="6"/>
        <v>0</v>
      </c>
      <c r="P42" s="106">
        <f t="shared" si="6"/>
        <v>202454.8</v>
      </c>
      <c r="Q42" s="11"/>
      <c r="R42" s="11" t="s">
        <v>40</v>
      </c>
      <c r="S42" s="12" t="str">
        <f>P42/1000 &amp;" GWh"</f>
        <v>202,4548 GWh</v>
      </c>
      <c r="T42" s="93">
        <f>P42/P40</f>
        <v>0.3410415257275155</v>
      </c>
    </row>
    <row r="43" spans="1:47">
      <c r="A43" s="50" t="s">
        <v>44</v>
      </c>
      <c r="B43" s="108"/>
      <c r="C43" s="109">
        <f>C40+C24-C7+C46</f>
        <v>250570.8</v>
      </c>
      <c r="D43" s="109">
        <f t="shared" ref="D43:O43" si="7">D11+D24+D40</f>
        <v>217410</v>
      </c>
      <c r="E43" s="109">
        <f t="shared" si="7"/>
        <v>0</v>
      </c>
      <c r="F43" s="109">
        <f t="shared" si="7"/>
        <v>0</v>
      </c>
      <c r="G43" s="109">
        <f t="shared" si="7"/>
        <v>35650</v>
      </c>
      <c r="H43" s="109">
        <f t="shared" si="7"/>
        <v>121316.8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624947.6</v>
      </c>
      <c r="Q43" s="11"/>
      <c r="R43" s="11" t="s">
        <v>41</v>
      </c>
      <c r="S43" s="12" t="str">
        <f>P36/1000 &amp;" GWh"</f>
        <v>80,752 GWh</v>
      </c>
      <c r="T43" s="96">
        <f>P36/P40</f>
        <v>0.13602930276559674</v>
      </c>
    </row>
    <row r="44" spans="1:47">
      <c r="A44" s="50" t="s">
        <v>45</v>
      </c>
      <c r="B44" s="131"/>
      <c r="C44" s="132">
        <f>C43/$P$43</f>
        <v>0.40094689538770928</v>
      </c>
      <c r="D44" s="132">
        <f t="shared" ref="D44:P44" si="8">D43/$P$43</f>
        <v>0.34788516669237551</v>
      </c>
      <c r="E44" s="132">
        <f t="shared" si="8"/>
        <v>0</v>
      </c>
      <c r="F44" s="132">
        <f t="shared" si="8"/>
        <v>0</v>
      </c>
      <c r="G44" s="132">
        <f t="shared" si="8"/>
        <v>5.7044782634576088E-2</v>
      </c>
      <c r="H44" s="132">
        <f t="shared" si="8"/>
        <v>0.19412315528533913</v>
      </c>
      <c r="I44" s="132">
        <f t="shared" si="8"/>
        <v>0</v>
      </c>
      <c r="J44" s="132">
        <f t="shared" si="8"/>
        <v>0</v>
      </c>
      <c r="K44" s="132">
        <f t="shared" si="8"/>
        <v>0</v>
      </c>
      <c r="L44" s="132">
        <f t="shared" si="8"/>
        <v>0</v>
      </c>
      <c r="M44" s="132">
        <f t="shared" si="8"/>
        <v>0</v>
      </c>
      <c r="N44" s="132">
        <f t="shared" si="8"/>
        <v>0</v>
      </c>
      <c r="O44" s="132">
        <f t="shared" si="8"/>
        <v>0</v>
      </c>
      <c r="P44" s="132">
        <f t="shared" si="8"/>
        <v>1</v>
      </c>
      <c r="Q44" s="11"/>
      <c r="R44" s="11" t="s">
        <v>43</v>
      </c>
      <c r="S44" s="12" t="str">
        <f>P34/1000 &amp;" GWh"</f>
        <v>34,432 GWh</v>
      </c>
      <c r="T44" s="93">
        <f>P34/P40</f>
        <v>5.8001795036965356E-2</v>
      </c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18,684 GWh</v>
      </c>
      <c r="T45" s="93">
        <f>P32/P40</f>
        <v>3.1473790034580063E-2</v>
      </c>
    </row>
    <row r="46" spans="1:47">
      <c r="A46" s="51" t="s">
        <v>48</v>
      </c>
      <c r="B46" s="72">
        <f>B24-B40</f>
        <v>4831</v>
      </c>
      <c r="C46" s="72">
        <f>(C40+C24)*0.08</f>
        <v>18560.8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22,93 GWh</v>
      </c>
      <c r="T46" s="96">
        <f>P33/P40</f>
        <v>3.8626311576371274E-2</v>
      </c>
    </row>
    <row r="47" spans="1:47">
      <c r="A47" s="51" t="s">
        <v>50</v>
      </c>
      <c r="B47" s="75">
        <f>B46/B24</f>
        <v>9.457157958616369E-2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234,385 GWh</v>
      </c>
      <c r="T47" s="96">
        <f>P35/P40</f>
        <v>0.39482895939065771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49</v>
      </c>
      <c r="S48" s="12" t="str">
        <f>P40/1000 &amp;" GWh"</f>
        <v>593,6368 GWh</v>
      </c>
      <c r="T48" s="93">
        <f>SUM(T42:T47)</f>
        <v>1.0000016845316866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3" zoomScale="70" zoomScaleNormal="70" workbookViewId="0">
      <selection activeCell="T49" sqref="T49"/>
    </sheetView>
  </sheetViews>
  <sheetFormatPr defaultColWidth="8.625" defaultRowHeight="15"/>
  <cols>
    <col min="1" max="1" width="49.5" style="13" customWidth="1"/>
    <col min="2" max="2" width="17.625" style="55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77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106</v>
      </c>
      <c r="C5" s="99">
        <f>[2]Solceller!$C$7</f>
        <v>769.5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105</v>
      </c>
      <c r="C6" s="105">
        <f>[2]Elproduktion!$N$162</f>
        <v>63000</v>
      </c>
      <c r="D6" s="100">
        <f>[2]Elproduktion!$N$163</f>
        <v>0</v>
      </c>
      <c r="E6" s="100">
        <f>[2]Elproduktion!$Q$164</f>
        <v>0</v>
      </c>
      <c r="F6" s="100">
        <f>[2]Elproduktion!$N$165</f>
        <v>0</v>
      </c>
      <c r="G6" s="100">
        <f>[2]Elproduktion!$R$166</f>
        <v>0</v>
      </c>
      <c r="H6" s="105">
        <f>[2]Elproduktion!$S$167</f>
        <v>78990</v>
      </c>
      <c r="I6" s="100">
        <f>[2]Elproduktion!$N$168</f>
        <v>0</v>
      </c>
      <c r="J6" s="100">
        <f>[2]Elproduktion!$T$166</f>
        <v>0</v>
      </c>
      <c r="K6" s="100">
        <f>[2]Elproduktion!$U$164</f>
        <v>0</v>
      </c>
      <c r="L6" s="100">
        <f>[2]Elproduktion!$V$164</f>
        <v>0</v>
      </c>
      <c r="M6" s="100"/>
      <c r="N6" s="100"/>
      <c r="O6" s="100"/>
      <c r="P6" s="100">
        <f>SUM(D6:O6)</f>
        <v>78990</v>
      </c>
      <c r="Q6" s="56"/>
      <c r="AG6" s="56"/>
      <c r="AH6" s="56"/>
    </row>
    <row r="7" spans="1:34" ht="15.75">
      <c r="A7" s="5" t="s">
        <v>17</v>
      </c>
      <c r="C7" s="118">
        <f>[2]Elproduktion!$Y$162</f>
        <v>46000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O7" s="100"/>
      <c r="P7" s="100">
        <f t="shared" ref="P7:P11" si="0">SUM(D7:O7)</f>
        <v>0</v>
      </c>
      <c r="Q7" s="56"/>
      <c r="AG7" s="56"/>
      <c r="AH7" s="56"/>
    </row>
    <row r="8" spans="1:34" ht="15.75">
      <c r="A8" s="5" t="s">
        <v>10</v>
      </c>
      <c r="C8" s="101">
        <f>[2]Elproduktion!$N$170</f>
        <v>0</v>
      </c>
      <c r="D8" s="100">
        <f>[2]Elproduktion!$N$171</f>
        <v>0</v>
      </c>
      <c r="E8" s="100">
        <f>[2]Elproduktion!$Q$172</f>
        <v>0</v>
      </c>
      <c r="F8" s="100">
        <f>[2]Elproduktion!$N$173</f>
        <v>0</v>
      </c>
      <c r="G8" s="100">
        <f>[2]Elproduktion!$R$174</f>
        <v>0</v>
      </c>
      <c r="H8" s="100">
        <f>[2]Elproduktion!$S$175</f>
        <v>0</v>
      </c>
      <c r="I8" s="100">
        <f>[2]Elproduktion!$N$176</f>
        <v>0</v>
      </c>
      <c r="J8" s="100">
        <f>[2]Elproduktion!$T$174</f>
        <v>0</v>
      </c>
      <c r="K8" s="100">
        <f>[2]Elproduktion!$U$172</f>
        <v>0</v>
      </c>
      <c r="L8" s="100">
        <f>[2]Elproduktion!$V$172</f>
        <v>0</v>
      </c>
      <c r="M8" s="100"/>
      <c r="N8" s="100"/>
      <c r="O8" s="100"/>
      <c r="P8" s="100">
        <f t="shared" si="0"/>
        <v>0</v>
      </c>
      <c r="Q8" s="56"/>
      <c r="AG8" s="56"/>
      <c r="AH8" s="56"/>
    </row>
    <row r="9" spans="1:34" ht="15.75">
      <c r="A9" s="5" t="s">
        <v>11</v>
      </c>
      <c r="C9" s="119">
        <f>[2]Elproduktion!$N$178</f>
        <v>765899</v>
      </c>
      <c r="D9" s="100">
        <f>[2]Elproduktion!$N$179</f>
        <v>0</v>
      </c>
      <c r="E9" s="100">
        <f>[2]Elproduktion!$Q$180</f>
        <v>0</v>
      </c>
      <c r="F9" s="100">
        <f>[2]Elproduktion!$N$181</f>
        <v>0</v>
      </c>
      <c r="G9" s="100">
        <f>[2]Elproduktion!$R$182</f>
        <v>0</v>
      </c>
      <c r="H9" s="105">
        <f>[2]Elproduktion!$S$183</f>
        <v>0</v>
      </c>
      <c r="I9" s="100">
        <f>[2]Elproduktion!$N$184</f>
        <v>0</v>
      </c>
      <c r="J9" s="100">
        <f>[2]Elproduktion!$T$182</f>
        <v>0</v>
      </c>
      <c r="K9" s="100">
        <f>[2]Elproduktion!$U$180</f>
        <v>0</v>
      </c>
      <c r="L9" s="100">
        <f>[2]Elproduktion!$V$180</f>
        <v>0</v>
      </c>
      <c r="M9" s="100"/>
      <c r="N9" s="100"/>
      <c r="O9" s="100"/>
      <c r="P9" s="100">
        <f t="shared" si="0"/>
        <v>0</v>
      </c>
      <c r="Q9" s="56"/>
      <c r="AG9" s="56"/>
      <c r="AH9" s="56"/>
    </row>
    <row r="10" spans="1:34" ht="15.75">
      <c r="A10" s="5" t="s">
        <v>12</v>
      </c>
      <c r="C10" s="101">
        <f>[2]Elproduktion!$N$186</f>
        <v>25160</v>
      </c>
      <c r="D10" s="100">
        <f>[2]Elproduktion!$N$187</f>
        <v>0</v>
      </c>
      <c r="E10" s="100">
        <f>[2]Elproduktion!$Q$188</f>
        <v>0</v>
      </c>
      <c r="F10" s="100">
        <f>[2]Elproduktion!$N$189</f>
        <v>0</v>
      </c>
      <c r="G10" s="100">
        <f>[2]Elproduktion!$R$190</f>
        <v>0</v>
      </c>
      <c r="H10" s="100">
        <f>[2]Elproduktion!$S$191</f>
        <v>0</v>
      </c>
      <c r="I10" s="100">
        <f>[2]Elproduktion!$N$192</f>
        <v>0</v>
      </c>
      <c r="J10" s="100">
        <f>[2]Elproduktion!$T$190</f>
        <v>0</v>
      </c>
      <c r="K10" s="100">
        <f>[2]Elproduktion!$U$188</f>
        <v>0</v>
      </c>
      <c r="L10" s="100">
        <f>[2]Elproduktion!$V$188</f>
        <v>0</v>
      </c>
      <c r="M10" s="100"/>
      <c r="N10" s="100"/>
      <c r="O10" s="100"/>
      <c r="P10" s="100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C11" s="100">
        <f>SUM(C5:C10)</f>
        <v>900828.5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5">
        <f t="shared" si="1"/>
        <v>78990</v>
      </c>
      <c r="I11" s="100">
        <f t="shared" si="1"/>
        <v>0</v>
      </c>
      <c r="J11" s="100">
        <f t="shared" si="1"/>
        <v>0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0"/>
        <v>78990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2281 Sundsvall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00">
        <f>[2]Fjärrvärmeproduktion!$N$226+([2]Fjärrvärmeproduktion!$N$266*([2]Fjärrvärmeproduktion!$H$456/([2]Fjärrvärmeproduktion!$H$456+[2]Fjärrvärmeproduktion!$H$457)))</f>
        <v>444270.27111114096</v>
      </c>
      <c r="C18" s="100"/>
      <c r="D18" s="100">
        <f>[2]Fjärrvärmeproduktion!$N$227</f>
        <v>5473</v>
      </c>
      <c r="E18" s="100">
        <f>[2]Fjärrvärmeproduktion!$Q$228</f>
        <v>0</v>
      </c>
      <c r="F18" s="100">
        <f>[2]Fjärrvärmeproduktion!$N$229</f>
        <v>0</v>
      </c>
      <c r="G18" s="100">
        <f>[2]Fjärrvärmeproduktion!$R$230</f>
        <v>1605</v>
      </c>
      <c r="H18" s="120">
        <f>[2]Fjärrvärmeproduktion!$S$231</f>
        <v>3133</v>
      </c>
      <c r="I18" s="100">
        <f>[2]Fjärrvärmeproduktion!$N$232</f>
        <v>0</v>
      </c>
      <c r="J18" s="100">
        <f>[2]Fjärrvärmeproduktion!$T$230</f>
        <v>0</v>
      </c>
      <c r="K18" s="100">
        <f>[2]Fjärrvärmeproduktion!$U$228</f>
        <v>0</v>
      </c>
      <c r="L18" s="100">
        <f>[2]Fjärrvärmeproduktion!$V$228</f>
        <v>521820</v>
      </c>
      <c r="M18" s="100"/>
      <c r="N18" s="100"/>
      <c r="O18" s="100"/>
      <c r="P18" s="105">
        <f>SUM(C18:O18)</f>
        <v>532031</v>
      </c>
      <c r="Q18" s="4"/>
      <c r="R18" s="4"/>
      <c r="S18" s="4"/>
      <c r="T18" s="4"/>
    </row>
    <row r="19" spans="1:34" ht="15.75">
      <c r="A19" s="5" t="s">
        <v>18</v>
      </c>
      <c r="B19" s="100">
        <f>[2]Fjärrvärmeproduktion!$N$234+([2]Fjärrvärmeproduktion!$N$266*([2]Fjärrvärmeproduktion!$H$457/([2]Fjärrvärmeproduktion!$H$457+[2]Fjärrvärmeproduktion!$H$456)))</f>
        <v>52835.728888859063</v>
      </c>
      <c r="C19" s="100"/>
      <c r="D19" s="100">
        <f>[2]Fjärrvärmeproduktion!$N$235</f>
        <v>3640</v>
      </c>
      <c r="E19" s="100">
        <f>[2]Fjärrvärmeproduktion!$Q$236</f>
        <v>0</v>
      </c>
      <c r="F19" s="100">
        <f>[2]Fjärrvärmeproduktion!$N$237</f>
        <v>0</v>
      </c>
      <c r="G19" s="100">
        <f>[2]Fjärrvärmeproduktion!$R$238</f>
        <v>1826</v>
      </c>
      <c r="H19" s="100">
        <f>[2]Fjärrvärmeproduktion!$S$239</f>
        <v>48183</v>
      </c>
      <c r="I19" s="100">
        <f>[2]Fjärrvärmeproduktion!$N$240</f>
        <v>0</v>
      </c>
      <c r="J19" s="100">
        <f>[2]Fjärrvärmeproduktion!$T$238</f>
        <v>0</v>
      </c>
      <c r="K19" s="100">
        <f>[2]Fjärrvärmeproduktion!$U$236</f>
        <v>0</v>
      </c>
      <c r="L19" s="100">
        <f>[2]Fjärrvärmeproduktion!$V$236</f>
        <v>0</v>
      </c>
      <c r="M19" s="100"/>
      <c r="N19" s="100"/>
      <c r="O19" s="100"/>
      <c r="P19" s="100">
        <f t="shared" ref="P19:P24" si="2">SUM(C19:O19)</f>
        <v>53649</v>
      </c>
      <c r="Q19" s="4"/>
      <c r="R19" s="4"/>
      <c r="S19" s="4"/>
      <c r="T19" s="4"/>
    </row>
    <row r="20" spans="1:34" ht="15.75">
      <c r="A20" s="5" t="s">
        <v>19</v>
      </c>
      <c r="B20" s="100">
        <f>[2]Fjärrvärmeproduktion!$N$242</f>
        <v>73075</v>
      </c>
      <c r="C20" s="102">
        <f>B20*1.015</f>
        <v>74171.125</v>
      </c>
      <c r="D20" s="100">
        <f>[2]Fjärrvärmeproduktion!$N$243</f>
        <v>0</v>
      </c>
      <c r="E20" s="100">
        <f>[2]Fjärrvärmeproduktion!$Q$244</f>
        <v>0</v>
      </c>
      <c r="F20" s="100">
        <f>[2]Fjärrvärmeproduktion!$N$245</f>
        <v>0</v>
      </c>
      <c r="G20" s="100">
        <f>[2]Fjärrvärmeproduktion!$R$246</f>
        <v>0</v>
      </c>
      <c r="H20" s="100">
        <f>[2]Fjärrvärmeproduktion!$S$247</f>
        <v>0</v>
      </c>
      <c r="I20" s="100">
        <f>[2]Fjärrvärmeproduktion!$N$248</f>
        <v>0</v>
      </c>
      <c r="J20" s="100">
        <f>[2]Fjärrvärmeproduktion!$T$246</f>
        <v>0</v>
      </c>
      <c r="K20" s="100">
        <f>[2]Fjärrvärmeproduktion!$U$244</f>
        <v>0</v>
      </c>
      <c r="L20" s="100">
        <f>[2]Fjärrvärmeproduktion!$V$244</f>
        <v>0</v>
      </c>
      <c r="M20" s="100"/>
      <c r="N20" s="100"/>
      <c r="O20" s="100"/>
      <c r="P20" s="100">
        <f t="shared" si="2"/>
        <v>74171.125</v>
      </c>
      <c r="Q20" s="4"/>
      <c r="R20" s="4"/>
      <c r="S20" s="4"/>
      <c r="T20" s="4"/>
    </row>
    <row r="21" spans="1:34" ht="15.75">
      <c r="A21" s="5" t="s">
        <v>20</v>
      </c>
      <c r="B21" s="100">
        <f>[2]Fjärrvärmeproduktion!$N$250</f>
        <v>0</v>
      </c>
      <c r="C21" s="100"/>
      <c r="D21" s="100">
        <f>[2]Fjärrvärmeproduktion!$N$251</f>
        <v>0</v>
      </c>
      <c r="E21" s="100">
        <f>[2]Fjärrvärmeproduktion!$Q$252</f>
        <v>0</v>
      </c>
      <c r="F21" s="100">
        <f>[2]Fjärrvärmeproduktion!$N$253</f>
        <v>0</v>
      </c>
      <c r="G21" s="100">
        <f>[2]Fjärrvärmeproduktion!$R$254</f>
        <v>0</v>
      </c>
      <c r="H21" s="100">
        <f>[2]Fjärrvärmeproduktion!$S$255</f>
        <v>0</v>
      </c>
      <c r="I21" s="100">
        <f>[2]Fjärrvärmeproduktion!$N$256</f>
        <v>0</v>
      </c>
      <c r="J21" s="100">
        <f>[2]Fjärrvärmeproduktion!$T$254</f>
        <v>0</v>
      </c>
      <c r="K21" s="100">
        <f>[2]Fjärrvärmeproduktion!$U$252</f>
        <v>0</v>
      </c>
      <c r="L21" s="100">
        <f>[2]Fjärrvärmeproduktion!$V$252</f>
        <v>0</v>
      </c>
      <c r="M21" s="100"/>
      <c r="N21" s="100"/>
      <c r="O21" s="100"/>
      <c r="P21" s="100">
        <f t="shared" si="2"/>
        <v>0</v>
      </c>
      <c r="Q21" s="4"/>
      <c r="R21" s="4"/>
      <c r="S21" s="4"/>
      <c r="T21" s="4"/>
    </row>
    <row r="22" spans="1:34" ht="15.75">
      <c r="A22" s="5" t="s">
        <v>21</v>
      </c>
      <c r="B22" s="100">
        <f>[2]Fjärrvärmeproduktion!$N$258</f>
        <v>257855</v>
      </c>
      <c r="C22" s="100"/>
      <c r="D22" s="100">
        <f>[2]Fjärrvärmeproduktion!$N$259</f>
        <v>0</v>
      </c>
      <c r="E22" s="100">
        <f>[2]Fjärrvärmeproduktion!$Q$260</f>
        <v>0</v>
      </c>
      <c r="F22" s="100">
        <f>[2]Fjärrvärmeproduktion!$N$261</f>
        <v>0</v>
      </c>
      <c r="G22" s="100">
        <f>[2]Fjärrvärmeproduktion!$R$262</f>
        <v>0</v>
      </c>
      <c r="H22" s="100">
        <f>[2]Fjärrvärmeproduktion!$S$263</f>
        <v>0</v>
      </c>
      <c r="I22" s="100">
        <f>[2]Fjärrvärmeproduktion!$N$264</f>
        <v>0</v>
      </c>
      <c r="J22" s="100">
        <f>[2]Fjärrvärmeproduktion!$T$262</f>
        <v>0</v>
      </c>
      <c r="K22" s="100">
        <f>[2]Fjärrvärmeproduktion!$U$260</f>
        <v>0</v>
      </c>
      <c r="L22" s="100">
        <f>[2]Fjärrvärmeproduktion!$V$260</f>
        <v>0</v>
      </c>
      <c r="M22" s="100"/>
      <c r="N22" s="100"/>
      <c r="O22" s="100"/>
      <c r="P22" s="100">
        <f t="shared" si="2"/>
        <v>0</v>
      </c>
      <c r="Q22" s="4"/>
      <c r="R22" s="11" t="s">
        <v>23</v>
      </c>
      <c r="S22" s="64" t="str">
        <f>P43/1000 &amp;" GWh"</f>
        <v>9280,668895 GWh</v>
      </c>
      <c r="T22" s="4"/>
    </row>
    <row r="23" spans="1:34" ht="15.75">
      <c r="A23" s="5" t="s">
        <v>22</v>
      </c>
      <c r="B23" s="102">
        <v>0</v>
      </c>
      <c r="C23" s="100"/>
      <c r="D23" s="100">
        <f>[2]Fjärrvärmeproduktion!$N$267</f>
        <v>0</v>
      </c>
      <c r="E23" s="100">
        <f>[2]Fjärrvärmeproduktion!$Q$268</f>
        <v>0</v>
      </c>
      <c r="F23" s="100">
        <f>[2]Fjärrvärmeproduktion!$N$269</f>
        <v>0</v>
      </c>
      <c r="G23" s="100">
        <f>[2]Fjärrvärmeproduktion!$R$270</f>
        <v>0</v>
      </c>
      <c r="H23" s="100">
        <f>[2]Fjärrvärmeproduktion!$S$271</f>
        <v>0</v>
      </c>
      <c r="I23" s="100">
        <f>[2]Fjärrvärmeproduktion!$N$272</f>
        <v>0</v>
      </c>
      <c r="J23" s="100">
        <f>[2]Fjärrvärmeproduktion!$T$270</f>
        <v>0</v>
      </c>
      <c r="K23" s="100">
        <f>[2]Fjärrvärmeproduktion!$U$268</f>
        <v>0</v>
      </c>
      <c r="L23" s="100">
        <f>[2]Fjärrvärmeproduktion!$V$268</f>
        <v>0</v>
      </c>
      <c r="M23" s="100"/>
      <c r="N23" s="100"/>
      <c r="O23" s="100"/>
      <c r="P23" s="100">
        <f t="shared" si="2"/>
        <v>0</v>
      </c>
      <c r="Q23" s="4"/>
      <c r="R23" s="11"/>
      <c r="S23" s="4"/>
      <c r="T23" s="4"/>
    </row>
    <row r="24" spans="1:34" ht="15.75">
      <c r="A24" s="5" t="s">
        <v>13</v>
      </c>
      <c r="B24" s="100">
        <f>SUM(B18:B23)</f>
        <v>828036</v>
      </c>
      <c r="C24" s="102">
        <f t="shared" ref="C24:O24" si="3">SUM(C18:C23)</f>
        <v>74171.125</v>
      </c>
      <c r="D24" s="100">
        <f t="shared" si="3"/>
        <v>9113</v>
      </c>
      <c r="E24" s="100">
        <f t="shared" si="3"/>
        <v>0</v>
      </c>
      <c r="F24" s="100">
        <f t="shared" si="3"/>
        <v>0</v>
      </c>
      <c r="G24" s="100">
        <f t="shared" si="3"/>
        <v>3431</v>
      </c>
      <c r="H24" s="105">
        <f t="shared" si="3"/>
        <v>51316</v>
      </c>
      <c r="I24" s="100">
        <f t="shared" si="3"/>
        <v>0</v>
      </c>
      <c r="J24" s="100">
        <f t="shared" si="3"/>
        <v>0</v>
      </c>
      <c r="K24" s="100">
        <f t="shared" si="3"/>
        <v>0</v>
      </c>
      <c r="L24" s="100">
        <f t="shared" si="3"/>
        <v>521820</v>
      </c>
      <c r="M24" s="100">
        <f t="shared" si="3"/>
        <v>0</v>
      </c>
      <c r="N24" s="100">
        <f t="shared" si="3"/>
        <v>0</v>
      </c>
      <c r="O24" s="100">
        <f t="shared" si="3"/>
        <v>0</v>
      </c>
      <c r="P24" s="105">
        <f t="shared" si="2"/>
        <v>659851.125</v>
      </c>
      <c r="Q24" s="4"/>
      <c r="R24" s="11"/>
      <c r="S24" s="4" t="s">
        <v>24</v>
      </c>
      <c r="T24" s="4" t="s">
        <v>25</v>
      </c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4"/>
      <c r="R25" s="48" t="str">
        <f>C30</f>
        <v>El</v>
      </c>
      <c r="S25" s="64" t="str">
        <f>C43/1000 &amp;" GWh"</f>
        <v>5756,593895 GWh</v>
      </c>
      <c r="T25" s="93">
        <f>C$44</f>
        <v>0.62027790885863732</v>
      </c>
    </row>
    <row r="26" spans="1:34" ht="15.75">
      <c r="A26" s="6" t="s">
        <v>83</v>
      </c>
      <c r="B26" s="65">
        <f>'FV imp-exp'!B4</f>
        <v>78826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1226,622 GWh</v>
      </c>
      <c r="T26" s="93">
        <f>D$44</f>
        <v>0.13216956815050776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222,122 GWh</v>
      </c>
      <c r="T27" s="93">
        <f>E$44</f>
        <v>2.39338352130706E-2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127,867 GWh</v>
      </c>
      <c r="T28" s="93">
        <f>F$44</f>
        <v>1.37777784604393E-2</v>
      </c>
    </row>
    <row r="29" spans="1:34" ht="15.75">
      <c r="A29" s="83" t="str">
        <f>A2</f>
        <v>2281 Sundsvall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273,197 GWh</v>
      </c>
      <c r="T29" s="93">
        <f>G$44</f>
        <v>2.9437210085922368E-2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1152,447 GWh</v>
      </c>
      <c r="T30" s="93">
        <f>H$44</f>
        <v>0.12417714854808426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0 GWh</v>
      </c>
      <c r="T31" s="93">
        <f>I$44</f>
        <v>0</v>
      </c>
      <c r="AG31" s="33"/>
      <c r="AH31" s="33"/>
    </row>
    <row r="32" spans="1:34" ht="15.75">
      <c r="A32" s="5" t="s">
        <v>29</v>
      </c>
      <c r="B32" s="100">
        <f>[2]Slutanvändning!$N$332</f>
        <v>0</v>
      </c>
      <c r="C32" s="101">
        <f>[2]Slutanvändning!$N$333</f>
        <v>17996</v>
      </c>
      <c r="D32" s="101">
        <f>[2]Slutanvändning!$N$326</f>
        <v>12958</v>
      </c>
      <c r="E32" s="100">
        <f>[2]Slutanvändning!$Q$327</f>
        <v>0</v>
      </c>
      <c r="F32" s="101">
        <f>[2]Slutanvändning!$N$328</f>
        <v>0</v>
      </c>
      <c r="G32" s="100">
        <f>[2]Slutanvändning!$N$329</f>
        <v>2957</v>
      </c>
      <c r="H32" s="101">
        <f>[2]Slutanvändning!$N$330</f>
        <v>0</v>
      </c>
      <c r="I32" s="100">
        <f>[2]Slutanvändning!$N$331</f>
        <v>0</v>
      </c>
      <c r="J32" s="100">
        <v>0</v>
      </c>
      <c r="K32" s="100">
        <f>[2]Slutanvändning!$U$327</f>
        <v>0</v>
      </c>
      <c r="L32" s="100">
        <f>[2]Slutanvändning!$V$327</f>
        <v>0</v>
      </c>
      <c r="M32" s="100">
        <v>0</v>
      </c>
      <c r="N32" s="100">
        <v>0</v>
      </c>
      <c r="O32" s="100">
        <v>0</v>
      </c>
      <c r="P32" s="100">
        <f>SUM(B32:O32)</f>
        <v>33911</v>
      </c>
      <c r="Q32" s="95"/>
      <c r="R32" s="94" t="str">
        <f>J30</f>
        <v>Avlutar</v>
      </c>
      <c r="S32" s="64" t="str">
        <f>J43/1000 &amp;" GWh"</f>
        <v>0 GWh</v>
      </c>
      <c r="T32" s="93">
        <f>J$44</f>
        <v>0</v>
      </c>
    </row>
    <row r="33" spans="1:47" ht="15.75">
      <c r="A33" s="5" t="s">
        <v>32</v>
      </c>
      <c r="B33" s="100">
        <f>[2]Slutanvändning!$N$341</f>
        <v>147541</v>
      </c>
      <c r="C33" s="115">
        <f>[2]Slutanvändning!$N$342</f>
        <v>4387910</v>
      </c>
      <c r="D33" s="101">
        <f>[2]Slutanvändning!$N$335</f>
        <v>52149</v>
      </c>
      <c r="E33" s="100">
        <f>[2]Slutanvändning!$Q$336</f>
        <v>222122</v>
      </c>
      <c r="F33" s="103">
        <f>[2]Slutanvändning!$N$337</f>
        <v>127867</v>
      </c>
      <c r="G33" s="100">
        <f>[2]Slutanvändning!$N$338</f>
        <v>0</v>
      </c>
      <c r="H33" s="103">
        <f>[2]Slutanvändning!$N$339</f>
        <v>932181</v>
      </c>
      <c r="I33" s="100">
        <f>[2]Slutanvändning!$N$340</f>
        <v>0</v>
      </c>
      <c r="J33" s="100">
        <v>0</v>
      </c>
      <c r="K33" s="100">
        <f>[2]Slutanvändning!$U$336</f>
        <v>0</v>
      </c>
      <c r="L33" s="100">
        <f>[2]Slutanvändning!$V$336</f>
        <v>0</v>
      </c>
      <c r="M33" s="100">
        <v>0</v>
      </c>
      <c r="N33" s="100">
        <v>0</v>
      </c>
      <c r="O33" s="100">
        <v>0</v>
      </c>
      <c r="P33" s="113">
        <f t="shared" ref="P33:P38" si="4">SUM(B33:N33)</f>
        <v>5869770</v>
      </c>
      <c r="Q33" s="95"/>
      <c r="R33" s="48" t="str">
        <f>K30</f>
        <v>Torv</v>
      </c>
      <c r="S33" s="64" t="str">
        <f>K43/1000&amp;" GWh"</f>
        <v>0 GWh</v>
      </c>
      <c r="T33" s="93">
        <f>K$44</f>
        <v>0</v>
      </c>
    </row>
    <row r="34" spans="1:47" ht="15.75">
      <c r="A34" s="5" t="s">
        <v>33</v>
      </c>
      <c r="B34" s="100">
        <f>[2]Slutanvändning!$N$350</f>
        <v>98904</v>
      </c>
      <c r="C34" s="101">
        <f>[2]Slutanvändning!$N$351</f>
        <v>120813</v>
      </c>
      <c r="D34" s="121">
        <f>[2]Slutanvändning!$N$344</f>
        <v>6977.2025316455401</v>
      </c>
      <c r="E34" s="100">
        <f>[2]Slutanvändning!$Q$345</f>
        <v>0</v>
      </c>
      <c r="F34" s="101">
        <f>[2]Slutanvändning!$N$346</f>
        <v>0</v>
      </c>
      <c r="G34" s="100">
        <f>[2]Slutanvändning!$N$347</f>
        <v>0</v>
      </c>
      <c r="H34" s="101">
        <f>[2]Slutanvändning!$N$348</f>
        <v>0</v>
      </c>
      <c r="I34" s="100">
        <f>[2]Slutanvändning!$N$349</f>
        <v>0</v>
      </c>
      <c r="J34" s="100">
        <v>0</v>
      </c>
      <c r="K34" s="100">
        <f>[2]Slutanvändning!$U$345</f>
        <v>0</v>
      </c>
      <c r="L34" s="100">
        <f>[2]Slutanvändning!$V$345</f>
        <v>0</v>
      </c>
      <c r="M34" s="100">
        <v>0</v>
      </c>
      <c r="N34" s="100">
        <v>0</v>
      </c>
      <c r="O34" s="100">
        <v>0</v>
      </c>
      <c r="P34" s="102">
        <f t="shared" si="4"/>
        <v>226694.20253164554</v>
      </c>
      <c r="Q34" s="95"/>
      <c r="R34" s="94" t="str">
        <f>L30</f>
        <v>Avfall</v>
      </c>
      <c r="S34" s="64" t="str">
        <f>L43/1000&amp;" GWh"</f>
        <v>521,82 GWh</v>
      </c>
      <c r="T34" s="93">
        <f>L$44</f>
        <v>5.6226550683338435E-2</v>
      </c>
      <c r="V34" s="8"/>
      <c r="W34" s="62"/>
    </row>
    <row r="35" spans="1:47" ht="15.75">
      <c r="A35" s="5" t="s">
        <v>34</v>
      </c>
      <c r="B35" s="100">
        <f>[2]Slutanvändning!$N$359</f>
        <v>0</v>
      </c>
      <c r="C35" s="101">
        <f>[2]Slutanvändning!$N$360</f>
        <v>9592</v>
      </c>
      <c r="D35" s="101">
        <f>[2]Slutanvändning!$N$353</f>
        <v>1042923</v>
      </c>
      <c r="E35" s="100">
        <f>[2]Slutanvändning!$Q$354</f>
        <v>0</v>
      </c>
      <c r="F35" s="101">
        <f>[2]Slutanvändning!$N$355</f>
        <v>0</v>
      </c>
      <c r="G35" s="100">
        <f>[2]Slutanvändning!$N$356</f>
        <v>266809</v>
      </c>
      <c r="H35" s="101">
        <f>[2]Slutanvändning!$N$357</f>
        <v>0</v>
      </c>
      <c r="I35" s="100">
        <f>[2]Slutanvändning!$N$358</f>
        <v>0</v>
      </c>
      <c r="J35" s="100">
        <v>0</v>
      </c>
      <c r="K35" s="100">
        <f>[2]Slutanvändning!$U$354</f>
        <v>0</v>
      </c>
      <c r="L35" s="100">
        <f>[2]Slutanvändning!$V$354</f>
        <v>0</v>
      </c>
      <c r="M35" s="100">
        <v>0</v>
      </c>
      <c r="N35" s="100">
        <v>0</v>
      </c>
      <c r="O35" s="100">
        <v>0</v>
      </c>
      <c r="P35" s="100">
        <f>SUM(B35:N35)</f>
        <v>1319324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00">
        <f>[2]Slutanvändning!$N$368</f>
        <v>132546</v>
      </c>
      <c r="C36" s="101">
        <f>[2]Slutanvändning!$N$369</f>
        <v>359319</v>
      </c>
      <c r="D36" s="101">
        <f>[2]Slutanvändning!$N$362</f>
        <v>101718</v>
      </c>
      <c r="E36" s="100">
        <f>[2]Slutanvändning!$Q$363</f>
        <v>0</v>
      </c>
      <c r="F36" s="101">
        <f>[2]Slutanvändning!$N$364</f>
        <v>0</v>
      </c>
      <c r="G36" s="100">
        <f>[2]Slutanvändning!$N$365</f>
        <v>0</v>
      </c>
      <c r="H36" s="101">
        <f>[2]Slutanvändning!$N$366</f>
        <v>0</v>
      </c>
      <c r="I36" s="100">
        <f>[2]Slutanvändning!$N$367</f>
        <v>0</v>
      </c>
      <c r="J36" s="100">
        <v>0</v>
      </c>
      <c r="K36" s="100">
        <f>[2]Slutanvändning!$U$363</f>
        <v>0</v>
      </c>
      <c r="L36" s="100">
        <f>[2]Slutanvändning!$V$363</f>
        <v>0</v>
      </c>
      <c r="M36" s="100">
        <v>0</v>
      </c>
      <c r="N36" s="100">
        <v>0</v>
      </c>
      <c r="O36" s="100">
        <v>0</v>
      </c>
      <c r="P36" s="100">
        <f t="shared" si="4"/>
        <v>593583</v>
      </c>
      <c r="Q36" s="95"/>
      <c r="R36" s="48" t="str">
        <f>N30</f>
        <v>Beckolja + lukt- och strippergas</v>
      </c>
      <c r="S36" s="64" t="str">
        <f>N43/1000&amp;" GWh"</f>
        <v>0 GWh</v>
      </c>
      <c r="T36" s="93">
        <f>N$44</f>
        <v>0</v>
      </c>
    </row>
    <row r="37" spans="1:47" ht="15.75">
      <c r="A37" s="5" t="s">
        <v>36</v>
      </c>
      <c r="B37" s="100">
        <f>[2]Slutanvändning!$N$377</f>
        <v>56722</v>
      </c>
      <c r="C37" s="101">
        <f>[2]Slutanvändning!$N$378</f>
        <v>294152</v>
      </c>
      <c r="D37" s="101">
        <f>[2]Slutanvändning!$N$371</f>
        <v>632</v>
      </c>
      <c r="E37" s="100">
        <f>[2]Slutanvändning!$Q$372</f>
        <v>0</v>
      </c>
      <c r="F37" s="101">
        <f>[2]Slutanvändning!$N$373</f>
        <v>0</v>
      </c>
      <c r="G37" s="100">
        <f>[2]Slutanvändning!$N$374</f>
        <v>0</v>
      </c>
      <c r="H37" s="101">
        <f>[2]Slutanvändning!$N$375</f>
        <v>89960</v>
      </c>
      <c r="I37" s="100">
        <f>[2]Slutanvändning!$N$376</f>
        <v>0</v>
      </c>
      <c r="J37" s="100">
        <v>0</v>
      </c>
      <c r="K37" s="100">
        <f>[2]Slutanvändning!$U$372</f>
        <v>0</v>
      </c>
      <c r="L37" s="100">
        <f>[2]Slutanvändning!$V$372</f>
        <v>0</v>
      </c>
      <c r="M37" s="100">
        <v>0</v>
      </c>
      <c r="N37" s="100">
        <v>0</v>
      </c>
      <c r="O37" s="100">
        <v>0</v>
      </c>
      <c r="P37" s="100">
        <f t="shared" si="4"/>
        <v>441466</v>
      </c>
      <c r="Q37" s="95"/>
      <c r="R37" s="94" t="str">
        <f>O30</f>
        <v>Metanol + gas</v>
      </c>
      <c r="S37" s="64" t="str">
        <f>O43/1000&amp;" GWh"</f>
        <v>0 GWh</v>
      </c>
      <c r="T37" s="93">
        <f>O$44</f>
        <v>0</v>
      </c>
    </row>
    <row r="38" spans="1:47" ht="15.75">
      <c r="A38" s="5" t="s">
        <v>37</v>
      </c>
      <c r="B38" s="100">
        <f>[2]Slutanvändning!$N$386</f>
        <v>301003</v>
      </c>
      <c r="C38" s="101">
        <f>[2]Slutanvändning!$N$387</f>
        <v>80291</v>
      </c>
      <c r="D38" s="121">
        <f>[2]Slutanvändning!$N$380</f>
        <v>151.79746835443041</v>
      </c>
      <c r="E38" s="100">
        <f>[2]Slutanvändning!$Q$381</f>
        <v>0</v>
      </c>
      <c r="F38" s="101">
        <f>[2]Slutanvändning!$N$382</f>
        <v>0</v>
      </c>
      <c r="G38" s="100">
        <f>[2]Slutanvändning!$N$383</f>
        <v>0</v>
      </c>
      <c r="H38" s="101">
        <f>[2]Slutanvändning!$N$384</f>
        <v>0</v>
      </c>
      <c r="I38" s="100">
        <f>[2]Slutanvändning!$N$385</f>
        <v>0</v>
      </c>
      <c r="J38" s="100">
        <v>0</v>
      </c>
      <c r="K38" s="100">
        <f>[2]Slutanvändning!$U$381</f>
        <v>0</v>
      </c>
      <c r="L38" s="100">
        <f>[2]Slutanvändning!$V$381</f>
        <v>0</v>
      </c>
      <c r="M38" s="100">
        <v>0</v>
      </c>
      <c r="N38" s="100">
        <v>0</v>
      </c>
      <c r="O38" s="100">
        <v>0</v>
      </c>
      <c r="P38" s="100">
        <f t="shared" si="4"/>
        <v>381445.7974683544</v>
      </c>
      <c r="Q38" s="95"/>
      <c r="S38" s="32"/>
      <c r="T38" s="32"/>
    </row>
    <row r="39" spans="1:47" ht="15.75">
      <c r="A39" s="5" t="s">
        <v>38</v>
      </c>
      <c r="B39" s="100">
        <f>[2]Slutanvändning!$N$395</f>
        <v>0</v>
      </c>
      <c r="C39" s="101">
        <f>[2]Slutanvändning!$N$396</f>
        <v>28528</v>
      </c>
      <c r="D39" s="101">
        <f>[2]Slutanvändning!$N$389</f>
        <v>0</v>
      </c>
      <c r="E39" s="100">
        <f>[2]Slutanvändning!$Q$390</f>
        <v>0</v>
      </c>
      <c r="F39" s="101">
        <f>[2]Slutanvändning!$N$391</f>
        <v>0</v>
      </c>
      <c r="G39" s="100">
        <f>[2]Slutanvändning!$N$392</f>
        <v>0</v>
      </c>
      <c r="H39" s="101">
        <f>[2]Slutanvändning!$N$393</f>
        <v>0</v>
      </c>
      <c r="I39" s="100">
        <f>[2]Slutanvändning!$N$394</f>
        <v>0</v>
      </c>
      <c r="J39" s="100">
        <v>0</v>
      </c>
      <c r="K39" s="100">
        <f>[2]Slutanvändning!$U$390</f>
        <v>0</v>
      </c>
      <c r="L39" s="100">
        <f>[2]Slutanvändning!$V$390</f>
        <v>0</v>
      </c>
      <c r="M39" s="100">
        <v>0</v>
      </c>
      <c r="N39" s="100">
        <v>0</v>
      </c>
      <c r="O39" s="100">
        <v>0</v>
      </c>
      <c r="P39" s="100">
        <f>SUM(B39:N39)</f>
        <v>28528</v>
      </c>
      <c r="Q39" s="95"/>
      <c r="R39" s="11"/>
      <c r="S39" s="11"/>
      <c r="T39" s="11"/>
    </row>
    <row r="40" spans="1:47" ht="15.75">
      <c r="A40" s="5" t="s">
        <v>13</v>
      </c>
      <c r="B40" s="100">
        <f>SUM(B32:B39)</f>
        <v>736716</v>
      </c>
      <c r="C40" s="100">
        <f t="shared" ref="C40:O40" si="5">SUM(C32:C39)</f>
        <v>5298601</v>
      </c>
      <c r="D40" s="102">
        <f t="shared" si="5"/>
        <v>1217509</v>
      </c>
      <c r="E40" s="100">
        <f t="shared" si="5"/>
        <v>222122</v>
      </c>
      <c r="F40" s="102">
        <f>SUM(F32:F39)</f>
        <v>127867</v>
      </c>
      <c r="G40" s="100">
        <f t="shared" si="5"/>
        <v>269766</v>
      </c>
      <c r="H40" s="102">
        <f t="shared" si="5"/>
        <v>1022141</v>
      </c>
      <c r="I40" s="100">
        <f t="shared" si="5"/>
        <v>0</v>
      </c>
      <c r="J40" s="100">
        <f t="shared" si="5"/>
        <v>0</v>
      </c>
      <c r="K40" s="100">
        <f t="shared" si="5"/>
        <v>0</v>
      </c>
      <c r="L40" s="100">
        <f t="shared" si="5"/>
        <v>0</v>
      </c>
      <c r="M40" s="100">
        <f t="shared" si="5"/>
        <v>0</v>
      </c>
      <c r="N40" s="100">
        <f t="shared" si="5"/>
        <v>0</v>
      </c>
      <c r="O40" s="100">
        <f t="shared" si="5"/>
        <v>0</v>
      </c>
      <c r="P40" s="113">
        <f>SUM(B40:N40)</f>
        <v>8894722</v>
      </c>
      <c r="Q40" s="95"/>
      <c r="R40" s="11"/>
      <c r="S40" s="11" t="s">
        <v>24</v>
      </c>
      <c r="T40" s="11" t="s">
        <v>25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599,96777 GWh</v>
      </c>
      <c r="T41" s="11"/>
    </row>
    <row r="42" spans="1:47">
      <c r="A42" s="49" t="s">
        <v>42</v>
      </c>
      <c r="B42" s="106">
        <f>B39+B38+B37</f>
        <v>357725</v>
      </c>
      <c r="C42" s="106">
        <f>C39+C38+C37</f>
        <v>402971</v>
      </c>
      <c r="D42" s="106">
        <f>D39+D38+D37</f>
        <v>783.79746835443041</v>
      </c>
      <c r="E42" s="106">
        <f t="shared" ref="E42:P42" si="6">E39+E38+E37</f>
        <v>0</v>
      </c>
      <c r="F42" s="107">
        <f t="shared" si="6"/>
        <v>0</v>
      </c>
      <c r="G42" s="106">
        <f t="shared" si="6"/>
        <v>0</v>
      </c>
      <c r="H42" s="106">
        <f t="shared" si="6"/>
        <v>89960</v>
      </c>
      <c r="I42" s="107">
        <f t="shared" si="6"/>
        <v>0</v>
      </c>
      <c r="J42" s="106">
        <f t="shared" si="6"/>
        <v>0</v>
      </c>
      <c r="K42" s="106">
        <f t="shared" si="6"/>
        <v>0</v>
      </c>
      <c r="L42" s="106">
        <f t="shared" si="6"/>
        <v>0</v>
      </c>
      <c r="M42" s="106">
        <f t="shared" si="6"/>
        <v>0</v>
      </c>
      <c r="N42" s="106">
        <f t="shared" si="6"/>
        <v>0</v>
      </c>
      <c r="O42" s="106">
        <f t="shared" si="6"/>
        <v>0</v>
      </c>
      <c r="P42" s="106">
        <f t="shared" si="6"/>
        <v>851439.79746835446</v>
      </c>
      <c r="Q42" s="11"/>
      <c r="R42" s="11" t="s">
        <v>40</v>
      </c>
      <c r="S42" s="12" t="str">
        <f>P42/1000 &amp;" GWh"</f>
        <v>851,439797468354 GWh</v>
      </c>
      <c r="T42" s="93">
        <f>P42/P40</f>
        <v>9.5724160627881846E-2</v>
      </c>
    </row>
    <row r="43" spans="1:47">
      <c r="A43" s="50" t="s">
        <v>44</v>
      </c>
      <c r="B43" s="107"/>
      <c r="C43" s="109">
        <f>C40+C24-C7+C46</f>
        <v>5756593.8949999996</v>
      </c>
      <c r="D43" s="109">
        <f t="shared" ref="D43:O43" si="7">D11+D24+D40</f>
        <v>1226622</v>
      </c>
      <c r="E43" s="109">
        <f t="shared" si="7"/>
        <v>222122</v>
      </c>
      <c r="F43" s="109">
        <f t="shared" si="7"/>
        <v>127867</v>
      </c>
      <c r="G43" s="109">
        <f t="shared" si="7"/>
        <v>273197</v>
      </c>
      <c r="H43" s="109">
        <f t="shared" si="7"/>
        <v>1152447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521820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9280668.8949999996</v>
      </c>
      <c r="Q43" s="11"/>
      <c r="R43" s="11" t="s">
        <v>41</v>
      </c>
      <c r="S43" s="12" t="str">
        <f>P36/1000 &amp;" GWh"</f>
        <v>593,583 GWh</v>
      </c>
      <c r="T43" s="96">
        <f>P36/P40</f>
        <v>6.6734294787403142E-2</v>
      </c>
    </row>
    <row r="44" spans="1:47">
      <c r="A44" s="50" t="s">
        <v>45</v>
      </c>
      <c r="B44" s="132"/>
      <c r="C44" s="132">
        <f>C43/$P$43</f>
        <v>0.62027790885863732</v>
      </c>
      <c r="D44" s="132">
        <f t="shared" ref="D44:P44" si="8">D43/$P$43</f>
        <v>0.13216956815050776</v>
      </c>
      <c r="E44" s="132">
        <f t="shared" si="8"/>
        <v>2.39338352130706E-2</v>
      </c>
      <c r="F44" s="132">
        <f t="shared" si="8"/>
        <v>1.37777784604393E-2</v>
      </c>
      <c r="G44" s="132">
        <f t="shared" si="8"/>
        <v>2.9437210085922368E-2</v>
      </c>
      <c r="H44" s="132">
        <f t="shared" si="8"/>
        <v>0.12417714854808426</v>
      </c>
      <c r="I44" s="132">
        <f t="shared" si="8"/>
        <v>0</v>
      </c>
      <c r="J44" s="132">
        <f t="shared" si="8"/>
        <v>0</v>
      </c>
      <c r="K44" s="132">
        <f t="shared" si="8"/>
        <v>0</v>
      </c>
      <c r="L44" s="132">
        <f t="shared" si="8"/>
        <v>5.6226550683338435E-2</v>
      </c>
      <c r="M44" s="132">
        <f t="shared" si="8"/>
        <v>0</v>
      </c>
      <c r="N44" s="132">
        <f t="shared" si="8"/>
        <v>0</v>
      </c>
      <c r="O44" s="132">
        <f t="shared" si="8"/>
        <v>0</v>
      </c>
      <c r="P44" s="132">
        <f t="shared" si="8"/>
        <v>1</v>
      </c>
      <c r="Q44" s="11"/>
      <c r="R44" s="11" t="s">
        <v>43</v>
      </c>
      <c r="S44" s="12" t="str">
        <f>P34/1000 &amp;" GWh"</f>
        <v>226,694202531646 GWh</v>
      </c>
      <c r="T44" s="93">
        <f>P34/P40</f>
        <v>2.5486372989694962E-2</v>
      </c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33,911 GWh</v>
      </c>
      <c r="T45" s="93">
        <f>P32/P40</f>
        <v>3.8124856516032765E-3</v>
      </c>
    </row>
    <row r="46" spans="1:47">
      <c r="A46" s="51" t="s">
        <v>48</v>
      </c>
      <c r="B46" s="72">
        <f>B24+B26-B40</f>
        <v>170146</v>
      </c>
      <c r="C46" s="72">
        <f>(C40+C24)*0.08</f>
        <v>429821.77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5869,77 GWh</v>
      </c>
      <c r="T46" s="96">
        <f>P33/P40</f>
        <v>0.65991607157593013</v>
      </c>
    </row>
    <row r="47" spans="1:47">
      <c r="A47" s="51" t="s">
        <v>50</v>
      </c>
      <c r="B47" s="75">
        <f>B46/B24</f>
        <v>0.20548140419015598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1319,324 GWh</v>
      </c>
      <c r="T47" s="96">
        <f>P35/P40</f>
        <v>0.1483266143674867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49</v>
      </c>
      <c r="S48" s="12" t="str">
        <f>P40/1000 &amp;" GWh"</f>
        <v>8894,722 GWh</v>
      </c>
      <c r="T48" s="9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25" zoomScale="70" zoomScaleNormal="70" workbookViewId="0">
      <selection activeCell="T49" sqref="T49"/>
    </sheetView>
  </sheetViews>
  <sheetFormatPr defaultColWidth="8.625" defaultRowHeight="15"/>
  <cols>
    <col min="1" max="1" width="49.5" style="13" customWidth="1"/>
    <col min="2" max="2" width="17.625" style="55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78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C5" s="99">
        <f>[2]Solceller!$C$5</f>
        <v>294.5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104</v>
      </c>
      <c r="C6" s="105">
        <f>[2]Elproduktion!$N$82</f>
        <v>409233</v>
      </c>
      <c r="D6" s="100">
        <f>[2]Elproduktion!$N$83</f>
        <v>0</v>
      </c>
      <c r="E6" s="100">
        <f>[2]Elproduktion!$Q$84</f>
        <v>0</v>
      </c>
      <c r="F6" s="100">
        <f>[2]Elproduktion!$N$85</f>
        <v>0</v>
      </c>
      <c r="G6" s="100">
        <f>[2]Elproduktion!$R$86</f>
        <v>0</v>
      </c>
      <c r="H6" s="100">
        <f>[2]Elproduktion!$S$87</f>
        <v>0</v>
      </c>
      <c r="I6" s="100">
        <f>[2]Elproduktion!$N$88</f>
        <v>0</v>
      </c>
      <c r="J6" s="100">
        <f>[2]Elproduktion!$T$86</f>
        <v>374533</v>
      </c>
      <c r="K6" s="100">
        <f>[2]Elproduktion!$U$84</f>
        <v>0</v>
      </c>
      <c r="L6" s="100">
        <f>[2]Elproduktion!$V$84</f>
        <v>0</v>
      </c>
      <c r="M6" s="100"/>
      <c r="N6" s="100"/>
      <c r="O6" s="100"/>
      <c r="P6" s="100">
        <f t="shared" ref="P6:P10" si="0">SUM(D6:O6)</f>
        <v>374533</v>
      </c>
      <c r="Q6" s="56"/>
      <c r="AG6" s="56"/>
      <c r="AH6" s="56"/>
    </row>
    <row r="7" spans="1:34" ht="15.75">
      <c r="A7" s="5" t="s">
        <v>85</v>
      </c>
      <c r="C7" s="103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13">
        <v>0</v>
      </c>
      <c r="N7" s="13">
        <v>0</v>
      </c>
      <c r="O7" s="13">
        <v>0</v>
      </c>
      <c r="P7" s="100">
        <f t="shared" si="0"/>
        <v>0</v>
      </c>
      <c r="Q7" s="56"/>
      <c r="AG7" s="56"/>
      <c r="AH7" s="56"/>
    </row>
    <row r="8" spans="1:34" ht="15.75">
      <c r="A8" s="5" t="s">
        <v>10</v>
      </c>
      <c r="C8" s="111">
        <f>[2]Elproduktion!$N$90</f>
        <v>0</v>
      </c>
      <c r="D8" s="100">
        <f>[2]Elproduktion!$N$91</f>
        <v>0</v>
      </c>
      <c r="E8" s="100">
        <f>[2]Elproduktion!$Q$92</f>
        <v>0</v>
      </c>
      <c r="F8" s="100">
        <f>[2]Elproduktion!$N$93</f>
        <v>0</v>
      </c>
      <c r="G8" s="100">
        <f>[2]Elproduktion!$R$94</f>
        <v>0</v>
      </c>
      <c r="H8" s="100">
        <f>[2]Elproduktion!$S$95</f>
        <v>0</v>
      </c>
      <c r="I8" s="100">
        <f>[2]Elproduktion!$N$96</f>
        <v>0</v>
      </c>
      <c r="J8" s="100">
        <f>[2]Elproduktion!$T$94</f>
        <v>0</v>
      </c>
      <c r="K8" s="100">
        <f>[2]Elproduktion!$U$92</f>
        <v>0</v>
      </c>
      <c r="L8" s="100">
        <f>[2]Elproduktion!$V$92</f>
        <v>0</v>
      </c>
      <c r="M8" s="100"/>
      <c r="N8" s="100"/>
      <c r="O8" s="100"/>
      <c r="P8" s="100">
        <f t="shared" si="0"/>
        <v>0</v>
      </c>
      <c r="Q8" s="56"/>
      <c r="AG8" s="56"/>
      <c r="AH8" s="56"/>
    </row>
    <row r="9" spans="1:34" ht="15.75">
      <c r="A9" s="5" t="s">
        <v>11</v>
      </c>
      <c r="C9" s="111">
        <f>[2]Elproduktion!$N$98</f>
        <v>764873</v>
      </c>
      <c r="D9" s="100">
        <f>[2]Elproduktion!$N$99</f>
        <v>0</v>
      </c>
      <c r="E9" s="100">
        <f>[2]Elproduktion!$Q$100</f>
        <v>0</v>
      </c>
      <c r="F9" s="100">
        <f>[2]Elproduktion!$N$101</f>
        <v>0</v>
      </c>
      <c r="G9" s="100">
        <f>[2]Elproduktion!$R$102</f>
        <v>0</v>
      </c>
      <c r="H9" s="100">
        <f>[2]Elproduktion!$S$103</f>
        <v>0</v>
      </c>
      <c r="I9" s="100">
        <f>[2]Elproduktion!$N$104</f>
        <v>0</v>
      </c>
      <c r="J9" s="100">
        <f>[2]Elproduktion!$T$102</f>
        <v>0</v>
      </c>
      <c r="K9" s="100">
        <f>[2]Elproduktion!$U$100</f>
        <v>0</v>
      </c>
      <c r="L9" s="100">
        <f>[2]Elproduktion!$V$100</f>
        <v>0</v>
      </c>
      <c r="M9" s="100"/>
      <c r="N9" s="100"/>
      <c r="O9" s="100"/>
      <c r="P9" s="100">
        <f t="shared" si="0"/>
        <v>0</v>
      </c>
      <c r="Q9" s="56"/>
      <c r="AG9" s="56"/>
      <c r="AH9" s="56"/>
    </row>
    <row r="10" spans="1:34" ht="15.75">
      <c r="A10" s="5" t="s">
        <v>12</v>
      </c>
      <c r="C10" s="111">
        <f>[2]Elproduktion!$N$106</f>
        <v>0</v>
      </c>
      <c r="D10" s="100">
        <f>[2]Elproduktion!$N$107</f>
        <v>0</v>
      </c>
      <c r="E10" s="100">
        <f>[2]Elproduktion!$Q$108</f>
        <v>0</v>
      </c>
      <c r="F10" s="100">
        <f>[2]Elproduktion!$N$109</f>
        <v>0</v>
      </c>
      <c r="G10" s="100">
        <f>[2]Elproduktion!$R$110</f>
        <v>0</v>
      </c>
      <c r="H10" s="100">
        <f>[2]Elproduktion!$S$111</f>
        <v>0</v>
      </c>
      <c r="I10" s="100">
        <f>[2]Elproduktion!$N$112</f>
        <v>0</v>
      </c>
      <c r="J10" s="100">
        <f>[2]Elproduktion!$T$110</f>
        <v>0</v>
      </c>
      <c r="K10" s="100">
        <f>[2]Elproduktion!$U$108</f>
        <v>0</v>
      </c>
      <c r="L10" s="100">
        <f>[2]Elproduktion!$V$108</f>
        <v>0</v>
      </c>
      <c r="M10" s="100"/>
      <c r="N10" s="100"/>
      <c r="O10" s="100"/>
      <c r="P10" s="100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C11" s="105">
        <f>SUM(C5:C10)</f>
        <v>1174400.5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0">
        <f t="shared" si="1"/>
        <v>0</v>
      </c>
      <c r="I11" s="100">
        <f t="shared" si="1"/>
        <v>0</v>
      </c>
      <c r="J11" s="100">
        <f t="shared" si="1"/>
        <v>374533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ref="P11" si="2">SUM(D11:O11)</f>
        <v>374533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2262 Timrå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00">
        <f>[2]Fjärrvärmeproduktion!$N$114</f>
        <v>0</v>
      </c>
      <c r="C18" s="100"/>
      <c r="D18" s="100">
        <f>[2]Fjärrvärmeproduktion!$N$115</f>
        <v>0</v>
      </c>
      <c r="E18" s="100">
        <f>[2]Fjärrvärmeproduktion!$Q$116</f>
        <v>0</v>
      </c>
      <c r="F18" s="100">
        <f>[2]Fjärrvärmeproduktion!$N$117</f>
        <v>0</v>
      </c>
      <c r="G18" s="100">
        <f>[2]Fjärrvärmeproduktion!$R$118</f>
        <v>0</v>
      </c>
      <c r="H18" s="100">
        <f>[2]Fjärrvärmeproduktion!$S$119</f>
        <v>0</v>
      </c>
      <c r="I18" s="100">
        <f>[2]Fjärrvärmeproduktion!$N$120</f>
        <v>0</v>
      </c>
      <c r="J18" s="100">
        <f>[2]Fjärrvärmeproduktion!$T$118</f>
        <v>0</v>
      </c>
      <c r="K18" s="100">
        <f>[2]Fjärrvärmeproduktion!$U$116</f>
        <v>0</v>
      </c>
      <c r="L18" s="100">
        <f>[2]Fjärrvärmeproduktion!$V$116</f>
        <v>0</v>
      </c>
      <c r="M18" s="100"/>
      <c r="N18" s="100"/>
      <c r="O18" s="100"/>
      <c r="P18" s="100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99">
        <f>[2]Fjärrvärmeproduktion!$N$122</f>
        <v>15200</v>
      </c>
      <c r="C19" s="100"/>
      <c r="D19" s="100">
        <f>[2]Fjärrvärmeproduktion!$N$123</f>
        <v>500</v>
      </c>
      <c r="E19" s="100">
        <f>[2]Fjärrvärmeproduktion!$Q$124</f>
        <v>0</v>
      </c>
      <c r="F19" s="100">
        <f>[2]Fjärrvärmeproduktion!$N$125</f>
        <v>0</v>
      </c>
      <c r="G19" s="100">
        <f>[2]Fjärrvärmeproduktion!$R$126</f>
        <v>0</v>
      </c>
      <c r="H19" s="99">
        <f>[2]Fjärrvärmeproduktion!$S$127</f>
        <v>14300</v>
      </c>
      <c r="I19" s="100">
        <f>[2]Fjärrvärmeproduktion!$N$128</f>
        <v>0</v>
      </c>
      <c r="J19" s="100">
        <f>[2]Fjärrvärmeproduktion!$T$126</f>
        <v>0</v>
      </c>
      <c r="K19" s="100">
        <f>[2]Fjärrvärmeproduktion!$U$124</f>
        <v>0</v>
      </c>
      <c r="L19" s="100">
        <f>[2]Fjärrvärmeproduktion!$V$124</f>
        <v>0</v>
      </c>
      <c r="M19" s="100"/>
      <c r="N19" s="100"/>
      <c r="O19" s="100"/>
      <c r="P19" s="99">
        <f t="shared" ref="P19:P24" si="3">SUM(C19:O19)</f>
        <v>14800</v>
      </c>
      <c r="Q19" s="4"/>
      <c r="R19" s="4"/>
      <c r="S19" s="4"/>
      <c r="T19" s="4"/>
    </row>
    <row r="20" spans="1:34" ht="15.75">
      <c r="A20" s="5" t="s">
        <v>19</v>
      </c>
      <c r="B20" s="100">
        <f>[2]Fjärrvärmeproduktion!$N$130</f>
        <v>0</v>
      </c>
      <c r="C20" s="100"/>
      <c r="D20" s="100">
        <f>[2]Fjärrvärmeproduktion!$N$131</f>
        <v>0</v>
      </c>
      <c r="E20" s="100">
        <f>[2]Fjärrvärmeproduktion!$Q$132</f>
        <v>0</v>
      </c>
      <c r="F20" s="100">
        <f>[2]Fjärrvärmeproduktion!$N$133</f>
        <v>0</v>
      </c>
      <c r="G20" s="100">
        <f>[2]Fjärrvärmeproduktion!$R$134</f>
        <v>0</v>
      </c>
      <c r="H20" s="100">
        <f>[2]Fjärrvärmeproduktion!$S$135</f>
        <v>0</v>
      </c>
      <c r="I20" s="100">
        <f>[2]Fjärrvärmeproduktion!$N$136</f>
        <v>0</v>
      </c>
      <c r="J20" s="100">
        <f>[2]Fjärrvärmeproduktion!$T$134</f>
        <v>0</v>
      </c>
      <c r="K20" s="100">
        <f>[2]Fjärrvärmeproduktion!$U$132</f>
        <v>0</v>
      </c>
      <c r="L20" s="100">
        <f>[2]Fjärrvärmeproduktion!$V$132</f>
        <v>0</v>
      </c>
      <c r="M20" s="100"/>
      <c r="N20" s="100"/>
      <c r="O20" s="100"/>
      <c r="P20" s="100">
        <f t="shared" si="3"/>
        <v>0</v>
      </c>
      <c r="Q20" s="4"/>
      <c r="R20" s="4"/>
      <c r="S20" s="4"/>
      <c r="T20" s="4"/>
    </row>
    <row r="21" spans="1:34" ht="15.75">
      <c r="A21" s="5" t="s">
        <v>20</v>
      </c>
      <c r="B21" s="100">
        <f>[2]Fjärrvärmeproduktion!$N$138</f>
        <v>0</v>
      </c>
      <c r="C21" s="100"/>
      <c r="D21" s="100">
        <f>[2]Fjärrvärmeproduktion!$N$139</f>
        <v>0</v>
      </c>
      <c r="E21" s="100">
        <f>[2]Fjärrvärmeproduktion!$Q$140</f>
        <v>0</v>
      </c>
      <c r="F21" s="100">
        <f>[2]Fjärrvärmeproduktion!$N$141</f>
        <v>0</v>
      </c>
      <c r="G21" s="100">
        <f>[2]Fjärrvärmeproduktion!$R$142</f>
        <v>0</v>
      </c>
      <c r="H21" s="100">
        <f>[2]Fjärrvärmeproduktion!$S$143</f>
        <v>0</v>
      </c>
      <c r="I21" s="100">
        <f>[2]Fjärrvärmeproduktion!$N$144</f>
        <v>0</v>
      </c>
      <c r="J21" s="100">
        <f>[2]Fjärrvärmeproduktion!$T$142</f>
        <v>0</v>
      </c>
      <c r="K21" s="100">
        <f>[2]Fjärrvärmeproduktion!$U$140</f>
        <v>0</v>
      </c>
      <c r="L21" s="100">
        <f>[2]Fjärrvärmeproduktion!$V$140</f>
        <v>0</v>
      </c>
      <c r="M21" s="100"/>
      <c r="N21" s="100"/>
      <c r="O21" s="100"/>
      <c r="P21" s="100">
        <f t="shared" si="3"/>
        <v>0</v>
      </c>
      <c r="Q21" s="4"/>
      <c r="R21" s="4"/>
      <c r="S21" s="4"/>
      <c r="T21" s="4"/>
    </row>
    <row r="22" spans="1:34" ht="15.75">
      <c r="A22" s="5" t="s">
        <v>21</v>
      </c>
      <c r="B22" s="99">
        <f>[2]Fjärrvärmeproduktion!$N$146</f>
        <v>120400</v>
      </c>
      <c r="C22" s="100"/>
      <c r="D22" s="100">
        <f>[2]Fjärrvärmeproduktion!$N$147</f>
        <v>0</v>
      </c>
      <c r="E22" s="100">
        <f>[2]Fjärrvärmeproduktion!$Q$148</f>
        <v>0</v>
      </c>
      <c r="F22" s="100">
        <f>[2]Fjärrvärmeproduktion!$N$149</f>
        <v>0</v>
      </c>
      <c r="G22" s="100">
        <f>[2]Fjärrvärmeproduktion!$R$150</f>
        <v>0</v>
      </c>
      <c r="H22" s="100">
        <f>[2]Fjärrvärmeproduktion!$S$151</f>
        <v>0</v>
      </c>
      <c r="I22" s="100">
        <f>[2]Fjärrvärmeproduktion!$N$152</f>
        <v>0</v>
      </c>
      <c r="J22" s="100">
        <f>[2]Fjärrvärmeproduktion!$T$150</f>
        <v>0</v>
      </c>
      <c r="K22" s="100">
        <f>[2]Fjärrvärmeproduktion!$U$148</f>
        <v>0</v>
      </c>
      <c r="L22" s="100">
        <f>[2]Fjärrvärmeproduktion!$V$148</f>
        <v>0</v>
      </c>
      <c r="M22" s="100"/>
      <c r="N22" s="100"/>
      <c r="O22" s="100"/>
      <c r="P22" s="100">
        <f t="shared" si="3"/>
        <v>0</v>
      </c>
      <c r="Q22" s="4"/>
      <c r="R22" s="11" t="s">
        <v>23</v>
      </c>
      <c r="S22" s="64" t="str">
        <f>P43/1000 &amp;" GWh"</f>
        <v>4176,15212 GWh</v>
      </c>
      <c r="T22" s="4"/>
    </row>
    <row r="23" spans="1:34" ht="15.75">
      <c r="A23" s="5" t="s">
        <v>22</v>
      </c>
      <c r="B23" s="100">
        <f>[2]Fjärrvärmeproduktion!$N$154</f>
        <v>0</v>
      </c>
      <c r="C23" s="100"/>
      <c r="D23" s="100">
        <f>[2]Fjärrvärmeproduktion!$N$155</f>
        <v>0</v>
      </c>
      <c r="E23" s="100">
        <f>[2]Fjärrvärmeproduktion!$Q$156</f>
        <v>0</v>
      </c>
      <c r="F23" s="100">
        <f>[2]Fjärrvärmeproduktion!$N$157</f>
        <v>0</v>
      </c>
      <c r="G23" s="100">
        <f>[2]Fjärrvärmeproduktion!$R$158</f>
        <v>0</v>
      </c>
      <c r="H23" s="100">
        <f>[2]Fjärrvärmeproduktion!$S$159</f>
        <v>0</v>
      </c>
      <c r="I23" s="100">
        <f>[2]Fjärrvärmeproduktion!$N$160</f>
        <v>0</v>
      </c>
      <c r="J23" s="100">
        <f>[2]Fjärrvärmeproduktion!$T$158</f>
        <v>0</v>
      </c>
      <c r="K23" s="100">
        <f>[2]Fjärrvärmeproduktion!$U$156</f>
        <v>0</v>
      </c>
      <c r="L23" s="100">
        <f>[2]Fjärrvärmeproduktion!$V$156</f>
        <v>0</v>
      </c>
      <c r="M23" s="100"/>
      <c r="N23" s="100"/>
      <c r="O23" s="100"/>
      <c r="P23" s="100">
        <f t="shared" si="3"/>
        <v>0</v>
      </c>
      <c r="Q23" s="4"/>
      <c r="R23" s="11"/>
      <c r="S23" s="4"/>
      <c r="T23" s="4"/>
    </row>
    <row r="24" spans="1:34" ht="15.75">
      <c r="A24" s="5" t="s">
        <v>13</v>
      </c>
      <c r="B24" s="99">
        <f>SUM(B18:B23)</f>
        <v>135600</v>
      </c>
      <c r="C24" s="100">
        <f t="shared" ref="C24:O24" si="4">SUM(C18:C23)</f>
        <v>0</v>
      </c>
      <c r="D24" s="100">
        <f t="shared" si="4"/>
        <v>500</v>
      </c>
      <c r="E24" s="100">
        <f t="shared" si="4"/>
        <v>0</v>
      </c>
      <c r="F24" s="100">
        <f t="shared" si="4"/>
        <v>0</v>
      </c>
      <c r="G24" s="100">
        <f t="shared" si="4"/>
        <v>0</v>
      </c>
      <c r="H24" s="99">
        <f t="shared" si="4"/>
        <v>14300</v>
      </c>
      <c r="I24" s="100">
        <f t="shared" si="4"/>
        <v>0</v>
      </c>
      <c r="J24" s="100">
        <f t="shared" si="4"/>
        <v>0</v>
      </c>
      <c r="K24" s="100">
        <f t="shared" si="4"/>
        <v>0</v>
      </c>
      <c r="L24" s="100">
        <f t="shared" si="4"/>
        <v>0</v>
      </c>
      <c r="M24" s="100">
        <f t="shared" si="4"/>
        <v>0</v>
      </c>
      <c r="N24" s="100">
        <f t="shared" si="4"/>
        <v>0</v>
      </c>
      <c r="O24" s="100">
        <f t="shared" si="4"/>
        <v>0</v>
      </c>
      <c r="P24" s="99">
        <f t="shared" si="3"/>
        <v>14800</v>
      </c>
      <c r="Q24" s="4"/>
      <c r="R24" s="11"/>
      <c r="S24" s="4" t="s">
        <v>24</v>
      </c>
      <c r="T24" s="4" t="s">
        <v>25</v>
      </c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4"/>
      <c r="R25" s="48" t="str">
        <f>C30</f>
        <v>El</v>
      </c>
      <c r="S25" s="64" t="str">
        <f>C43/1000 &amp;" GWh"</f>
        <v>704,55312 GWh</v>
      </c>
      <c r="T25" s="93">
        <f>C$44</f>
        <v>0.16870868200078878</v>
      </c>
    </row>
    <row r="26" spans="1:34" ht="15.75">
      <c r="B26" s="65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294,209 GWh</v>
      </c>
      <c r="T26" s="93">
        <f>D$44</f>
        <v>7.0449780454836491E-2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0 GWh</v>
      </c>
      <c r="T27" s="93">
        <f>E$44</f>
        <v>0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0 GWh</v>
      </c>
      <c r="T28" s="93">
        <f>F$44</f>
        <v>0</v>
      </c>
    </row>
    <row r="29" spans="1:34" ht="15.75">
      <c r="A29" s="83" t="str">
        <f>A2</f>
        <v>2262 Timrå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179,929 GWh</v>
      </c>
      <c r="T29" s="93">
        <f>G$44</f>
        <v>4.3084876898593437E-2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613,648 GWh</v>
      </c>
      <c r="T30" s="93">
        <f>H$44</f>
        <v>0.14694100750333777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0 GWh</v>
      </c>
      <c r="T31" s="93">
        <f>I$44</f>
        <v>0</v>
      </c>
      <c r="AG31" s="33"/>
      <c r="AH31" s="33"/>
    </row>
    <row r="32" spans="1:34" ht="15.75">
      <c r="A32" s="5" t="s">
        <v>29</v>
      </c>
      <c r="B32" s="100">
        <f>[2]Slutanvändning!$N$170</f>
        <v>0</v>
      </c>
      <c r="C32" s="101">
        <f>[2]Slutanvändning!$N$171</f>
        <v>7048</v>
      </c>
      <c r="D32" s="100">
        <f>[2]Slutanvändning!$N$164</f>
        <v>1212</v>
      </c>
      <c r="E32" s="100">
        <f>[2]Slutanvändning!$Q$165</f>
        <v>0</v>
      </c>
      <c r="F32" s="101">
        <f>[2]Slutanvändning!$N$166</f>
        <v>0</v>
      </c>
      <c r="G32" s="101">
        <f>[2]Slutanvändning!$N$167</f>
        <v>282</v>
      </c>
      <c r="H32" s="101">
        <f>[2]Slutanvändning!$N$168</f>
        <v>0</v>
      </c>
      <c r="I32" s="100">
        <f>[2]Slutanvändning!$N$169</f>
        <v>0</v>
      </c>
      <c r="J32" s="100">
        <v>0</v>
      </c>
      <c r="K32" s="100">
        <f>[2]Slutanvändning!$U$165</f>
        <v>0</v>
      </c>
      <c r="L32" s="100">
        <f>[2]Slutanvändning!$V$165</f>
        <v>0</v>
      </c>
      <c r="M32" s="100">
        <v>0</v>
      </c>
      <c r="N32" s="100">
        <v>0</v>
      </c>
      <c r="O32" s="100">
        <v>0</v>
      </c>
      <c r="P32" s="100">
        <f>SUM(B32:N32)</f>
        <v>8542</v>
      </c>
      <c r="Q32" s="95"/>
      <c r="R32" s="94" t="str">
        <f>J30</f>
        <v>Avlutar</v>
      </c>
      <c r="S32" s="64" t="str">
        <f>J43/1000 &amp;" GWh"</f>
        <v>2365,633 GWh</v>
      </c>
      <c r="T32" s="93">
        <f>J$44</f>
        <v>0.56646236344474921</v>
      </c>
    </row>
    <row r="33" spans="1:47" ht="15.75">
      <c r="A33" s="5" t="s">
        <v>32</v>
      </c>
      <c r="B33" s="117">
        <f>[2]Slutanvändning!$N$179</f>
        <v>3181.5410875396242</v>
      </c>
      <c r="C33" s="115">
        <f>[2]Slutanvändning!$N$180</f>
        <v>512830</v>
      </c>
      <c r="D33" s="100">
        <f>[2]Slutanvändning!$N$173</f>
        <v>127395</v>
      </c>
      <c r="E33" s="100">
        <f>[2]Slutanvändning!$Q$174</f>
        <v>0</v>
      </c>
      <c r="F33" s="122">
        <v>0</v>
      </c>
      <c r="G33" s="103">
        <f>[2]Slutanvändning!$R$176</f>
        <v>153146</v>
      </c>
      <c r="H33" s="142">
        <f>[2]Slutanvändning!$S$177</f>
        <v>562769</v>
      </c>
      <c r="I33" s="100">
        <f>[2]Slutanvändning!$N$178</f>
        <v>0</v>
      </c>
      <c r="J33" s="114">
        <f>[2]Slutanvändning!$T$176</f>
        <v>1991100</v>
      </c>
      <c r="K33" s="100">
        <f>[2]Slutanvändning!$U$174</f>
        <v>0</v>
      </c>
      <c r="L33" s="100">
        <f>[2]Slutanvändning!$V$174</f>
        <v>0</v>
      </c>
      <c r="M33" s="100">
        <v>0</v>
      </c>
      <c r="N33" s="114">
        <f>[2]Slutanvändning!$X$175</f>
        <v>18180</v>
      </c>
      <c r="O33" s="100">
        <v>0</v>
      </c>
      <c r="P33" s="123">
        <f>SUM(B33:O33)</f>
        <v>3368601.5410875399</v>
      </c>
      <c r="Q33" s="95"/>
      <c r="R33" s="48" t="str">
        <f>K30</f>
        <v>Torv</v>
      </c>
      <c r="S33" s="64" t="str">
        <f>K43/1000&amp;" GWh"</f>
        <v>0 GWh</v>
      </c>
      <c r="T33" s="93">
        <f>K$44</f>
        <v>0</v>
      </c>
    </row>
    <row r="34" spans="1:47" ht="15.75">
      <c r="A34" s="5" t="s">
        <v>33</v>
      </c>
      <c r="B34" s="117">
        <f>[2]Slutanvändning!$N$188</f>
        <v>7509.7537186052177</v>
      </c>
      <c r="C34" s="101">
        <f>[2]Slutanvändning!$N$189</f>
        <v>16008</v>
      </c>
      <c r="D34" s="100">
        <f>[2]Slutanvändning!$N$182</f>
        <v>452</v>
      </c>
      <c r="E34" s="100">
        <f>[2]Slutanvändning!$Q$183</f>
        <v>0</v>
      </c>
      <c r="F34" s="101">
        <f>[2]Slutanvändning!$N$184</f>
        <v>0</v>
      </c>
      <c r="G34" s="101">
        <f>[2]Slutanvändning!$N$185</f>
        <v>0</v>
      </c>
      <c r="H34" s="101">
        <f>[2]Slutanvändning!$N$186</f>
        <v>0</v>
      </c>
      <c r="I34" s="100">
        <f>[2]Slutanvändning!$N$187</f>
        <v>0</v>
      </c>
      <c r="J34" s="100">
        <v>0</v>
      </c>
      <c r="K34" s="100">
        <f>[2]Slutanvändning!$U$183</f>
        <v>0</v>
      </c>
      <c r="L34" s="100">
        <f>[2]Slutanvändning!$V$183</f>
        <v>0</v>
      </c>
      <c r="M34" s="100">
        <v>0</v>
      </c>
      <c r="N34" s="100">
        <v>0</v>
      </c>
      <c r="O34" s="100">
        <v>0</v>
      </c>
      <c r="P34" s="117">
        <f t="shared" ref="P34:P38" si="5">SUM(B34:N34)</f>
        <v>23969.753718605218</v>
      </c>
      <c r="Q34" s="95"/>
      <c r="R34" s="94" t="str">
        <f>L30</f>
        <v>Avfall</v>
      </c>
      <c r="S34" s="64" t="str">
        <f>L43/1000&amp;" GWh"</f>
        <v>0 GWh</v>
      </c>
      <c r="T34" s="93">
        <f>L$44</f>
        <v>0</v>
      </c>
      <c r="V34" s="8"/>
      <c r="W34" s="62"/>
    </row>
    <row r="35" spans="1:47" ht="15.75">
      <c r="A35" s="5" t="s">
        <v>34</v>
      </c>
      <c r="B35" s="100">
        <f>[2]Slutanvändning!$N$197</f>
        <v>0</v>
      </c>
      <c r="C35" s="101">
        <f>[2]Slutanvändning!$N$198</f>
        <v>377</v>
      </c>
      <c r="D35" s="100">
        <f>[2]Slutanvändning!$N$191</f>
        <v>163239</v>
      </c>
      <c r="E35" s="100">
        <f>[2]Slutanvändning!$Q$192</f>
        <v>0</v>
      </c>
      <c r="F35" s="101">
        <f>[2]Slutanvändning!$N$193</f>
        <v>0</v>
      </c>
      <c r="G35" s="101">
        <f>[2]Slutanvändning!$N$194</f>
        <v>26501</v>
      </c>
      <c r="H35" s="101">
        <f>[2]Slutanvändning!$N$195</f>
        <v>0</v>
      </c>
      <c r="I35" s="100">
        <f>[2]Slutanvändning!$N$196</f>
        <v>0</v>
      </c>
      <c r="J35" s="100">
        <v>0</v>
      </c>
      <c r="K35" s="100">
        <f>[2]Slutanvändning!$U$192</f>
        <v>0</v>
      </c>
      <c r="L35" s="100">
        <f>[2]Slutanvändning!$V$192</f>
        <v>0</v>
      </c>
      <c r="M35" s="100">
        <v>0</v>
      </c>
      <c r="N35" s="100">
        <v>0</v>
      </c>
      <c r="O35" s="100">
        <v>0</v>
      </c>
      <c r="P35" s="100">
        <f>SUM(B35:N35)</f>
        <v>190117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17">
        <f>[2]Slutanvändning!$N$206</f>
        <v>1808.7051938551574</v>
      </c>
      <c r="C36" s="101">
        <f>[2]Slutanvändning!$N$207</f>
        <v>40193</v>
      </c>
      <c r="D36" s="100">
        <f>[2]Slutanvändning!$N$200</f>
        <v>919</v>
      </c>
      <c r="E36" s="100">
        <f>[2]Slutanvändning!$Q$201</f>
        <v>0</v>
      </c>
      <c r="F36" s="101">
        <f>[2]Slutanvändning!$N$202</f>
        <v>0</v>
      </c>
      <c r="G36" s="101">
        <f>[2]Slutanvändning!$N$203</f>
        <v>0</v>
      </c>
      <c r="H36" s="101">
        <f>[2]Slutanvändning!$N$204</f>
        <v>0</v>
      </c>
      <c r="I36" s="100">
        <f>[2]Slutanvändning!$N$205</f>
        <v>0</v>
      </c>
      <c r="J36" s="100">
        <v>0</v>
      </c>
      <c r="K36" s="100">
        <f>[2]Slutanvändning!$U$201</f>
        <v>0</v>
      </c>
      <c r="L36" s="100">
        <f>[2]Slutanvändning!$V$201</f>
        <v>0</v>
      </c>
      <c r="M36" s="100">
        <v>0</v>
      </c>
      <c r="N36" s="100">
        <v>0</v>
      </c>
      <c r="O36" s="100">
        <v>0</v>
      </c>
      <c r="P36" s="117">
        <f t="shared" si="5"/>
        <v>42920.705193855159</v>
      </c>
      <c r="Q36" s="95"/>
      <c r="R36" s="48" t="str">
        <f>N30</f>
        <v>Beckolja + lukt- och strippergas</v>
      </c>
      <c r="S36" s="64" t="str">
        <f>N43/1000&amp;" GWh"</f>
        <v>18,18 GWh</v>
      </c>
      <c r="T36" s="93">
        <f>N$44</f>
        <v>4.3532896976942494E-3</v>
      </c>
    </row>
    <row r="37" spans="1:47" ht="15.75">
      <c r="A37" s="5" t="s">
        <v>36</v>
      </c>
      <c r="B37" s="99">
        <f>[2]Slutanvändning!$N$215</f>
        <v>7500</v>
      </c>
      <c r="C37" s="101">
        <f>[2]Slutanvändning!$N$216</f>
        <v>66089</v>
      </c>
      <c r="D37" s="100">
        <f>[2]Slutanvändning!$N$209</f>
        <v>368</v>
      </c>
      <c r="E37" s="100">
        <f>[2]Slutanvändning!$Q$210</f>
        <v>0</v>
      </c>
      <c r="F37" s="101">
        <f>[2]Slutanvändning!$N$211</f>
        <v>0</v>
      </c>
      <c r="G37" s="101">
        <f>[2]Slutanvändning!$N$212</f>
        <v>0</v>
      </c>
      <c r="H37" s="101">
        <f>[2]Slutanvändning!$N$213</f>
        <v>36579</v>
      </c>
      <c r="I37" s="100">
        <f>[2]Slutanvändning!$N$214</f>
        <v>0</v>
      </c>
      <c r="J37" s="100">
        <v>0</v>
      </c>
      <c r="K37" s="100">
        <f>[2]Slutanvändning!$U$210</f>
        <v>0</v>
      </c>
      <c r="L37" s="100">
        <f>[2]Slutanvändning!$V$210</f>
        <v>0</v>
      </c>
      <c r="M37" s="100">
        <v>0</v>
      </c>
      <c r="N37" s="100">
        <v>0</v>
      </c>
      <c r="O37" s="100">
        <v>0</v>
      </c>
      <c r="P37" s="117">
        <f t="shared" si="5"/>
        <v>110536</v>
      </c>
      <c r="Q37" s="95"/>
      <c r="R37" s="94" t="str">
        <f>O30</f>
        <v>Metanol + gas</v>
      </c>
      <c r="S37" s="64" t="str">
        <f>O43/1000&amp;" GWh"</f>
        <v>0 GWh</v>
      </c>
      <c r="T37" s="93">
        <f>O$44</f>
        <v>0</v>
      </c>
    </row>
    <row r="38" spans="1:47" ht="15.75">
      <c r="A38" s="5" t="s">
        <v>37</v>
      </c>
      <c r="B38" s="99">
        <f>[2]Slutanvändning!$N$224</f>
        <v>21400</v>
      </c>
      <c r="C38" s="101">
        <f>[2]Slutanvändning!$N$225</f>
        <v>2042</v>
      </c>
      <c r="D38" s="100">
        <f>[2]Slutanvändning!$N$218</f>
        <v>124</v>
      </c>
      <c r="E38" s="100">
        <f>[2]Slutanvändning!$Q$219</f>
        <v>0</v>
      </c>
      <c r="F38" s="101">
        <f>[2]Slutanvändning!$N$220</f>
        <v>0</v>
      </c>
      <c r="G38" s="101">
        <f>[2]Slutanvändning!$N$221</f>
        <v>0</v>
      </c>
      <c r="H38" s="101">
        <f>[2]Slutanvändning!$N$222</f>
        <v>0</v>
      </c>
      <c r="I38" s="100">
        <f>[2]Slutanvändning!$N$223</f>
        <v>0</v>
      </c>
      <c r="J38" s="100">
        <v>0</v>
      </c>
      <c r="K38" s="100">
        <f>[2]Slutanvändning!$U$219</f>
        <v>0</v>
      </c>
      <c r="L38" s="100">
        <f>[2]Slutanvändning!$V$219</f>
        <v>0</v>
      </c>
      <c r="M38" s="100">
        <v>0</v>
      </c>
      <c r="N38" s="100">
        <v>0</v>
      </c>
      <c r="O38" s="100">
        <v>0</v>
      </c>
      <c r="P38" s="117">
        <f t="shared" si="5"/>
        <v>23566</v>
      </c>
      <c r="Q38" s="95"/>
      <c r="S38" s="32"/>
      <c r="T38" s="32"/>
    </row>
    <row r="39" spans="1:47" ht="15.75">
      <c r="A39" s="5" t="s">
        <v>38</v>
      </c>
      <c r="B39" s="100">
        <f>[2]Slutanvändning!$N$233</f>
        <v>0</v>
      </c>
      <c r="C39" s="101">
        <f>[2]Slutanvändning!$N$234</f>
        <v>7777</v>
      </c>
      <c r="D39" s="100">
        <f>[2]Slutanvändning!$N$227</f>
        <v>0</v>
      </c>
      <c r="E39" s="100">
        <f>[2]Slutanvändning!$Q$228</f>
        <v>0</v>
      </c>
      <c r="F39" s="101">
        <f>[2]Slutanvändning!$N$229</f>
        <v>0</v>
      </c>
      <c r="G39" s="101">
        <f>[2]Slutanvändning!$N$230</f>
        <v>0</v>
      </c>
      <c r="H39" s="101">
        <f>[2]Slutanvändning!$N$231</f>
        <v>0</v>
      </c>
      <c r="I39" s="100">
        <f>[2]Slutanvändning!$N$232</f>
        <v>0</v>
      </c>
      <c r="J39" s="100">
        <v>0</v>
      </c>
      <c r="K39" s="100">
        <f>[2]Slutanvändning!$U$228</f>
        <v>0</v>
      </c>
      <c r="L39" s="100">
        <f>[2]Slutanvändning!$V$228</f>
        <v>0</v>
      </c>
      <c r="M39" s="100">
        <v>0</v>
      </c>
      <c r="N39" s="100">
        <v>0</v>
      </c>
      <c r="O39" s="100">
        <v>0</v>
      </c>
      <c r="P39" s="100">
        <f>SUM(B39:N39)</f>
        <v>7777</v>
      </c>
      <c r="Q39" s="95"/>
      <c r="R39" s="11"/>
      <c r="S39" s="11"/>
      <c r="T39" s="11"/>
    </row>
    <row r="40" spans="1:47" ht="15.75">
      <c r="A40" s="5" t="s">
        <v>13</v>
      </c>
      <c r="B40" s="99">
        <f>SUM(B32:B39)</f>
        <v>41400</v>
      </c>
      <c r="C40" s="100">
        <f t="shared" ref="C40:O40" si="6">SUM(C32:C39)</f>
        <v>652364</v>
      </c>
      <c r="D40" s="100">
        <f t="shared" si="6"/>
        <v>293709</v>
      </c>
      <c r="E40" s="100">
        <f t="shared" si="6"/>
        <v>0</v>
      </c>
      <c r="F40" s="100">
        <f>SUM(F32:F39)</f>
        <v>0</v>
      </c>
      <c r="G40" s="102">
        <f t="shared" si="6"/>
        <v>179929</v>
      </c>
      <c r="H40" s="100">
        <f t="shared" si="6"/>
        <v>599348</v>
      </c>
      <c r="I40" s="100">
        <f t="shared" si="6"/>
        <v>0</v>
      </c>
      <c r="J40" s="105">
        <f t="shared" si="6"/>
        <v>1991100</v>
      </c>
      <c r="K40" s="100">
        <f t="shared" si="6"/>
        <v>0</v>
      </c>
      <c r="L40" s="100">
        <f t="shared" si="6"/>
        <v>0</v>
      </c>
      <c r="M40" s="100">
        <f t="shared" si="6"/>
        <v>0</v>
      </c>
      <c r="N40" s="100">
        <f t="shared" si="6"/>
        <v>18180</v>
      </c>
      <c r="O40" s="100">
        <f t="shared" si="6"/>
        <v>0</v>
      </c>
      <c r="P40" s="123">
        <f>SUM(B40:N40)</f>
        <v>3776030</v>
      </c>
      <c r="Q40" s="95"/>
      <c r="R40" s="11"/>
      <c r="S40" s="11" t="s">
        <v>24</v>
      </c>
      <c r="T40" s="11" t="s">
        <v>25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67,56312 GWh</v>
      </c>
      <c r="T41" s="11"/>
    </row>
    <row r="42" spans="1:47">
      <c r="A42" s="49" t="s">
        <v>42</v>
      </c>
      <c r="B42" s="106">
        <f>B39+B38+B37</f>
        <v>28900</v>
      </c>
      <c r="C42" s="106">
        <f>C39+C38+C37</f>
        <v>75908</v>
      </c>
      <c r="D42" s="106">
        <f>D39+D38+D37</f>
        <v>492</v>
      </c>
      <c r="E42" s="106">
        <f t="shared" ref="E42:P42" si="7">E39+E38+E37</f>
        <v>0</v>
      </c>
      <c r="F42" s="107">
        <f t="shared" si="7"/>
        <v>0</v>
      </c>
      <c r="G42" s="106">
        <f t="shared" si="7"/>
        <v>0</v>
      </c>
      <c r="H42" s="106">
        <f t="shared" si="7"/>
        <v>36579</v>
      </c>
      <c r="I42" s="107">
        <f t="shared" si="7"/>
        <v>0</v>
      </c>
      <c r="J42" s="106">
        <f t="shared" si="7"/>
        <v>0</v>
      </c>
      <c r="K42" s="106">
        <f t="shared" si="7"/>
        <v>0</v>
      </c>
      <c r="L42" s="106">
        <f t="shared" si="7"/>
        <v>0</v>
      </c>
      <c r="M42" s="106">
        <f t="shared" si="7"/>
        <v>0</v>
      </c>
      <c r="N42" s="106">
        <f t="shared" si="7"/>
        <v>0</v>
      </c>
      <c r="O42" s="106">
        <f t="shared" si="7"/>
        <v>0</v>
      </c>
      <c r="P42" s="106">
        <f t="shared" si="7"/>
        <v>141879</v>
      </c>
      <c r="Q42" s="11"/>
      <c r="R42" s="11" t="s">
        <v>40</v>
      </c>
      <c r="S42" s="12" t="str">
        <f>P42/1000 &amp;" GWh"</f>
        <v>141,879 GWh</v>
      </c>
      <c r="T42" s="93">
        <f>P42/P40</f>
        <v>3.7573589192882471E-2</v>
      </c>
    </row>
    <row r="43" spans="1:47">
      <c r="A43" s="50" t="s">
        <v>44</v>
      </c>
      <c r="B43" s="108"/>
      <c r="C43" s="109">
        <f>C40+C24-C7+C46</f>
        <v>704553.12</v>
      </c>
      <c r="D43" s="109">
        <f t="shared" ref="D43:O43" si="8">D11+D24+D40</f>
        <v>294209</v>
      </c>
      <c r="E43" s="109">
        <f t="shared" si="8"/>
        <v>0</v>
      </c>
      <c r="F43" s="109">
        <f t="shared" si="8"/>
        <v>0</v>
      </c>
      <c r="G43" s="109">
        <f t="shared" si="8"/>
        <v>179929</v>
      </c>
      <c r="H43" s="109">
        <f t="shared" si="8"/>
        <v>613648</v>
      </c>
      <c r="I43" s="109">
        <f t="shared" si="8"/>
        <v>0</v>
      </c>
      <c r="J43" s="109">
        <f t="shared" si="8"/>
        <v>2365633</v>
      </c>
      <c r="K43" s="109">
        <f t="shared" si="8"/>
        <v>0</v>
      </c>
      <c r="L43" s="109">
        <f t="shared" si="8"/>
        <v>0</v>
      </c>
      <c r="M43" s="109">
        <f t="shared" si="8"/>
        <v>0</v>
      </c>
      <c r="N43" s="109">
        <f t="shared" si="8"/>
        <v>18180</v>
      </c>
      <c r="O43" s="109">
        <f t="shared" si="8"/>
        <v>0</v>
      </c>
      <c r="P43" s="110">
        <f>SUM(C43:O43)</f>
        <v>4176152.12</v>
      </c>
      <c r="Q43" s="11"/>
      <c r="R43" s="11" t="s">
        <v>41</v>
      </c>
      <c r="S43" s="12" t="str">
        <f>P36/1000 &amp;" GWh"</f>
        <v>42,9207051938552 GWh</v>
      </c>
      <c r="T43" s="96">
        <f>P36/P40</f>
        <v>1.1366621873728534E-2</v>
      </c>
    </row>
    <row r="44" spans="1:47">
      <c r="A44" s="50" t="s">
        <v>45</v>
      </c>
      <c r="B44" s="131"/>
      <c r="C44" s="132">
        <f>C43/$P$43</f>
        <v>0.16870868200078878</v>
      </c>
      <c r="D44" s="132">
        <f t="shared" ref="D44:P44" si="9">D43/$P$43</f>
        <v>7.0449780454836491E-2</v>
      </c>
      <c r="E44" s="132">
        <f t="shared" si="9"/>
        <v>0</v>
      </c>
      <c r="F44" s="132">
        <f t="shared" si="9"/>
        <v>0</v>
      </c>
      <c r="G44" s="132">
        <f t="shared" si="9"/>
        <v>4.3084876898593437E-2</v>
      </c>
      <c r="H44" s="132">
        <f t="shared" si="9"/>
        <v>0.14694100750333777</v>
      </c>
      <c r="I44" s="132">
        <f t="shared" si="9"/>
        <v>0</v>
      </c>
      <c r="J44" s="132">
        <f t="shared" si="9"/>
        <v>0.56646236344474921</v>
      </c>
      <c r="K44" s="132">
        <f t="shared" si="9"/>
        <v>0</v>
      </c>
      <c r="L44" s="132">
        <f t="shared" si="9"/>
        <v>0</v>
      </c>
      <c r="M44" s="132">
        <f t="shared" si="9"/>
        <v>0</v>
      </c>
      <c r="N44" s="132">
        <f t="shared" si="9"/>
        <v>4.3532896976942494E-3</v>
      </c>
      <c r="O44" s="132">
        <f t="shared" si="9"/>
        <v>0</v>
      </c>
      <c r="P44" s="132">
        <f t="shared" si="9"/>
        <v>1</v>
      </c>
      <c r="Q44" s="11"/>
      <c r="R44" s="11" t="s">
        <v>43</v>
      </c>
      <c r="S44" s="12" t="str">
        <f>P34/1000 &amp;" GWh"</f>
        <v>23,9697537186052 GWh</v>
      </c>
      <c r="T44" s="93">
        <f>P34/P40</f>
        <v>6.3478716320064243E-3</v>
      </c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8,542 GWh</v>
      </c>
      <c r="T45" s="93">
        <f>P32/P40</f>
        <v>2.2621642306867263E-3</v>
      </c>
    </row>
    <row r="46" spans="1:47">
      <c r="A46" s="51" t="s">
        <v>48</v>
      </c>
      <c r="B46" s="72">
        <f>B24-B40-B49</f>
        <v>15374</v>
      </c>
      <c r="C46" s="72">
        <f>(C40+C24)*0.08</f>
        <v>52189.120000000003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3368,60154108754 GWh</v>
      </c>
      <c r="T46" s="96">
        <f>P33/P40</f>
        <v>0.89210137130466116</v>
      </c>
    </row>
    <row r="47" spans="1:47">
      <c r="A47" s="51" t="s">
        <v>50</v>
      </c>
      <c r="B47" s="75">
        <f>B46/B24</f>
        <v>0.11337758112094395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190,117 GWh</v>
      </c>
      <c r="T47" s="96">
        <f>P35/P40</f>
        <v>5.0348381766034699E-2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49</v>
      </c>
      <c r="S48" s="12" t="str">
        <f>P40/1000 &amp;" GWh"</f>
        <v>3776,03 GWh</v>
      </c>
      <c r="T48" s="9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5" t="s">
        <v>84</v>
      </c>
      <c r="B49" s="92">
        <f>'FV imp-exp'!D5</f>
        <v>78826</v>
      </c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4" zoomScale="70" zoomScaleNormal="70" workbookViewId="0">
      <selection activeCell="T49" sqref="T49"/>
    </sheetView>
  </sheetViews>
  <sheetFormatPr defaultColWidth="8.625" defaultRowHeight="15"/>
  <cols>
    <col min="1" max="1" width="49.5" style="13" customWidth="1"/>
    <col min="2" max="2" width="17.625" style="55" customWidth="1"/>
    <col min="3" max="3" width="17.625" style="13" customWidth="1"/>
    <col min="4" max="12" width="17.625" style="55" customWidth="1"/>
    <col min="13" max="20" width="17.625" style="13" customWidth="1"/>
    <col min="21" max="16384" width="8.625" style="13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3" t="s">
        <v>79</v>
      </c>
      <c r="Q2" s="5"/>
      <c r="AG2" s="56"/>
      <c r="AH2" s="5"/>
    </row>
    <row r="3" spans="1:34" ht="30">
      <c r="A3" s="6">
        <v>2017</v>
      </c>
      <c r="C3" s="57" t="s">
        <v>1</v>
      </c>
      <c r="D3" s="57" t="s">
        <v>31</v>
      </c>
      <c r="E3" s="57" t="s">
        <v>2</v>
      </c>
      <c r="F3" s="58" t="s">
        <v>3</v>
      </c>
      <c r="G3" s="57" t="s">
        <v>16</v>
      </c>
      <c r="H3" s="57" t="s">
        <v>51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67</v>
      </c>
      <c r="N3" s="57" t="s">
        <v>67</v>
      </c>
      <c r="O3" s="58" t="s">
        <v>67</v>
      </c>
      <c r="P3" s="60" t="s">
        <v>9</v>
      </c>
      <c r="Q3" s="56"/>
      <c r="AG3" s="56"/>
      <c r="AH3" s="56"/>
    </row>
    <row r="4" spans="1:34" s="32" customFormat="1" ht="11.25">
      <c r="A4" s="85" t="s">
        <v>59</v>
      </c>
      <c r="C4" s="84" t="s">
        <v>57</v>
      </c>
      <c r="D4" s="84" t="s">
        <v>58</v>
      </c>
      <c r="E4" s="30"/>
      <c r="F4" s="84" t="s">
        <v>60</v>
      </c>
      <c r="G4" s="30"/>
      <c r="H4" s="30"/>
      <c r="I4" s="84" t="s">
        <v>61</v>
      </c>
      <c r="J4" s="30"/>
      <c r="K4" s="30"/>
      <c r="L4" s="30"/>
      <c r="M4" s="30"/>
      <c r="N4" s="31"/>
      <c r="O4" s="31"/>
      <c r="P4" s="86" t="s">
        <v>65</v>
      </c>
      <c r="Q4" s="33"/>
      <c r="AG4" s="33"/>
      <c r="AH4" s="33"/>
    </row>
    <row r="5" spans="1:34" ht="15.75">
      <c r="A5" s="5" t="s">
        <v>52</v>
      </c>
      <c r="C5" s="99">
        <f>[2]Solceller!$C$4</f>
        <v>28.5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>
        <f>SUM(D5:O5)</f>
        <v>0</v>
      </c>
      <c r="Q5" s="56"/>
      <c r="AG5" s="56"/>
      <c r="AH5" s="56"/>
    </row>
    <row r="6" spans="1:34" ht="15.75">
      <c r="A6" s="5" t="s">
        <v>104</v>
      </c>
      <c r="C6" s="100">
        <f>[2]Elproduktion!$N$42</f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100">
        <v>0</v>
      </c>
      <c r="N6" s="100">
        <v>0</v>
      </c>
      <c r="O6" s="100">
        <v>0</v>
      </c>
      <c r="P6" s="100">
        <f t="shared" ref="P6:P11" si="0">SUM(D6:O6)</f>
        <v>0</v>
      </c>
      <c r="Q6" s="56"/>
      <c r="AG6" s="56"/>
      <c r="AH6" s="56"/>
    </row>
    <row r="7" spans="1:34" ht="15.75">
      <c r="A7" s="5" t="s">
        <v>85</v>
      </c>
      <c r="C7" s="100">
        <v>0</v>
      </c>
      <c r="D7" s="100">
        <f>[2]Elproduktion!$N$43</f>
        <v>0</v>
      </c>
      <c r="E7" s="100">
        <f>[2]Elproduktion!$Q$44</f>
        <v>0</v>
      </c>
      <c r="F7" s="100">
        <f>[2]Elproduktion!$N$45</f>
        <v>0</v>
      </c>
      <c r="G7" s="100">
        <f>[2]Elproduktion!$R$46</f>
        <v>0</v>
      </c>
      <c r="H7" s="100">
        <f>[2]Elproduktion!$S$47</f>
        <v>0</v>
      </c>
      <c r="I7" s="100">
        <f>[2]Elproduktion!$N$48</f>
        <v>0</v>
      </c>
      <c r="J7" s="100">
        <f>[2]Elproduktion!$T$46</f>
        <v>0</v>
      </c>
      <c r="K7" s="100">
        <f>[2]Elproduktion!$U$44</f>
        <v>0</v>
      </c>
      <c r="L7" s="100">
        <f>[2]Elproduktion!$V$44</f>
        <v>0</v>
      </c>
      <c r="M7" s="100"/>
      <c r="N7" s="100"/>
      <c r="O7" s="100"/>
      <c r="P7" s="100">
        <f t="shared" si="0"/>
        <v>0</v>
      </c>
      <c r="Q7" s="56"/>
      <c r="AG7" s="56"/>
      <c r="AH7" s="56"/>
    </row>
    <row r="8" spans="1:34" ht="15.75">
      <c r="A8" s="5" t="s">
        <v>10</v>
      </c>
      <c r="C8" s="100">
        <f>[2]Elproduktion!$N$50</f>
        <v>0</v>
      </c>
      <c r="D8" s="100">
        <f>[2]Elproduktion!$N$51</f>
        <v>0</v>
      </c>
      <c r="E8" s="100">
        <f>[2]Elproduktion!$Q$52</f>
        <v>0</v>
      </c>
      <c r="F8" s="100">
        <f>[2]Elproduktion!$N$53</f>
        <v>0</v>
      </c>
      <c r="G8" s="100">
        <f>[2]Elproduktion!$R$54</f>
        <v>0</v>
      </c>
      <c r="H8" s="100">
        <f>[2]Elproduktion!$S$55</f>
        <v>0</v>
      </c>
      <c r="I8" s="100">
        <f>[2]Elproduktion!$N$56</f>
        <v>0</v>
      </c>
      <c r="J8" s="100">
        <f>[2]Elproduktion!$T$54</f>
        <v>0</v>
      </c>
      <c r="K8" s="100">
        <f>[2]Elproduktion!$U$52</f>
        <v>0</v>
      </c>
      <c r="L8" s="100">
        <f>[2]Elproduktion!$V$52</f>
        <v>0</v>
      </c>
      <c r="M8" s="100"/>
      <c r="N8" s="100"/>
      <c r="O8" s="100"/>
      <c r="P8" s="100">
        <f t="shared" si="0"/>
        <v>0</v>
      </c>
      <c r="Q8" s="56"/>
      <c r="AG8" s="56"/>
      <c r="AH8" s="56"/>
    </row>
    <row r="9" spans="1:34" ht="15.75">
      <c r="A9" s="5" t="s">
        <v>11</v>
      </c>
      <c r="C9" s="100">
        <f>[2]Elproduktion!$N$58</f>
        <v>825677</v>
      </c>
      <c r="D9" s="100">
        <f>[2]Elproduktion!$N$59</f>
        <v>0</v>
      </c>
      <c r="E9" s="100">
        <f>[2]Elproduktion!$Q$60</f>
        <v>0</v>
      </c>
      <c r="F9" s="100">
        <f>[2]Elproduktion!$N$61</f>
        <v>0</v>
      </c>
      <c r="G9" s="100">
        <f>[2]Elproduktion!$R$62</f>
        <v>0</v>
      </c>
      <c r="H9" s="100">
        <f>[2]Elproduktion!$S$63</f>
        <v>0</v>
      </c>
      <c r="I9" s="100">
        <f>[2]Elproduktion!$N$64</f>
        <v>0</v>
      </c>
      <c r="J9" s="100">
        <f>[2]Elproduktion!$T$62</f>
        <v>0</v>
      </c>
      <c r="K9" s="100">
        <f>[2]Elproduktion!$U$60</f>
        <v>0</v>
      </c>
      <c r="L9" s="100">
        <f>[2]Elproduktion!$V$60</f>
        <v>0</v>
      </c>
      <c r="M9" s="100"/>
      <c r="N9" s="100"/>
      <c r="O9" s="100"/>
      <c r="P9" s="100">
        <f t="shared" si="0"/>
        <v>0</v>
      </c>
      <c r="Q9" s="56"/>
      <c r="AG9" s="56"/>
      <c r="AH9" s="56"/>
    </row>
    <row r="10" spans="1:34" ht="15.75">
      <c r="A10" s="5" t="s">
        <v>12</v>
      </c>
      <c r="C10" s="100">
        <f>[2]Elproduktion!$N$66</f>
        <v>0</v>
      </c>
      <c r="D10" s="100">
        <f>[2]Elproduktion!$N$67</f>
        <v>0</v>
      </c>
      <c r="E10" s="100">
        <f>[2]Elproduktion!$Q$68</f>
        <v>0</v>
      </c>
      <c r="F10" s="100">
        <f>[2]Elproduktion!$N$69</f>
        <v>0</v>
      </c>
      <c r="G10" s="100">
        <f>[2]Elproduktion!$R$70</f>
        <v>0</v>
      </c>
      <c r="H10" s="100">
        <f>[2]Elproduktion!$S$71</f>
        <v>0</v>
      </c>
      <c r="I10" s="100">
        <f>[2]Elproduktion!$N$72</f>
        <v>0</v>
      </c>
      <c r="J10" s="100">
        <f>[2]Elproduktion!$T$70</f>
        <v>0</v>
      </c>
      <c r="K10" s="100">
        <f>[2]Elproduktion!$U$68</f>
        <v>0</v>
      </c>
      <c r="L10" s="100">
        <f>[2]Elproduktion!$V$68</f>
        <v>0</v>
      </c>
      <c r="M10" s="100"/>
      <c r="N10" s="100"/>
      <c r="O10" s="100"/>
      <c r="P10" s="100">
        <f t="shared" si="0"/>
        <v>0</v>
      </c>
      <c r="Q10" s="56"/>
      <c r="R10" s="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6"/>
      <c r="AH10" s="56"/>
    </row>
    <row r="11" spans="1:34" ht="15.75">
      <c r="A11" s="5" t="s">
        <v>13</v>
      </c>
      <c r="C11" s="100">
        <f>SUM(C5:C10)</f>
        <v>825705.5</v>
      </c>
      <c r="D11" s="100">
        <f t="shared" ref="D11:O11" si="1">SUM(D5:D10)</f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  <c r="H11" s="100">
        <f t="shared" si="1"/>
        <v>0</v>
      </c>
      <c r="I11" s="100">
        <f t="shared" si="1"/>
        <v>0</v>
      </c>
      <c r="J11" s="100">
        <f t="shared" si="1"/>
        <v>0</v>
      </c>
      <c r="K11" s="100">
        <f t="shared" si="1"/>
        <v>0</v>
      </c>
      <c r="L11" s="100">
        <f t="shared" si="1"/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0"/>
        <v>0</v>
      </c>
      <c r="Q11" s="56"/>
      <c r="R11" s="5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56"/>
      <c r="AH11" s="56"/>
    </row>
    <row r="12" spans="1:34" ht="15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"/>
      <c r="R12" s="4"/>
      <c r="S12" s="4"/>
      <c r="T12" s="4"/>
    </row>
    <row r="13" spans="1:34" ht="15.7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4"/>
      <c r="R13" s="4"/>
      <c r="S13" s="4"/>
      <c r="T13" s="4"/>
    </row>
    <row r="14" spans="1:34" ht="18.75">
      <c r="A14" s="3" t="s">
        <v>14</v>
      </c>
      <c r="B14" s="7"/>
      <c r="C14" s="63"/>
      <c r="D14" s="7"/>
      <c r="E14" s="7"/>
      <c r="F14" s="7"/>
      <c r="G14" s="7"/>
      <c r="H14" s="7"/>
      <c r="I14" s="7"/>
      <c r="J14" s="63"/>
      <c r="K14" s="63"/>
      <c r="L14" s="63"/>
      <c r="M14" s="63"/>
      <c r="N14" s="63"/>
      <c r="O14" s="63"/>
      <c r="P14" s="7"/>
      <c r="Q14" s="4"/>
      <c r="R14" s="4"/>
      <c r="S14" s="4"/>
      <c r="T14" s="4"/>
    </row>
    <row r="15" spans="1:34" ht="15.75">
      <c r="A15" s="83" t="str">
        <f>A2</f>
        <v>2260 Ånge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4"/>
      <c r="R15" s="4"/>
      <c r="S15" s="4"/>
      <c r="T15" s="4"/>
    </row>
    <row r="16" spans="1:34" ht="30">
      <c r="A16" s="6">
        <v>2017</v>
      </c>
      <c r="B16" s="57" t="s">
        <v>15</v>
      </c>
      <c r="C16" s="71" t="s">
        <v>8</v>
      </c>
      <c r="D16" s="57" t="s">
        <v>31</v>
      </c>
      <c r="E16" s="57" t="s">
        <v>2</v>
      </c>
      <c r="F16" s="58" t="s">
        <v>3</v>
      </c>
      <c r="G16" s="57" t="s">
        <v>16</v>
      </c>
      <c r="H16" s="57" t="s">
        <v>51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67</v>
      </c>
      <c r="N16" s="57" t="s">
        <v>67</v>
      </c>
      <c r="O16" s="58" t="s">
        <v>67</v>
      </c>
      <c r="P16" s="60" t="s">
        <v>9</v>
      </c>
      <c r="Q16" s="56"/>
      <c r="AG16" s="56"/>
      <c r="AH16" s="56"/>
    </row>
    <row r="17" spans="1:34" s="32" customFormat="1" ht="11.25">
      <c r="A17" s="85" t="s">
        <v>59</v>
      </c>
      <c r="B17" s="84" t="s">
        <v>62</v>
      </c>
      <c r="C17" s="52"/>
      <c r="D17" s="84" t="s">
        <v>58</v>
      </c>
      <c r="E17" s="30"/>
      <c r="F17" s="84" t="s">
        <v>60</v>
      </c>
      <c r="G17" s="30"/>
      <c r="H17" s="30"/>
      <c r="I17" s="84" t="s">
        <v>61</v>
      </c>
      <c r="J17" s="30"/>
      <c r="K17" s="30"/>
      <c r="L17" s="30"/>
      <c r="M17" s="30"/>
      <c r="N17" s="31"/>
      <c r="O17" s="31"/>
      <c r="P17" s="86" t="s">
        <v>65</v>
      </c>
      <c r="Q17" s="33"/>
      <c r="AG17" s="33"/>
      <c r="AH17" s="33"/>
    </row>
    <row r="18" spans="1:34" ht="15.75">
      <c r="A18" s="5" t="s">
        <v>17</v>
      </c>
      <c r="B18" s="101">
        <f>[2]Fjärrvärmeproduktion!$N$58</f>
        <v>0</v>
      </c>
      <c r="C18" s="100"/>
      <c r="D18" s="101">
        <f>[2]Fjärrvärmeproduktion!$N$59</f>
        <v>0</v>
      </c>
      <c r="E18" s="100">
        <f>[2]Fjärrvärmeproduktion!$Q$60</f>
        <v>0</v>
      </c>
      <c r="F18" s="100">
        <f>[2]Fjärrvärmeproduktion!$N$61</f>
        <v>0</v>
      </c>
      <c r="G18" s="100">
        <f>[2]Fjärrvärmeproduktion!$R$62</f>
        <v>0</v>
      </c>
      <c r="H18" s="100">
        <f>[2]Fjärrvärmeproduktion!$S$63</f>
        <v>0</v>
      </c>
      <c r="I18" s="100">
        <f>[2]Fjärrvärmeproduktion!$N$64</f>
        <v>0</v>
      </c>
      <c r="J18" s="100">
        <f>[2]Fjärrvärmeproduktion!$T$62</f>
        <v>0</v>
      </c>
      <c r="K18" s="100">
        <f>[2]Fjärrvärmeproduktion!$U$60</f>
        <v>0</v>
      </c>
      <c r="L18" s="100">
        <f>[2]Fjärrvärmeproduktion!$V$60</f>
        <v>0</v>
      </c>
      <c r="M18" s="100"/>
      <c r="N18" s="100"/>
      <c r="O18" s="100"/>
      <c r="P18" s="100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8">
        <f>[2]Fjärrvärmeproduktion!$N$66</f>
        <v>15200</v>
      </c>
      <c r="C19" s="100"/>
      <c r="D19" s="118">
        <f>[2]Fjärrvärmeproduktion!$N$67</f>
        <v>300</v>
      </c>
      <c r="E19" s="100">
        <f>[2]Fjärrvärmeproduktion!$Q$68</f>
        <v>0</v>
      </c>
      <c r="F19" s="100">
        <f>[2]Fjärrvärmeproduktion!$N$69</f>
        <v>0</v>
      </c>
      <c r="G19" s="100">
        <f>[2]Fjärrvärmeproduktion!$R$70</f>
        <v>0</v>
      </c>
      <c r="H19" s="99">
        <f>[2]Fjärrvärmeproduktion!$S$71</f>
        <v>15400</v>
      </c>
      <c r="I19" s="100">
        <f>[2]Fjärrvärmeproduktion!$N$72</f>
        <v>0</v>
      </c>
      <c r="J19" s="100">
        <f>[2]Fjärrvärmeproduktion!$T$70</f>
        <v>0</v>
      </c>
      <c r="K19" s="100">
        <f>[2]Fjärrvärmeproduktion!$U$68</f>
        <v>0</v>
      </c>
      <c r="L19" s="100">
        <f>[2]Fjärrvärmeproduktion!$V$68</f>
        <v>0</v>
      </c>
      <c r="M19" s="100"/>
      <c r="N19" s="100"/>
      <c r="O19" s="100"/>
      <c r="P19" s="99">
        <f t="shared" ref="P19:P24" si="2">SUM(C19:O19)</f>
        <v>15700</v>
      </c>
      <c r="Q19" s="4"/>
      <c r="R19" s="4"/>
      <c r="S19" s="4"/>
      <c r="T19" s="4"/>
    </row>
    <row r="20" spans="1:34" ht="15.75">
      <c r="A20" s="5" t="s">
        <v>19</v>
      </c>
      <c r="B20" s="101">
        <f>[2]Fjärrvärmeproduktion!$N$74</f>
        <v>0</v>
      </c>
      <c r="C20" s="100"/>
      <c r="D20" s="101">
        <f>[2]Fjärrvärmeproduktion!$N$75</f>
        <v>0</v>
      </c>
      <c r="E20" s="100">
        <f>[2]Fjärrvärmeproduktion!$Q$76</f>
        <v>0</v>
      </c>
      <c r="F20" s="100">
        <f>[2]Fjärrvärmeproduktion!$N$77</f>
        <v>0</v>
      </c>
      <c r="G20" s="100">
        <f>[2]Fjärrvärmeproduktion!$R$78</f>
        <v>0</v>
      </c>
      <c r="H20" s="100">
        <f>[2]Fjärrvärmeproduktion!$S$79</f>
        <v>0</v>
      </c>
      <c r="I20" s="100">
        <f>[2]Fjärrvärmeproduktion!$N$80</f>
        <v>0</v>
      </c>
      <c r="J20" s="100">
        <f>[2]Fjärrvärmeproduktion!$T$78</f>
        <v>0</v>
      </c>
      <c r="K20" s="100">
        <f>[2]Fjärrvärmeproduktion!$U$76</f>
        <v>0</v>
      </c>
      <c r="L20" s="100">
        <f>[2]Fjärrvärmeproduktion!$V$76</f>
        <v>0</v>
      </c>
      <c r="M20" s="100"/>
      <c r="N20" s="100"/>
      <c r="O20" s="100"/>
      <c r="P20" s="100">
        <f t="shared" si="2"/>
        <v>0</v>
      </c>
      <c r="Q20" s="4"/>
      <c r="R20" s="4"/>
      <c r="S20" s="4"/>
      <c r="T20" s="4"/>
    </row>
    <row r="21" spans="1:34" ht="15.75">
      <c r="A21" s="5" t="s">
        <v>20</v>
      </c>
      <c r="B21" s="101">
        <f>[2]Fjärrvärmeproduktion!$N$82</f>
        <v>0</v>
      </c>
      <c r="C21" s="100"/>
      <c r="D21" s="101">
        <f>[2]Fjärrvärmeproduktion!$N$83</f>
        <v>0</v>
      </c>
      <c r="E21" s="100">
        <f>[2]Fjärrvärmeproduktion!$Q$84</f>
        <v>0</v>
      </c>
      <c r="F21" s="100">
        <f>[2]Fjärrvärmeproduktion!$N$85</f>
        <v>0</v>
      </c>
      <c r="G21" s="100">
        <f>[2]Fjärrvärmeproduktion!$R$86</f>
        <v>0</v>
      </c>
      <c r="H21" s="100">
        <f>[2]Fjärrvärmeproduktion!$S$87</f>
        <v>0</v>
      </c>
      <c r="I21" s="100">
        <f>[2]Fjärrvärmeproduktion!$N$88</f>
        <v>0</v>
      </c>
      <c r="J21" s="100">
        <f>[2]Fjärrvärmeproduktion!$T$86</f>
        <v>0</v>
      </c>
      <c r="K21" s="100">
        <f>[2]Fjärrvärmeproduktion!$U$84</f>
        <v>0</v>
      </c>
      <c r="L21" s="100">
        <f>[2]Fjärrvärmeproduktion!$V$84</f>
        <v>0</v>
      </c>
      <c r="M21" s="100"/>
      <c r="N21" s="100"/>
      <c r="O21" s="100"/>
      <c r="P21" s="100">
        <f t="shared" si="2"/>
        <v>0</v>
      </c>
      <c r="Q21" s="4"/>
      <c r="R21" s="4"/>
      <c r="S21" s="4"/>
      <c r="T21" s="4"/>
    </row>
    <row r="22" spans="1:34" ht="15.75">
      <c r="A22" s="5" t="s">
        <v>21</v>
      </c>
      <c r="B22" s="118">
        <f>[2]Fjärrvärmeproduktion!$N$90</f>
        <v>20700</v>
      </c>
      <c r="C22" s="100"/>
      <c r="D22" s="101">
        <f>[2]Fjärrvärmeproduktion!$N$91</f>
        <v>0</v>
      </c>
      <c r="E22" s="100">
        <f>[2]Fjärrvärmeproduktion!$Q$92</f>
        <v>0</v>
      </c>
      <c r="F22" s="100">
        <f>[2]Fjärrvärmeproduktion!$N$93</f>
        <v>0</v>
      </c>
      <c r="G22" s="100">
        <f>[2]Fjärrvärmeproduktion!$R$94</f>
        <v>0</v>
      </c>
      <c r="H22" s="100">
        <f>[2]Fjärrvärmeproduktion!$S$95</f>
        <v>0</v>
      </c>
      <c r="I22" s="100">
        <f>[2]Fjärrvärmeproduktion!$N$96</f>
        <v>0</v>
      </c>
      <c r="J22" s="100">
        <f>[2]Fjärrvärmeproduktion!$T$94</f>
        <v>0</v>
      </c>
      <c r="K22" s="100">
        <f>[2]Fjärrvärmeproduktion!$U$92</f>
        <v>0</v>
      </c>
      <c r="L22" s="100">
        <f>[2]Fjärrvärmeproduktion!$V$92</f>
        <v>0</v>
      </c>
      <c r="M22" s="100"/>
      <c r="N22" s="100"/>
      <c r="O22" s="100"/>
      <c r="P22" s="100">
        <f t="shared" si="2"/>
        <v>0</v>
      </c>
      <c r="Q22" s="4"/>
      <c r="R22" s="11" t="s">
        <v>23</v>
      </c>
      <c r="S22" s="64" t="str">
        <f>P43/1000 &amp;" GWh"</f>
        <v>1178,64723589515 GWh</v>
      </c>
      <c r="T22" s="4"/>
    </row>
    <row r="23" spans="1:34" ht="15.75">
      <c r="A23" s="5" t="s">
        <v>22</v>
      </c>
      <c r="B23" s="116">
        <f>[2]Fjärrvärmeproduktion!$N$98</f>
        <v>0</v>
      </c>
      <c r="C23" s="100"/>
      <c r="D23" s="101">
        <f>[2]Fjärrvärmeproduktion!$N$99</f>
        <v>0</v>
      </c>
      <c r="E23" s="100">
        <f>[2]Fjärrvärmeproduktion!$Q$100</f>
        <v>0</v>
      </c>
      <c r="F23" s="100">
        <f>[2]Fjärrvärmeproduktion!$N$101</f>
        <v>0</v>
      </c>
      <c r="G23" s="100">
        <f>[2]Fjärrvärmeproduktion!$R$102</f>
        <v>0</v>
      </c>
      <c r="H23" s="100">
        <f>[2]Fjärrvärmeproduktion!$S$103</f>
        <v>0</v>
      </c>
      <c r="I23" s="100">
        <f>[2]Fjärrvärmeproduktion!$N$104</f>
        <v>0</v>
      </c>
      <c r="J23" s="100">
        <f>[2]Fjärrvärmeproduktion!$T$102</f>
        <v>0</v>
      </c>
      <c r="K23" s="100">
        <f>[2]Fjärrvärmeproduktion!$U$100</f>
        <v>0</v>
      </c>
      <c r="L23" s="100">
        <f>[2]Fjärrvärmeproduktion!$V$100</f>
        <v>0</v>
      </c>
      <c r="M23" s="100"/>
      <c r="N23" s="100"/>
      <c r="O23" s="100"/>
      <c r="P23" s="100">
        <f t="shared" si="2"/>
        <v>0</v>
      </c>
      <c r="Q23" s="4"/>
      <c r="R23" s="11"/>
      <c r="S23" s="4"/>
      <c r="T23" s="4"/>
    </row>
    <row r="24" spans="1:34" ht="15.75">
      <c r="A24" s="5" t="s">
        <v>13</v>
      </c>
      <c r="B24" s="99">
        <f>SUM(B18:B23)</f>
        <v>35900</v>
      </c>
      <c r="C24" s="100">
        <f t="shared" ref="C24:O24" si="3">SUM(C18:C23)</f>
        <v>0</v>
      </c>
      <c r="D24" s="99">
        <f t="shared" si="3"/>
        <v>300</v>
      </c>
      <c r="E24" s="100">
        <f t="shared" si="3"/>
        <v>0</v>
      </c>
      <c r="F24" s="100">
        <f t="shared" si="3"/>
        <v>0</v>
      </c>
      <c r="G24" s="100">
        <f t="shared" si="3"/>
        <v>0</v>
      </c>
      <c r="H24" s="99">
        <f t="shared" si="3"/>
        <v>15400</v>
      </c>
      <c r="I24" s="100">
        <f t="shared" si="3"/>
        <v>0</v>
      </c>
      <c r="J24" s="100">
        <f t="shared" si="3"/>
        <v>0</v>
      </c>
      <c r="K24" s="100">
        <f t="shared" si="3"/>
        <v>0</v>
      </c>
      <c r="L24" s="100">
        <f t="shared" si="3"/>
        <v>0</v>
      </c>
      <c r="M24" s="100">
        <f t="shared" si="3"/>
        <v>0</v>
      </c>
      <c r="N24" s="100">
        <f t="shared" si="3"/>
        <v>0</v>
      </c>
      <c r="O24" s="100">
        <f t="shared" si="3"/>
        <v>0</v>
      </c>
      <c r="P24" s="99">
        <f t="shared" si="2"/>
        <v>15700</v>
      </c>
      <c r="Q24" s="4"/>
      <c r="R24" s="11"/>
      <c r="S24" s="4" t="s">
        <v>24</v>
      </c>
      <c r="T24" s="4" t="s">
        <v>25</v>
      </c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4"/>
      <c r="R25" s="48" t="str">
        <f>C30</f>
        <v>El</v>
      </c>
      <c r="S25" s="64" t="str">
        <f>C43/1000 &amp;" GWh"</f>
        <v>751,01904 GWh</v>
      </c>
      <c r="T25" s="93">
        <f>C$44</f>
        <v>0.63718729160690701</v>
      </c>
    </row>
    <row r="26" spans="1:34" ht="15.75">
      <c r="B26" s="65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4"/>
      <c r="R26" s="94" t="str">
        <f>D30</f>
        <v>Oljeprodukter</v>
      </c>
      <c r="S26" s="64" t="str">
        <f>D43/1000 &amp;" GWh"</f>
        <v>153,706 GWh</v>
      </c>
      <c r="T26" s="93">
        <f>D$44</f>
        <v>0.1304088240475651</v>
      </c>
    </row>
    <row r="27" spans="1:34" ht="15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4"/>
      <c r="R27" s="94" t="str">
        <f>E30</f>
        <v>Kol och koks</v>
      </c>
      <c r="S27" s="13" t="str">
        <f>E43/1000 &amp;" GWh"</f>
        <v>0 GWh</v>
      </c>
      <c r="T27" s="93">
        <f>E$44</f>
        <v>0</v>
      </c>
    </row>
    <row r="28" spans="1:34" ht="18.75">
      <c r="A28" s="3" t="s">
        <v>26</v>
      </c>
      <c r="B28" s="7"/>
      <c r="C28" s="63"/>
      <c r="D28" s="7"/>
      <c r="E28" s="7"/>
      <c r="F28" s="7"/>
      <c r="G28" s="7"/>
      <c r="H28" s="7"/>
      <c r="I28" s="63"/>
      <c r="J28" s="63"/>
      <c r="K28" s="63"/>
      <c r="L28" s="63"/>
      <c r="M28" s="63"/>
      <c r="N28" s="63"/>
      <c r="O28" s="63"/>
      <c r="P28" s="63"/>
      <c r="Q28" s="4"/>
      <c r="R28" s="94" t="str">
        <f>F30</f>
        <v>Gasol/naturgas</v>
      </c>
      <c r="S28" s="67" t="str">
        <f>F43/1000 &amp;" GWh"</f>
        <v>106,413 GWh</v>
      </c>
      <c r="T28" s="93">
        <f>F$44</f>
        <v>9.0284010990940786E-2</v>
      </c>
    </row>
    <row r="29" spans="1:34" ht="15.75">
      <c r="A29" s="83" t="str">
        <f>A2</f>
        <v>2260 Ånge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4"/>
      <c r="R29" s="94" t="str">
        <f>G30</f>
        <v>Biodrivmedel</v>
      </c>
      <c r="S29" s="64" t="str">
        <f>G43/1000&amp;" GWh"</f>
        <v>24,934 GWh</v>
      </c>
      <c r="T29" s="93">
        <f>G$44</f>
        <v>2.1154760509036655E-2</v>
      </c>
    </row>
    <row r="30" spans="1:34" ht="30">
      <c r="A30" s="6">
        <v>2017</v>
      </c>
      <c r="B30" s="71" t="s">
        <v>69</v>
      </c>
      <c r="C30" s="59" t="s">
        <v>8</v>
      </c>
      <c r="D30" s="57" t="s">
        <v>31</v>
      </c>
      <c r="E30" s="57" t="s">
        <v>2</v>
      </c>
      <c r="F30" s="58" t="s">
        <v>3</v>
      </c>
      <c r="G30" s="57" t="s">
        <v>27</v>
      </c>
      <c r="H30" s="57" t="s">
        <v>51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70</v>
      </c>
      <c r="N30" s="58" t="s">
        <v>72</v>
      </c>
      <c r="O30" s="58" t="s">
        <v>73</v>
      </c>
      <c r="P30" s="60" t="s">
        <v>28</v>
      </c>
      <c r="Q30" s="4"/>
      <c r="R30" s="48" t="str">
        <f>H30</f>
        <v>Biobränslen</v>
      </c>
      <c r="S30" s="64" t="str">
        <f>H43/1000&amp;" GWh"</f>
        <v>142,575195895153 GWh</v>
      </c>
      <c r="T30" s="93">
        <f>H$44</f>
        <v>0.12096511284555041</v>
      </c>
    </row>
    <row r="31" spans="1:34" s="32" customFormat="1">
      <c r="A31" s="29"/>
      <c r="B31" s="84" t="s">
        <v>64</v>
      </c>
      <c r="C31" s="87" t="s">
        <v>63</v>
      </c>
      <c r="D31" s="84" t="s">
        <v>58</v>
      </c>
      <c r="E31" s="30"/>
      <c r="F31" s="84" t="s">
        <v>60</v>
      </c>
      <c r="G31" s="84" t="s">
        <v>82</v>
      </c>
      <c r="H31" s="84" t="s">
        <v>68</v>
      </c>
      <c r="I31" s="84" t="s">
        <v>61</v>
      </c>
      <c r="J31" s="30"/>
      <c r="K31" s="30"/>
      <c r="L31" s="30"/>
      <c r="M31" s="30"/>
      <c r="N31" s="31"/>
      <c r="O31" s="31"/>
      <c r="P31" s="86" t="s">
        <v>66</v>
      </c>
      <c r="Q31" s="33"/>
      <c r="R31" s="48" t="str">
        <f>I30</f>
        <v>Biogas</v>
      </c>
      <c r="S31" s="64" t="str">
        <f>I43/1000 &amp;" GWh"</f>
        <v>0 GWh</v>
      </c>
      <c r="T31" s="93">
        <f>I$44</f>
        <v>0</v>
      </c>
      <c r="AG31" s="33"/>
      <c r="AH31" s="33"/>
    </row>
    <row r="32" spans="1:34" ht="15.75">
      <c r="A32" s="5" t="s">
        <v>29</v>
      </c>
      <c r="B32" s="101">
        <f>[2]Slutanvändning!$N$89</f>
        <v>0</v>
      </c>
      <c r="C32" s="101">
        <f>[2]Slutanvändning!$N$90</f>
        <v>5327</v>
      </c>
      <c r="D32" s="101">
        <f>[2]Slutanvändning!$N$83</f>
        <v>1676</v>
      </c>
      <c r="E32" s="100">
        <f>[2]Slutanvändning!$Q$84</f>
        <v>0</v>
      </c>
      <c r="F32" s="101">
        <f>[2]Slutanvändning!$N$85</f>
        <v>0</v>
      </c>
      <c r="G32" s="100">
        <f>[2]Slutanvändning!$N$86</f>
        <v>388</v>
      </c>
      <c r="H32" s="101">
        <f>[2]Slutanvändning!$N$87</f>
        <v>0</v>
      </c>
      <c r="I32" s="100">
        <f>[2]Slutanvändning!$N$88</f>
        <v>0</v>
      </c>
      <c r="J32" s="101">
        <f>[2]Slutanvändning!$T$167</f>
        <v>0</v>
      </c>
      <c r="K32" s="100">
        <f>[2]Slutanvändning!$U$84</f>
        <v>0</v>
      </c>
      <c r="L32" s="100">
        <f>[2]Slutanvändning!$V$84</f>
        <v>0</v>
      </c>
      <c r="M32" s="100">
        <v>0</v>
      </c>
      <c r="N32" s="100">
        <v>0</v>
      </c>
      <c r="O32" s="100">
        <v>0</v>
      </c>
      <c r="P32" s="100">
        <f t="shared" ref="P32:P38" si="4">SUM(B32:N32)</f>
        <v>7391</v>
      </c>
      <c r="Q32" s="95"/>
      <c r="R32" s="94" t="str">
        <f>J30</f>
        <v>Avlutar</v>
      </c>
      <c r="S32" s="64" t="str">
        <f>J43/1000 &amp;" GWh"</f>
        <v>0 GWh</v>
      </c>
      <c r="T32" s="93">
        <f>J$44</f>
        <v>0</v>
      </c>
    </row>
    <row r="33" spans="1:47" ht="15.75">
      <c r="A33" s="5" t="s">
        <v>32</v>
      </c>
      <c r="B33" s="103">
        <f>[2]Slutanvändning!$N$98</f>
        <v>2101.9153481589501</v>
      </c>
      <c r="C33" s="103">
        <f>[2]Slutanvändning!$N$99</f>
        <v>500805.88875668775</v>
      </c>
      <c r="D33" s="101">
        <f>[2]Slutanvändning!$N$92</f>
        <v>9106</v>
      </c>
      <c r="E33" s="100">
        <f>[2]Slutanvändning!$Q$93</f>
        <v>0</v>
      </c>
      <c r="F33" s="114">
        <f>[2]Slutanvändning!$N$94</f>
        <v>106413</v>
      </c>
      <c r="G33" s="101">
        <f>[2]Slutanvändning!$N$95</f>
        <v>0</v>
      </c>
      <c r="H33" s="103">
        <f>[2]Slutanvändning!$N$96</f>
        <v>88890.195895153302</v>
      </c>
      <c r="I33" s="100">
        <f>[2]Slutanvändning!$N$97</f>
        <v>0</v>
      </c>
      <c r="J33" s="101">
        <f>[2]Slutanvändning!$T$95</f>
        <v>0</v>
      </c>
      <c r="K33" s="100">
        <f>[2]Slutanvändning!$U$93</f>
        <v>0</v>
      </c>
      <c r="L33" s="100">
        <f>[2]Slutanvändning!$V$93</f>
        <v>0</v>
      </c>
      <c r="M33" s="100">
        <v>0</v>
      </c>
      <c r="N33" s="100">
        <v>0</v>
      </c>
      <c r="O33" s="100">
        <v>0</v>
      </c>
      <c r="P33" s="100">
        <f t="shared" si="4"/>
        <v>707317</v>
      </c>
      <c r="Q33" s="95"/>
      <c r="R33" s="48" t="str">
        <f>K30</f>
        <v>Torv</v>
      </c>
      <c r="S33" s="64" t="str">
        <f>K43/1000&amp;" GWh"</f>
        <v>0 GWh</v>
      </c>
      <c r="T33" s="93">
        <f>K$44</f>
        <v>0</v>
      </c>
    </row>
    <row r="34" spans="1:47" ht="15.75">
      <c r="A34" s="5" t="s">
        <v>33</v>
      </c>
      <c r="B34" s="103">
        <f>[2]Slutanvändning!$N$107</f>
        <v>5347.3039737513673</v>
      </c>
      <c r="C34" s="101">
        <f>[2]Slutanvändning!$N$108</f>
        <v>9061</v>
      </c>
      <c r="D34" s="103">
        <f>[2]Slutanvändning!$N$101</f>
        <v>47.797468354430379</v>
      </c>
      <c r="E34" s="100">
        <f>[2]Slutanvändning!$Q$102</f>
        <v>0</v>
      </c>
      <c r="F34" s="101">
        <f>[2]Slutanvändning!$N$103</f>
        <v>0</v>
      </c>
      <c r="G34" s="100">
        <f>[2]Slutanvändning!$N$104</f>
        <v>0</v>
      </c>
      <c r="H34" s="101">
        <f>[2]Slutanvändning!$N$105</f>
        <v>0</v>
      </c>
      <c r="I34" s="100">
        <f>[2]Slutanvändning!$N$106</f>
        <v>0</v>
      </c>
      <c r="J34" s="101">
        <f>[2]Slutanvändning!$T$185</f>
        <v>0</v>
      </c>
      <c r="K34" s="100">
        <f>[2]Slutanvändning!$U$102</f>
        <v>0</v>
      </c>
      <c r="L34" s="100">
        <f>[2]Slutanvändning!$V$102</f>
        <v>0</v>
      </c>
      <c r="M34" s="100">
        <v>0</v>
      </c>
      <c r="N34" s="100">
        <v>0</v>
      </c>
      <c r="O34" s="100">
        <v>0</v>
      </c>
      <c r="P34" s="102">
        <f t="shared" si="4"/>
        <v>14456.101442105799</v>
      </c>
      <c r="Q34" s="95"/>
      <c r="R34" s="94" t="str">
        <f>L30</f>
        <v>Avfall</v>
      </c>
      <c r="S34" s="64" t="str">
        <f>L43/1000&amp;" GWh"</f>
        <v>0 GWh</v>
      </c>
      <c r="T34" s="93">
        <f>L$44</f>
        <v>0</v>
      </c>
      <c r="V34" s="8"/>
      <c r="W34" s="62"/>
    </row>
    <row r="35" spans="1:47" ht="15.75">
      <c r="A35" s="5" t="s">
        <v>34</v>
      </c>
      <c r="B35" s="115">
        <f>[2]Slutanvändning!$N$116</f>
        <v>0</v>
      </c>
      <c r="C35" s="103">
        <f>[2]Slutanvändning!$N$117</f>
        <v>93970.111243312247</v>
      </c>
      <c r="D35" s="101">
        <f>[2]Slutanvändning!$N$110</f>
        <v>138523</v>
      </c>
      <c r="E35" s="100">
        <f>[2]Slutanvändning!$Q$111</f>
        <v>0</v>
      </c>
      <c r="F35" s="101">
        <f>[2]Slutanvändning!$N$112</f>
        <v>0</v>
      </c>
      <c r="G35" s="100">
        <f>[2]Slutanvändning!$N$113</f>
        <v>24546</v>
      </c>
      <c r="H35" s="101">
        <f>[2]Slutanvändning!$N$114</f>
        <v>0</v>
      </c>
      <c r="I35" s="100">
        <f>[2]Slutanvändning!$N$115</f>
        <v>0</v>
      </c>
      <c r="J35" s="101">
        <f>[2]Slutanvändning!$T$194</f>
        <v>0</v>
      </c>
      <c r="K35" s="100">
        <f>[2]Slutanvändning!$U$111</f>
        <v>0</v>
      </c>
      <c r="L35" s="100">
        <f>[2]Slutanvändning!$V$111</f>
        <v>0</v>
      </c>
      <c r="M35" s="100">
        <v>0</v>
      </c>
      <c r="N35" s="100">
        <v>0</v>
      </c>
      <c r="O35" s="100">
        <v>0</v>
      </c>
      <c r="P35" s="102">
        <f>SUM(B35:N35)</f>
        <v>257039.11124331225</v>
      </c>
      <c r="Q35" s="95"/>
      <c r="R35" s="48" t="str">
        <f>M30</f>
        <v>Ånga</v>
      </c>
      <c r="S35" s="64" t="str">
        <f>M43/1000&amp;" GWh"</f>
        <v>0 GWh</v>
      </c>
      <c r="T35" s="93">
        <f>M$44</f>
        <v>0</v>
      </c>
    </row>
    <row r="36" spans="1:47" ht="15.75">
      <c r="A36" s="5" t="s">
        <v>35</v>
      </c>
      <c r="B36" s="103">
        <f>[2]Slutanvändning!$N$125</f>
        <v>5977.7806780896826</v>
      </c>
      <c r="C36" s="101">
        <f>[2]Slutanvändning!$N$126</f>
        <v>22872</v>
      </c>
      <c r="D36" s="101">
        <f>[2]Slutanvändning!$N$119</f>
        <v>3662</v>
      </c>
      <c r="E36" s="100">
        <f>[2]Slutanvändning!$Q$120</f>
        <v>0</v>
      </c>
      <c r="F36" s="101">
        <f>[2]Slutanvändning!$N$121</f>
        <v>0</v>
      </c>
      <c r="G36" s="100">
        <f>[2]Slutanvändning!$N$122</f>
        <v>0</v>
      </c>
      <c r="H36" s="101">
        <f>[2]Slutanvändning!$N$123</f>
        <v>0</v>
      </c>
      <c r="I36" s="100">
        <f>[2]Slutanvändning!$N$124</f>
        <v>0</v>
      </c>
      <c r="J36" s="101">
        <f>[2]Slutanvändning!$T$203</f>
        <v>0</v>
      </c>
      <c r="K36" s="100">
        <f>[2]Slutanvändning!$U$120</f>
        <v>0</v>
      </c>
      <c r="L36" s="100">
        <f>[2]Slutanvändning!$V$120</f>
        <v>0</v>
      </c>
      <c r="M36" s="100">
        <v>0</v>
      </c>
      <c r="N36" s="100">
        <v>0</v>
      </c>
      <c r="O36" s="100">
        <v>0</v>
      </c>
      <c r="P36" s="102">
        <f t="shared" si="4"/>
        <v>32511.780678089683</v>
      </c>
      <c r="Q36" s="95"/>
      <c r="R36" s="48" t="str">
        <f>N30</f>
        <v>Beckolja + lukt- och strippergas</v>
      </c>
      <c r="S36" s="64" t="str">
        <f>N43/1000&amp;" GWh"</f>
        <v>0 GWh</v>
      </c>
      <c r="T36" s="93">
        <f>N$44</f>
        <v>0</v>
      </c>
    </row>
    <row r="37" spans="1:47" ht="15.75">
      <c r="A37" s="5" t="s">
        <v>36</v>
      </c>
      <c r="B37" s="118">
        <f>[2]Slutanvändning!$N$134</f>
        <v>1900</v>
      </c>
      <c r="C37" s="101">
        <f>[2]Slutanvändning!$N$135</f>
        <v>51567</v>
      </c>
      <c r="D37" s="101">
        <f>[2]Slutanvändning!$N$128</f>
        <v>375</v>
      </c>
      <c r="E37" s="100">
        <f>[2]Slutanvändning!$Q$129</f>
        <v>0</v>
      </c>
      <c r="F37" s="101">
        <f>[2]Slutanvändning!$N$130</f>
        <v>0</v>
      </c>
      <c r="G37" s="100">
        <f>[2]Slutanvändning!$N$131</f>
        <v>0</v>
      </c>
      <c r="H37" s="101">
        <f>[2]Slutanvändning!$N$132</f>
        <v>38285</v>
      </c>
      <c r="I37" s="100">
        <f>[2]Slutanvändning!$N$133</f>
        <v>0</v>
      </c>
      <c r="J37" s="101">
        <f>[2]Slutanvändning!$T$212</f>
        <v>0</v>
      </c>
      <c r="K37" s="100">
        <f>[2]Slutanvändning!$U$129</f>
        <v>0</v>
      </c>
      <c r="L37" s="100">
        <f>[2]Slutanvändning!$V$129</f>
        <v>0</v>
      </c>
      <c r="M37" s="100">
        <v>0</v>
      </c>
      <c r="N37" s="100">
        <v>0</v>
      </c>
      <c r="O37" s="100">
        <v>0</v>
      </c>
      <c r="P37" s="117">
        <f t="shared" si="4"/>
        <v>92127</v>
      </c>
      <c r="Q37" s="95"/>
      <c r="R37" s="94" t="str">
        <f>O30</f>
        <v>Metanol + gas</v>
      </c>
      <c r="S37" s="64" t="str">
        <f>O43/1000&amp;" GWh"</f>
        <v>0 GWh</v>
      </c>
      <c r="T37" s="93">
        <f>O$44</f>
        <v>0</v>
      </c>
    </row>
    <row r="38" spans="1:47" ht="15.75">
      <c r="A38" s="5" t="s">
        <v>37</v>
      </c>
      <c r="B38" s="118">
        <f>[2]Slutanvändning!$N$143</f>
        <v>13900</v>
      </c>
      <c r="C38" s="101">
        <f>[2]Slutanvändning!$N$144</f>
        <v>2534</v>
      </c>
      <c r="D38" s="103">
        <f>[2]Slutanvändning!$N$137</f>
        <v>16.202531645569621</v>
      </c>
      <c r="E38" s="100">
        <f>[2]Slutanvändning!$Q$138</f>
        <v>0</v>
      </c>
      <c r="F38" s="101">
        <f>[2]Slutanvändning!$N$139</f>
        <v>0</v>
      </c>
      <c r="G38" s="100">
        <f>[2]Slutanvändning!$N$140</f>
        <v>0</v>
      </c>
      <c r="H38" s="101">
        <f>[2]Slutanvändning!$N$141</f>
        <v>0</v>
      </c>
      <c r="I38" s="100">
        <f>[2]Slutanvändning!$N$142</f>
        <v>0</v>
      </c>
      <c r="J38" s="101">
        <f>[2]Slutanvändning!$T$221</f>
        <v>0</v>
      </c>
      <c r="K38" s="100">
        <f>[2]Slutanvändning!$U$138</f>
        <v>0</v>
      </c>
      <c r="L38" s="100">
        <f>[2]Slutanvändning!$V$138</f>
        <v>0</v>
      </c>
      <c r="M38" s="100">
        <v>0</v>
      </c>
      <c r="N38" s="100">
        <v>0</v>
      </c>
      <c r="O38" s="100">
        <v>0</v>
      </c>
      <c r="P38" s="100">
        <f t="shared" si="4"/>
        <v>16450.202531645569</v>
      </c>
      <c r="Q38" s="95"/>
      <c r="S38" s="32"/>
      <c r="T38" s="32"/>
    </row>
    <row r="39" spans="1:47" ht="15.75">
      <c r="A39" s="5" t="s">
        <v>38</v>
      </c>
      <c r="B39" s="101">
        <f>[2]Slutanvändning!$N$152</f>
        <v>0</v>
      </c>
      <c r="C39" s="101">
        <f>[2]Slutanvändning!$N$153</f>
        <v>9251</v>
      </c>
      <c r="D39" s="101">
        <f>[2]Slutanvändning!$N$146</f>
        <v>0</v>
      </c>
      <c r="E39" s="100">
        <f>[2]Slutanvändning!$Q$147</f>
        <v>0</v>
      </c>
      <c r="F39" s="101">
        <f>[2]Slutanvändning!$N$148</f>
        <v>0</v>
      </c>
      <c r="G39" s="100">
        <f>[2]Slutanvändning!$N$149</f>
        <v>0</v>
      </c>
      <c r="H39" s="101">
        <f>[2]Slutanvändning!$N$150</f>
        <v>0</v>
      </c>
      <c r="I39" s="100">
        <f>[2]Slutanvändning!$N$151</f>
        <v>0</v>
      </c>
      <c r="J39" s="101">
        <f>[2]Slutanvändning!$T$230</f>
        <v>0</v>
      </c>
      <c r="K39" s="100">
        <f>[2]Slutanvändning!$U$147</f>
        <v>0</v>
      </c>
      <c r="L39" s="100">
        <f>[2]Slutanvändning!$V$147</f>
        <v>0</v>
      </c>
      <c r="M39" s="100">
        <v>0</v>
      </c>
      <c r="N39" s="100">
        <v>0</v>
      </c>
      <c r="O39" s="100">
        <v>0</v>
      </c>
      <c r="P39" s="100">
        <f>SUM(B39:N39)</f>
        <v>9251</v>
      </c>
      <c r="Q39" s="95"/>
      <c r="R39" s="11"/>
      <c r="S39" s="11"/>
      <c r="T39" s="11"/>
    </row>
    <row r="40" spans="1:47" ht="15.75">
      <c r="A40" s="5" t="s">
        <v>13</v>
      </c>
      <c r="B40" s="100">
        <f>SUM(B32:B39)</f>
        <v>29227</v>
      </c>
      <c r="C40" s="100">
        <f t="shared" ref="C40:O40" si="5">SUM(C32:C39)</f>
        <v>695388</v>
      </c>
      <c r="D40" s="100">
        <f t="shared" si="5"/>
        <v>153406</v>
      </c>
      <c r="E40" s="100">
        <f t="shared" si="5"/>
        <v>0</v>
      </c>
      <c r="F40" s="105">
        <f>SUM(F32:F39)</f>
        <v>106413</v>
      </c>
      <c r="G40" s="100">
        <f t="shared" si="5"/>
        <v>24934</v>
      </c>
      <c r="H40" s="100">
        <f t="shared" si="5"/>
        <v>127175.1958951533</v>
      </c>
      <c r="I40" s="100">
        <f t="shared" si="5"/>
        <v>0</v>
      </c>
      <c r="J40" s="100">
        <f t="shared" si="5"/>
        <v>0</v>
      </c>
      <c r="K40" s="100">
        <f t="shared" si="5"/>
        <v>0</v>
      </c>
      <c r="L40" s="100">
        <f t="shared" si="5"/>
        <v>0</v>
      </c>
      <c r="M40" s="100">
        <f t="shared" si="5"/>
        <v>0</v>
      </c>
      <c r="N40" s="100">
        <f t="shared" si="5"/>
        <v>0</v>
      </c>
      <c r="O40" s="100">
        <f t="shared" si="5"/>
        <v>0</v>
      </c>
      <c r="P40" s="105">
        <f>SUM(B40:N40)</f>
        <v>1136543.1958951533</v>
      </c>
      <c r="Q40" s="95"/>
      <c r="R40" s="11"/>
      <c r="S40" s="11" t="s">
        <v>24</v>
      </c>
      <c r="T40" s="11" t="s">
        <v>25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11" t="s">
        <v>39</v>
      </c>
      <c r="S41" s="69" t="str">
        <f>(B46+C46)/1000 &amp;" GWh"</f>
        <v>62,30404 GWh</v>
      </c>
      <c r="T41" s="11"/>
    </row>
    <row r="42" spans="1:47">
      <c r="A42" s="49" t="s">
        <v>42</v>
      </c>
      <c r="B42" s="106">
        <f>B39+B38+B37</f>
        <v>15800</v>
      </c>
      <c r="C42" s="106">
        <f>C39+C38+C37</f>
        <v>63352</v>
      </c>
      <c r="D42" s="106">
        <f>D39+D38+D37</f>
        <v>391.20253164556959</v>
      </c>
      <c r="E42" s="106">
        <f t="shared" ref="E42:P42" si="6">E39+E38+E37</f>
        <v>0</v>
      </c>
      <c r="F42" s="107">
        <f t="shared" si="6"/>
        <v>0</v>
      </c>
      <c r="G42" s="106">
        <f t="shared" si="6"/>
        <v>0</v>
      </c>
      <c r="H42" s="106">
        <f t="shared" si="6"/>
        <v>38285</v>
      </c>
      <c r="I42" s="107">
        <f t="shared" si="6"/>
        <v>0</v>
      </c>
      <c r="J42" s="106">
        <f t="shared" si="6"/>
        <v>0</v>
      </c>
      <c r="K42" s="106">
        <f t="shared" si="6"/>
        <v>0</v>
      </c>
      <c r="L42" s="106">
        <f t="shared" si="6"/>
        <v>0</v>
      </c>
      <c r="M42" s="106">
        <f t="shared" si="6"/>
        <v>0</v>
      </c>
      <c r="N42" s="106">
        <f t="shared" si="6"/>
        <v>0</v>
      </c>
      <c r="O42" s="106">
        <f t="shared" si="6"/>
        <v>0</v>
      </c>
      <c r="P42" s="106">
        <f t="shared" si="6"/>
        <v>117828.20253164557</v>
      </c>
      <c r="Q42" s="11"/>
      <c r="R42" s="11" t="s">
        <v>40</v>
      </c>
      <c r="S42" s="12" t="str">
        <f>P42/1000 &amp;" GWh"</f>
        <v>117,828202531646 GWh</v>
      </c>
      <c r="T42" s="93">
        <f>P42/P40</f>
        <v>0.10367243669858306</v>
      </c>
    </row>
    <row r="43" spans="1:47">
      <c r="A43" s="50" t="s">
        <v>44</v>
      </c>
      <c r="B43" s="108"/>
      <c r="C43" s="109">
        <f>C40+C24-C7+C46</f>
        <v>751019.04</v>
      </c>
      <c r="D43" s="109">
        <f t="shared" ref="D43:O43" si="7">D11+D24+D40</f>
        <v>153706</v>
      </c>
      <c r="E43" s="109">
        <f t="shared" si="7"/>
        <v>0</v>
      </c>
      <c r="F43" s="109">
        <f t="shared" si="7"/>
        <v>106413</v>
      </c>
      <c r="G43" s="109">
        <f t="shared" si="7"/>
        <v>24934</v>
      </c>
      <c r="H43" s="109">
        <f t="shared" si="7"/>
        <v>142575.1958951533</v>
      </c>
      <c r="I43" s="109">
        <f t="shared" si="7"/>
        <v>0</v>
      </c>
      <c r="J43" s="109">
        <f t="shared" si="7"/>
        <v>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1178647.2358951534</v>
      </c>
      <c r="Q43" s="11"/>
      <c r="R43" s="11" t="s">
        <v>41</v>
      </c>
      <c r="S43" s="12" t="str">
        <f>P36/1000 &amp;" GWh"</f>
        <v>32,5117806780897 GWh</v>
      </c>
      <c r="T43" s="96">
        <f>P36/P40</f>
        <v>2.8605846918544141E-2</v>
      </c>
    </row>
    <row r="44" spans="1:47">
      <c r="A44" s="50" t="s">
        <v>45</v>
      </c>
      <c r="B44" s="131"/>
      <c r="C44" s="132">
        <f>C43/$P$43</f>
        <v>0.63718729160690701</v>
      </c>
      <c r="D44" s="132">
        <f t="shared" ref="D44:P44" si="8">D43/$P$43</f>
        <v>0.1304088240475651</v>
      </c>
      <c r="E44" s="132">
        <f t="shared" si="8"/>
        <v>0</v>
      </c>
      <c r="F44" s="132">
        <f t="shared" si="8"/>
        <v>9.0284010990940786E-2</v>
      </c>
      <c r="G44" s="132">
        <f t="shared" si="8"/>
        <v>2.1154760509036655E-2</v>
      </c>
      <c r="H44" s="132">
        <f t="shared" si="8"/>
        <v>0.12096511284555041</v>
      </c>
      <c r="I44" s="132">
        <f t="shared" si="8"/>
        <v>0</v>
      </c>
      <c r="J44" s="132">
        <f t="shared" si="8"/>
        <v>0</v>
      </c>
      <c r="K44" s="132">
        <f t="shared" si="8"/>
        <v>0</v>
      </c>
      <c r="L44" s="132">
        <f t="shared" si="8"/>
        <v>0</v>
      </c>
      <c r="M44" s="132">
        <f t="shared" si="8"/>
        <v>0</v>
      </c>
      <c r="N44" s="132">
        <f t="shared" si="8"/>
        <v>0</v>
      </c>
      <c r="O44" s="132">
        <f t="shared" si="8"/>
        <v>0</v>
      </c>
      <c r="P44" s="132">
        <f t="shared" si="8"/>
        <v>1</v>
      </c>
      <c r="Q44" s="11"/>
      <c r="R44" s="11" t="s">
        <v>43</v>
      </c>
      <c r="S44" s="12" t="str">
        <f>P34/1000 &amp;" GWh"</f>
        <v>14,4561014421058 GWh</v>
      </c>
      <c r="T44" s="93">
        <f>P34/P40</f>
        <v>1.2719359452695523E-2</v>
      </c>
    </row>
    <row r="45" spans="1:47">
      <c r="A45" s="51"/>
      <c r="B45" s="133"/>
      <c r="C45" s="59"/>
      <c r="D45" s="59"/>
      <c r="E45" s="59"/>
      <c r="F45" s="71"/>
      <c r="G45" s="59"/>
      <c r="H45" s="59"/>
      <c r="I45" s="71"/>
      <c r="J45" s="59"/>
      <c r="K45" s="59"/>
      <c r="L45" s="59"/>
      <c r="M45" s="59"/>
      <c r="N45" s="71"/>
      <c r="O45" s="71"/>
      <c r="P45" s="71"/>
      <c r="Q45" s="11"/>
      <c r="R45" s="11" t="s">
        <v>30</v>
      </c>
      <c r="S45" s="12" t="str">
        <f>P32/1000 &amp;" GWh"</f>
        <v>7,391 GWh</v>
      </c>
      <c r="T45" s="93">
        <f>P32/P40</f>
        <v>6.503052437156839E-3</v>
      </c>
    </row>
    <row r="46" spans="1:47">
      <c r="A46" s="51" t="s">
        <v>48</v>
      </c>
      <c r="B46" s="72">
        <f>B24-B40</f>
        <v>6673</v>
      </c>
      <c r="C46" s="72">
        <f>(C40+C24)*0.08</f>
        <v>55631.040000000001</v>
      </c>
      <c r="D46" s="59"/>
      <c r="E46" s="59"/>
      <c r="F46" s="71"/>
      <c r="G46" s="59"/>
      <c r="H46" s="59"/>
      <c r="I46" s="71"/>
      <c r="J46" s="59"/>
      <c r="K46" s="59"/>
      <c r="L46" s="59"/>
      <c r="M46" s="59"/>
      <c r="N46" s="71"/>
      <c r="O46" s="71"/>
      <c r="P46" s="55"/>
      <c r="Q46" s="11"/>
      <c r="R46" s="11" t="s">
        <v>46</v>
      </c>
      <c r="S46" s="12" t="str">
        <f>P33/1000 &amp;" GWh"</f>
        <v>707,317 GWh</v>
      </c>
      <c r="T46" s="96">
        <f>P33/P40</f>
        <v>0.62234062247225874</v>
      </c>
    </row>
    <row r="47" spans="1:47">
      <c r="A47" s="51" t="s">
        <v>50</v>
      </c>
      <c r="B47" s="75">
        <f>B46/B24</f>
        <v>0.18587743732590528</v>
      </c>
      <c r="C47" s="75">
        <f>C46/(C40+C24)</f>
        <v>0.08</v>
      </c>
      <c r="D47" s="59"/>
      <c r="E47" s="59"/>
      <c r="F47" s="71"/>
      <c r="G47" s="59"/>
      <c r="H47" s="59"/>
      <c r="I47" s="71"/>
      <c r="J47" s="59"/>
      <c r="K47" s="59"/>
      <c r="L47" s="59"/>
      <c r="M47" s="59"/>
      <c r="N47" s="71"/>
      <c r="O47" s="71"/>
      <c r="P47" s="71"/>
      <c r="Q47" s="11"/>
      <c r="R47" s="11" t="s">
        <v>47</v>
      </c>
      <c r="S47" s="12" t="str">
        <f>P35/1000 &amp;" GWh"</f>
        <v>257,039111243312 GWh</v>
      </c>
      <c r="T47" s="96">
        <f>P35/P40</f>
        <v>0.2261586820207617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49</v>
      </c>
      <c r="S48" s="12" t="str">
        <f>P40/1000 &amp;" GWh"</f>
        <v>1136,54319589515 GWh</v>
      </c>
      <c r="T48" s="93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75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75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75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75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75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75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75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75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75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75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75">
      <c r="A65" s="11"/>
      <c r="B65" s="59"/>
      <c r="C65" s="11"/>
      <c r="D65" s="59"/>
      <c r="E65" s="59"/>
      <c r="F65" s="71"/>
      <c r="G65" s="59"/>
      <c r="H65" s="59"/>
      <c r="I65" s="71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75">
      <c r="A66" s="11"/>
      <c r="B66" s="59"/>
      <c r="C66" s="11"/>
      <c r="D66" s="59"/>
      <c r="E66" s="59"/>
      <c r="F66" s="71"/>
      <c r="G66" s="59"/>
      <c r="H66" s="59"/>
      <c r="I66" s="71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75">
      <c r="A67" s="11"/>
      <c r="B67" s="59"/>
      <c r="C67" s="11"/>
      <c r="D67" s="59"/>
      <c r="E67" s="59"/>
      <c r="F67" s="71"/>
      <c r="G67" s="59"/>
      <c r="H67" s="59"/>
      <c r="I67" s="71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75">
      <c r="A68" s="11"/>
      <c r="B68" s="59"/>
      <c r="C68" s="11"/>
      <c r="D68" s="59"/>
      <c r="E68" s="59"/>
      <c r="F68" s="71"/>
      <c r="G68" s="59"/>
      <c r="H68" s="59"/>
      <c r="I68" s="71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1"/>
      <c r="G69" s="59"/>
      <c r="H69" s="59"/>
      <c r="I69" s="71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1"/>
      <c r="G70" s="59"/>
      <c r="H70" s="59"/>
      <c r="I70" s="71"/>
      <c r="J70" s="59"/>
      <c r="K70" s="76"/>
      <c r="L70" s="76"/>
      <c r="M70" s="11"/>
      <c r="N70" s="79"/>
      <c r="O70" s="79"/>
      <c r="P70" s="79"/>
      <c r="Q70" s="11"/>
    </row>
    <row r="71" spans="1:20" ht="15.75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33624524-34A8-4E7F-8B94-B519C158A9A6}"/>
</file>

<file path=customXml/itemProps3.xml><?xml version="1.0" encoding="utf-8"?>
<ds:datastoreItem xmlns:ds="http://schemas.openxmlformats.org/officeDocument/2006/customXml" ds:itemID="{5E7D7E67-1C4A-402F-9F98-8C69774F237D}"/>
</file>

<file path=customXml/itemProps4.xml><?xml version="1.0" encoding="utf-8"?>
<ds:datastoreItem xmlns:ds="http://schemas.openxmlformats.org/officeDocument/2006/customXml" ds:itemID="{70738083-536C-48E5-B091-E0B18A553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INSTRUKTIONER</vt:lpstr>
      <vt:lpstr>FV imp-exp</vt:lpstr>
      <vt:lpstr>Västernorrlands län</vt:lpstr>
      <vt:lpstr>Härnösand</vt:lpstr>
      <vt:lpstr>Kramfors</vt:lpstr>
      <vt:lpstr>Sollefteå</vt:lpstr>
      <vt:lpstr>Sundsvall</vt:lpstr>
      <vt:lpstr>Timrå</vt:lpstr>
      <vt:lpstr>Ånge</vt:lpstr>
      <vt:lpstr>Örnsköldsvik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2019-11-20T14:59:23Z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